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300" windowWidth="11340" windowHeight="1130" tabRatio="654" firstSheet="18" activeTab="28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mell. " sheetId="12" r:id="rId12"/>
    <sheet name="8.mell " sheetId="13" r:id="rId13"/>
    <sheet name="9.mell. " sheetId="14" r:id="rId14"/>
    <sheet name="10mell" sheetId="15" r:id="rId15"/>
    <sheet name="11mell" sheetId="16" r:id="rId16"/>
    <sheet name="12mell" sheetId="17" r:id="rId17"/>
    <sheet name="13mell" sheetId="18" r:id="rId18"/>
    <sheet name="14mell" sheetId="19" r:id="rId19"/>
    <sheet name="15mell" sheetId="20" r:id="rId20"/>
    <sheet name="16mell" sheetId="21" r:id="rId21"/>
    <sheet name="17mell" sheetId="22" r:id="rId22"/>
    <sheet name="18mell" sheetId="23" r:id="rId23"/>
    <sheet name="19mell" sheetId="24" r:id="rId24"/>
    <sheet name="20mell" sheetId="25" r:id="rId25"/>
    <sheet name="21mell" sheetId="26" r:id="rId26"/>
    <sheet name="22mell" sheetId="27" r:id="rId27"/>
    <sheet name="23mell" sheetId="28" r:id="rId28"/>
    <sheet name="24mell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4._sz._sor_részletezése" localSheetId="14">#REF!</definedName>
    <definedName name="_4._sz._sor_részletezése" localSheetId="15">#REF!</definedName>
    <definedName name="_4._sz._sor_részletezése" localSheetId="16">#REF!</definedName>
    <definedName name="_4._sz._sor_részletezése" localSheetId="17">#REF!</definedName>
    <definedName name="_4._sz._sor_részletezése" localSheetId="18">#REF!</definedName>
    <definedName name="_4._sz._sor_részletezése" localSheetId="20">#REF!</definedName>
    <definedName name="_4._sz._sor_részletezése" localSheetId="23">#REF!</definedName>
    <definedName name="_4._sz._sor_részletezése">#REF!</definedName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 localSheetId="14">#REF!</definedName>
    <definedName name="csceltartalekok_Dim12" localSheetId="15">#REF!</definedName>
    <definedName name="csceltartalekok_Dim12" localSheetId="16">#REF!</definedName>
    <definedName name="csceltartalekok_Dim12" localSheetId="20">#REF!</definedName>
    <definedName name="csceltartalekok_Dim12" localSheetId="23">#REF!</definedName>
    <definedName name="csceltartalekok_Dim12" localSheetId="28">#REF!</definedName>
    <definedName name="csceltartalekok_Dim12" localSheetId="12">#REF!</definedName>
    <definedName name="csceltartalekok_Dim12">#REF!</definedName>
    <definedName name="csceltartalekokAnchor" localSheetId="14">#REF!</definedName>
    <definedName name="csceltartalekokAnchor" localSheetId="15">#REF!</definedName>
    <definedName name="csceltartalekokAnchor" localSheetId="16">#REF!</definedName>
    <definedName name="csceltartalekokAnchor" localSheetId="20">#REF!</definedName>
    <definedName name="csceltartalekokAnchor" localSheetId="23">#REF!</definedName>
    <definedName name="csceltartalekokAnchor" localSheetId="28">#REF!</definedName>
    <definedName name="csceltartalekokAnchor" localSheetId="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 localSheetId="14">'[12]Alapy'!#REF!</definedName>
    <definedName name="csexcel_int_alapyAnchor" localSheetId="15">'[12]Alapy'!#REF!</definedName>
    <definedName name="csexcel_int_alapyAnchor" localSheetId="16">'[12]Alapy'!#REF!</definedName>
    <definedName name="csexcel_int_alapyAnchor" localSheetId="20">'[12]Alapy'!#REF!</definedName>
    <definedName name="csexcel_int_alapyAnchor" localSheetId="23">'[12]Alapy'!#REF!</definedName>
    <definedName name="csexcel_int_alapyAnchor" localSheetId="28">'[12]Alapy'!#REF!</definedName>
    <definedName name="csexcel_int_alapyAnchor" localSheetId="12">'[12]Alapy'!#REF!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 localSheetId="14">'[12]Óvoda,Ált.spec.isk'!#REF!</definedName>
    <definedName name="csexcel_int_alt_spec_iskAnchor" localSheetId="15">'[12]Óvoda,Ált.spec.isk'!#REF!</definedName>
    <definedName name="csexcel_int_alt_spec_iskAnchor" localSheetId="16">'[12]Óvoda,Ált.spec.isk'!#REF!</definedName>
    <definedName name="csexcel_int_alt_spec_iskAnchor" localSheetId="20">'[12]Óvoda,Ált.spec.isk'!#REF!</definedName>
    <definedName name="csexcel_int_alt_spec_iskAnchor" localSheetId="23">'[12]Óvoda,Ált.spec.isk'!#REF!</definedName>
    <definedName name="csexcel_int_alt_spec_iskAnchor" localSheetId="28">'[12]Óvoda,Ált.spec.isk'!#REF!</definedName>
    <definedName name="csexcel_int_alt_spec_iskAnchor" localSheetId="12">'[12]Óvoda,Ált.spec.isk'!#REF!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 localSheetId="14">'[12]Eötvös Szakk.'!#REF!</definedName>
    <definedName name="csexcel_int_eotvos_szakkAnchor" localSheetId="15">'[12]Eötvös Szakk.'!#REF!</definedName>
    <definedName name="csexcel_int_eotvos_szakkAnchor" localSheetId="16">'[12]Eötvös Szakk.'!#REF!</definedName>
    <definedName name="csexcel_int_eotvos_szakkAnchor" localSheetId="20">'[12]Eötvös Szakk.'!#REF!</definedName>
    <definedName name="csexcel_int_eotvos_szakkAnchor" localSheetId="23">'[12]Eötvös Szakk.'!#REF!</definedName>
    <definedName name="csexcel_int_eotvos_szakkAnchor" localSheetId="28">'[12]Eötvös Szakk.'!#REF!</definedName>
    <definedName name="csexcel_int_eotvos_szakkAnchor" localSheetId="12">'[12]Eötvös Szakk.'!#REF!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 localSheetId="14">'[12]Erkel'!#REF!</definedName>
    <definedName name="csexcel_int_erkelAnchor" localSheetId="15">'[12]Erkel'!#REF!</definedName>
    <definedName name="csexcel_int_erkelAnchor" localSheetId="16">'[12]Erkel'!#REF!</definedName>
    <definedName name="csexcel_int_erkelAnchor" localSheetId="20">'[12]Erkel'!#REF!</definedName>
    <definedName name="csexcel_int_erkelAnchor" localSheetId="23">'[12]Erkel'!#REF!</definedName>
    <definedName name="csexcel_int_erkelAnchor" localSheetId="28">'[12]Erkel'!#REF!</definedName>
    <definedName name="csexcel_int_erkelAnchor" localSheetId="12">'[12]Erkel'!#REF!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 localSheetId="14">'[12]Géza'!#REF!</definedName>
    <definedName name="csexcel_int_gezaAnchor" localSheetId="15">'[12]Géza'!#REF!</definedName>
    <definedName name="csexcel_int_gezaAnchor" localSheetId="16">'[12]Géza'!#REF!</definedName>
    <definedName name="csexcel_int_gezaAnchor" localSheetId="20">'[12]Géza'!#REF!</definedName>
    <definedName name="csexcel_int_gezaAnchor" localSheetId="23">'[12]Géza'!#REF!</definedName>
    <definedName name="csexcel_int_gezaAnchor" localSheetId="28">'[12]Géza'!#REF!</definedName>
    <definedName name="csexcel_int_gezaAnchor" localSheetId="12">'[12]Géza'!#REF!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 localSheetId="14">'[12]Integrált szoc'!#REF!</definedName>
    <definedName name="csexcel_int_integralt_szocAnchor" localSheetId="15">'[12]Integrált szoc'!#REF!</definedName>
    <definedName name="csexcel_int_integralt_szocAnchor" localSheetId="16">'[12]Integrált szoc'!#REF!</definedName>
    <definedName name="csexcel_int_integralt_szocAnchor" localSheetId="20">'[12]Integrált szoc'!#REF!</definedName>
    <definedName name="csexcel_int_integralt_szocAnchor" localSheetId="23">'[12]Integrált szoc'!#REF!</definedName>
    <definedName name="csexcel_int_integralt_szocAnchor" localSheetId="28">'[12]Integrált szoc'!#REF!</definedName>
    <definedName name="csexcel_int_integralt_szocAnchor" localSheetId="12">'[12]Integrált szoc'!#REF!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 localSheetId="14">'[12]Jávorka'!#REF!</definedName>
    <definedName name="csexcel_int_javorkaAnchor" localSheetId="15">'[12]Jávorka'!#REF!</definedName>
    <definedName name="csexcel_int_javorkaAnchor" localSheetId="16">'[12]Jávorka'!#REF!</definedName>
    <definedName name="csexcel_int_javorkaAnchor" localSheetId="20">'[12]Jávorka'!#REF!</definedName>
    <definedName name="csexcel_int_javorkaAnchor" localSheetId="23">'[12]Jávorka'!#REF!</definedName>
    <definedName name="csexcel_int_javorkaAnchor" localSheetId="28">'[12]Jávorka'!#REF!</definedName>
    <definedName name="csexcel_int_javorkaAnchor" localSheetId="12">'[12]Jávorka'!#REF!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 localSheetId="14">'[12]Könyvtár'!#REF!</definedName>
    <definedName name="csexcel_int_konyvtarAnchor" localSheetId="15">'[12]Könyvtár'!#REF!</definedName>
    <definedName name="csexcel_int_konyvtarAnchor" localSheetId="16">'[12]Könyvtár'!#REF!</definedName>
    <definedName name="csexcel_int_konyvtarAnchor" localSheetId="20">'[12]Könyvtár'!#REF!</definedName>
    <definedName name="csexcel_int_konyvtarAnchor" localSheetId="23">'[12]Könyvtár'!#REF!</definedName>
    <definedName name="csexcel_int_konyvtarAnchor" localSheetId="28">'[12]Könyvtár'!#REF!</definedName>
    <definedName name="csexcel_int_konyvtarAnchor" localSheetId="12">'[12]Könyvtár'!#REF!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 localSheetId="14">'[12]Kórház'!#REF!</definedName>
    <definedName name="csexcel_int_korhazAnchor" localSheetId="15">'[12]Kórház'!#REF!</definedName>
    <definedName name="csexcel_int_korhazAnchor" localSheetId="16">'[12]Kórház'!#REF!</definedName>
    <definedName name="csexcel_int_korhazAnchor" localSheetId="20">'[12]Kórház'!#REF!</definedName>
    <definedName name="csexcel_int_korhazAnchor" localSheetId="23">'[12]Kórház'!#REF!</definedName>
    <definedName name="csexcel_int_korhazAnchor" localSheetId="28">'[12]Kórház'!#REF!</definedName>
    <definedName name="csexcel_int_korhazAnchor" localSheetId="12">'[12]Kórház'!#REF!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 localSheetId="14">'[12]Kultsar'!#REF!</definedName>
    <definedName name="csexcel_int_kultsarAnchor" localSheetId="15">'[12]Kultsar'!#REF!</definedName>
    <definedName name="csexcel_int_kultsarAnchor" localSheetId="16">'[12]Kultsar'!#REF!</definedName>
    <definedName name="csexcel_int_kultsarAnchor" localSheetId="20">'[12]Kultsar'!#REF!</definedName>
    <definedName name="csexcel_int_kultsarAnchor" localSheetId="23">'[12]Kultsar'!#REF!</definedName>
    <definedName name="csexcel_int_kultsarAnchor" localSheetId="28">'[12]Kultsar'!#REF!</definedName>
    <definedName name="csexcel_int_kultsarAnchor" localSheetId="12">'[12]Kultsar'!#REF!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 localSheetId="14">'[12]Levéltár'!#REF!</definedName>
    <definedName name="csexcel_int_leveltarAnchor" localSheetId="15">'[12]Levéltár'!#REF!</definedName>
    <definedName name="csexcel_int_leveltarAnchor" localSheetId="16">'[12]Levéltár'!#REF!</definedName>
    <definedName name="csexcel_int_leveltarAnchor" localSheetId="20">'[12]Levéltár'!#REF!</definedName>
    <definedName name="csexcel_int_leveltarAnchor" localSheetId="23">'[12]Levéltár'!#REF!</definedName>
    <definedName name="csexcel_int_leveltarAnchor" localSheetId="28">'[12]Levéltár'!#REF!</definedName>
    <definedName name="csexcel_int_leveltarAnchor" localSheetId="12">'[12]Levéltár'!#REF!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 localSheetId="14">'[12]MERI'!#REF!</definedName>
    <definedName name="csexcel_int_meriAnchor" localSheetId="15">'[12]MERI'!#REF!</definedName>
    <definedName name="csexcel_int_meriAnchor" localSheetId="16">'[12]MERI'!#REF!</definedName>
    <definedName name="csexcel_int_meriAnchor" localSheetId="20">'[12]MERI'!#REF!</definedName>
    <definedName name="csexcel_int_meriAnchor" localSheetId="23">'[12]MERI'!#REF!</definedName>
    <definedName name="csexcel_int_meriAnchor" localSheetId="28">'[12]MERI'!#REF!</definedName>
    <definedName name="csexcel_int_meriAnchor" localSheetId="12">'[12]MERI'!#REF!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 localSheetId="14">'[12]Múzeum'!#REF!</definedName>
    <definedName name="csexcel_int_muzeumAnchor" localSheetId="15">'[12]Múzeum'!#REF!</definedName>
    <definedName name="csexcel_int_muzeumAnchor" localSheetId="16">'[12]Múzeum'!#REF!</definedName>
    <definedName name="csexcel_int_muzeumAnchor" localSheetId="20">'[12]Múzeum'!#REF!</definedName>
    <definedName name="csexcel_int_muzeumAnchor" localSheetId="23">'[12]Múzeum'!#REF!</definedName>
    <definedName name="csexcel_int_muzeumAnchor" localSheetId="28">'[12]Múzeum'!#REF!</definedName>
    <definedName name="csexcel_int_muzeumAnchor" localSheetId="12">'[12]Múzeum'!#REF!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 localSheetId="14">'[12]Széchenyi'!#REF!</definedName>
    <definedName name="csexcel_int_szechenyiAnchor" localSheetId="15">'[12]Széchenyi'!#REF!</definedName>
    <definedName name="csexcel_int_szechenyiAnchor" localSheetId="16">'[12]Széchenyi'!#REF!</definedName>
    <definedName name="csexcel_int_szechenyiAnchor" localSheetId="20">'[12]Széchenyi'!#REF!</definedName>
    <definedName name="csexcel_int_szechenyiAnchor" localSheetId="23">'[12]Széchenyi'!#REF!</definedName>
    <definedName name="csexcel_int_szechenyiAnchor" localSheetId="28">'[12]Széchenyi'!#REF!</definedName>
    <definedName name="csexcel_int_szechenyiAnchor" localSheetId="12">'[12]Széchenyi'!#REF!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 localSheetId="14">'[12]TGSZSZ'!#REF!</definedName>
    <definedName name="csexcel_int_tgszszAnchor" localSheetId="15">'[12]TGSZSZ'!#REF!</definedName>
    <definedName name="csexcel_int_tgszszAnchor" localSheetId="16">'[12]TGSZSZ'!#REF!</definedName>
    <definedName name="csexcel_int_tgszszAnchor" localSheetId="20">'[12]TGSZSZ'!#REF!</definedName>
    <definedName name="csexcel_int_tgszszAnchor" localSheetId="23">'[12]TGSZSZ'!#REF!</definedName>
    <definedName name="csexcel_int_tgszszAnchor" localSheetId="28">'[12]TGSZSZ'!#REF!</definedName>
    <definedName name="csexcel_int_tgszszAnchor" localSheetId="12">'[12]TGSZSZ'!#REF!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 localSheetId="14">'[12]Zsigmondy'!#REF!</definedName>
    <definedName name="csexcel_int_zsigmondyAnchor" localSheetId="15">'[12]Zsigmondy'!#REF!</definedName>
    <definedName name="csexcel_int_zsigmondyAnchor" localSheetId="16">'[12]Zsigmondy'!#REF!</definedName>
    <definedName name="csexcel_int_zsigmondyAnchor" localSheetId="20">'[12]Zsigmondy'!#REF!</definedName>
    <definedName name="csexcel_int_zsigmondyAnchor" localSheetId="23">'[12]Zsigmondy'!#REF!</definedName>
    <definedName name="csexcel_int_zsigmondyAnchor" localSheetId="28">'[12]Zsigmondy'!#REF!</definedName>
    <definedName name="csexcel_int_zsigmondyAnchor" localSheetId="12">'[12]Zsigmondy'!#REF!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 localSheetId="14">#REF!</definedName>
    <definedName name="csexcel_koltsegvetes_2007_bev_2szmell_Dim03" localSheetId="15">#REF!</definedName>
    <definedName name="csexcel_koltsegvetes_2007_bev_2szmell_Dim03" localSheetId="16">#REF!</definedName>
    <definedName name="csexcel_koltsegvetes_2007_bev_2szmell_Dim03" localSheetId="20">#REF!</definedName>
    <definedName name="csexcel_koltsegvetes_2007_bev_2szmell_Dim03" localSheetId="23">#REF!</definedName>
    <definedName name="csexcel_koltsegvetes_2007_bev_2szmell_Dim03" localSheetId="28">#REF!</definedName>
    <definedName name="csexcel_koltsegvetes_2007_bev_2szmell_Dim03" localSheetId="12">#REF!</definedName>
    <definedName name="csexcel_koltsegvetes_2007_bev_2szmell_Dim03">#REF!</definedName>
    <definedName name="csexcel_koltsegvetes_2007_bev_2szmell_Dim04" localSheetId="14">#REF!</definedName>
    <definedName name="csexcel_koltsegvetes_2007_bev_2szmell_Dim04" localSheetId="15">#REF!</definedName>
    <definedName name="csexcel_koltsegvetes_2007_bev_2szmell_Dim04" localSheetId="16">#REF!</definedName>
    <definedName name="csexcel_koltsegvetes_2007_bev_2szmell_Dim04" localSheetId="20">#REF!</definedName>
    <definedName name="csexcel_koltsegvetes_2007_bev_2szmell_Dim04" localSheetId="23">#REF!</definedName>
    <definedName name="csexcel_koltsegvetes_2007_bev_2szmell_Dim04" localSheetId="28">#REF!</definedName>
    <definedName name="csexcel_koltsegvetes_2007_bev_2szmell_Dim04" localSheetId="12">#REF!</definedName>
    <definedName name="csexcel_koltsegvetes_2007_bev_2szmell_Dim04">#REF!</definedName>
    <definedName name="csexcel_koltsegvetes_2007_bev_2szmell_Dim05" localSheetId="14">#REF!</definedName>
    <definedName name="csexcel_koltsegvetes_2007_bev_2szmell_Dim05" localSheetId="15">#REF!</definedName>
    <definedName name="csexcel_koltsegvetes_2007_bev_2szmell_Dim05" localSheetId="16">#REF!</definedName>
    <definedName name="csexcel_koltsegvetes_2007_bev_2szmell_Dim05" localSheetId="20">#REF!</definedName>
    <definedName name="csexcel_koltsegvetes_2007_bev_2szmell_Dim05" localSheetId="23">#REF!</definedName>
    <definedName name="csexcel_koltsegvetes_2007_bev_2szmell_Dim05" localSheetId="28">#REF!</definedName>
    <definedName name="csexcel_koltsegvetes_2007_bev_2szmell_Dim05" localSheetId="12">#REF!</definedName>
    <definedName name="csexcel_koltsegvetes_2007_bev_2szmell_Dim05">#REF!</definedName>
    <definedName name="csexcel_koltsegvetes_2007_bev_2szmell_Dim06" localSheetId="14">#REF!</definedName>
    <definedName name="csexcel_koltsegvetes_2007_bev_2szmell_Dim06" localSheetId="15">#REF!</definedName>
    <definedName name="csexcel_koltsegvetes_2007_bev_2szmell_Dim06" localSheetId="16">#REF!</definedName>
    <definedName name="csexcel_koltsegvetes_2007_bev_2szmell_Dim06" localSheetId="20">#REF!</definedName>
    <definedName name="csexcel_koltsegvetes_2007_bev_2szmell_Dim06" localSheetId="23">#REF!</definedName>
    <definedName name="csexcel_koltsegvetes_2007_bev_2szmell_Dim06" localSheetId="28">#REF!</definedName>
    <definedName name="csexcel_koltsegvetes_2007_bev_2szmell_Dim06" localSheetId="12">#REF!</definedName>
    <definedName name="csexcel_koltsegvetes_2007_bev_2szmell_Dim06">#REF!</definedName>
    <definedName name="csexcel_koltsegvetes_2007_bev_2szmell_Dim07" localSheetId="14">#REF!</definedName>
    <definedName name="csexcel_koltsegvetes_2007_bev_2szmell_Dim07" localSheetId="15">#REF!</definedName>
    <definedName name="csexcel_koltsegvetes_2007_bev_2szmell_Dim07" localSheetId="16">#REF!</definedName>
    <definedName name="csexcel_koltsegvetes_2007_bev_2szmell_Dim07" localSheetId="20">#REF!</definedName>
    <definedName name="csexcel_koltsegvetes_2007_bev_2szmell_Dim07" localSheetId="23">#REF!</definedName>
    <definedName name="csexcel_koltsegvetes_2007_bev_2szmell_Dim07" localSheetId="28">#REF!</definedName>
    <definedName name="csexcel_koltsegvetes_2007_bev_2szmell_Dim07" localSheetId="12">#REF!</definedName>
    <definedName name="csexcel_koltsegvetes_2007_bev_2szmell_Dim07">#REF!</definedName>
    <definedName name="csexcel_koltsegvetes_2007_bev_2szmell_Dim08" localSheetId="14">#REF!</definedName>
    <definedName name="csexcel_koltsegvetes_2007_bev_2szmell_Dim08" localSheetId="15">#REF!</definedName>
    <definedName name="csexcel_koltsegvetes_2007_bev_2szmell_Dim08" localSheetId="16">#REF!</definedName>
    <definedName name="csexcel_koltsegvetes_2007_bev_2szmell_Dim08" localSheetId="20">#REF!</definedName>
    <definedName name="csexcel_koltsegvetes_2007_bev_2szmell_Dim08" localSheetId="23">#REF!</definedName>
    <definedName name="csexcel_koltsegvetes_2007_bev_2szmell_Dim08" localSheetId="28">#REF!</definedName>
    <definedName name="csexcel_koltsegvetes_2007_bev_2szmell_Dim08" localSheetId="12">#REF!</definedName>
    <definedName name="csexcel_koltsegvetes_2007_bev_2szmell_Dim08">#REF!</definedName>
    <definedName name="csexcel_koltsegvetes_2007_bev_2szmell_Dim09" localSheetId="14">#REF!</definedName>
    <definedName name="csexcel_koltsegvetes_2007_bev_2szmell_Dim09" localSheetId="15">#REF!</definedName>
    <definedName name="csexcel_koltsegvetes_2007_bev_2szmell_Dim09" localSheetId="16">#REF!</definedName>
    <definedName name="csexcel_koltsegvetes_2007_bev_2szmell_Dim09" localSheetId="20">#REF!</definedName>
    <definedName name="csexcel_koltsegvetes_2007_bev_2szmell_Dim09" localSheetId="23">#REF!</definedName>
    <definedName name="csexcel_koltsegvetes_2007_bev_2szmell_Dim09" localSheetId="28">#REF!</definedName>
    <definedName name="csexcel_koltsegvetes_2007_bev_2szmell_Dim09" localSheetId="12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 localSheetId="14">#REF!</definedName>
    <definedName name="csexcel_koltsegvetes_2007_kiad_3szmell_Dim03" localSheetId="15">#REF!</definedName>
    <definedName name="csexcel_koltsegvetes_2007_kiad_3szmell_Dim03" localSheetId="16">#REF!</definedName>
    <definedName name="csexcel_koltsegvetes_2007_kiad_3szmell_Dim03" localSheetId="20">#REF!</definedName>
    <definedName name="csexcel_koltsegvetes_2007_kiad_3szmell_Dim03" localSheetId="23">#REF!</definedName>
    <definedName name="csexcel_koltsegvetes_2007_kiad_3szmell_Dim03" localSheetId="28">#REF!</definedName>
    <definedName name="csexcel_koltsegvetes_2007_kiad_3szmell_Dim03" localSheetId="12">#REF!</definedName>
    <definedName name="csexcel_koltsegvetes_2007_kiad_3szmell_Dim03">#REF!</definedName>
    <definedName name="csexcel_koltsegvetes_2007_kiad_3szmell_Dim04" localSheetId="14">#REF!</definedName>
    <definedName name="csexcel_koltsegvetes_2007_kiad_3szmell_Dim04" localSheetId="15">#REF!</definedName>
    <definedName name="csexcel_koltsegvetes_2007_kiad_3szmell_Dim04" localSheetId="16">#REF!</definedName>
    <definedName name="csexcel_koltsegvetes_2007_kiad_3szmell_Dim04" localSheetId="20">#REF!</definedName>
    <definedName name="csexcel_koltsegvetes_2007_kiad_3szmell_Dim04" localSheetId="23">#REF!</definedName>
    <definedName name="csexcel_koltsegvetes_2007_kiad_3szmell_Dim04" localSheetId="28">#REF!</definedName>
    <definedName name="csexcel_koltsegvetes_2007_kiad_3szmell_Dim04" localSheetId="12">#REF!</definedName>
    <definedName name="csexcel_koltsegvetes_2007_kiad_3szmell_Dim04">#REF!</definedName>
    <definedName name="csexcel_koltsegvetes_2007_kiad_3szmell_Dim05" localSheetId="14">#REF!</definedName>
    <definedName name="csexcel_koltsegvetes_2007_kiad_3szmell_Dim05" localSheetId="15">#REF!</definedName>
    <definedName name="csexcel_koltsegvetes_2007_kiad_3szmell_Dim05" localSheetId="16">#REF!</definedName>
    <definedName name="csexcel_koltsegvetes_2007_kiad_3szmell_Dim05" localSheetId="20">#REF!</definedName>
    <definedName name="csexcel_koltsegvetes_2007_kiad_3szmell_Dim05" localSheetId="23">#REF!</definedName>
    <definedName name="csexcel_koltsegvetes_2007_kiad_3szmell_Dim05" localSheetId="28">#REF!</definedName>
    <definedName name="csexcel_koltsegvetes_2007_kiad_3szmell_Dim05" localSheetId="12">#REF!</definedName>
    <definedName name="csexcel_koltsegvetes_2007_kiad_3szmell_Dim05">#REF!</definedName>
    <definedName name="csexcel_koltsegvetes_2007_kiad_3szmell_Dim06" localSheetId="14">#REF!</definedName>
    <definedName name="csexcel_koltsegvetes_2007_kiad_3szmell_Dim06" localSheetId="15">#REF!</definedName>
    <definedName name="csexcel_koltsegvetes_2007_kiad_3szmell_Dim06" localSheetId="16">#REF!</definedName>
    <definedName name="csexcel_koltsegvetes_2007_kiad_3szmell_Dim06" localSheetId="20">#REF!</definedName>
    <definedName name="csexcel_koltsegvetes_2007_kiad_3szmell_Dim06" localSheetId="23">#REF!</definedName>
    <definedName name="csexcel_koltsegvetes_2007_kiad_3szmell_Dim06" localSheetId="28">#REF!</definedName>
    <definedName name="csexcel_koltsegvetes_2007_kiad_3szmell_Dim06" localSheetId="12">#REF!</definedName>
    <definedName name="csexcel_koltsegvetes_2007_kiad_3szmell_Dim06">#REF!</definedName>
    <definedName name="csexcel_koltsegvetes_2007_kiad_3szmell_Dim07" localSheetId="14">#REF!</definedName>
    <definedName name="csexcel_koltsegvetes_2007_kiad_3szmell_Dim07" localSheetId="15">#REF!</definedName>
    <definedName name="csexcel_koltsegvetes_2007_kiad_3szmell_Dim07" localSheetId="16">#REF!</definedName>
    <definedName name="csexcel_koltsegvetes_2007_kiad_3szmell_Dim07" localSheetId="20">#REF!</definedName>
    <definedName name="csexcel_koltsegvetes_2007_kiad_3szmell_Dim07" localSheetId="23">#REF!</definedName>
    <definedName name="csexcel_koltsegvetes_2007_kiad_3szmell_Dim07" localSheetId="28">#REF!</definedName>
    <definedName name="csexcel_koltsegvetes_2007_kiad_3szmell_Dim07" localSheetId="12">#REF!</definedName>
    <definedName name="csexcel_koltsegvetes_2007_kiad_3szmell_Dim07">#REF!</definedName>
    <definedName name="csexcel_koltsegvetes_2007_kiad_3szmell_Dim08" localSheetId="14">#REF!</definedName>
    <definedName name="csexcel_koltsegvetes_2007_kiad_3szmell_Dim08" localSheetId="15">#REF!</definedName>
    <definedName name="csexcel_koltsegvetes_2007_kiad_3szmell_Dim08" localSheetId="16">#REF!</definedName>
    <definedName name="csexcel_koltsegvetes_2007_kiad_3szmell_Dim08" localSheetId="20">#REF!</definedName>
    <definedName name="csexcel_koltsegvetes_2007_kiad_3szmell_Dim08" localSheetId="23">#REF!</definedName>
    <definedName name="csexcel_koltsegvetes_2007_kiad_3szmell_Dim08" localSheetId="28">#REF!</definedName>
    <definedName name="csexcel_koltsegvetes_2007_kiad_3szmell_Dim08" localSheetId="12">#REF!</definedName>
    <definedName name="csexcel_koltsegvetes_2007_kiad_3szmell_Dim08">#REF!</definedName>
    <definedName name="csexcel_koltsegvetes_2007_kiad_3szmell_Dim09">"="</definedName>
    <definedName name="csexcel_koltsegvetes_2007_kiad_3szmell_Dim10" localSheetId="14">#REF!</definedName>
    <definedName name="csexcel_koltsegvetes_2007_kiad_3szmell_Dim10" localSheetId="15">#REF!</definedName>
    <definedName name="csexcel_koltsegvetes_2007_kiad_3szmell_Dim10" localSheetId="16">#REF!</definedName>
    <definedName name="csexcel_koltsegvetes_2007_kiad_3szmell_Dim10" localSheetId="20">#REF!</definedName>
    <definedName name="csexcel_koltsegvetes_2007_kiad_3szmell_Dim10" localSheetId="23">#REF!</definedName>
    <definedName name="csexcel_koltsegvetes_2007_kiad_3szmell_Dim10" localSheetId="28">#REF!</definedName>
    <definedName name="csexcel_koltsegvetes_2007_kiad_3szmell_Dim10" localSheetId="12">#REF!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 localSheetId="14">#REF!</definedName>
    <definedName name="csexcel_koncepcio_1szmell_bev_Dim03" localSheetId="15">#REF!</definedName>
    <definedName name="csexcel_koncepcio_1szmell_bev_Dim03" localSheetId="16">#REF!</definedName>
    <definedName name="csexcel_koncepcio_1szmell_bev_Dim03" localSheetId="20">#REF!</definedName>
    <definedName name="csexcel_koncepcio_1szmell_bev_Dim03" localSheetId="23">#REF!</definedName>
    <definedName name="csexcel_koncepcio_1szmell_bev_Dim03" localSheetId="28">#REF!</definedName>
    <definedName name="csexcel_koncepcio_1szmell_bev_Dim03" localSheetId="12">#REF!</definedName>
    <definedName name="csexcel_koncepcio_1szmell_bev_Dim03">#REF!</definedName>
    <definedName name="csexcel_koncepcio_1szmell_bev_Dim04" localSheetId="14">#REF!</definedName>
    <definedName name="csexcel_koncepcio_1szmell_bev_Dim04" localSheetId="15">#REF!</definedName>
    <definedName name="csexcel_koncepcio_1szmell_bev_Dim04" localSheetId="16">#REF!</definedName>
    <definedName name="csexcel_koncepcio_1szmell_bev_Dim04" localSheetId="20">#REF!</definedName>
    <definedName name="csexcel_koncepcio_1szmell_bev_Dim04" localSheetId="23">#REF!</definedName>
    <definedName name="csexcel_koncepcio_1szmell_bev_Dim04" localSheetId="28">#REF!</definedName>
    <definedName name="csexcel_koncepcio_1szmell_bev_Dim04" localSheetId="12">#REF!</definedName>
    <definedName name="csexcel_koncepcio_1szmell_bev_Dim04">#REF!</definedName>
    <definedName name="csexcel_koncepcio_1szmell_bev_Dim05">"="</definedName>
    <definedName name="csexcel_koncepcio_1szmell_bev_Dim06" localSheetId="14">#REF!</definedName>
    <definedName name="csexcel_koncepcio_1szmell_bev_Dim06" localSheetId="15">#REF!</definedName>
    <definedName name="csexcel_koncepcio_1szmell_bev_Dim06" localSheetId="16">#REF!</definedName>
    <definedName name="csexcel_koncepcio_1szmell_bev_Dim06" localSheetId="20">#REF!</definedName>
    <definedName name="csexcel_koncepcio_1szmell_bev_Dim06" localSheetId="23">#REF!</definedName>
    <definedName name="csexcel_koncepcio_1szmell_bev_Dim06" localSheetId="28">#REF!</definedName>
    <definedName name="csexcel_koncepcio_1szmell_bev_Dim06" localSheetId="12">#REF!</definedName>
    <definedName name="csexcel_koncepcio_1szmell_bev_Dim06">#REF!</definedName>
    <definedName name="csexcel_koncepcio_1szmell_bev_Dim07">"="</definedName>
    <definedName name="csexcel_koncepcio_1szmell_bev_Dim08" localSheetId="14">#REF!</definedName>
    <definedName name="csexcel_koncepcio_1szmell_bev_Dim08" localSheetId="15">#REF!</definedName>
    <definedName name="csexcel_koncepcio_1szmell_bev_Dim08" localSheetId="16">#REF!</definedName>
    <definedName name="csexcel_koncepcio_1szmell_bev_Dim08" localSheetId="20">#REF!</definedName>
    <definedName name="csexcel_koncepcio_1szmell_bev_Dim08" localSheetId="23">#REF!</definedName>
    <definedName name="csexcel_koncepcio_1szmell_bev_Dim08" localSheetId="28">#REF!</definedName>
    <definedName name="csexcel_koncepcio_1szmell_bev_Dim08" localSheetId="12">#REF!</definedName>
    <definedName name="csexcel_koncepcio_1szmell_bev_Dim08">#REF!</definedName>
    <definedName name="csexcel_koncepcio_1szmell_bev_Dim09" localSheetId="14">#REF!</definedName>
    <definedName name="csexcel_koncepcio_1szmell_bev_Dim09" localSheetId="15">#REF!</definedName>
    <definedName name="csexcel_koncepcio_1szmell_bev_Dim09" localSheetId="16">#REF!</definedName>
    <definedName name="csexcel_koncepcio_1szmell_bev_Dim09" localSheetId="20">#REF!</definedName>
    <definedName name="csexcel_koncepcio_1szmell_bev_Dim09" localSheetId="23">#REF!</definedName>
    <definedName name="csexcel_koncepcio_1szmell_bev_Dim09" localSheetId="28">#REF!</definedName>
    <definedName name="csexcel_koncepcio_1szmell_bev_Dim09" localSheetId="12">#REF!</definedName>
    <definedName name="csexcel_koncepcio_1szmell_bev_Dim09">#REF!</definedName>
    <definedName name="csexcel_koncepcio_1szmell_bev_Dim10" localSheetId="14">#REF!</definedName>
    <definedName name="csexcel_koncepcio_1szmell_bev_Dim10" localSheetId="15">#REF!</definedName>
    <definedName name="csexcel_koncepcio_1szmell_bev_Dim10" localSheetId="16">#REF!</definedName>
    <definedName name="csexcel_koncepcio_1szmell_bev_Dim10" localSheetId="20">#REF!</definedName>
    <definedName name="csexcel_koncepcio_1szmell_bev_Dim10" localSheetId="23">#REF!</definedName>
    <definedName name="csexcel_koncepcio_1szmell_bev_Dim10" localSheetId="28">#REF!</definedName>
    <definedName name="csexcel_koncepcio_1szmell_bev_Dim10" localSheetId="12">#REF!</definedName>
    <definedName name="csexcel_koncepcio_1szmell_bev_Dim10">#REF!</definedName>
    <definedName name="csexcel_koncepcio_1szmell_bev_Dim11" localSheetId="14">#REF!</definedName>
    <definedName name="csexcel_koncepcio_1szmell_bev_Dim11" localSheetId="15">#REF!</definedName>
    <definedName name="csexcel_koncepcio_1szmell_bev_Dim11" localSheetId="16">#REF!</definedName>
    <definedName name="csexcel_koncepcio_1szmell_bev_Dim11" localSheetId="20">#REF!</definedName>
    <definedName name="csexcel_koncepcio_1szmell_bev_Dim11" localSheetId="23">#REF!</definedName>
    <definedName name="csexcel_koncepcio_1szmell_bev_Dim11" localSheetId="28">#REF!</definedName>
    <definedName name="csexcel_koncepcio_1szmell_bev_Dim11" localSheetId="12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 localSheetId="14">#REF!</definedName>
    <definedName name="csexcel_koncepcio_1szmell_kiad_Dim03" localSheetId="15">#REF!</definedName>
    <definedName name="csexcel_koncepcio_1szmell_kiad_Dim03" localSheetId="16">#REF!</definedName>
    <definedName name="csexcel_koncepcio_1szmell_kiad_Dim03" localSheetId="20">#REF!</definedName>
    <definedName name="csexcel_koncepcio_1szmell_kiad_Dim03" localSheetId="23">#REF!</definedName>
    <definedName name="csexcel_koncepcio_1szmell_kiad_Dim03" localSheetId="28">#REF!</definedName>
    <definedName name="csexcel_koncepcio_1szmell_kiad_Dim03" localSheetId="12">#REF!</definedName>
    <definedName name="csexcel_koncepcio_1szmell_kiad_Dim03">#REF!</definedName>
    <definedName name="csexcel_koncepcio_1szmell_kiad_Dim04" localSheetId="14">#REF!</definedName>
    <definedName name="csexcel_koncepcio_1szmell_kiad_Dim04" localSheetId="15">#REF!</definedName>
    <definedName name="csexcel_koncepcio_1szmell_kiad_Dim04" localSheetId="16">#REF!</definedName>
    <definedName name="csexcel_koncepcio_1szmell_kiad_Dim04" localSheetId="20">#REF!</definedName>
    <definedName name="csexcel_koncepcio_1szmell_kiad_Dim04" localSheetId="23">#REF!</definedName>
    <definedName name="csexcel_koncepcio_1szmell_kiad_Dim04" localSheetId="28">#REF!</definedName>
    <definedName name="csexcel_koncepcio_1szmell_kiad_Dim04" localSheetId="12">#REF!</definedName>
    <definedName name="csexcel_koncepcio_1szmell_kiad_Dim04">#REF!</definedName>
    <definedName name="csexcel_koncepcio_1szmell_kiad_Dim05">"="</definedName>
    <definedName name="csexcel_koncepcio_1szmell_kiad_Dim06" localSheetId="14">#REF!</definedName>
    <definedName name="csexcel_koncepcio_1szmell_kiad_Dim06" localSheetId="15">#REF!</definedName>
    <definedName name="csexcel_koncepcio_1szmell_kiad_Dim06" localSheetId="16">#REF!</definedName>
    <definedName name="csexcel_koncepcio_1szmell_kiad_Dim06" localSheetId="20">#REF!</definedName>
    <definedName name="csexcel_koncepcio_1szmell_kiad_Dim06" localSheetId="23">#REF!</definedName>
    <definedName name="csexcel_koncepcio_1szmell_kiad_Dim06" localSheetId="28">#REF!</definedName>
    <definedName name="csexcel_koncepcio_1szmell_kiad_Dim06" localSheetId="12">#REF!</definedName>
    <definedName name="csexcel_koncepcio_1szmell_kiad_Dim06">#REF!</definedName>
    <definedName name="csexcel_koncepcio_1szmell_kiad_Dim07">"="</definedName>
    <definedName name="csexcel_koncepcio_1szmell_kiad_Dim08" localSheetId="14">#REF!</definedName>
    <definedName name="csexcel_koncepcio_1szmell_kiad_Dim08" localSheetId="15">#REF!</definedName>
    <definedName name="csexcel_koncepcio_1szmell_kiad_Dim08" localSheetId="16">#REF!</definedName>
    <definedName name="csexcel_koncepcio_1szmell_kiad_Dim08" localSheetId="20">#REF!</definedName>
    <definedName name="csexcel_koncepcio_1szmell_kiad_Dim08" localSheetId="23">#REF!</definedName>
    <definedName name="csexcel_koncepcio_1szmell_kiad_Dim08" localSheetId="28">#REF!</definedName>
    <definedName name="csexcel_koncepcio_1szmell_kiad_Dim08" localSheetId="12">#REF!</definedName>
    <definedName name="csexcel_koncepcio_1szmell_kiad_Dim08">#REF!</definedName>
    <definedName name="csexcel_koncepcio_1szmell_kiad_Dim09" localSheetId="14">#REF!</definedName>
    <definedName name="csexcel_koncepcio_1szmell_kiad_Dim09" localSheetId="15">#REF!</definedName>
    <definedName name="csexcel_koncepcio_1szmell_kiad_Dim09" localSheetId="16">#REF!</definedName>
    <definedName name="csexcel_koncepcio_1szmell_kiad_Dim09" localSheetId="20">#REF!</definedName>
    <definedName name="csexcel_koncepcio_1szmell_kiad_Dim09" localSheetId="23">#REF!</definedName>
    <definedName name="csexcel_koncepcio_1szmell_kiad_Dim09" localSheetId="28">#REF!</definedName>
    <definedName name="csexcel_koncepcio_1szmell_kiad_Dim09" localSheetId="12">#REF!</definedName>
    <definedName name="csexcel_koncepcio_1szmell_kiad_Dim09">#REF!</definedName>
    <definedName name="csexcel_koncepcio_1szmell_kiad_Dim10" localSheetId="14">#REF!</definedName>
    <definedName name="csexcel_koncepcio_1szmell_kiad_Dim10" localSheetId="15">#REF!</definedName>
    <definedName name="csexcel_koncepcio_1szmell_kiad_Dim10" localSheetId="16">#REF!</definedName>
    <definedName name="csexcel_koncepcio_1szmell_kiad_Dim10" localSheetId="20">#REF!</definedName>
    <definedName name="csexcel_koncepcio_1szmell_kiad_Dim10" localSheetId="23">#REF!</definedName>
    <definedName name="csexcel_koncepcio_1szmell_kiad_Dim10" localSheetId="28">#REF!</definedName>
    <definedName name="csexcel_koncepcio_1szmell_kiad_Dim10" localSheetId="12">#REF!</definedName>
    <definedName name="csexcel_koncepcio_1szmell_kiad_Dim10">#REF!</definedName>
    <definedName name="csexcel_koncepcio_1szmell_kiad_Dim11" localSheetId="14">#REF!</definedName>
    <definedName name="csexcel_koncepcio_1szmell_kiad_Dim11" localSheetId="15">#REF!</definedName>
    <definedName name="csexcel_koncepcio_1szmell_kiad_Dim11" localSheetId="16">#REF!</definedName>
    <definedName name="csexcel_koncepcio_1szmell_kiad_Dim11" localSheetId="20">#REF!</definedName>
    <definedName name="csexcel_koncepcio_1szmell_kiad_Dim11" localSheetId="23">#REF!</definedName>
    <definedName name="csexcel_koncepcio_1szmell_kiad_Dim11" localSheetId="28">#REF!</definedName>
    <definedName name="csexcel_koncepcio_1szmell_kiad_Dim11" localSheetId="12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 localSheetId="14">#REF!</definedName>
    <definedName name="cskimutatas_2009_kv_Dim11" localSheetId="15">#REF!</definedName>
    <definedName name="cskimutatas_2009_kv_Dim11" localSheetId="16">#REF!</definedName>
    <definedName name="cskimutatas_2009_kv_Dim11" localSheetId="20">#REF!</definedName>
    <definedName name="cskimutatas_2009_kv_Dim11" localSheetId="23">#REF!</definedName>
    <definedName name="cskimutatas_2009_kv_Dim11" localSheetId="28">#REF!</definedName>
    <definedName name="cskimutatas_2009_kv_Dim11" localSheetId="12">#REF!</definedName>
    <definedName name="cskimutatas_2009_kv_Dim11">#REF!</definedName>
    <definedName name="cskimutatas_2009_kv_Dim12">"="</definedName>
    <definedName name="cskimutatas_2009_kvAnchor" localSheetId="14">#REF!</definedName>
    <definedName name="cskimutatas_2009_kvAnchor" localSheetId="15">#REF!</definedName>
    <definedName name="cskimutatas_2009_kvAnchor" localSheetId="16">#REF!</definedName>
    <definedName name="cskimutatas_2009_kvAnchor" localSheetId="20">#REF!</definedName>
    <definedName name="cskimutatas_2009_kvAnchor" localSheetId="23">#REF!</definedName>
    <definedName name="cskimutatas_2009_kvAnchor" localSheetId="28">#REF!</definedName>
    <definedName name="cskimutatas_2009_kvAnchor" localSheetId="12">#REF!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4">'[10]összes igény'!#REF!</definedName>
    <definedName name="cskimutatas_hivatal_szakmai_igenyek_Dim06" localSheetId="15">'[10]összes igény'!#REF!</definedName>
    <definedName name="cskimutatas_hivatal_szakmai_igenyek_Dim06" localSheetId="16">'[10]összes igény'!#REF!</definedName>
    <definedName name="cskimutatas_hivatal_szakmai_igenyek_Dim06" localSheetId="20">'[10]összes igény'!#REF!</definedName>
    <definedName name="cskimutatas_hivatal_szakmai_igenyek_Dim06" localSheetId="23">'[10]összes igény'!#REF!</definedName>
    <definedName name="cskimutatas_hivatal_szakmai_igenyek_Dim06" localSheetId="27">'[10]összes igény'!#REF!</definedName>
    <definedName name="cskimutatas_hivatal_szakmai_igenyek_Dim06" localSheetId="28">'[10]összes igény'!#REF!</definedName>
    <definedName name="cskimutatas_hivatal_szakmai_igenyek_Dim06" localSheetId="12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4">'[10]összes igény'!#REF!</definedName>
    <definedName name="cskimutatas_hivatal_szakmai_igenyek_Dim09" localSheetId="15">'[10]összes igény'!#REF!</definedName>
    <definedName name="cskimutatas_hivatal_szakmai_igenyek_Dim09" localSheetId="16">'[10]összes igény'!#REF!</definedName>
    <definedName name="cskimutatas_hivatal_szakmai_igenyek_Dim09" localSheetId="20">'[10]összes igény'!#REF!</definedName>
    <definedName name="cskimutatas_hivatal_szakmai_igenyek_Dim09" localSheetId="23">'[10]összes igény'!#REF!</definedName>
    <definedName name="cskimutatas_hivatal_szakmai_igenyek_Dim09" localSheetId="27">'[10]összes igény'!#REF!</definedName>
    <definedName name="cskimutatas_hivatal_szakmai_igenyek_Dim09" localSheetId="28">'[10]összes igény'!#REF!</definedName>
    <definedName name="cskimutatas_hivatal_szakmai_igenyek_Dim09" localSheetId="12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4">'[10]összes igény'!#REF!</definedName>
    <definedName name="cskimutatas_hivatal_szakmai_igenyekAnchor" localSheetId="15">'[10]összes igény'!#REF!</definedName>
    <definedName name="cskimutatas_hivatal_szakmai_igenyekAnchor" localSheetId="16">'[10]összes igény'!#REF!</definedName>
    <definedName name="cskimutatas_hivatal_szakmai_igenyekAnchor" localSheetId="20">'[10]összes igény'!#REF!</definedName>
    <definedName name="cskimutatas_hivatal_szakmai_igenyekAnchor" localSheetId="23">'[10]összes igény'!#REF!</definedName>
    <definedName name="cskimutatas_hivatal_szakmai_igenyekAnchor" localSheetId="27">'[10]összes igény'!#REF!</definedName>
    <definedName name="cskimutatas_hivatal_szakmai_igenyekAnchor" localSheetId="28">'[10]összes igény'!#REF!</definedName>
    <definedName name="cskimutatas_hivatal_szakmai_igenyekAnchor" localSheetId="12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 localSheetId="14">#REF!</definedName>
    <definedName name="kkkkk" localSheetId="15">#REF!</definedName>
    <definedName name="kkkkk" localSheetId="16">#REF!</definedName>
    <definedName name="kkkkk" localSheetId="20">#REF!</definedName>
    <definedName name="kkkkk" localSheetId="23">#REF!</definedName>
    <definedName name="kkkkk" localSheetId="28">#REF!</definedName>
    <definedName name="kkkkk" localSheetId="12">#REF!</definedName>
    <definedName name="kkkkk">#REF!</definedName>
    <definedName name="kkkkkkk" localSheetId="14">'[10]összes igény'!#REF!</definedName>
    <definedName name="kkkkkkk" localSheetId="15">'[10]összes igény'!#REF!</definedName>
    <definedName name="kkkkkkk" localSheetId="16">'[10]összes igény'!#REF!</definedName>
    <definedName name="kkkkkkk" localSheetId="20">'[10]összes igény'!#REF!</definedName>
    <definedName name="kkkkkkk" localSheetId="23">'[10]összes igény'!#REF!</definedName>
    <definedName name="kkkkkkk" localSheetId="28">'[10]összes igény'!#REF!</definedName>
    <definedName name="kkkkkkk" localSheetId="12">'[10]összes igény'!#REF!</definedName>
    <definedName name="kkkkkkk">'[10]összes igény'!#REF!</definedName>
    <definedName name="l" localSheetId="14">#REF!</definedName>
    <definedName name="l" localSheetId="15">#REF!</definedName>
    <definedName name="l" localSheetId="16">#REF!</definedName>
    <definedName name="l" localSheetId="20">#REF!</definedName>
    <definedName name="l" localSheetId="23">#REF!</definedName>
    <definedName name="l" localSheetId="27">#REF!</definedName>
    <definedName name="l" localSheetId="28">#REF!</definedName>
    <definedName name="l" localSheetId="12">#REF!</definedName>
    <definedName name="l">#REF!</definedName>
    <definedName name="nem">1</definedName>
    <definedName name="_xlnm.Print_Titles" localSheetId="14">'10mell'!$5:$7</definedName>
    <definedName name="_xlnm.Print_Titles" localSheetId="16">'12mell'!$8:$9</definedName>
    <definedName name="_xlnm.Print_Titles" localSheetId="17">'13mell'!$4:$5</definedName>
    <definedName name="_xlnm.Print_Titles" localSheetId="20">'16mell'!$6:$8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24">'20mell'!$8:$9</definedName>
    <definedName name="_xlnm.Print_Titles" localSheetId="25">'21mell'!$5:$6</definedName>
    <definedName name="_xlnm.Print_Titles" localSheetId="28">'24mell'!$5:$6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_xlnm.Print_Area" localSheetId="20">'16mell'!$A$1:$E$73</definedName>
    <definedName name="_xlnm.Print_Area" localSheetId="1">'1b.mell '!$A$1:$G$276</definedName>
    <definedName name="_xlnm.Print_Area" localSheetId="2">'1c.mell '!$A$1:$G$155</definedName>
    <definedName name="székház" localSheetId="14">#REF!</definedName>
    <definedName name="székház" localSheetId="15">#REF!</definedName>
    <definedName name="székház" localSheetId="16">#REF!</definedName>
    <definedName name="székház" localSheetId="20">#REF!</definedName>
    <definedName name="székház" localSheetId="23">#REF!</definedName>
    <definedName name="székház" localSheetId="27">#REF!</definedName>
    <definedName name="székház" localSheetId="28">#REF!</definedName>
    <definedName name="székház" localSheetId="12">#REF!</definedName>
    <definedName name="székház">#REF!</definedName>
    <definedName name="székházbérlők" localSheetId="14">'[6]3-aBevétel'!#REF!</definedName>
    <definedName name="székházbérlők" localSheetId="15">'[6]3-aBevétel'!#REF!</definedName>
    <definedName name="székházbérlők" localSheetId="16">'[6]3-aBevétel'!#REF!</definedName>
    <definedName name="székházbérlők" localSheetId="20">'[6]3-aBevétel'!#REF!</definedName>
    <definedName name="székházbérlők" localSheetId="23">'[6]3-aBevétel'!#REF!</definedName>
    <definedName name="székházbérlők" localSheetId="28">'[6]3-aBevétel'!#REF!</definedName>
    <definedName name="székházbérlők" localSheetId="12">'[6]3-aBevétel'!#REF!</definedName>
    <definedName name="székházbérlők">'[6]3-aBevétel'!#REF!</definedName>
    <definedName name="szintrehotzás" localSheetId="14">#REF!</definedName>
    <definedName name="szintrehotzás" localSheetId="15">#REF!</definedName>
    <definedName name="szintrehotzás" localSheetId="16">#REF!</definedName>
    <definedName name="szintrehotzás" localSheetId="20">#REF!</definedName>
    <definedName name="szintrehotzás" localSheetId="23">#REF!</definedName>
    <definedName name="szintrehotzás" localSheetId="28">#REF!</definedName>
    <definedName name="szintrehotzás" localSheetId="12">#REF!</definedName>
    <definedName name="szintrehotzás">#REF!</definedName>
    <definedName name="szintrehozás2" localSheetId="14">#REF!</definedName>
    <definedName name="szintrehozás2" localSheetId="15">#REF!</definedName>
    <definedName name="szintrehozás2" localSheetId="16">#REF!</definedName>
    <definedName name="szintrehozás2" localSheetId="20">#REF!</definedName>
    <definedName name="szintrehozás2" localSheetId="23">#REF!</definedName>
    <definedName name="szintrehozás2" localSheetId="28">#REF!</definedName>
    <definedName name="szintrehozás2" localSheetId="12">#REF!</definedName>
    <definedName name="szintrehozás2">#REF!</definedName>
    <definedName name="szintrhozás2" localSheetId="14">#REF!</definedName>
    <definedName name="szintrhozás2" localSheetId="15">#REF!</definedName>
    <definedName name="szintrhozás2" localSheetId="16">#REF!</definedName>
    <definedName name="szintrhozás2" localSheetId="20">#REF!</definedName>
    <definedName name="szintrhozás2" localSheetId="23">#REF!</definedName>
    <definedName name="szintrhozás2" localSheetId="28">#REF!</definedName>
    <definedName name="szintrhozás2" localSheetId="1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<sst xmlns="http://schemas.openxmlformats.org/spreadsheetml/2006/main" count="3654" uniqueCount="1503">
  <si>
    <t xml:space="preserve">    Földterület, telek értékesítése</t>
  </si>
  <si>
    <t>Felhalmozási bevételek összesen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</si>
  <si>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</si>
  <si>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</si>
  <si>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</si>
  <si>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</si>
  <si>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</si>
  <si>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</si>
  <si>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</si>
  <si>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</si>
  <si>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</si>
  <si>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</si>
  <si>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</si>
  <si>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</si>
  <si>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</si>
  <si>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</si>
  <si>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</si>
  <si>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</si>
  <si>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</si>
  <si>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</si>
  <si>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</si>
  <si>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</si>
  <si>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</si>
  <si>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</si>
  <si>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</si>
  <si>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</si>
  <si>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</si>
  <si>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</si>
  <si>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</si>
  <si>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</si>
  <si>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</si>
  <si>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</si>
  <si>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</si>
  <si>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</si>
  <si>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</si>
  <si>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</si>
  <si>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</si>
  <si>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</si>
  <si>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</si>
  <si>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</si>
  <si>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</si>
  <si>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</si>
  <si>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</si>
  <si>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</si>
  <si>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</si>
  <si>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</si>
  <si>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</si>
  <si>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</si>
  <si>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</si>
  <si>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</si>
  <si>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</si>
  <si>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</si>
  <si>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</si>
  <si>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</si>
  <si>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</si>
  <si>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</si>
  <si>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</si>
  <si>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</si>
  <si>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</si>
  <si>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</si>
  <si>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</si>
  <si>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</si>
  <si>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</si>
  <si>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</si>
  <si>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</si>
  <si>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</si>
  <si>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</si>
  <si>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</si>
  <si>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</si>
  <si>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</si>
  <si>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</si>
  <si>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</si>
  <si>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</si>
  <si>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</si>
  <si>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</si>
  <si>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</si>
  <si>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</si>
  <si>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</si>
  <si>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</si>
  <si>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</si>
  <si>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</si>
  <si>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</si>
  <si>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</si>
  <si>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</si>
  <si>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</si>
  <si>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</si>
  <si>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</si>
  <si>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</si>
  <si>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</si>
  <si>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</si>
  <si>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</si>
  <si>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</si>
  <si>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</si>
  <si>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</si>
  <si>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</si>
  <si>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</si>
  <si>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</si>
  <si>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</si>
  <si>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</si>
  <si>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</si>
  <si>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</si>
  <si>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</si>
  <si>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</si>
  <si>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</si>
  <si>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</si>
  <si>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</si>
  <si>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</si>
  <si>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</si>
  <si>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</si>
  <si>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</si>
  <si>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</si>
  <si>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</si>
  <si>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</si>
  <si>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</si>
  <si>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</si>
  <si>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</si>
  <si>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</si>
  <si>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</si>
  <si>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</si>
  <si>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</si>
  <si>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</si>
  <si>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</si>
  <si>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</si>
  <si>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</si>
  <si>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</si>
  <si>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</si>
  <si>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</si>
  <si>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</si>
  <si>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</si>
  <si>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</si>
  <si>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</si>
  <si>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</si>
  <si>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</si>
  <si>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</si>
  <si>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</si>
  <si>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</si>
  <si>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</si>
  <si>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</si>
  <si>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</si>
  <si>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</si>
  <si>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</si>
  <si>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</si>
  <si>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</si>
  <si>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</si>
  <si>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</si>
  <si>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</si>
  <si>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</si>
  <si>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</si>
  <si>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</si>
  <si>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</si>
  <si>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</si>
  <si>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</si>
  <si>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</si>
  <si>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</si>
  <si>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</si>
  <si>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</si>
  <si>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</si>
  <si>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</si>
  <si>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</si>
  <si>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</si>
  <si>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</si>
  <si>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</si>
  <si>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</si>
  <si>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</si>
  <si>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</si>
  <si>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</si>
  <si>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</si>
  <si>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</si>
  <si>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</si>
  <si>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</si>
  <si>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</si>
  <si>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</si>
  <si>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</si>
  <si>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</si>
  <si>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</si>
  <si>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</si>
  <si>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</si>
  <si>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</si>
  <si>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</si>
  <si>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</si>
  <si>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</si>
  <si>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</si>
  <si>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</si>
  <si>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</si>
  <si>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</si>
  <si>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</si>
  <si>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</si>
  <si>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</si>
  <si>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</si>
  <si>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</si>
  <si>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</si>
  <si>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</si>
  <si>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</si>
  <si>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</si>
  <si>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</si>
  <si>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</si>
  <si>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</si>
  <si>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</si>
  <si>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</si>
  <si>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</si>
  <si>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</si>
  <si>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</si>
  <si>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</si>
  <si>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</si>
  <si>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</si>
  <si>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</si>
  <si>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</si>
  <si>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</si>
  <si>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</si>
  <si>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</si>
  <si>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</si>
  <si>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</si>
  <si>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</si>
  <si>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</si>
  <si>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</si>
  <si>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</si>
  <si>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</si>
  <si>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</si>
  <si>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</si>
  <si>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</si>
  <si>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</si>
  <si>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</si>
  <si>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</si>
  <si>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</si>
  <si>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</si>
  <si>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</si>
  <si>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</si>
  <si>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</si>
  <si>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</si>
  <si>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</si>
  <si>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</si>
  <si>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</si>
  <si>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</si>
  <si>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</si>
  <si>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</si>
  <si>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</si>
  <si>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</si>
  <si>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</si>
  <si>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</si>
  <si>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</si>
  <si>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</si>
  <si>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</si>
  <si>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</si>
  <si>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</si>
  <si>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</si>
  <si>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</si>
  <si>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</si>
  <si>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</si>
  <si>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</si>
  <si>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</si>
  <si>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</si>
  <si>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</si>
  <si>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</si>
  <si>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</si>
  <si>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</si>
  <si>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>FESZ KN Kft.</t>
  </si>
  <si>
    <t>KÉSZ-ek tervezése</t>
  </si>
  <si>
    <t>Rendkívüli támogatás</t>
  </si>
  <si>
    <t>Közgyógytámogatás, gyógyszertámogatás</t>
  </si>
  <si>
    <t>Színes fák projekt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</si>
  <si>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</si>
  <si>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</si>
  <si>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</si>
  <si>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</si>
  <si>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</si>
  <si>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Sebességkorlátozó küszöbök építése, cseréje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</si>
  <si>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</si>
  <si>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</si>
  <si>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</si>
  <si>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</si>
  <si>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</si>
  <si>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</si>
  <si>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</si>
  <si>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</si>
  <si>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</si>
  <si>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</si>
  <si>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</si>
  <si>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       4141 KÉSZ-ek tervezése</t>
  </si>
  <si>
    <t xml:space="preserve">      4310 Orvosi rendelők felújítása </t>
  </si>
  <si>
    <t xml:space="preserve">      3145 Ifjusági koncepció végrehajtásával összefüggő feladatok</t>
  </si>
  <si>
    <t xml:space="preserve">      3115 Lakás és helyiség karbantartás, berendezési tárgyak cseréje</t>
  </si>
  <si>
    <t>Előző évi mar. igénybev.</t>
  </si>
  <si>
    <t>104031</t>
  </si>
  <si>
    <t>Gyermekek bölcsődei ellátása</t>
  </si>
  <si>
    <t>Zeneművészeti szervezetek támogatása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</si>
  <si>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</si>
  <si>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</si>
  <si>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>Tárgyi eszköz és immateriális jószág, részvény, részesedés, vállalat értékesítéséből vagy privatizációból származó bevétel (telek, földterület, helyiség, lakás, törzstőke ért.)</t>
  </si>
  <si>
    <t>Polgármesteri Hivatal épületeinek felújítása</t>
  </si>
  <si>
    <t xml:space="preserve">             4136 Polgármesteri Hivatal épületeinek felújítása</t>
  </si>
  <si>
    <t>031030</t>
  </si>
  <si>
    <t xml:space="preserve">             ebből: Ferenc tér kivitelezés</t>
  </si>
  <si>
    <t>2019. év várható terv szám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</si>
  <si>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</si>
  <si>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</si>
  <si>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</si>
  <si>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</si>
  <si>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</si>
  <si>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</si>
  <si>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</si>
  <si>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Előző évi marad. Igénybev.</t>
  </si>
  <si>
    <t>József Attila lakótelepen "Nagyjátszótér" felújítása</t>
  </si>
  <si>
    <t>KEHOP-5.2.9 "Önkormányzati Épületek Energ. Fejl.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</si>
  <si>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</si>
  <si>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</si>
  <si>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</si>
  <si>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érdekeltségnövelő pály.FMK eszközbeszerz.</t>
  </si>
  <si>
    <t>Vágóhíd u. 35-37. előtt gyalogos átkelő létesítése</t>
  </si>
  <si>
    <t>Közművelődés érdekeltségnöv. pályázat FMK eszközbeszerzés</t>
  </si>
  <si>
    <t xml:space="preserve">    KEHOP-5.2.9 "Önkormányzati Ép. Energ. Fejl. Ferencv.</t>
  </si>
  <si>
    <t>KEHOP-5.2.9 "Önkorm. Ép. Energ. Fejl. Ferencvárosban"</t>
  </si>
  <si>
    <t>FMK felújítás</t>
  </si>
  <si>
    <t>Ferencvárosi Egyesített Bölcsődék felújítása</t>
  </si>
  <si>
    <t xml:space="preserve">      4211 Csicsergő Óvoda felújítása</t>
  </si>
  <si>
    <t xml:space="preserve">      4213 Csudafa Óvoda felújítása</t>
  </si>
  <si>
    <t xml:space="preserve">      4221 Kicsi Bocs Óvoda felújítása</t>
  </si>
  <si>
    <t xml:space="preserve">      4223 Méhecske Óvoda felújítása</t>
  </si>
  <si>
    <t xml:space="preserve">      4225 Napfény Óvoda felújítása</t>
  </si>
  <si>
    <t xml:space="preserve">      4227 Ugrifüles Óvoda</t>
  </si>
  <si>
    <t xml:space="preserve">      4322 Ferencvárosi Egyesített Bölcsődék felújítása</t>
  </si>
  <si>
    <t xml:space="preserve">      4323 FMK felújítása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</si>
  <si>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</si>
  <si>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</si>
  <si>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1802 IPA visszafizetés</t>
  </si>
  <si>
    <t>Ferencvárosi Pinceszínház</t>
  </si>
  <si>
    <t>Felhalmozási célú átvett pénzeszközök FESZOFE Nonprofit Kft.</t>
  </si>
  <si>
    <t>Munkásszálló kialakítása</t>
  </si>
  <si>
    <t>Pinceszínház</t>
  </si>
  <si>
    <t>27.</t>
  </si>
  <si>
    <t>Játszóterek javítása, megújítása tervezéssel</t>
  </si>
  <si>
    <t>Ferencvárosi Művelődési Központ összesen 2017. október 31-ig</t>
  </si>
  <si>
    <t>MÁV lakótelep víz közmű hálózat kiépítése, tervezése</t>
  </si>
  <si>
    <t xml:space="preserve">     Felújítások (3.c melléklet nélkül)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</si>
  <si>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</si>
  <si>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</si>
  <si>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</si>
  <si>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>IX. kerületi Rendőrkapitányság támogatása</t>
  </si>
  <si>
    <t>Belső-Pesti Tankerületi Központ támogatása</t>
  </si>
  <si>
    <t xml:space="preserve"> Készlet értékesítés</t>
  </si>
  <si>
    <t>Készletértékesítés</t>
  </si>
  <si>
    <t>Egészségügy, szabadidő, sport, kultúra, oktatás, vallás</t>
  </si>
  <si>
    <t>Kosztolányi Dezső Iskola tornaterem építés</t>
  </si>
  <si>
    <t xml:space="preserve">      5064 Kosztolányi Dezső Általános Iskola tornaterem építés</t>
  </si>
  <si>
    <t xml:space="preserve"> Ferencvárosi Önkormányzat és Intézményei Összesen</t>
  </si>
  <si>
    <t>Viola u. 37/A felújítás</t>
  </si>
  <si>
    <t>Viola u. 37/B felújítás</t>
  </si>
  <si>
    <t>Közvilágítás fejlesztése</t>
  </si>
  <si>
    <t>Termelői piac forgalomtechnikai kialakítás</t>
  </si>
  <si>
    <t>"Lázár Ervin szobor"</t>
  </si>
  <si>
    <t>FESZ műszer beszerzés</t>
  </si>
  <si>
    <t>Informatikai eszközök beszerzése</t>
  </si>
  <si>
    <t>VVKB</t>
  </si>
  <si>
    <t>Belföldi értékpapírok bevételei</t>
  </si>
  <si>
    <t>"Végre Önnek is van esélye felújítani otthonát"</t>
  </si>
  <si>
    <t>Kulturális tevékenység támogatása</t>
  </si>
  <si>
    <t>"Marhagödöri" kutyafuttató felújítása</t>
  </si>
  <si>
    <t>Játszóterek karbantartása</t>
  </si>
  <si>
    <t>Utcanév és tájékoztató táblák</t>
  </si>
  <si>
    <t>Az önkormányzat 2017. évi bevételei</t>
  </si>
  <si>
    <t>Az önkormányzat 2017. évi kiadásai</t>
  </si>
  <si>
    <t>Költségvetési szervek 2017. évi költségvetése</t>
  </si>
  <si>
    <t>A Polgármesteri Hivatal kiadásai 2017.</t>
  </si>
  <si>
    <t>Közterület-felügyelet  2017. év</t>
  </si>
  <si>
    <t xml:space="preserve">Az önkormányzat  költségvetésében szereplő 2017. évi kiadások </t>
  </si>
  <si>
    <t xml:space="preserve">Az önkormányzat  költségvetésében szereplő támogatások 2017. évi kiadásai </t>
  </si>
  <si>
    <t>2017. évi felújítások</t>
  </si>
  <si>
    <t>2017. évi beruházási, fejlesztési kiadások</t>
  </si>
  <si>
    <t>Az önkormányzat költségvetésében szereplő 2017. évi tartalékok</t>
  </si>
  <si>
    <t>Az Európai Unió-s forrásokkal támogatott fejlesztések tervezett 2017. évi adatairól</t>
  </si>
  <si>
    <t xml:space="preserve">             5030 Közvilágítás fejlesztése</t>
  </si>
  <si>
    <t xml:space="preserve">             5012 Utcanév és tájékozatató táblák</t>
  </si>
  <si>
    <t xml:space="preserve">             4016 "Marhagödöri" kutyafuttató felújítása</t>
  </si>
  <si>
    <t xml:space="preserve">             4116 Viola u. 37/A felújítás</t>
  </si>
  <si>
    <t xml:space="preserve">             4117 Viola u. 37/B felújítás</t>
  </si>
  <si>
    <t xml:space="preserve">             3112 Játszóterek karbantartása</t>
  </si>
  <si>
    <t>1803 Szolidaritási hozzájárulási adó</t>
  </si>
  <si>
    <t>2017. év</t>
  </si>
  <si>
    <t>083050</t>
  </si>
  <si>
    <t>2017. évi közvetett támogatások</t>
  </si>
  <si>
    <t>104035</t>
  </si>
  <si>
    <t>104036</t>
  </si>
  <si>
    <t>2020. év várható terv szám</t>
  </si>
  <si>
    <t>Kölcsön visszatérülés/Működ.finansz.bev</t>
  </si>
  <si>
    <t>Képviselők és választott tisztségviselők juttatásai</t>
  </si>
  <si>
    <t>Parkolási feladatok (FEV IX. Zrt. által ellátott feladatokkal együtt)</t>
  </si>
  <si>
    <t>Vállalkozás ösztönző program</t>
  </si>
  <si>
    <t>102031</t>
  </si>
  <si>
    <t>Idősek nappali ellátása</t>
  </si>
  <si>
    <t>107052</t>
  </si>
  <si>
    <t>Házi segítségnyújtás</t>
  </si>
  <si>
    <t>900020</t>
  </si>
  <si>
    <t>Önkormányzatok funkcióra nem sorolható bevételei államháztartáson kívülről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</si>
  <si>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</si>
  <si>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</si>
  <si>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</si>
  <si>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</si>
  <si>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</si>
  <si>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</si>
  <si>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</si>
  <si>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</si>
  <si>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</si>
  <si>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</si>
  <si>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</si>
  <si>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</si>
  <si>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Felhalmozási célú bevételek összesen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</si>
  <si>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</si>
  <si>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</si>
  <si>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</si>
  <si>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</si>
  <si>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</si>
  <si>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</si>
  <si>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</si>
  <si>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</si>
  <si>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</si>
  <si>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</si>
  <si>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018020</t>
  </si>
  <si>
    <t>Központi költségvetési befizetések</t>
  </si>
  <si>
    <t>900060</t>
  </si>
  <si>
    <t>3201 Önkormányzati szakmai feladatokkal kapcsolatos kiadások</t>
  </si>
  <si>
    <t>Helyi közutak, közterek és parkok kezelése, fejlesztése és üzemeltetése</t>
  </si>
  <si>
    <t>Mindösszesen:</t>
  </si>
  <si>
    <t>"Útravaló" Jegyescsomag</t>
  </si>
  <si>
    <t xml:space="preserve">   Közigazgatási bírság</t>
  </si>
  <si>
    <t>Belföldi értékpapírok vásárlása</t>
  </si>
  <si>
    <t>KEN Bizottság</t>
  </si>
  <si>
    <t>ESZS és KEN Bizottságok</t>
  </si>
  <si>
    <t>2017. évi előirányzat 6/2017.</t>
  </si>
  <si>
    <t>2017. évi előirányzat  6/2017.</t>
  </si>
  <si>
    <t xml:space="preserve">2017. évi előirányzat 6/2017. </t>
  </si>
  <si>
    <t>Előző év vállalkozkozási maradványának igénybevétele</t>
  </si>
  <si>
    <t>Előző év vállalkozási maradványának igénybevétele</t>
  </si>
  <si>
    <t xml:space="preserve">Megemlékezés 1956 eseményeiről Ferencvárosban </t>
  </si>
  <si>
    <t>Balázs B. u. 32/a-b lakóházfelújítás</t>
  </si>
  <si>
    <t>Haller terv -Dologi kiadás</t>
  </si>
  <si>
    <t>Közterület-felügyelet épületének felújítása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</si>
  <si>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</si>
  <si>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</si>
  <si>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</si>
  <si>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</si>
  <si>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Államháztatáson belüli megelőlegezések visszafizetése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</si>
  <si>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</si>
  <si>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</si>
  <si>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</si>
  <si>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</si>
  <si>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</si>
  <si>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</si>
  <si>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</si>
  <si>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</si>
  <si>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</si>
  <si>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</si>
  <si>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</si>
  <si>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</si>
  <si>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A 4.sz. melléklet 4114, 4115, 4116, 4117, 4118, 4119 sz. költségvetési sorai (lakóházfelújítások) és a 4135. sz. költségvetési sor a táblázatban nettó értékkel szerepelnek.</t>
  </si>
  <si>
    <t xml:space="preserve">             3216 FESZOFE Nonprofit Kft </t>
  </si>
  <si>
    <t xml:space="preserve">             4013 József Attila lakótelepen "Nagyjátszótér" felújítása</t>
  </si>
  <si>
    <t xml:space="preserve">             4014 Játszóterek javítása, megújítása</t>
  </si>
  <si>
    <t xml:space="preserve">             5042 Vágóhíd u. 35.-37. előtt gyalogos átkelő létesítése</t>
  </si>
  <si>
    <t xml:space="preserve">             3212 Parkolási feladatok (FEV IX. Zrt. Parkolási feladatokkal együttt)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</si>
  <si>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</si>
  <si>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</si>
  <si>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</si>
  <si>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4118 Balázs B. u. 32/a-b lakóházfelújítás</t>
  </si>
  <si>
    <t xml:space="preserve">             4119 Balázs B. u. 25. felújítás</t>
  </si>
  <si>
    <t xml:space="preserve">             4135 Ingatlanokkal kapcsolatos bontási feladatok</t>
  </si>
  <si>
    <t xml:space="preserve">             4137 Közterület-felügyelet épületének felújítása</t>
  </si>
  <si>
    <t xml:space="preserve">             5021 Lakás és helyiségek, ingatlan vásárlás</t>
  </si>
  <si>
    <t xml:space="preserve">            5039 MÁV lakótelep víz közmű hálózat kiépítése</t>
  </si>
  <si>
    <t>6125 Óvoda pedagógusok szeptemberi bérfejlesztése</t>
  </si>
  <si>
    <t xml:space="preserve">      3340 Jelzőrendszeres házi segítségnyújtás</t>
  </si>
  <si>
    <t xml:space="preserve">      3341 VIII. kerület Józsefváros Önkormányzata ellátási szerződés</t>
  </si>
  <si>
    <t>Küldetés Egyesület ellátási szerződés</t>
  </si>
  <si>
    <t xml:space="preserve">      3345 Támogató Szolgálat (Motivácó Alapítvány)</t>
  </si>
  <si>
    <t xml:space="preserve">      3347 Fogyatékos személyek nappali ellátása Gond-viselés Kht.</t>
  </si>
  <si>
    <t xml:space="preserve">      3349 Pszichiátriai betegek nappali ellátása Moravcsik Alapítvány</t>
  </si>
  <si>
    <t xml:space="preserve">      3343 Hajléktalanok nappali melegedője   (Új Út Szociális Egyesület)</t>
  </si>
  <si>
    <t xml:space="preserve">      3344 Utcai szociális munka (Menhely Alapítvány)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</si>
  <si>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</si>
  <si>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</si>
  <si>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</si>
  <si>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</si>
  <si>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</si>
  <si>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3961 Zeneművészeti szervezetek támogatása</t>
  </si>
  <si>
    <t xml:space="preserve">      3111 Lakáslemondás térítés, lakásbiztosítés visszafizetése</t>
  </si>
  <si>
    <t xml:space="preserve">      3121 KF - rehabilitáció járulékos költségek</t>
  </si>
  <si>
    <t xml:space="preserve">      3123 Bérlakás és egyéb ingatlan elidegenítés</t>
  </si>
  <si>
    <t xml:space="preserve">      4265 Oktatási intézmények, óvodák felújítása</t>
  </si>
  <si>
    <t xml:space="preserve">      4321 FESZGYI felújítás</t>
  </si>
  <si>
    <t xml:space="preserve">      3146 Kulturális, Egyházi és Nemzetiségi feladatok</t>
  </si>
  <si>
    <t xml:space="preserve">      3412 Sport és szabadidős feladatok</t>
  </si>
  <si>
    <t xml:space="preserve">      3415 Pályázat kiemelt sport rendezvények megrendezésére</t>
  </si>
  <si>
    <t xml:space="preserve">      3204 Térfigyelő rendszer karbantartásának, üzemeltetésének költsége</t>
  </si>
  <si>
    <t xml:space="preserve">      3452 Katasztrófa védelemhez kapcs. "M" készletek</t>
  </si>
  <si>
    <t xml:space="preserve">     3451 Nemzetiségi Önkormányzatok működési kiadásai</t>
  </si>
  <si>
    <t>3200 Képviselők és választott tisztségviselők juttatásai</t>
  </si>
  <si>
    <t>3021-3026 PH  Igazgatási és informatikai működés és fejlesztés kiadásai</t>
  </si>
  <si>
    <t>1975 Államháztartáson belüli megelőlegezések visszafizetése</t>
  </si>
  <si>
    <t>1801 Kamat kiadás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</si>
  <si>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</si>
  <si>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</si>
  <si>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</si>
  <si>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</si>
  <si>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</si>
  <si>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2985 Ferencvárosi Művelődési Központ</t>
  </si>
  <si>
    <t>FMK Pinceszínház, TV üzemeltetés</t>
  </si>
  <si>
    <t>Kifli, túró rudi, tej beszerzés</t>
  </si>
  <si>
    <t>Közfoglalkoztatottak pályázat támogatásának önrésze, kapcsolódó egyéb kiadások támogatása</t>
  </si>
  <si>
    <t>FESZOFE kiemelkedően közhasznú Non-Profit Kft működési támogatása</t>
  </si>
  <si>
    <t>FESZOFE kiemelkedően közhasznú Non-profit Kft működési tám.</t>
  </si>
  <si>
    <t>"Lázás Ervin szobor"</t>
  </si>
  <si>
    <t>Megemlékezés 1956 eseményeiről Ferencvárosban</t>
  </si>
  <si>
    <t xml:space="preserve">             4124 Haller terv</t>
  </si>
  <si>
    <t>Jogvita rendezése</t>
  </si>
  <si>
    <t>Haller terv</t>
  </si>
  <si>
    <t>Térfigyelő rendszer karbantartásának, üzemeltetésének költsége</t>
  </si>
  <si>
    <t>FESZOFE Nonprofit Kft.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</si>
  <si>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</si>
  <si>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</si>
  <si>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</si>
  <si>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</si>
  <si>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</si>
  <si>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</si>
  <si>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</si>
  <si>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</si>
  <si>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Költségvetési bevételi előirányzat</t>
  </si>
  <si>
    <t>Egyéb felhalmozási célú támogatások bevételei államháztartáson belülről</t>
  </si>
  <si>
    <t>József Attila lakótelepen járdák felújítása</t>
  </si>
  <si>
    <t>"Bakáts projekt" tervezések</t>
  </si>
  <si>
    <t>Bakáts projekt tervezések</t>
  </si>
  <si>
    <t xml:space="preserve">          3061 Köztutak üzemeltetése</t>
  </si>
  <si>
    <t>Önkormányzatok működési támogatása, elvonások és befizetések</t>
  </si>
  <si>
    <t xml:space="preserve">    "Bakáts projekt"</t>
  </si>
  <si>
    <t>Egyéb tárgyi eszköz értékesítés</t>
  </si>
  <si>
    <t>FIÜK - táboroztatás</t>
  </si>
  <si>
    <t xml:space="preserve">             4121 Felújításokkal kapcsolatos tervezések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</si>
  <si>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</si>
  <si>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</si>
  <si>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</si>
  <si>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</si>
  <si>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</si>
  <si>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</si>
  <si>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</si>
  <si>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</si>
  <si>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</si>
  <si>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</si>
  <si>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</si>
  <si>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</si>
  <si>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</si>
  <si>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</si>
  <si>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</si>
  <si>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</si>
  <si>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</si>
  <si>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3320 Gyermekétkeztetés támogatás</t>
  </si>
  <si>
    <t xml:space="preserve">      3323 Születési és életkezdési támogatás</t>
  </si>
  <si>
    <t xml:space="preserve">      3342 Küldetés Egyesület ellátási szerződés</t>
  </si>
  <si>
    <t xml:space="preserve">      3346 Férőhely fenntartási díj Magyar Vöröskereszt</t>
  </si>
  <si>
    <t>Hajléktalanná vált személyek ell.és rehab., vmint megakadályozása</t>
  </si>
  <si>
    <t xml:space="preserve">      3428 Ferencvárosi Helytörténeti Egyesület</t>
  </si>
  <si>
    <t xml:space="preserve">      3429 Karaván Művészeti Alapítvány</t>
  </si>
  <si>
    <t xml:space="preserve">      3931 Bursa Hungarica</t>
  </si>
  <si>
    <t>Saját tulajdonú lakás és helyiség gazdálkodás</t>
  </si>
  <si>
    <t xml:space="preserve">      3114 Ingatlanokkal kapcsolatos egyéb feladatok</t>
  </si>
  <si>
    <t xml:space="preserve">      3122 Kényszer kiköltöztetés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</si>
  <si>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</si>
  <si>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</si>
  <si>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</si>
  <si>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</si>
  <si>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</si>
  <si>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</si>
  <si>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</si>
  <si>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</si>
  <si>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</si>
  <si>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</si>
  <si>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3357 Ifjusági és drogprevenciós feladatok</t>
  </si>
  <si>
    <t xml:space="preserve">      3413 Diáksport</t>
  </si>
  <si>
    <t>Közreműködés a helyi közbiztonság biztosításában</t>
  </si>
  <si>
    <t xml:space="preserve">      3210  Bűnmegelőzés</t>
  </si>
  <si>
    <t xml:space="preserve">      5033 Térfigyelő rendszer fejlesztése</t>
  </si>
  <si>
    <t>Nemzetiségi ügyek</t>
  </si>
  <si>
    <t xml:space="preserve">     3202 Roma koncepció</t>
  </si>
  <si>
    <t>3208 Ügyvédi díjak</t>
  </si>
  <si>
    <t>3223 Pályázat előkészítés, lebonyolítás</t>
  </si>
  <si>
    <t>3925 FEV IX. Zrt. támogatása</t>
  </si>
  <si>
    <t>2875 FESZGYI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</si>
  <si>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</si>
  <si>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</si>
  <si>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</si>
  <si>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</si>
  <si>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 xml:space="preserve">Működési célú </t>
  </si>
  <si>
    <t>Felhalmozási célú</t>
  </si>
  <si>
    <t>Működési célú</t>
  </si>
  <si>
    <t>Polgármesteri tisztséggel összefüggő egyéb feladatok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</si>
  <si>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</si>
  <si>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</si>
  <si>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</si>
  <si>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</si>
  <si>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</si>
  <si>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</si>
  <si>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</si>
  <si>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</si>
  <si>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</si>
  <si>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</si>
  <si>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</si>
  <si>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</si>
  <si>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</si>
  <si>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</si>
  <si>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</si>
  <si>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</si>
  <si>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</si>
  <si>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</si>
  <si>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</si>
  <si>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</si>
  <si>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</si>
  <si>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</si>
  <si>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</si>
  <si>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</si>
  <si>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</si>
  <si>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</si>
  <si>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</si>
  <si>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</si>
  <si>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</si>
  <si>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2018. év várható terv szám</t>
  </si>
  <si>
    <t xml:space="preserve">     3362 Esélyegyenlőségi feladatok</t>
  </si>
  <si>
    <t>Akadálymentesítési támogatás</t>
  </si>
  <si>
    <t>HPV védőoltás</t>
  </si>
  <si>
    <t>Ferencvárosi Helytörténeti Egyesület</t>
  </si>
  <si>
    <t>011130</t>
  </si>
  <si>
    <t>013350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</si>
  <si>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</si>
  <si>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</si>
  <si>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</si>
  <si>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</si>
  <si>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</si>
  <si>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</si>
  <si>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</si>
  <si>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</si>
  <si>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094250</t>
  </si>
  <si>
    <t>Tankönyv és jegyzettámogatás</t>
  </si>
  <si>
    <t>098010</t>
  </si>
  <si>
    <t>Oktatás igazgatása</t>
  </si>
  <si>
    <t>107060</t>
  </si>
  <si>
    <t>107090</t>
  </si>
  <si>
    <t>053010</t>
  </si>
  <si>
    <t>Környezetszennyezés csökkentésének igazgatása</t>
  </si>
  <si>
    <t>045170</t>
  </si>
  <si>
    <t>066010</t>
  </si>
  <si>
    <t>074054</t>
  </si>
  <si>
    <t>072210</t>
  </si>
  <si>
    <t>Járóbetegek gyógyító szakellátása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</si>
  <si>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</si>
  <si>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</si>
  <si>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</si>
  <si>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</si>
  <si>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</si>
  <si>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</si>
  <si>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</si>
  <si>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</si>
  <si>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</si>
  <si>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107016</t>
  </si>
  <si>
    <t>Utcai szociális munka</t>
  </si>
  <si>
    <t>101222</t>
  </si>
  <si>
    <t>Támogató szolgáltatás fogyatékos személyek részére</t>
  </si>
  <si>
    <t>101142</t>
  </si>
  <si>
    <t>Szenvedélybetegek nappali ellátása</t>
  </si>
  <si>
    <t>101141</t>
  </si>
  <si>
    <t>102050</t>
  </si>
  <si>
    <t>Az időskorúak társadalmi integrációját célzó programok</t>
  </si>
  <si>
    <t>041231</t>
  </si>
  <si>
    <t>Rövid időtartamú közfoglalkoztatás</t>
  </si>
  <si>
    <t>074052</t>
  </si>
  <si>
    <t>Kábítószer megelőzés programjai, tevékenységei</t>
  </si>
  <si>
    <t>083030</t>
  </si>
  <si>
    <t>084010</t>
  </si>
  <si>
    <t>081045</t>
  </si>
  <si>
    <t>081043</t>
  </si>
  <si>
    <t>081041</t>
  </si>
  <si>
    <t>082091</t>
  </si>
  <si>
    <t>086010</t>
  </si>
  <si>
    <t>082070</t>
  </si>
  <si>
    <t>082010</t>
  </si>
  <si>
    <t>084020</t>
  </si>
  <si>
    <t>032020</t>
  </si>
  <si>
    <t>084032</t>
  </si>
  <si>
    <t>041233</t>
  </si>
  <si>
    <t>Hosszabb időtartamú közfoglalkoztatás</t>
  </si>
  <si>
    <t>084031</t>
  </si>
  <si>
    <t>Civil szervezetek működési támogatása</t>
  </si>
  <si>
    <t>Általános tartalék</t>
  </si>
  <si>
    <t>091110</t>
  </si>
  <si>
    <t>Óvodai nevelés, ellátás szakmai feladatai</t>
  </si>
  <si>
    <t>091140</t>
  </si>
  <si>
    <t>Óvodai nevelés, ellátás működtetési feladatai</t>
  </si>
  <si>
    <t>013360</t>
  </si>
  <si>
    <t>Kamatkiadás</t>
  </si>
  <si>
    <t>16. sz. melléklet</t>
  </si>
  <si>
    <t>Gépkocsi elszállítás</t>
  </si>
  <si>
    <t>Helyiség megszerzési díj</t>
  </si>
  <si>
    <t>Jövedelempótló rendszeres támogatás</t>
  </si>
  <si>
    <t>Közüzemi díj és közös költség támogatása</t>
  </si>
  <si>
    <t>Lakások és helyiségek, ingatlan vásárlása</t>
  </si>
  <si>
    <t>17. sz. melléklet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</si>
  <si>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</si>
  <si>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</si>
  <si>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</si>
  <si>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 xml:space="preserve">                 ebből: őrzés</t>
  </si>
  <si>
    <t>018010</t>
  </si>
  <si>
    <t>018030</t>
  </si>
  <si>
    <t>096015</t>
  </si>
  <si>
    <t>Gyermekétkeztetés köznevelési intézményben</t>
  </si>
  <si>
    <t>FIÜK</t>
  </si>
  <si>
    <t>081071</t>
  </si>
  <si>
    <t>081030</t>
  </si>
  <si>
    <t>045150</t>
  </si>
  <si>
    <t>Egyéb szárazföldi személyszállítás</t>
  </si>
  <si>
    <t>082063</t>
  </si>
  <si>
    <t>Múzeumi kiállítási tevékenység</t>
  </si>
  <si>
    <t>016080</t>
  </si>
  <si>
    <t>082030</t>
  </si>
  <si>
    <t>082020</t>
  </si>
  <si>
    <t>082061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</si>
  <si>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</si>
  <si>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</si>
  <si>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</si>
  <si>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</si>
  <si>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</si>
  <si>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</si>
  <si>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</si>
  <si>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</si>
  <si>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</si>
  <si>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</si>
  <si>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</si>
  <si>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</si>
  <si>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3319 Rendkívüli gyermekvédelmi támogatás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</si>
  <si>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</si>
  <si>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</si>
  <si>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</si>
  <si>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</si>
  <si>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</si>
  <si>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</si>
  <si>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</si>
  <si>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</si>
  <si>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</si>
  <si>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</si>
  <si>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</si>
  <si>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</si>
  <si>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</si>
  <si>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</si>
  <si>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</si>
  <si>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</si>
  <si>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</si>
  <si>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</si>
  <si>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</si>
  <si>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</si>
  <si>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</si>
  <si>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</si>
  <si>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</si>
  <si>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</si>
  <si>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</si>
  <si>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</si>
  <si>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</si>
  <si>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</si>
  <si>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</si>
  <si>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</si>
  <si>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</si>
  <si>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</si>
  <si>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</si>
  <si>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</si>
  <si>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</si>
  <si>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</si>
  <si>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</si>
  <si>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</si>
  <si>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</si>
  <si>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</si>
  <si>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</si>
  <si>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</si>
  <si>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</si>
  <si>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</si>
  <si>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</si>
  <si>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</si>
  <si>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</si>
  <si>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</si>
  <si>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</si>
  <si>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</si>
  <si>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</si>
  <si>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</si>
  <si>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</si>
  <si>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</si>
  <si>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</si>
  <si>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</si>
  <si>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</si>
  <si>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</si>
  <si>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</si>
  <si>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</si>
  <si>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</si>
  <si>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</si>
  <si>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</si>
  <si>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</si>
  <si>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</si>
  <si>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</si>
  <si>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</si>
  <si>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</si>
  <si>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</si>
  <si>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</si>
  <si>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</si>
  <si>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</si>
  <si>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</si>
  <si>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</si>
  <si>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</si>
  <si>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</si>
  <si>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</si>
  <si>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</si>
  <si>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</si>
  <si>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</si>
  <si>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</si>
  <si>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</si>
  <si>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</si>
  <si>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</si>
  <si>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</si>
  <si>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</si>
  <si>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</si>
  <si>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</si>
  <si>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</si>
  <si>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</si>
  <si>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</si>
  <si>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</si>
  <si>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</si>
  <si>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</si>
  <si>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</si>
  <si>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</si>
  <si>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</si>
  <si>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</si>
  <si>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</si>
  <si>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</si>
  <si>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</si>
  <si>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</si>
  <si>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</si>
  <si>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</si>
  <si>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</si>
  <si>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</si>
  <si>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</si>
  <si>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</si>
  <si>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</si>
  <si>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</si>
  <si>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</si>
  <si>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</si>
  <si>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</si>
  <si>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</si>
  <si>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</si>
  <si>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</si>
  <si>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</si>
  <si>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</si>
  <si>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</si>
  <si>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</si>
  <si>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</si>
  <si>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</si>
  <si>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</si>
  <si>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</si>
  <si>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</si>
  <si>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</si>
  <si>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</si>
  <si>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</si>
  <si>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</si>
  <si>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</si>
  <si>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</si>
  <si>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</si>
  <si>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</si>
  <si>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</si>
  <si>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</si>
  <si>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</si>
  <si>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</si>
  <si>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</si>
  <si>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</si>
  <si>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</si>
  <si>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</si>
  <si>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</si>
  <si>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</si>
  <si>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</si>
  <si>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</si>
  <si>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</si>
  <si>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</si>
  <si>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</si>
  <si>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</si>
  <si>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</si>
  <si>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</si>
  <si>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</si>
  <si>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</si>
  <si>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</si>
  <si>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</si>
  <si>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</si>
  <si>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</si>
  <si>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</si>
  <si>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</si>
  <si>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</si>
  <si>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</si>
  <si>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</si>
  <si>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</si>
  <si>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</si>
  <si>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</si>
  <si>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</si>
  <si>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</si>
  <si>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</si>
  <si>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</si>
  <si>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</si>
  <si>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</si>
  <si>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</si>
  <si>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</si>
  <si>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</si>
  <si>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</si>
  <si>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</si>
  <si>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</si>
  <si>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</si>
  <si>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</si>
  <si>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</si>
  <si>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</si>
  <si>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</si>
  <si>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</si>
  <si>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</si>
  <si>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</si>
  <si>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</si>
  <si>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</si>
  <si>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</si>
  <si>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</si>
  <si>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</si>
  <si>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</si>
  <si>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</si>
  <si>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</si>
  <si>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</si>
  <si>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</si>
  <si>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</si>
  <si>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</si>
  <si>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</si>
  <si>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</si>
  <si>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</si>
  <si>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</si>
  <si>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</si>
  <si>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</si>
  <si>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</si>
  <si>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</si>
  <si>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</si>
  <si>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</si>
  <si>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</si>
  <si>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</si>
  <si>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</si>
  <si>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</si>
  <si>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</si>
  <si>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</si>
  <si>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</si>
  <si>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</si>
  <si>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</si>
  <si>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</si>
  <si>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</si>
  <si>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</si>
  <si>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</si>
  <si>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</si>
  <si>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</si>
  <si>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</si>
  <si>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</si>
  <si>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</si>
  <si>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</si>
  <si>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ASP bevezetés támogatás KÖFOP-VEKOP</t>
  </si>
  <si>
    <t>2017. évi előirányzat .../2018.</t>
  </si>
  <si>
    <t>fő</t>
  </si>
  <si>
    <t>10.sz. melléklet</t>
  </si>
  <si>
    <t>Ft</t>
  </si>
  <si>
    <t>Az állami támogatás jogcímei</t>
  </si>
  <si>
    <t>Költségvetési törvény alapján támogatás összege</t>
  </si>
  <si>
    <t>Év végi eltérés mutatószám szerinti támogatása</t>
  </si>
  <si>
    <t>A támogatási jogcímhez kapcsolódó kormányányzati funkciók szerinti kiadások összege</t>
  </si>
  <si>
    <t>Önkormányzat által az adott célra dec.31-ig támogatással felhasználható tényleges összeg</t>
  </si>
  <si>
    <t>Eltérés (támogatás és felhasználás szerint) (2.+3.+.4.-5.)</t>
  </si>
  <si>
    <t>Települési önkormányzatok egyes könevelési feladatok támogatása</t>
  </si>
  <si>
    <t>Egyes szociális és gyermekjóléti feladatok támogatása</t>
  </si>
  <si>
    <t>A települési önkormányzatok által biztosított egyes szociális szakosított ellátások, valamint a gyermekek átmeneti gondozásával kapcsolatos feladatok támogatása</t>
  </si>
  <si>
    <t>Intézményi gyermekétkeztetési támogatás</t>
  </si>
  <si>
    <t>Rászoruló gyerekek szünidei étkeztetés támogatása</t>
  </si>
  <si>
    <t>Mutatószámok, feladatmutatók alapján járó támogatások elszámolása 2017. év</t>
  </si>
  <si>
    <t>A központi 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</si>
  <si>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</si>
  <si>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</si>
  <si>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Az önkormányzat által visszafizetendő összeg</t>
  </si>
  <si>
    <t>Fővárosi kerületi önkormányzatok közművelődési támogatása</t>
  </si>
  <si>
    <t>Kiemelt minősítésű zenekarok támogatása</t>
  </si>
  <si>
    <t>Fel nem használt összeg</t>
  </si>
  <si>
    <t>12. számú melléklet</t>
  </si>
  <si>
    <t>Polgármesteri Hivatal</t>
  </si>
  <si>
    <t>Sorszám</t>
  </si>
  <si>
    <t>Összeg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</si>
  <si>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</si>
  <si>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</si>
  <si>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</si>
  <si>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</t>
  </si>
  <si>
    <t>Alaptevékenység finanszírozási egyenlege</t>
  </si>
  <si>
    <t>Alaptevékenység maradványa</t>
  </si>
  <si>
    <t>3/a. sz. melléklet</t>
  </si>
  <si>
    <t>Balatonszéplak</t>
  </si>
  <si>
    <t>Munkaadókat terhelő jár. és szociális hozzájár.adó</t>
  </si>
  <si>
    <t>Informatika működés, fejlesztés</t>
  </si>
  <si>
    <t>Alaptevékenység szabad maradványa</t>
  </si>
  <si>
    <t>13.sz.melléklet</t>
  </si>
  <si>
    <t xml:space="preserve">Az Önkormányzat </t>
  </si>
  <si>
    <t>Alaptevékenység finanszírozási kiadásai</t>
  </si>
  <si>
    <t>1/c. melléklet</t>
  </si>
  <si>
    <t>1/c. melléklet összesen</t>
  </si>
  <si>
    <t>3/c. sz. melléklet</t>
  </si>
  <si>
    <t>Lakáslemondás térítés, lakásbiztosíték visszafizetése</t>
  </si>
  <si>
    <t>Ifjúsági koncepció végrehajtásával összefüggő kiadás</t>
  </si>
  <si>
    <t>Képviselők juttatásai</t>
  </si>
  <si>
    <t>FEV IX. Zrt. (parkolási feladatok)</t>
  </si>
  <si>
    <t>Kifli, túrórudi, tej beszerzés</t>
  </si>
  <si>
    <t>Humányszolgáltatási kiadványok</t>
  </si>
  <si>
    <t>Nemzetiségi Önkormányzatok működési kiadásai</t>
  </si>
  <si>
    <t>3/c. sz. melléklet összesen</t>
  </si>
  <si>
    <t>3/d. sz. melléklet</t>
  </si>
  <si>
    <t>Játszóterek javítása, megújítása</t>
  </si>
  <si>
    <t>Veszélyes tűzfalak kémények vizsgálata, bontása</t>
  </si>
  <si>
    <t>Térfigyelőrendszer fejlesztése</t>
  </si>
  <si>
    <t>5. sz. melléklet összesen</t>
  </si>
  <si>
    <t>6. sz. melléklet</t>
  </si>
  <si>
    <t>6. sz. melléklet összesen</t>
  </si>
  <si>
    <t>14. számú melléklet</t>
  </si>
  <si>
    <t>Vállalkozási tevékenység költségvetési bevételei</t>
  </si>
  <si>
    <t>Vállalkozási tevékenység költségvetési kiadásai</t>
  </si>
  <si>
    <t>Vállalkozási tevékenység költségvetési egyenlege</t>
  </si>
  <si>
    <t>Összes maradvány</t>
  </si>
  <si>
    <t xml:space="preserve">3/b. sz. melléklet </t>
  </si>
  <si>
    <t>Ferencvárosi Közterület-felügyelet</t>
  </si>
  <si>
    <t>Intézmények</t>
  </si>
  <si>
    <t>Intézmény megnevezése</t>
  </si>
  <si>
    <t>Alaptevékenység finanszírozási bevételei</t>
  </si>
  <si>
    <t>Kötelezettséggel terhelt maradvány</t>
  </si>
  <si>
    <t>Alaptevékenység maradványának felosztása</t>
  </si>
  <si>
    <t>Személyi</t>
  </si>
  <si>
    <t>Munkaadói járulék</t>
  </si>
  <si>
    <t>Dologi</t>
  </si>
  <si>
    <t>Liliom Óvoda</t>
  </si>
  <si>
    <t>Méhecske Óvoda</t>
  </si>
  <si>
    <t>Fvi Egyesített Bölcsődék</t>
  </si>
  <si>
    <t>Vagyonmérleg</t>
  </si>
  <si>
    <t>eFt-ban</t>
  </si>
  <si>
    <t>A</t>
  </si>
  <si>
    <t>B</t>
  </si>
  <si>
    <t>C</t>
  </si>
  <si>
    <t>D</t>
  </si>
  <si>
    <t>E</t>
  </si>
  <si>
    <t>Előző év</t>
  </si>
  <si>
    <t>Tárgyév</t>
  </si>
  <si>
    <t>Változás %-a</t>
  </si>
  <si>
    <t xml:space="preserve">ESZKÖZÖK  </t>
  </si>
  <si>
    <t>01.</t>
  </si>
  <si>
    <t>I. Immateriális javak</t>
  </si>
  <si>
    <t>I/1. Vagyoni értékű jogok</t>
  </si>
  <si>
    <t>I./2. Szellemi termékek</t>
  </si>
  <si>
    <t>02.</t>
  </si>
  <si>
    <t>II./1 Ingatlanok és a kapcsolódó vagyoni értékű jogok</t>
  </si>
  <si>
    <t>II./2. Gépek, berendezések, felszerelések, járművek</t>
  </si>
  <si>
    <t>II./4. Beruházások, felújítások</t>
  </si>
  <si>
    <t>III./1. Tartós részesedések</t>
  </si>
  <si>
    <t>44.</t>
  </si>
  <si>
    <t>I. Készletek</t>
  </si>
  <si>
    <t>45.</t>
  </si>
  <si>
    <t>I./1. Vásárolt készletek</t>
  </si>
  <si>
    <t>47.</t>
  </si>
  <si>
    <t>49.</t>
  </si>
  <si>
    <t>II.   Pénztárak, csekkek, betétkönyvek</t>
  </si>
  <si>
    <t>50.</t>
  </si>
  <si>
    <t>III.  Forintszámlák</t>
  </si>
  <si>
    <t>52.</t>
  </si>
  <si>
    <t>53.</t>
  </si>
  <si>
    <t>54.</t>
  </si>
  <si>
    <t>55.</t>
  </si>
  <si>
    <t>56.</t>
  </si>
  <si>
    <t>3. Költségvetési évben esedékes követelések közhatalmi bevételre</t>
  </si>
  <si>
    <t>57.</t>
  </si>
  <si>
    <t>4. Költségvetési évben esedékes követelések működési bevételre</t>
  </si>
  <si>
    <t>58.</t>
  </si>
  <si>
    <t>5. Költségvetési évben esedékes követelések felhalmozási bevételre</t>
  </si>
  <si>
    <t>6. Költségvetési évben esedékes követelések működési célú átvett pénzeszközre</t>
  </si>
  <si>
    <t xml:space="preserve">7. Költségvetési évben esedékes követelések felhalmozási célú átvett pénzeszközre </t>
  </si>
  <si>
    <t>62.</t>
  </si>
  <si>
    <t>3. Költségvetési évet követően esedékes követelések közhatalmi bevételre</t>
  </si>
  <si>
    <t>4. Költségvetési évet követően esedékes követelések működési bevételre</t>
  </si>
  <si>
    <t>5. Költségvetési évet követően esedékes követelések felhalmozási bevételre</t>
  </si>
  <si>
    <t xml:space="preserve">6. Költségvetési évet követően esedékes követelések működési célú átvett pénzeszközre </t>
  </si>
  <si>
    <t>69.</t>
  </si>
  <si>
    <t>7. Költségvetési évet követően esedékes követelések felhalmozási célú átvett pénzeszközre</t>
  </si>
  <si>
    <t>III. Követelés jellegű sajátos elszámolások</t>
  </si>
  <si>
    <t>Előzetesen felszámított általános forgalmi adó elszámolása</t>
  </si>
  <si>
    <t>Fizetendő általános forgalmi adó elszámolása</t>
  </si>
  <si>
    <t>II. Utalványok, bérletek és más hasonló készpénz-helyettesítő fizetési eszköznek nem minősülő eszközök elszámolásai</t>
  </si>
  <si>
    <t>F.) Aktív időbeli elhatárolások</t>
  </si>
  <si>
    <t>79.</t>
  </si>
  <si>
    <t xml:space="preserve">FORRÁSOK  </t>
  </si>
  <si>
    <t>I.    Nemzeti vagyon induláskori értéke</t>
  </si>
  <si>
    <t>II.   Nemzeti vagyon változásai</t>
  </si>
  <si>
    <t>III.  Egyéb eszközök induláskori értéke és változásai</t>
  </si>
  <si>
    <t>IV. Felhalmozott eredmény</t>
  </si>
  <si>
    <t>VI. Mérleg szerinti eredmény</t>
  </si>
  <si>
    <t>85.</t>
  </si>
  <si>
    <t>1. Költségvetési évben esedékes kötelezettségek személyi juttatásokra</t>
  </si>
  <si>
    <t>3. Költségvetési évben esedékes kötelezettségek dologi kiadásokra</t>
  </si>
  <si>
    <t>89.</t>
  </si>
  <si>
    <t>4. Költségvetési évben esedékes kötelezettségek ellátottak pénzbeli juttatásaira</t>
  </si>
  <si>
    <t>5. Költségvetési évben esedékes kötelezettségek egyéb működési célú kiadásokra</t>
  </si>
  <si>
    <t>6. Költségvetési évben esedékes kötelezettségek beruházásokra</t>
  </si>
  <si>
    <t>7. Költségvetési évben esedékes kötelezettségek felújításokra</t>
  </si>
  <si>
    <t>1. Költségvetési évet követően esedékes kötelezettségek személyi juttatásokra</t>
  </si>
  <si>
    <t>3. Költségvetési évet követően esedékes kötelezettségek dologi kiadásokra</t>
  </si>
  <si>
    <t>4. Költségvetési évet követően esedékes kötelezettségek ellátottak pénzbeli juttatásaira</t>
  </si>
  <si>
    <t>101.</t>
  </si>
  <si>
    <t>8. Költségvetési évet követően esedékes kötelezettségek egyéb felhalmozási célú kiadásokra</t>
  </si>
  <si>
    <t>9. Költségvetési évet követően esedékes kötelezettségek finanszírozási kiadásokra</t>
  </si>
  <si>
    <t>III. Kötelezettség jellegű sajátos elszámolások</t>
  </si>
  <si>
    <t>106.</t>
  </si>
  <si>
    <t>Eredményszemléletű bevételek paszív időbeli elhatárolása</t>
  </si>
  <si>
    <t>Költségek, ráfordítások passzív időbeli elhatárolása</t>
  </si>
  <si>
    <t>Halasztott eredményszemléletű bevételek</t>
  </si>
  <si>
    <t>109.</t>
  </si>
  <si>
    <t>Vagyonkimutatás</t>
  </si>
  <si>
    <t>adatok eFt-ban</t>
  </si>
  <si>
    <t>ESZKÖZÖK</t>
  </si>
  <si>
    <t>sor-
szám</t>
  </si>
  <si>
    <t>Tárgy év bruttó érték</t>
  </si>
  <si>
    <t>Tárgy év nettó érték</t>
  </si>
  <si>
    <t xml:space="preserve">         I/1. Vagyoni értékű jogok</t>
  </si>
  <si>
    <t xml:space="preserve">         I./2. Szellemi termékek</t>
  </si>
  <si>
    <t>II. Tárgyi eszközök</t>
  </si>
  <si>
    <t xml:space="preserve">    II./1. Törzsvagyon</t>
  </si>
  <si>
    <t xml:space="preserve">         a./ Forgalomképtelen ingatlanok</t>
  </si>
  <si>
    <t xml:space="preserve">         a./1.  Út, híd, járda, alu-és felüljárók  </t>
  </si>
  <si>
    <t xml:space="preserve">         a./3.  Parkok és felüljárók</t>
  </si>
  <si>
    <t xml:space="preserve">         a./6.  Egyéb ingatlanok </t>
  </si>
  <si>
    <t xml:space="preserve">         a./7.  Folyamatban lévő ingatlan beruházás, felújítás</t>
  </si>
  <si>
    <t xml:space="preserve">         b./ Nemzetgazdasági szempontból kiemelt jelentőségű ingatlanok</t>
  </si>
  <si>
    <t xml:space="preserve">         c./ Korlátozottan forgalomképes ingatlanok</t>
  </si>
  <si>
    <t xml:space="preserve">         c./5. Intézmények ingatlanai</t>
  </si>
  <si>
    <t xml:space="preserve">         c./6. Sportlétesítmények</t>
  </si>
  <si>
    <t xml:space="preserve">         c./11. Folyamatban lévő ingatlan beruházás</t>
  </si>
  <si>
    <t xml:space="preserve">     II./2. Üzleti vagyon</t>
  </si>
  <si>
    <t xml:space="preserve">         a./ Forgalomképes ingatlanok</t>
  </si>
  <si>
    <t xml:space="preserve">         a./1. Telkek, zártkerti és külterületi földterületek</t>
  </si>
  <si>
    <t xml:space="preserve">         a./2. Épületek</t>
  </si>
  <si>
    <t xml:space="preserve">         a./3. Folyamatban lévő ingatlan beruházás</t>
  </si>
  <si>
    <t xml:space="preserve">         b./ Egyéb tárgyi eszközök</t>
  </si>
  <si>
    <t xml:space="preserve">         b./1. Gépek, berendezések, felszerelések, járművek</t>
  </si>
  <si>
    <t xml:space="preserve">         b./3. Beruházások, felújítások</t>
  </si>
  <si>
    <t>III. Befektetett pénzügyi eszközök</t>
  </si>
  <si>
    <t xml:space="preserve">     III/1. Törzsvagyon </t>
  </si>
  <si>
    <t xml:space="preserve">          a./ Forgalomképtelen</t>
  </si>
  <si>
    <t xml:space="preserve">          b./ Korlátozottan forgalomképes</t>
  </si>
  <si>
    <t xml:space="preserve">          1. Tartós részesedések</t>
  </si>
  <si>
    <t>28.</t>
  </si>
  <si>
    <t xml:space="preserve">     III/2. Üzleti vagyon</t>
  </si>
  <si>
    <t>29.</t>
  </si>
  <si>
    <t>IV. Koncesszióba, vagyonkezelésbe adott eszközök</t>
  </si>
  <si>
    <t>30.</t>
  </si>
  <si>
    <t>A.) Nemzeti vagyonba tartozó befektetett  eszközök összesen</t>
  </si>
  <si>
    <t>31.</t>
  </si>
  <si>
    <t>I.  Készletek</t>
  </si>
  <si>
    <t>32.</t>
  </si>
  <si>
    <t>II. Értékpapírok</t>
  </si>
  <si>
    <t>33.</t>
  </si>
  <si>
    <t>B.) Nemzeti vagyonba tartozó forgóeszközök</t>
  </si>
  <si>
    <t>34.</t>
  </si>
  <si>
    <t>35.</t>
  </si>
  <si>
    <t>36.</t>
  </si>
  <si>
    <t>C.) Pénzeszközök</t>
  </si>
  <si>
    <t>37.</t>
  </si>
  <si>
    <t>I.   Költségvetési évben esedékes követelések</t>
  </si>
  <si>
    <t>38.</t>
  </si>
  <si>
    <t>II.  Költségvetési évet követően esedékes követelések</t>
  </si>
  <si>
    <t>39.</t>
  </si>
  <si>
    <t>40.</t>
  </si>
  <si>
    <t>D.) Követelések összesen</t>
  </si>
  <si>
    <t>41.</t>
  </si>
  <si>
    <t>I. Előzetesen felszámított általános forgalmi adó elszámolása</t>
  </si>
  <si>
    <t>42.</t>
  </si>
  <si>
    <t>II. Fizetendő általános forgalmi adó elszámolása</t>
  </si>
  <si>
    <t>43.</t>
  </si>
  <si>
    <t>III. Egyéb sajátos eszközoldali elszámolása</t>
  </si>
  <si>
    <t>E.) Egyéb sajátos eszközoldali elszámolások</t>
  </si>
  <si>
    <t>F) Aktív időbeli elhatárolások</t>
  </si>
  <si>
    <t>46.</t>
  </si>
  <si>
    <t>48.</t>
  </si>
  <si>
    <t>51.</t>
  </si>
  <si>
    <t>G.) Saját tőke összesen</t>
  </si>
  <si>
    <t>I. Költségvetési évben esedékes kötelezettségek</t>
  </si>
  <si>
    <t>II. Költségvetési évet követően esedékes kötelezettségek</t>
  </si>
  <si>
    <t>H.) Kötelezettségek összesen</t>
  </si>
  <si>
    <t>I.) Egyéb sajátos forrásoldali elszámolások</t>
  </si>
  <si>
    <t>J) Passzív időbeli elhatárolások</t>
  </si>
  <si>
    <t>Bruttó érték eFt</t>
  </si>
  <si>
    <t>Nettó érték</t>
  </si>
  <si>
    <t>A/I. Immateriális javak (2+3)</t>
  </si>
  <si>
    <t>"0"-ra leírt, de használatban lévő</t>
  </si>
  <si>
    <t>"0"-ra leírt, használaton kívüli</t>
  </si>
  <si>
    <t>A/II. Tárgyi eszközök (5+8+11+14)</t>
  </si>
  <si>
    <t>1. Ingatlanok és kapcsolódó vagyoni értékű jogok (6+7)</t>
  </si>
  <si>
    <t>2. Gépek, berendezések, felszerelések és járművek (9+10)</t>
  </si>
  <si>
    <t>3. Tenyészállatok (12+13)</t>
  </si>
  <si>
    <t>A/IV. Koncesszióba, vagyonkezelésbe adott eszközök (15+16)</t>
  </si>
  <si>
    <t>ÖSSZESEN (1+4+14)</t>
  </si>
  <si>
    <t>Mennyiség (db)</t>
  </si>
  <si>
    <t>Bruttó Érték
(eFt)</t>
  </si>
  <si>
    <t>A/I. Immateriális javak</t>
  </si>
  <si>
    <t>A/II. Tárgyi eszközök (3+4+5)</t>
  </si>
  <si>
    <t>1. Ingatlanok és kapcsolódó vagyoni értékű jogok</t>
  </si>
  <si>
    <t>2. Gépek, berendezések, felszerelések és járművek</t>
  </si>
  <si>
    <t>3. Tenyészállatok</t>
  </si>
  <si>
    <t>B/I. Készletek (7+8+9+10+11)</t>
  </si>
  <si>
    <t>1. Vásárolt készletek</t>
  </si>
  <si>
    <t>2. Átsorolt, követelés fejében átvett készletek</t>
  </si>
  <si>
    <t>3. Egyéb készletek</t>
  </si>
  <si>
    <t>4. Befejezetlen termelés, félkész termékek, késztermékek</t>
  </si>
  <si>
    <t>5. Növendék-, hízó és egyéb állatok</t>
  </si>
  <si>
    <t>ÖSSZESEN (1+2+6)</t>
  </si>
  <si>
    <t>Bruttó érték
(eFt)</t>
  </si>
  <si>
    <t>I. Befektetett eszközök (2+3+4+5)</t>
  </si>
  <si>
    <t>1. Államháztartáson belüli vagyonkezelésbe adott eszközök</t>
  </si>
  <si>
    <t>2. Bérbe vett befektetett eszközök</t>
  </si>
  <si>
    <t>3. Letétbe, bizományba, üzemeltetésre átvett befektetett eszközök</t>
  </si>
  <si>
    <t>4. PPP konstrukcióban használt befektetett eszközök</t>
  </si>
  <si>
    <t>II. Készletek (7+8+9)</t>
  </si>
  <si>
    <t>1. Bérbe vett készletek</t>
  </si>
  <si>
    <t>2. Letétbe, bizományba vett készletek</t>
  </si>
  <si>
    <t>3. Intervenciós készletek</t>
  </si>
  <si>
    <t>ÖSSZESEN (1+6)</t>
  </si>
  <si>
    <t>Képzőművészeti alkotások(kisplasztika)</t>
  </si>
  <si>
    <t>Képzőművészeti alkotások</t>
  </si>
  <si>
    <t>Kép- és hangarchívum</t>
  </si>
  <si>
    <t>Gyűjtemények</t>
  </si>
  <si>
    <t>Kulturális javak</t>
  </si>
  <si>
    <t>Régészeti leletek</t>
  </si>
  <si>
    <t>Összesen (1+2+3+4+5)</t>
  </si>
  <si>
    <t>Érték
(eFt)</t>
  </si>
  <si>
    <t>I. Függő követelések (2+3)</t>
  </si>
  <si>
    <t>1. Támogatási célú előlegekkel kapcsolatos elszámolási követelések</t>
  </si>
  <si>
    <t>2. Egyéb függő követelések</t>
  </si>
  <si>
    <t>II. Biztos (jövőbeni) követelések</t>
  </si>
  <si>
    <t>III. Függő kötelezettségek (6+7+8+9+10)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</si>
  <si>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</si>
  <si>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</si>
  <si>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</si>
  <si>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</si>
  <si>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</si>
  <si>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Összesen (1+4+5)</t>
  </si>
  <si>
    <t xml:space="preserve">Tájékoztató adat </t>
  </si>
  <si>
    <t>1. Behajthatatlan követelés</t>
  </si>
  <si>
    <t>2. Elengedett követelés</t>
  </si>
  <si>
    <t>18. sz. melléklet</t>
  </si>
  <si>
    <t>Bevételi rovatos forgalom (+)</t>
  </si>
  <si>
    <t>Maradvány igénybevétele (-)</t>
  </si>
  <si>
    <t>Kiadások rovatos forgalom (-)</t>
  </si>
  <si>
    <t>Sajátos elszámolások (36-os banki forgalom) (+)</t>
  </si>
  <si>
    <t>Előleg betudása számlába (+)</t>
  </si>
  <si>
    <t>Különféle egyéb ráfordítások (+)</t>
  </si>
  <si>
    <t>Pénzkészlet változás</t>
  </si>
  <si>
    <t>19. sz. melléklet</t>
  </si>
  <si>
    <t>Adósság állomány évenkénti bemutatása</t>
  </si>
  <si>
    <t>Szerződés szerinti összege</t>
  </si>
  <si>
    <t>Felújítási MBD-UNIC-13</t>
  </si>
  <si>
    <t>Lakóház fel.visszatér.tám. Márton  u. 5/A.</t>
  </si>
  <si>
    <t>Markusovszky park</t>
  </si>
  <si>
    <t>24. számú melléklet</t>
  </si>
  <si>
    <t>KOFOG szám</t>
  </si>
  <si>
    <t>Önkormányzatok és önkormányzati hivatalok jogalkotó és általános igazgatási tevékenységei</t>
  </si>
  <si>
    <t>Az önkormányzati vagyonnal való gazdálkodással összefüggő feladatok</t>
  </si>
  <si>
    <t>Más szerv részére végzett pénzügyi-gazdálkodási-üzemeltetési egyéb szolgáltatások</t>
  </si>
  <si>
    <t>016020</t>
  </si>
  <si>
    <t>Országos és helyi népszavazással kapcsolatos tevékenység</t>
  </si>
  <si>
    <t>Kiemelt állami és önkormányzhati rendezvények</t>
  </si>
  <si>
    <t>Önkormányzatok elszámolásai a központi költségvetéssel</t>
  </si>
  <si>
    <t>Támogatási célú finanszírozási műveletek</t>
  </si>
  <si>
    <t>Közterület rendjánek fenntartása</t>
  </si>
  <si>
    <t>Tűz- és katasztrófavédelmi tevékenységek</t>
  </si>
  <si>
    <t>036020</t>
  </si>
  <si>
    <t>Jogi segítségnyújtás, áldozatsegítás, kárenyhítés, kárpótlás</t>
  </si>
  <si>
    <t>Parkoló, garázs üzemeltetése, fenntartása</t>
  </si>
  <si>
    <t>045180</t>
  </si>
  <si>
    <t>Közúti járművontatás</t>
  </si>
  <si>
    <t>Zöld terület kezelés</t>
  </si>
  <si>
    <t>Komplex egészségfejlesztő prevenciós fejlesztő programok</t>
  </si>
  <si>
    <t>Sportlétesítmények, edzőtáborok működtetése és fejlesztése</t>
  </si>
  <si>
    <t>Versenysport és utánpótlás nevelési tevékenység és támogatása</t>
  </si>
  <si>
    <t>Iskolai, diáksport- tevékenység és támogatása</t>
  </si>
  <si>
    <t>Szabadidősport (rekreációs sport) tevékenység és támogatása</t>
  </si>
  <si>
    <t>Üdülői szálláshely szolgáltatás és étkeztetés</t>
  </si>
  <si>
    <t>Kultúra igazgatás</t>
  </si>
  <si>
    <t>Színházak tevékenysége</t>
  </si>
  <si>
    <t>Művészeti tevékenységek (kivéve színház)</t>
  </si>
  <si>
    <t>Múzeumi gyűjteményi tevékenység</t>
  </si>
  <si>
    <t>Történelmi hely, építmény, egyéb látványosság működtetése, megóvása</t>
  </si>
  <si>
    <t>082090</t>
  </si>
  <si>
    <t>Közművelődési közösségi társadalmi részvétel fejlesztése</t>
  </si>
  <si>
    <t>Közművelődés közösségi és társadalmi részvétel fejlesztése</t>
  </si>
  <si>
    <t>Egyéb kiadói tevékenység</t>
  </si>
  <si>
    <t>Televízió-műsor szolgáltatása</t>
  </si>
  <si>
    <t>Társadalami tevékenységekkel, esélyegyenlőséggel, egyházakkal összefüggő feladatok igazgatása és szabályozása</t>
  </si>
  <si>
    <t>Civil szervezetek programtámogatása</t>
  </si>
  <si>
    <t>A fiatalok társadalmi integrációját segítő struktúra szakmai szolgáltatások fejlesztése, működtetése</t>
  </si>
  <si>
    <t>Határon túli magyarok egyéb támogatásai</t>
  </si>
  <si>
    <t>091220</t>
  </si>
  <si>
    <t>Köznevelési intézmény 1-.4. évfolyamán tanulók nevelésével, oktatásával összefüggő működtetési feladatok</t>
  </si>
  <si>
    <t>091250</t>
  </si>
  <si>
    <t>Alapfokú művészetoktatással összefüggő működtetési feladatok</t>
  </si>
  <si>
    <t>092120</t>
  </si>
  <si>
    <t>Köznevelési intézmény 5.-8. évfolyamán tanulók nevelésével, oktatásával összefüggő működtetési feladatok</t>
  </si>
  <si>
    <t>092260</t>
  </si>
  <si>
    <t>Gimnázium és szakképző iskola tanulóinak közismeretei és szakmai elméleti oktatásával összefüggő működtetési feladatok</t>
  </si>
  <si>
    <t>096025</t>
  </si>
  <si>
    <t>Munkahelyi étkeztetés köznevelési intézményben</t>
  </si>
  <si>
    <t>098032</t>
  </si>
  <si>
    <t>Pedagógiai szakmai szolgáltatások működtetési feladatai</t>
  </si>
  <si>
    <t>Pszichiátriai betegek nappali ellátása</t>
  </si>
  <si>
    <t>101150</t>
  </si>
  <si>
    <t>Betegséggel kapcsolatos pénzbeli ellátások, támogatások</t>
  </si>
  <si>
    <t>102022</t>
  </si>
  <si>
    <t>Időskorúak, demens betegek átmeneti ellátása</t>
  </si>
  <si>
    <t xml:space="preserve">102025 </t>
  </si>
  <si>
    <t>Időskorúak átmeneti ellátása</t>
  </si>
  <si>
    <t>102030</t>
  </si>
  <si>
    <t>Idősek, demens betegek nappali ellátása</t>
  </si>
  <si>
    <t>104012</t>
  </si>
  <si>
    <t>Gyermekek átmeneti ellátása</t>
  </si>
  <si>
    <t>104030</t>
  </si>
  <si>
    <t>Gyermekek napközbeni ellátás</t>
  </si>
  <si>
    <t>Gyermekétkeztetés bölcsődében, fogyatékos nappali intézményben</t>
  </si>
  <si>
    <t>Munkahelyi étkeztetés bölcsődében</t>
  </si>
  <si>
    <t>104037</t>
  </si>
  <si>
    <t>Intézményen kívüli gíermekétkeztetés</t>
  </si>
  <si>
    <t>104042</t>
  </si>
  <si>
    <t>Gyermekjóléti szolgáltatások</t>
  </si>
  <si>
    <t>104043</t>
  </si>
  <si>
    <t>Család és gyermekjóléti központ</t>
  </si>
  <si>
    <t>105010</t>
  </si>
  <si>
    <t>Munkanélküli aktív korúak ellátása</t>
  </si>
  <si>
    <t>105020</t>
  </si>
  <si>
    <t>Foglalkoztatást segítő képzések és egyéb támogatások</t>
  </si>
  <si>
    <t>107051</t>
  </si>
  <si>
    <t>Szociális étkezés</t>
  </si>
  <si>
    <t>107054</t>
  </si>
  <si>
    <t>Családsegítés</t>
  </si>
  <si>
    <t>Egyéb szociális pénzbeli és természetbeni szolgáltatás</t>
  </si>
  <si>
    <t>Romák társadalmi integrációját elősegítő tevékenységek, programok</t>
  </si>
  <si>
    <t>109030</t>
  </si>
  <si>
    <t>Természetes személyek adósságrendezésével kapcsolatos feladatok</t>
  </si>
  <si>
    <t>Forgatási és befektetési célú finanszírozásu műveletek</t>
  </si>
  <si>
    <t>900090</t>
  </si>
  <si>
    <t xml:space="preserve">Vállalkozási tevékenységek </t>
  </si>
  <si>
    <t>KOFOG szerinti 2017. évi bevételek, kiadások bemutatása</t>
  </si>
  <si>
    <t>2017. évi bevételek</t>
  </si>
  <si>
    <t>2017. évi kiadások</t>
  </si>
  <si>
    <t>2017. évi            I.-XII. hó telj.              .../2018.</t>
  </si>
  <si>
    <t>2017. évi                      I.-XII. hó telj.    .../2018.</t>
  </si>
  <si>
    <t>2017. évi             I.-XII. hó telj.  …./2018.</t>
  </si>
  <si>
    <t>2017. évi                       I.-XII. hó telj.  …./2018.</t>
  </si>
  <si>
    <t>2017. dec. 31. állomány</t>
  </si>
  <si>
    <t>2017. évi pénzkészlet változás kimutatása</t>
  </si>
  <si>
    <t>Pénztár nyitó egyenleg 2017.01.01.</t>
  </si>
  <si>
    <t>Bank nyitó egyenleg 2017.01.01.</t>
  </si>
  <si>
    <t>Nyitó pénzkészlet 2017.01.01.</t>
  </si>
  <si>
    <t>Bank záró egyenleg 2017.12.31.</t>
  </si>
  <si>
    <t>Záró pénzkészlet 2017.12.31.</t>
  </si>
  <si>
    <t>Önkormányzat VAGYONKIMUTATÁS a "0"-ra leírt eszközökről 2017.</t>
  </si>
  <si>
    <t>Önkormányzat VAGYONKIMUTATÁS a használatban lévő kisértékű eszközökről és készletekről 2017.</t>
  </si>
  <si>
    <t>Önkormányzat VAGYONKIMUTATÁS a 01-02 számlacsoportba nyilvántartott eszközökről 2017.</t>
  </si>
  <si>
    <t>Önkormányzat VAGYONKIMUTATÁS a NVT. 1.§ (2) bek. g) és h) p. sz. kult. javakról és régészeti leleltekről 2017.</t>
  </si>
  <si>
    <t>Önkormányzat VAGYONKIMUTATÁS a függő követelésekről és kötelezettségekről, a biztos (jövőbeni) követelésekről 2017.</t>
  </si>
  <si>
    <t>2017.év</t>
  </si>
  <si>
    <t>2017. évi maradvány kimutatása</t>
  </si>
  <si>
    <t xml:space="preserve">       2017. évi maradvány kimutatása</t>
  </si>
  <si>
    <t xml:space="preserve">2018. évi 6/2018. eredeti költségvetésben </t>
  </si>
  <si>
    <t>Kiegészítő támogatások és egyéb kötött felhasználású támogatások elszámolása  2017. évben</t>
  </si>
  <si>
    <t>Támogatások évközi változás 2017. május 15.</t>
  </si>
  <si>
    <t>Támogatások évközi változás 2017. október 01.</t>
  </si>
  <si>
    <t>Tényleges járó támogatás          2017. év</t>
  </si>
  <si>
    <t>Index       5./4.</t>
  </si>
  <si>
    <t>Index    5./4.</t>
  </si>
  <si>
    <t>064010</t>
  </si>
  <si>
    <t>Közvilágítás</t>
  </si>
  <si>
    <t>086020</t>
  </si>
  <si>
    <t>Helyi, térségi közösségi tér biztosítása, működtetése</t>
  </si>
  <si>
    <t>086090</t>
  </si>
  <si>
    <t>Egyéb szabadidős szolgáltatás</t>
  </si>
  <si>
    <t>082092</t>
  </si>
  <si>
    <t>Közművelődés - hagyományos közösségi kulturális értékek gondozása</t>
  </si>
  <si>
    <t>082093</t>
  </si>
  <si>
    <t>Közművelődés - egész életre kiterjedő tanulás, amatőr művészetek</t>
  </si>
  <si>
    <t>043610</t>
  </si>
  <si>
    <t>Egyéb energia ipar igazgatása és támogatása</t>
  </si>
  <si>
    <t>2017. évi előirányzat 1/2018.</t>
  </si>
  <si>
    <t>2017. évi          I.-XII. hó telj. .../2018.</t>
  </si>
  <si>
    <t>Index     5./4.</t>
  </si>
  <si>
    <t>Index        5./4.</t>
  </si>
  <si>
    <t>2017. évi                I.-XII. hó telj. .../2018.</t>
  </si>
  <si>
    <t>Index            5./4.</t>
  </si>
  <si>
    <t>2017. évi előirányzat   1/2018.</t>
  </si>
  <si>
    <t>2017. évi előirányzat  1/2018.</t>
  </si>
  <si>
    <t>2017. évi előirányzat    1/2018.</t>
  </si>
  <si>
    <t xml:space="preserve">2017. évi előirányzat 1/2018. </t>
  </si>
  <si>
    <t>Index   5./4.</t>
  </si>
  <si>
    <t>2017. évi I.-XII. hó telj.               .../2018.</t>
  </si>
  <si>
    <t>23. sz. melléklet</t>
  </si>
  <si>
    <t>2017. évi Polgármesteri Hivatal és Intézmények átlagos statisztikai állományi létszáma</t>
  </si>
  <si>
    <t>Átl.stat. áll. létszám összesen 2017. év          …./2018.</t>
  </si>
  <si>
    <t>Átlagos statisztikai állományi létszám</t>
  </si>
  <si>
    <t>Jó adatszolgáltató önkormányzatok támogatása</t>
  </si>
  <si>
    <t>2016. évről áthúzódó bérkompenzáció támogatása</t>
  </si>
  <si>
    <t>Közművelődés érdekeltségnövelő támogatás támogatás</t>
  </si>
  <si>
    <t>Önkormányzatok feladatainak 2016. évi döntés szerinti támogatása I.</t>
  </si>
  <si>
    <t>Középfokú végzettséggel rendelkező kisgyermeknevelők bölcsődei pótléka</t>
  </si>
  <si>
    <t>Szociális ágazati összevontpótlék</t>
  </si>
  <si>
    <t>A költségvetési szerveknél foglalkoztatottak 2017. évi kompenzációja</t>
  </si>
  <si>
    <t>Kulturális illetménypótlék</t>
  </si>
  <si>
    <t>Óvodapedagógusok munkáját segítők kiegészítő támogatása</t>
  </si>
  <si>
    <t>Közművelődési érdekeltségnövelő támogatás</t>
  </si>
  <si>
    <t>2016. évben fel nem használt, de 2017. évben jogszerűen felhasználható összeg</t>
  </si>
  <si>
    <t>2017. évben az előírt határidőig ténylegesen felhasznált</t>
  </si>
  <si>
    <t>Egyéb működési célú kiadások - Elvonások és befizetések</t>
  </si>
  <si>
    <t>Városfejlesztéssel kapcsolatos kiadások</t>
  </si>
  <si>
    <t>Küldetés Egyesület</t>
  </si>
  <si>
    <t>Közfoglalkoztatottak pályázati önrésze</t>
  </si>
  <si>
    <t>MÁV lakótelep víz, közmű hálózat kiépítése, tervezése</t>
  </si>
  <si>
    <t>Informatikai eszköz beszerzése</t>
  </si>
  <si>
    <t>ASP működtetésével kapcsolatos pályázat felhasználása</t>
  </si>
  <si>
    <t>Pénztár, betétkönyv, csekk záró egyenleg 2017.12.31.</t>
  </si>
  <si>
    <t>7. sz. melléklet</t>
  </si>
  <si>
    <t>20. sz. melléklet</t>
  </si>
  <si>
    <t>21. sz. melléklet</t>
  </si>
  <si>
    <t>22. sz. melléklet</t>
  </si>
  <si>
    <t>Előző évi (2016.) kötelezettségvállalással terhelt központosított előirányzatok és egyéb kötött felhasz. támogatások elszámolás</t>
  </si>
  <si>
    <t>2016. évi teljesítés 15/2017.</t>
  </si>
  <si>
    <t>Részesedések értékesítéséhez kapcsolódó realizált nyereség</t>
  </si>
  <si>
    <t>Részesedések értékesítése, részesedések megszűnéséhez kapcsolódó bevételek</t>
  </si>
  <si>
    <t>Lekötött bankbetétek megszüntetése</t>
  </si>
  <si>
    <t>3021 Polgármesteri Hivatal Igazgatási kiadásai 26 fő</t>
  </si>
  <si>
    <t>2017. év            eredeti              költségvetés</t>
  </si>
  <si>
    <t>2017. évi                I.-XII. hó telj. ../2018.</t>
  </si>
  <si>
    <t>2017. telj.</t>
  </si>
  <si>
    <t>Adósságot keletkeztető ügylet felső határa</t>
  </si>
  <si>
    <t xml:space="preserve">       ebből: piacú alapú bérlakás</t>
  </si>
  <si>
    <t xml:space="preserve">                  szociális alapú bérlakás</t>
  </si>
  <si>
    <t xml:space="preserve">                  pályázaton eladott üres lakás</t>
  </si>
  <si>
    <t>Beruházás</t>
  </si>
  <si>
    <t>04.</t>
  </si>
  <si>
    <t>II./1.   Forintpénztár</t>
  </si>
  <si>
    <t>II./3.   Betétkönyvek, csekkek, elektronikus pénzeszközök</t>
  </si>
  <si>
    <t>113.</t>
  </si>
  <si>
    <t>123.</t>
  </si>
  <si>
    <t>129.</t>
  </si>
  <si>
    <t>133.</t>
  </si>
  <si>
    <t>142.</t>
  </si>
  <si>
    <t>158.</t>
  </si>
  <si>
    <t>159.</t>
  </si>
  <si>
    <t xml:space="preserve">II. Tárgyi eszközök </t>
  </si>
  <si>
    <t xml:space="preserve">III. Befektetett pénzügyi eszközök </t>
  </si>
  <si>
    <t>A.) Nemzeti vagyonba tartozó befektetett  eszközök összesen (04.+10.+21.</t>
  </si>
  <si>
    <t>B.) Nemzeti vagyonba tartozó forgóeszközök  (28.+29.)</t>
  </si>
  <si>
    <t>C.) Pénzeszközök (47+49+53)</t>
  </si>
  <si>
    <t>I.   Költségvetési évben esedékes követelések                                                                  (62-től 89-ig)</t>
  </si>
  <si>
    <t>II.  Költségvetési évet követően esedékes követelések                                                     (106-tól 133-ig)</t>
  </si>
  <si>
    <t>D.) Követelések összesen (101.+142.+158.)</t>
  </si>
  <si>
    <t>176.</t>
  </si>
  <si>
    <t>164.</t>
  </si>
  <si>
    <t>167.</t>
  </si>
  <si>
    <t>169.</t>
  </si>
  <si>
    <t>171.</t>
  </si>
  <si>
    <t>175.</t>
  </si>
  <si>
    <t>E.) Egyéb sajátos eszközoldali elszámolások (164.+167.+169.)</t>
  </si>
  <si>
    <t>Eszközök összesen: (43.+57.+159+171.+175.)</t>
  </si>
  <si>
    <t>177.</t>
  </si>
  <si>
    <t>178.</t>
  </si>
  <si>
    <t>182.</t>
  </si>
  <si>
    <t>183.</t>
  </si>
  <si>
    <t>185.</t>
  </si>
  <si>
    <t>186.</t>
  </si>
  <si>
    <t>212.</t>
  </si>
  <si>
    <t>187.</t>
  </si>
  <si>
    <t>189.</t>
  </si>
  <si>
    <t>190.</t>
  </si>
  <si>
    <t>191.</t>
  </si>
  <si>
    <t>194.</t>
  </si>
  <si>
    <t>195.</t>
  </si>
  <si>
    <t>213.</t>
  </si>
  <si>
    <t>216.</t>
  </si>
  <si>
    <t>215.</t>
  </si>
  <si>
    <t>222.</t>
  </si>
  <si>
    <t>225.</t>
  </si>
  <si>
    <t>247.</t>
  </si>
  <si>
    <t>248.</t>
  </si>
  <si>
    <t>253.</t>
  </si>
  <si>
    <t>250.</t>
  </si>
  <si>
    <t>251.</t>
  </si>
  <si>
    <t>252.</t>
  </si>
  <si>
    <t>05.</t>
  </si>
  <si>
    <t>06.</t>
  </si>
  <si>
    <t>08.</t>
  </si>
  <si>
    <t>G.) Saját tőke összesen (177+178+182+183+185)</t>
  </si>
  <si>
    <t>I. Költségvetési évben esedékes kötelezettségek                                                  (187-tól 195-ig)</t>
  </si>
  <si>
    <t>236.</t>
  </si>
  <si>
    <t>II. Költségvetési évet követően esedékes kötelezettségek                                   (213-tól 225-ig)</t>
  </si>
  <si>
    <t>H.) Kötelezettségek összesen (212+236+247)</t>
  </si>
  <si>
    <t>J.)  Passzív időbeli elhatárolások (250.+251+252.)</t>
  </si>
  <si>
    <t>Források összesen: (186.+248.+253.)</t>
  </si>
  <si>
    <t>Az 5021 sorból 8 millió Ft ei.és telj., az 5024 sorból 214.005 eFt ei., az 5023 sorból 134.975 eFt ei. nettó értékkel szerepel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</si>
</sst>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7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0"/>
      <name val="Ariel CE"/>
      <family val="0"/>
    </font>
    <font>
      <b/>
      <sz val="9"/>
      <name val="Arial 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0"/>
      <name val="Ariel"/>
      <family val="0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1792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103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81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82" applyFont="1" applyBorder="1" applyAlignment="1">
      <alignment horizontal="center"/>
      <protection/>
    </xf>
    <xf numFmtId="0" fontId="0" fillId="0" borderId="0" xfId="82" applyAlignment="1">
      <alignment/>
      <protection/>
    </xf>
    <xf numFmtId="0" fontId="2" fillId="0" borderId="0" xfId="82" applyFont="1" applyAlignment="1">
      <alignment/>
      <protection/>
    </xf>
    <xf numFmtId="0" fontId="3" fillId="0" borderId="0" xfId="82" applyFont="1" applyBorder="1" applyAlignment="1">
      <alignment horizontal="right"/>
      <protection/>
    </xf>
    <xf numFmtId="0" fontId="1" fillId="0" borderId="0" xfId="82" applyFont="1" applyAlignment="1">
      <alignment/>
      <protection/>
    </xf>
    <xf numFmtId="3" fontId="1" fillId="0" borderId="12" xfId="82" applyNumberFormat="1" applyFont="1" applyBorder="1" applyAlignment="1">
      <alignment horizontal="center"/>
      <protection/>
    </xf>
    <xf numFmtId="0" fontId="1" fillId="0" borderId="12" xfId="82" applyFont="1" applyBorder="1" applyAlignment="1">
      <alignment horizontal="center"/>
      <protection/>
    </xf>
    <xf numFmtId="3" fontId="0" fillId="0" borderId="12" xfId="82" applyNumberFormat="1" applyFont="1" applyBorder="1" applyAlignment="1">
      <alignment/>
      <protection/>
    </xf>
    <xf numFmtId="0" fontId="3" fillId="0" borderId="12" xfId="82" applyFont="1" applyBorder="1" applyAlignment="1">
      <alignment/>
      <protection/>
    </xf>
    <xf numFmtId="0" fontId="0" fillId="0" borderId="0" xfId="82" applyFont="1" applyAlignment="1">
      <alignment/>
      <protection/>
    </xf>
    <xf numFmtId="3" fontId="2" fillId="0" borderId="12" xfId="82" applyNumberFormat="1" applyFont="1" applyBorder="1" applyAlignment="1">
      <alignment/>
      <protection/>
    </xf>
    <xf numFmtId="0" fontId="2" fillId="0" borderId="12" xfId="82" applyFont="1" applyBorder="1" applyAlignment="1">
      <alignment/>
      <protection/>
    </xf>
    <xf numFmtId="3" fontId="1" fillId="0" borderId="12" xfId="82" applyNumberFormat="1" applyFont="1" applyBorder="1" applyAlignment="1">
      <alignment/>
      <protection/>
    </xf>
    <xf numFmtId="0" fontId="1" fillId="0" borderId="12" xfId="82" applyFont="1" applyBorder="1" applyAlignment="1">
      <alignment/>
      <protection/>
    </xf>
    <xf numFmtId="3" fontId="1" fillId="0" borderId="12" xfId="82" applyNumberFormat="1" applyFont="1" applyBorder="1" applyAlignment="1">
      <alignment/>
      <protection/>
    </xf>
    <xf numFmtId="0" fontId="1" fillId="0" borderId="11" xfId="82" applyFont="1" applyBorder="1" applyAlignment="1">
      <alignment/>
      <protection/>
    </xf>
    <xf numFmtId="3" fontId="1" fillId="0" borderId="11" xfId="82" applyNumberFormat="1" applyFont="1" applyBorder="1" applyAlignment="1">
      <alignment/>
      <protection/>
    </xf>
    <xf numFmtId="0" fontId="1" fillId="0" borderId="11" xfId="82" applyFont="1" applyBorder="1" applyAlignment="1">
      <alignment/>
      <protection/>
    </xf>
    <xf numFmtId="0" fontId="2" fillId="0" borderId="11" xfId="82" applyFont="1" applyBorder="1" applyAlignment="1">
      <alignment/>
      <protection/>
    </xf>
    <xf numFmtId="0" fontId="2" fillId="0" borderId="12" xfId="82" applyFont="1" applyBorder="1" applyAlignment="1">
      <alignment/>
      <protection/>
    </xf>
    <xf numFmtId="0" fontId="1" fillId="0" borderId="15" xfId="82" applyFont="1" applyBorder="1" applyAlignment="1">
      <alignment/>
      <protection/>
    </xf>
    <xf numFmtId="3" fontId="2" fillId="0" borderId="12" xfId="82" applyNumberFormat="1" applyFont="1" applyBorder="1" applyAlignment="1">
      <alignment/>
      <protection/>
    </xf>
    <xf numFmtId="3" fontId="2" fillId="0" borderId="11" xfId="82" applyNumberFormat="1" applyFont="1" applyBorder="1" applyAlignment="1">
      <alignment/>
      <protection/>
    </xf>
    <xf numFmtId="0" fontId="2" fillId="0" borderId="11" xfId="82" applyFont="1" applyBorder="1" applyAlignment="1">
      <alignment/>
      <protection/>
    </xf>
    <xf numFmtId="0" fontId="1" fillId="0" borderId="12" xfId="82" applyFont="1" applyBorder="1" applyAlignment="1">
      <alignment/>
      <protection/>
    </xf>
    <xf numFmtId="0" fontId="2" fillId="0" borderId="10" xfId="82" applyFont="1" applyBorder="1" applyAlignment="1">
      <alignment/>
      <protection/>
    </xf>
    <xf numFmtId="3" fontId="2" fillId="0" borderId="21" xfId="82" applyNumberFormat="1" applyFont="1" applyBorder="1" applyAlignment="1">
      <alignment/>
      <protection/>
    </xf>
    <xf numFmtId="0" fontId="2" fillId="0" borderId="21" xfId="82" applyFont="1" applyBorder="1" applyAlignment="1">
      <alignment/>
      <protection/>
    </xf>
    <xf numFmtId="0" fontId="1" fillId="0" borderId="15" xfId="82" applyFont="1" applyBorder="1" applyAlignment="1">
      <alignment/>
      <protection/>
    </xf>
    <xf numFmtId="3" fontId="1" fillId="0" borderId="15" xfId="82" applyNumberFormat="1" applyFont="1" applyBorder="1" applyAlignment="1">
      <alignment/>
      <protection/>
    </xf>
    <xf numFmtId="0" fontId="1" fillId="0" borderId="13" xfId="82" applyFont="1" applyBorder="1" applyAlignment="1">
      <alignment/>
      <protection/>
    </xf>
    <xf numFmtId="0" fontId="2" fillId="0" borderId="13" xfId="82" applyFont="1" applyBorder="1" applyAlignment="1">
      <alignment/>
      <protection/>
    </xf>
    <xf numFmtId="0" fontId="3" fillId="0" borderId="15" xfId="82" applyFont="1" applyBorder="1" applyAlignment="1">
      <alignment/>
      <protection/>
    </xf>
    <xf numFmtId="3" fontId="1" fillId="0" borderId="10" xfId="82" applyNumberFormat="1" applyFont="1" applyBorder="1" applyAlignment="1">
      <alignment/>
      <protection/>
    </xf>
    <xf numFmtId="3" fontId="2" fillId="0" borderId="18" xfId="82" applyNumberFormat="1" applyFont="1" applyBorder="1" applyAlignment="1">
      <alignment/>
      <protection/>
    </xf>
    <xf numFmtId="0" fontId="2" fillId="0" borderId="18" xfId="82" applyFont="1" applyBorder="1" applyAlignment="1">
      <alignment/>
      <protection/>
    </xf>
    <xf numFmtId="3" fontId="1" fillId="0" borderId="18" xfId="82" applyNumberFormat="1" applyFont="1" applyBorder="1" applyAlignment="1">
      <alignment/>
      <protection/>
    </xf>
    <xf numFmtId="3" fontId="2" fillId="0" borderId="14" xfId="82" applyNumberFormat="1" applyFont="1" applyBorder="1" applyAlignment="1">
      <alignment/>
      <protection/>
    </xf>
    <xf numFmtId="3" fontId="1" fillId="0" borderId="14" xfId="82" applyNumberFormat="1" applyFont="1" applyBorder="1" applyAlignment="1">
      <alignment/>
      <protection/>
    </xf>
    <xf numFmtId="3" fontId="2" fillId="0" borderId="15" xfId="82" applyNumberFormat="1" applyFont="1" applyBorder="1" applyAlignment="1">
      <alignment/>
      <protection/>
    </xf>
    <xf numFmtId="3" fontId="1" fillId="0" borderId="21" xfId="82" applyNumberFormat="1" applyFont="1" applyBorder="1" applyAlignment="1">
      <alignment/>
      <protection/>
    </xf>
    <xf numFmtId="3" fontId="3" fillId="0" borderId="10" xfId="82" applyNumberFormat="1" applyFont="1" applyBorder="1" applyAlignment="1">
      <alignment horizontal="right"/>
      <protection/>
    </xf>
    <xf numFmtId="0" fontId="3" fillId="0" borderId="0" xfId="82" applyFont="1" applyAlignment="1">
      <alignment/>
      <protection/>
    </xf>
    <xf numFmtId="3" fontId="3" fillId="0" borderId="12" xfId="82" applyNumberFormat="1" applyFont="1" applyBorder="1" applyAlignment="1">
      <alignment/>
      <protection/>
    </xf>
    <xf numFmtId="0" fontId="2" fillId="0" borderId="14" xfId="82" applyFont="1" applyBorder="1" applyAlignment="1">
      <alignment/>
      <protection/>
    </xf>
    <xf numFmtId="3" fontId="2" fillId="0" borderId="0" xfId="82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82" applyFont="1" applyBorder="1" applyAlignment="1">
      <alignment/>
      <protection/>
    </xf>
    <xf numFmtId="0" fontId="35" fillId="0" borderId="0" xfId="81" applyFont="1">
      <alignment/>
      <protection/>
    </xf>
    <xf numFmtId="0" fontId="8" fillId="0" borderId="0" xfId="81" applyFont="1">
      <alignment/>
      <protection/>
    </xf>
    <xf numFmtId="0" fontId="37" fillId="0" borderId="16" xfId="81" applyFont="1" applyBorder="1">
      <alignment/>
      <protection/>
    </xf>
    <xf numFmtId="0" fontId="37" fillId="0" borderId="22" xfId="81" applyFont="1" applyBorder="1">
      <alignment/>
      <protection/>
    </xf>
    <xf numFmtId="0" fontId="37" fillId="0" borderId="23" xfId="81" applyFont="1" applyBorder="1">
      <alignment/>
      <protection/>
    </xf>
    <xf numFmtId="0" fontId="37" fillId="0" borderId="20" xfId="81" applyFont="1" applyBorder="1">
      <alignment/>
      <protection/>
    </xf>
    <xf numFmtId="0" fontId="37" fillId="0" borderId="24" xfId="81" applyFont="1" applyBorder="1">
      <alignment/>
      <protection/>
    </xf>
    <xf numFmtId="0" fontId="36" fillId="0" borderId="23" xfId="81" applyFont="1" applyBorder="1">
      <alignment/>
      <protection/>
    </xf>
    <xf numFmtId="3" fontId="37" fillId="0" borderId="12" xfId="81" applyNumberFormat="1" applyFont="1" applyBorder="1">
      <alignment/>
      <protection/>
    </xf>
    <xf numFmtId="3" fontId="36" fillId="0" borderId="25" xfId="81" applyNumberFormat="1" applyFont="1" applyBorder="1">
      <alignment/>
      <protection/>
    </xf>
    <xf numFmtId="0" fontId="36" fillId="0" borderId="17" xfId="81" applyFont="1" applyBorder="1">
      <alignment/>
      <protection/>
    </xf>
    <xf numFmtId="3" fontId="37" fillId="0" borderId="26" xfId="81" applyNumberFormat="1" applyFont="1" applyBorder="1">
      <alignment/>
      <protection/>
    </xf>
    <xf numFmtId="3" fontId="37" fillId="0" borderId="24" xfId="81" applyNumberFormat="1" applyFont="1" applyBorder="1">
      <alignment/>
      <protection/>
    </xf>
    <xf numFmtId="3" fontId="3" fillId="0" borderId="2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81" applyFont="1" applyBorder="1">
      <alignment/>
      <protection/>
    </xf>
    <xf numFmtId="3" fontId="37" fillId="0" borderId="11" xfId="81" applyNumberFormat="1" applyFont="1" applyBorder="1">
      <alignment/>
      <protection/>
    </xf>
    <xf numFmtId="0" fontId="3" fillId="0" borderId="10" xfId="82" applyFont="1" applyBorder="1" applyAlignment="1">
      <alignment/>
      <protection/>
    </xf>
    <xf numFmtId="0" fontId="36" fillId="0" borderId="28" xfId="81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81" applyFont="1" applyBorder="1" applyAlignment="1">
      <alignment vertical="center"/>
      <protection/>
    </xf>
    <xf numFmtId="3" fontId="34" fillId="0" borderId="25" xfId="81" applyNumberFormat="1" applyFont="1" applyBorder="1" applyAlignment="1">
      <alignment vertical="center"/>
      <protection/>
    </xf>
    <xf numFmtId="0" fontId="34" fillId="0" borderId="22" xfId="81" applyFont="1" applyBorder="1" applyAlignment="1">
      <alignment vertical="center"/>
      <protection/>
    </xf>
    <xf numFmtId="3" fontId="34" fillId="0" borderId="29" xfId="81" applyNumberFormat="1" applyFont="1" applyBorder="1" applyAlignment="1">
      <alignment vertical="center"/>
      <protection/>
    </xf>
    <xf numFmtId="0" fontId="34" fillId="0" borderId="30" xfId="81" applyFont="1" applyBorder="1" applyAlignment="1">
      <alignment vertical="center"/>
      <protection/>
    </xf>
    <xf numFmtId="0" fontId="3" fillId="0" borderId="15" xfId="82" applyFont="1" applyBorder="1" applyAlignment="1">
      <alignment vertical="center"/>
      <protection/>
    </xf>
    <xf numFmtId="0" fontId="11" fillId="0" borderId="14" xfId="82" applyFont="1" applyBorder="1" applyAlignment="1">
      <alignment vertical="center"/>
      <protection/>
    </xf>
    <xf numFmtId="0" fontId="11" fillId="0" borderId="15" xfId="82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82" applyNumberFormat="1" applyFont="1" applyBorder="1" applyAlignment="1">
      <alignment/>
      <protection/>
    </xf>
    <xf numFmtId="0" fontId="0" fillId="0" borderId="12" xfId="82" applyFont="1" applyBorder="1" applyAlignment="1">
      <alignment/>
      <protection/>
    </xf>
    <xf numFmtId="0" fontId="1" fillId="0" borderId="18" xfId="82" applyFont="1" applyBorder="1" applyAlignment="1">
      <alignment/>
      <protection/>
    </xf>
    <xf numFmtId="0" fontId="1" fillId="0" borderId="21" xfId="82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81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9" xfId="81" applyFont="1" applyBorder="1" applyAlignment="1">
      <alignment vertical="center"/>
      <protection/>
    </xf>
    <xf numFmtId="0" fontId="8" fillId="0" borderId="12" xfId="82" applyFont="1" applyBorder="1" applyAlignment="1">
      <alignment/>
      <protection/>
    </xf>
    <xf numFmtId="0" fontId="37" fillId="0" borderId="11" xfId="82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82" applyFont="1" applyBorder="1" applyAlignment="1">
      <alignment/>
      <protection/>
    </xf>
    <xf numFmtId="3" fontId="36" fillId="0" borderId="28" xfId="81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82" applyFont="1" applyBorder="1" applyAlignment="1">
      <alignment/>
      <protection/>
    </xf>
    <xf numFmtId="3" fontId="37" fillId="0" borderId="20" xfId="81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82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82" applyNumberFormat="1" applyFont="1" applyBorder="1" applyAlignment="1">
      <alignment/>
      <protection/>
    </xf>
    <xf numFmtId="3" fontId="36" fillId="0" borderId="29" xfId="81" applyNumberFormat="1" applyFont="1" applyBorder="1">
      <alignment/>
      <protection/>
    </xf>
    <xf numFmtId="0" fontId="11" fillId="0" borderId="11" xfId="82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7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85">
      <alignment/>
      <protection/>
    </xf>
    <xf numFmtId="0" fontId="1" fillId="0" borderId="0" xfId="85" applyFont="1" applyBorder="1" applyAlignment="1">
      <alignment horizontal="centerContinuous"/>
      <protection/>
    </xf>
    <xf numFmtId="3" fontId="11" fillId="0" borderId="10" xfId="85" applyNumberFormat="1" applyFont="1" applyFill="1" applyBorder="1" applyAlignment="1">
      <alignment horizontal="center"/>
      <protection/>
    </xf>
    <xf numFmtId="3" fontId="11" fillId="0" borderId="10" xfId="85" applyNumberFormat="1" applyFont="1" applyFill="1" applyBorder="1" applyAlignment="1" applyProtection="1">
      <alignment horizontal="center"/>
      <protection locked="0"/>
    </xf>
    <xf numFmtId="3" fontId="11" fillId="0" borderId="32" xfId="85" applyNumberFormat="1" applyFont="1" applyFill="1" applyBorder="1" applyAlignment="1" applyProtection="1">
      <alignment horizontal="center"/>
      <protection locked="0"/>
    </xf>
    <xf numFmtId="3" fontId="14" fillId="0" borderId="10" xfId="85" applyNumberFormat="1" applyFont="1" applyFill="1" applyBorder="1" applyAlignment="1" applyProtection="1">
      <alignment horizontal="center"/>
      <protection locked="0"/>
    </xf>
    <xf numFmtId="0" fontId="11" fillId="0" borderId="32" xfId="85" applyFont="1" applyFill="1" applyBorder="1" applyProtection="1">
      <alignment/>
      <protection locked="0"/>
    </xf>
    <xf numFmtId="3" fontId="3" fillId="0" borderId="28" xfId="82" applyNumberFormat="1" applyFont="1" applyBorder="1" applyAlignment="1">
      <alignment/>
      <protection/>
    </xf>
    <xf numFmtId="0" fontId="11" fillId="0" borderId="14" xfId="82" applyFont="1" applyBorder="1" applyAlignment="1">
      <alignment/>
      <protection/>
    </xf>
    <xf numFmtId="0" fontId="9" fillId="0" borderId="12" xfId="82" applyFont="1" applyBorder="1" applyAlignment="1">
      <alignment/>
      <protection/>
    </xf>
    <xf numFmtId="0" fontId="11" fillId="0" borderId="18" xfId="82" applyFont="1" applyBorder="1" applyAlignment="1">
      <alignment/>
      <protection/>
    </xf>
    <xf numFmtId="0" fontId="45" fillId="0" borderId="15" xfId="82" applyFont="1" applyBorder="1" applyAlignment="1">
      <alignment/>
      <protection/>
    </xf>
    <xf numFmtId="0" fontId="45" fillId="0" borderId="10" xfId="82" applyFont="1" applyBorder="1" applyAlignment="1">
      <alignment/>
      <protection/>
    </xf>
    <xf numFmtId="0" fontId="45" fillId="0" borderId="15" xfId="82" applyFont="1" applyBorder="1" applyAlignment="1">
      <alignment vertical="center"/>
      <protection/>
    </xf>
    <xf numFmtId="0" fontId="45" fillId="0" borderId="15" xfId="82" applyFont="1" applyBorder="1" applyAlignment="1">
      <alignment vertical="center"/>
      <protection/>
    </xf>
    <xf numFmtId="0" fontId="3" fillId="0" borderId="13" xfId="82" applyFont="1" applyBorder="1" applyAlignment="1">
      <alignment/>
      <protection/>
    </xf>
    <xf numFmtId="0" fontId="11" fillId="0" borderId="12" xfId="82" applyFont="1" applyBorder="1" applyAlignment="1">
      <alignment vertical="center"/>
      <protection/>
    </xf>
    <xf numFmtId="0" fontId="11" fillId="0" borderId="12" xfId="82" applyFont="1" applyBorder="1" applyAlignment="1">
      <alignment/>
      <protection/>
    </xf>
    <xf numFmtId="0" fontId="11" fillId="0" borderId="15" xfId="82" applyFont="1" applyBorder="1" applyAlignment="1">
      <alignment vertical="center"/>
      <protection/>
    </xf>
    <xf numFmtId="0" fontId="45" fillId="0" borderId="18" xfId="82" applyFont="1" applyBorder="1" applyAlignment="1">
      <alignment vertical="center"/>
      <protection/>
    </xf>
    <xf numFmtId="0" fontId="45" fillId="0" borderId="12" xfId="82" applyFont="1" applyBorder="1" applyAlignment="1">
      <alignment vertical="center"/>
      <protection/>
    </xf>
    <xf numFmtId="0" fontId="13" fillId="0" borderId="15" xfId="82" applyFont="1" applyBorder="1" applyAlignment="1">
      <alignment/>
      <protection/>
    </xf>
    <xf numFmtId="0" fontId="3" fillId="0" borderId="25" xfId="82" applyFont="1" applyBorder="1" applyAlignment="1">
      <alignment/>
      <protection/>
    </xf>
    <xf numFmtId="0" fontId="45" fillId="0" borderId="29" xfId="82" applyFont="1" applyBorder="1" applyAlignment="1">
      <alignment/>
      <protection/>
    </xf>
    <xf numFmtId="0" fontId="3" fillId="0" borderId="34" xfId="82" applyFont="1" applyBorder="1" applyAlignment="1">
      <alignment/>
      <protection/>
    </xf>
    <xf numFmtId="0" fontId="45" fillId="0" borderId="29" xfId="82" applyFont="1" applyBorder="1" applyAlignment="1">
      <alignment vertical="center"/>
      <protection/>
    </xf>
    <xf numFmtId="0" fontId="2" fillId="0" borderId="15" xfId="82" applyFont="1" applyBorder="1" applyAlignment="1">
      <alignment/>
      <protection/>
    </xf>
    <xf numFmtId="0" fontId="37" fillId="0" borderId="12" xfId="82" applyFont="1" applyBorder="1" applyAlignment="1">
      <alignment/>
      <protection/>
    </xf>
    <xf numFmtId="0" fontId="37" fillId="0" borderId="21" xfId="82" applyFont="1" applyBorder="1" applyAlignment="1">
      <alignment/>
      <protection/>
    </xf>
    <xf numFmtId="0" fontId="36" fillId="0" borderId="15" xfId="82" applyFont="1" applyBorder="1" applyAlignment="1">
      <alignment/>
      <protection/>
    </xf>
    <xf numFmtId="0" fontId="33" fillId="0" borderId="15" xfId="82" applyFont="1" applyBorder="1" applyAlignment="1">
      <alignment/>
      <protection/>
    </xf>
    <xf numFmtId="0" fontId="37" fillId="0" borderId="15" xfId="82" applyFont="1" applyBorder="1" applyAlignment="1">
      <alignment/>
      <protection/>
    </xf>
    <xf numFmtId="0" fontId="33" fillId="0" borderId="34" xfId="82" applyFont="1" applyBorder="1" applyAlignment="1">
      <alignment/>
      <protection/>
    </xf>
    <xf numFmtId="0" fontId="42" fillId="0" borderId="29" xfId="82" applyFont="1" applyBorder="1" applyAlignment="1">
      <alignment/>
      <protection/>
    </xf>
    <xf numFmtId="0" fontId="37" fillId="0" borderId="18" xfId="82" applyFont="1" applyBorder="1" applyAlignment="1">
      <alignment/>
      <protection/>
    </xf>
    <xf numFmtId="0" fontId="37" fillId="0" borderId="14" xfId="82" applyFont="1" applyBorder="1" applyAlignment="1">
      <alignment/>
      <protection/>
    </xf>
    <xf numFmtId="3" fontId="37" fillId="0" borderId="21" xfId="81" applyNumberFormat="1" applyFont="1" applyBorder="1">
      <alignment/>
      <protection/>
    </xf>
    <xf numFmtId="3" fontId="36" fillId="0" borderId="15" xfId="81" applyNumberFormat="1" applyFont="1" applyBorder="1">
      <alignment/>
      <protection/>
    </xf>
    <xf numFmtId="3" fontId="37" fillId="0" borderId="15" xfId="81" applyNumberFormat="1" applyFont="1" applyBorder="1">
      <alignment/>
      <protection/>
    </xf>
    <xf numFmtId="0" fontId="37" fillId="0" borderId="28" xfId="81" applyFont="1" applyBorder="1">
      <alignment/>
      <protection/>
    </xf>
    <xf numFmtId="0" fontId="34" fillId="0" borderId="15" xfId="81" applyFont="1" applyBorder="1" applyAlignment="1">
      <alignment vertical="center"/>
      <protection/>
    </xf>
    <xf numFmtId="3" fontId="1" fillId="0" borderId="34" xfId="82" applyNumberFormat="1" applyFont="1" applyBorder="1" applyAlignment="1">
      <alignment/>
      <protection/>
    </xf>
    <xf numFmtId="3" fontId="1" fillId="0" borderId="29" xfId="82" applyNumberFormat="1" applyFont="1" applyBorder="1" applyAlignment="1">
      <alignment/>
      <protection/>
    </xf>
    <xf numFmtId="3" fontId="1" fillId="0" borderId="25" xfId="82" applyNumberFormat="1" applyFont="1" applyBorder="1" applyAlignment="1">
      <alignment/>
      <protection/>
    </xf>
    <xf numFmtId="3" fontId="37" fillId="0" borderId="18" xfId="81" applyNumberFormat="1" applyFont="1" applyBorder="1">
      <alignment/>
      <protection/>
    </xf>
    <xf numFmtId="0" fontId="42" fillId="0" borderId="25" xfId="82" applyFont="1" applyBorder="1" applyAlignment="1">
      <alignment vertical="center"/>
      <protection/>
    </xf>
    <xf numFmtId="3" fontId="36" fillId="0" borderId="34" xfId="81" applyNumberFormat="1" applyFont="1" applyBorder="1">
      <alignment/>
      <protection/>
    </xf>
    <xf numFmtId="3" fontId="36" fillId="0" borderId="20" xfId="81" applyNumberFormat="1" applyFont="1" applyBorder="1">
      <alignment/>
      <protection/>
    </xf>
    <xf numFmtId="0" fontId="33" fillId="0" borderId="35" xfId="82" applyFont="1" applyBorder="1" applyAlignment="1">
      <alignment/>
      <protection/>
    </xf>
    <xf numFmtId="3" fontId="36" fillId="0" borderId="35" xfId="81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7" xfId="81" applyFont="1" applyBorder="1">
      <alignment/>
      <protection/>
    </xf>
    <xf numFmtId="0" fontId="37" fillId="0" borderId="25" xfId="81" applyFont="1" applyBorder="1">
      <alignment/>
      <protection/>
    </xf>
    <xf numFmtId="0" fontId="36" fillId="0" borderId="16" xfId="81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5" xfId="82" applyFont="1" applyBorder="1" applyAlignment="1">
      <alignment/>
      <protection/>
    </xf>
    <xf numFmtId="3" fontId="37" fillId="0" borderId="35" xfId="81" applyNumberFormat="1" applyFont="1" applyBorder="1">
      <alignment/>
      <protection/>
    </xf>
    <xf numFmtId="0" fontId="34" fillId="0" borderId="25" xfId="82" applyFont="1" applyBorder="1" applyAlignment="1">
      <alignment vertical="center"/>
      <protection/>
    </xf>
    <xf numFmtId="3" fontId="37" fillId="0" borderId="10" xfId="81" applyNumberFormat="1" applyFont="1" applyBorder="1">
      <alignment/>
      <protection/>
    </xf>
    <xf numFmtId="3" fontId="36" fillId="0" borderId="24" xfId="81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82" applyFont="1" applyBorder="1" applyAlignment="1">
      <alignment/>
      <protection/>
    </xf>
    <xf numFmtId="9" fontId="1" fillId="0" borderId="12" xfId="82" applyNumberFormat="1" applyFont="1" applyBorder="1" applyAlignment="1">
      <alignment/>
      <protection/>
    </xf>
    <xf numFmtId="0" fontId="9" fillId="0" borderId="10" xfId="82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81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82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82" applyFont="1" applyFill="1" applyAlignment="1">
      <alignment/>
      <protection/>
    </xf>
    <xf numFmtId="0" fontId="1" fillId="0" borderId="0" xfId="82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85" applyFont="1" applyFill="1" applyBorder="1" applyAlignment="1">
      <alignment horizontal="center"/>
      <protection/>
    </xf>
    <xf numFmtId="0" fontId="2" fillId="0" borderId="19" xfId="85" applyFont="1" applyFill="1" applyBorder="1">
      <alignment/>
      <protection/>
    </xf>
    <xf numFmtId="0" fontId="1" fillId="0" borderId="19" xfId="85" applyFont="1" applyFill="1" applyBorder="1" applyAlignment="1">
      <alignment horizontal="right"/>
      <protection/>
    </xf>
    <xf numFmtId="0" fontId="1" fillId="0" borderId="14" xfId="85" applyFont="1" applyFill="1" applyBorder="1" applyAlignment="1">
      <alignment horizontal="center"/>
      <protection/>
    </xf>
    <xf numFmtId="0" fontId="1" fillId="0" borderId="39" xfId="85" applyFont="1" applyFill="1" applyBorder="1" applyAlignment="1">
      <alignment horizontal="center"/>
      <protection/>
    </xf>
    <xf numFmtId="0" fontId="11" fillId="0" borderId="16" xfId="85" applyFont="1" applyFill="1" applyBorder="1">
      <alignment/>
      <protection/>
    </xf>
    <xf numFmtId="0" fontId="1" fillId="0" borderId="10" xfId="85" applyFont="1" applyFill="1" applyBorder="1" applyAlignment="1">
      <alignment horizontal="center"/>
      <protection/>
    </xf>
    <xf numFmtId="9" fontId="0" fillId="0" borderId="10" xfId="85" applyNumberFormat="1" applyFill="1" applyBorder="1">
      <alignment/>
      <protection/>
    </xf>
    <xf numFmtId="0" fontId="2" fillId="0" borderId="16" xfId="85" applyFont="1" applyFill="1" applyBorder="1">
      <alignment/>
      <protection/>
    </xf>
    <xf numFmtId="0" fontId="2" fillId="0" borderId="14" xfId="85" applyFont="1" applyFill="1" applyBorder="1">
      <alignment/>
      <protection/>
    </xf>
    <xf numFmtId="0" fontId="1" fillId="0" borderId="15" xfId="85" applyFont="1" applyFill="1" applyBorder="1">
      <alignment/>
      <protection/>
    </xf>
    <xf numFmtId="3" fontId="2" fillId="0" borderId="10" xfId="85" applyNumberFormat="1" applyFont="1" applyFill="1" applyBorder="1" applyAlignment="1">
      <alignment horizontal="center"/>
      <protection/>
    </xf>
    <xf numFmtId="3" fontId="2" fillId="0" borderId="10" xfId="85" applyNumberFormat="1" applyFont="1" applyFill="1" applyBorder="1" applyAlignment="1">
      <alignment horizontal="right"/>
      <protection/>
    </xf>
    <xf numFmtId="9" fontId="2" fillId="0" borderId="10" xfId="85" applyNumberFormat="1" applyFont="1" applyFill="1" applyBorder="1">
      <alignment/>
      <protection/>
    </xf>
    <xf numFmtId="0" fontId="4" fillId="0" borderId="16" xfId="85" applyFont="1" applyFill="1" applyBorder="1">
      <alignment/>
      <protection/>
    </xf>
    <xf numFmtId="3" fontId="4" fillId="0" borderId="10" xfId="85" applyNumberFormat="1" applyFont="1" applyFill="1" applyBorder="1" applyAlignment="1">
      <alignment horizontal="right"/>
      <protection/>
    </xf>
    <xf numFmtId="0" fontId="2" fillId="0" borderId="16" xfId="85" applyFont="1" applyFill="1" applyBorder="1">
      <alignment/>
      <protection/>
    </xf>
    <xf numFmtId="0" fontId="2" fillId="0" borderId="10" xfId="85" applyFont="1" applyFill="1" applyBorder="1">
      <alignment/>
      <protection/>
    </xf>
    <xf numFmtId="0" fontId="2" fillId="0" borderId="14" xfId="85" applyFont="1" applyFill="1" applyBorder="1">
      <alignment/>
      <protection/>
    </xf>
    <xf numFmtId="3" fontId="2" fillId="0" borderId="14" xfId="85" applyNumberFormat="1" applyFont="1" applyFill="1" applyBorder="1" applyAlignment="1">
      <alignment horizontal="right"/>
      <protection/>
    </xf>
    <xf numFmtId="0" fontId="1" fillId="0" borderId="15" xfId="85" applyFont="1" applyFill="1" applyBorder="1">
      <alignment/>
      <protection/>
    </xf>
    <xf numFmtId="3" fontId="1" fillId="0" borderId="15" xfId="85" applyNumberFormat="1" applyFont="1" applyFill="1" applyBorder="1" applyAlignment="1">
      <alignment horizontal="right"/>
      <protection/>
    </xf>
    <xf numFmtId="3" fontId="1" fillId="0" borderId="10" xfId="85" applyNumberFormat="1" applyFont="1" applyFill="1" applyBorder="1" applyAlignment="1">
      <alignment horizontal="center"/>
      <protection/>
    </xf>
    <xf numFmtId="0" fontId="3" fillId="0" borderId="39" xfId="85" applyFont="1" applyFill="1" applyBorder="1" applyAlignment="1">
      <alignment vertical="center"/>
      <protection/>
    </xf>
    <xf numFmtId="3" fontId="3" fillId="0" borderId="15" xfId="85" applyNumberFormat="1" applyFont="1" applyFill="1" applyBorder="1" applyAlignment="1">
      <alignment horizontal="right" vertical="center"/>
      <protection/>
    </xf>
    <xf numFmtId="0" fontId="1" fillId="0" borderId="40" xfId="85" applyFont="1" applyFill="1" applyBorder="1" applyAlignment="1">
      <alignment vertical="center"/>
      <protection/>
    </xf>
    <xf numFmtId="3" fontId="2" fillId="0" borderId="15" xfId="85" applyNumberFormat="1" applyFont="1" applyFill="1" applyBorder="1" applyAlignment="1">
      <alignment horizontal="right" vertical="center"/>
      <protection/>
    </xf>
    <xf numFmtId="0" fontId="2" fillId="0" borderId="32" xfId="82" applyFont="1" applyFill="1" applyBorder="1" applyAlignment="1">
      <alignment/>
      <protection/>
    </xf>
    <xf numFmtId="3" fontId="2" fillId="0" borderId="10" xfId="85" applyNumberFormat="1" applyFont="1" applyFill="1" applyBorder="1" applyAlignment="1">
      <alignment horizontal="right" vertical="center"/>
      <protection/>
    </xf>
    <xf numFmtId="0" fontId="2" fillId="0" borderId="10" xfId="82" applyFont="1" applyFill="1" applyBorder="1" applyAlignment="1">
      <alignment/>
      <protection/>
    </xf>
    <xf numFmtId="0" fontId="2" fillId="0" borderId="14" xfId="82" applyFont="1" applyFill="1" applyBorder="1" applyAlignment="1">
      <alignment/>
      <protection/>
    </xf>
    <xf numFmtId="0" fontId="3" fillId="0" borderId="39" xfId="73" applyFont="1" applyFill="1" applyBorder="1" applyAlignment="1">
      <alignment vertical="center"/>
      <protection/>
    </xf>
    <xf numFmtId="3" fontId="3" fillId="0" borderId="14" xfId="85" applyNumberFormat="1" applyFont="1" applyFill="1" applyBorder="1" applyAlignment="1">
      <alignment horizontal="right" vertical="center"/>
      <protection/>
    </xf>
    <xf numFmtId="3" fontId="4" fillId="0" borderId="10" xfId="85" applyNumberFormat="1" applyFont="1" applyFill="1" applyBorder="1" applyAlignment="1">
      <alignment horizontal="center"/>
      <protection/>
    </xf>
    <xf numFmtId="0" fontId="11" fillId="0" borderId="40" xfId="73" applyFont="1" applyFill="1" applyBorder="1">
      <alignment/>
      <protection/>
    </xf>
    <xf numFmtId="3" fontId="11" fillId="0" borderId="15" xfId="85" applyNumberFormat="1" applyFont="1" applyFill="1" applyBorder="1" applyAlignment="1">
      <alignment horizontal="right"/>
      <protection/>
    </xf>
    <xf numFmtId="0" fontId="2" fillId="0" borderId="16" xfId="73" applyFont="1" applyFill="1" applyBorder="1" applyAlignment="1">
      <alignment horizontal="left"/>
      <protection/>
    </xf>
    <xf numFmtId="0" fontId="2" fillId="0" borderId="10" xfId="73" applyFont="1" applyFill="1" applyBorder="1" applyAlignment="1">
      <alignment horizontal="left"/>
      <protection/>
    </xf>
    <xf numFmtId="0" fontId="2" fillId="0" borderId="14" xfId="73" applyFont="1" applyFill="1" applyBorder="1" applyAlignment="1">
      <alignment horizontal="left"/>
      <protection/>
    </xf>
    <xf numFmtId="0" fontId="1" fillId="0" borderId="14" xfId="73" applyFont="1" applyFill="1" applyBorder="1" applyAlignment="1">
      <alignment horizontal="left"/>
      <protection/>
    </xf>
    <xf numFmtId="0" fontId="1" fillId="0" borderId="40" xfId="73" applyFont="1" applyFill="1" applyBorder="1" applyAlignment="1">
      <alignment horizontal="left"/>
      <protection/>
    </xf>
    <xf numFmtId="0" fontId="11" fillId="0" borderId="40" xfId="73" applyFont="1" applyFill="1" applyBorder="1" applyAlignment="1">
      <alignment horizontal="left"/>
      <protection/>
    </xf>
    <xf numFmtId="0" fontId="11" fillId="0" borderId="32" xfId="85" applyFont="1" applyFill="1" applyBorder="1">
      <alignment/>
      <protection/>
    </xf>
    <xf numFmtId="0" fontId="11" fillId="0" borderId="16" xfId="85" applyFont="1" applyFill="1" applyBorder="1" applyProtection="1">
      <alignment/>
      <protection locked="0"/>
    </xf>
    <xf numFmtId="3" fontId="11" fillId="0" borderId="32" xfId="85" applyNumberFormat="1" applyFont="1" applyFill="1" applyBorder="1" applyAlignment="1" applyProtection="1">
      <alignment horizontal="left"/>
      <protection locked="0"/>
    </xf>
    <xf numFmtId="3" fontId="2" fillId="0" borderId="10" xfId="85" applyNumberFormat="1" applyFont="1" applyFill="1" applyBorder="1" applyAlignment="1" applyProtection="1">
      <alignment horizontal="right"/>
      <protection locked="0"/>
    </xf>
    <xf numFmtId="0" fontId="11" fillId="0" borderId="40" xfId="73" applyFont="1" applyFill="1" applyBorder="1" applyAlignment="1">
      <alignment vertical="center"/>
      <protection/>
    </xf>
    <xf numFmtId="3" fontId="11" fillId="0" borderId="15" xfId="85" applyNumberFormat="1" applyFont="1" applyFill="1" applyBorder="1" applyAlignment="1">
      <alignment horizontal="right" vertical="center"/>
      <protection/>
    </xf>
    <xf numFmtId="0" fontId="14" fillId="0" borderId="32" xfId="85" applyFont="1" applyFill="1" applyBorder="1" applyProtection="1">
      <alignment/>
      <protection locked="0"/>
    </xf>
    <xf numFmtId="3" fontId="37" fillId="0" borderId="10" xfId="85" applyNumberFormat="1" applyFont="1" applyFill="1" applyBorder="1" applyAlignment="1">
      <alignment horizontal="right"/>
      <protection/>
    </xf>
    <xf numFmtId="3" fontId="1" fillId="0" borderId="14" xfId="85" applyNumberFormat="1" applyFont="1" applyFill="1" applyBorder="1" applyAlignment="1">
      <alignment horizontal="right"/>
      <protection/>
    </xf>
    <xf numFmtId="3" fontId="2" fillId="0" borderId="14" xfId="85" applyNumberFormat="1" applyFont="1" applyFill="1" applyBorder="1" applyAlignment="1">
      <alignment/>
      <protection/>
    </xf>
    <xf numFmtId="3" fontId="1" fillId="0" borderId="14" xfId="85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93" applyFill="1">
      <alignment/>
      <protection/>
    </xf>
    <xf numFmtId="0" fontId="13" fillId="0" borderId="0" xfId="93" applyFont="1" applyFill="1" applyAlignment="1">
      <alignment horizontal="center"/>
      <protection/>
    </xf>
    <xf numFmtId="0" fontId="13" fillId="0" borderId="19" xfId="93" applyFont="1" applyFill="1" applyBorder="1" applyAlignment="1">
      <alignment horizontal="right"/>
      <protection/>
    </xf>
    <xf numFmtId="0" fontId="10" fillId="0" borderId="13" xfId="93" applyFill="1" applyBorder="1">
      <alignment/>
      <protection/>
    </xf>
    <xf numFmtId="0" fontId="1" fillId="0" borderId="17" xfId="93" applyFont="1" applyFill="1" applyBorder="1" applyAlignment="1">
      <alignment horizontal="center"/>
      <protection/>
    </xf>
    <xf numFmtId="0" fontId="10" fillId="0" borderId="10" xfId="93" applyFill="1" applyBorder="1">
      <alignment/>
      <protection/>
    </xf>
    <xf numFmtId="0" fontId="1" fillId="0" borderId="16" xfId="93" applyFont="1" applyFill="1" applyBorder="1" applyAlignment="1">
      <alignment horizontal="center"/>
      <protection/>
    </xf>
    <xf numFmtId="0" fontId="10" fillId="0" borderId="14" xfId="93" applyFill="1" applyBorder="1">
      <alignment/>
      <protection/>
    </xf>
    <xf numFmtId="0" fontId="1" fillId="0" borderId="39" xfId="93" applyFont="1" applyFill="1" applyBorder="1" applyAlignment="1">
      <alignment horizontal="center"/>
      <protection/>
    </xf>
    <xf numFmtId="0" fontId="9" fillId="0" borderId="14" xfId="93" applyFont="1" applyFill="1" applyBorder="1" applyAlignment="1">
      <alignment horizontal="center"/>
      <protection/>
    </xf>
    <xf numFmtId="0" fontId="1" fillId="0" borderId="14" xfId="93" applyFont="1" applyFill="1" applyBorder="1" applyAlignment="1">
      <alignment horizontal="center"/>
      <protection/>
    </xf>
    <xf numFmtId="0" fontId="13" fillId="0" borderId="10" xfId="93" applyFont="1" applyFill="1" applyBorder="1">
      <alignment/>
      <protection/>
    </xf>
    <xf numFmtId="0" fontId="3" fillId="0" borderId="16" xfId="93" applyFont="1" applyFill="1" applyBorder="1" applyAlignment="1">
      <alignment horizontal="left"/>
      <protection/>
    </xf>
    <xf numFmtId="0" fontId="1" fillId="0" borderId="10" xfId="93" applyFont="1" applyFill="1" applyBorder="1" applyAlignment="1">
      <alignment horizontal="center"/>
      <protection/>
    </xf>
    <xf numFmtId="0" fontId="10" fillId="0" borderId="32" xfId="93" applyFill="1" applyBorder="1">
      <alignment/>
      <protection/>
    </xf>
    <xf numFmtId="3" fontId="2" fillId="0" borderId="14" xfId="93" applyNumberFormat="1" applyFont="1" applyFill="1" applyBorder="1" applyAlignment="1">
      <alignment horizontal="right"/>
      <protection/>
    </xf>
    <xf numFmtId="0" fontId="13" fillId="0" borderId="15" xfId="93" applyFont="1" applyFill="1" applyBorder="1">
      <alignment/>
      <protection/>
    </xf>
    <xf numFmtId="3" fontId="1" fillId="0" borderId="10" xfId="93" applyNumberFormat="1" applyFont="1" applyFill="1" applyBorder="1" applyAlignment="1">
      <alignment horizontal="right"/>
      <protection/>
    </xf>
    <xf numFmtId="0" fontId="13" fillId="0" borderId="14" xfId="93" applyFont="1" applyFill="1" applyBorder="1">
      <alignment/>
      <protection/>
    </xf>
    <xf numFmtId="3" fontId="1" fillId="0" borderId="14" xfId="9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7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10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85" applyNumberFormat="1" applyFont="1" applyFill="1" applyBorder="1" applyAlignment="1">
      <alignment horizontal="right"/>
      <protection/>
    </xf>
    <xf numFmtId="3" fontId="2" fillId="0" borderId="16" xfId="85" applyNumberFormat="1" applyFont="1" applyFill="1" applyBorder="1" applyAlignment="1">
      <alignment horizontal="right" vertical="center"/>
      <protection/>
    </xf>
    <xf numFmtId="3" fontId="3" fillId="0" borderId="0" xfId="82" applyNumberFormat="1" applyFont="1" applyFill="1" applyBorder="1" applyAlignment="1">
      <alignment/>
      <protection/>
    </xf>
    <xf numFmtId="3" fontId="1" fillId="0" borderId="14" xfId="82" applyNumberFormat="1" applyFont="1" applyFill="1" applyBorder="1" applyAlignment="1">
      <alignment/>
      <protection/>
    </xf>
    <xf numFmtId="0" fontId="1" fillId="0" borderId="10" xfId="82" applyFont="1" applyFill="1" applyBorder="1" applyAlignment="1">
      <alignment/>
      <protection/>
    </xf>
    <xf numFmtId="3" fontId="2" fillId="0" borderId="21" xfId="82" applyNumberFormat="1" applyFont="1" applyFill="1" applyBorder="1" applyAlignment="1">
      <alignment/>
      <protection/>
    </xf>
    <xf numFmtId="0" fontId="2" fillId="0" borderId="21" xfId="82" applyFont="1" applyFill="1" applyBorder="1" applyAlignment="1">
      <alignment/>
      <protection/>
    </xf>
    <xf numFmtId="0" fontId="2" fillId="0" borderId="12" xfId="82" applyFont="1" applyFill="1" applyBorder="1" applyAlignment="1">
      <alignment/>
      <protection/>
    </xf>
    <xf numFmtId="0" fontId="1" fillId="0" borderId="12" xfId="82" applyFont="1" applyFill="1" applyBorder="1" applyAlignment="1">
      <alignment/>
      <protection/>
    </xf>
    <xf numFmtId="3" fontId="1" fillId="0" borderId="11" xfId="82" applyNumberFormat="1" applyFont="1" applyFill="1" applyBorder="1" applyAlignment="1">
      <alignment/>
      <protection/>
    </xf>
    <xf numFmtId="3" fontId="2" fillId="0" borderId="12" xfId="82" applyNumberFormat="1" applyFont="1" applyFill="1" applyBorder="1" applyAlignment="1">
      <alignment/>
      <protection/>
    </xf>
    <xf numFmtId="0" fontId="2" fillId="0" borderId="14" xfId="85" applyFont="1" applyFill="1" applyBorder="1" applyAlignment="1">
      <alignment/>
      <protection/>
    </xf>
    <xf numFmtId="0" fontId="1" fillId="0" borderId="14" xfId="85" applyFont="1" applyFill="1" applyBorder="1" applyAlignment="1">
      <alignment/>
      <protection/>
    </xf>
    <xf numFmtId="0" fontId="1" fillId="0" borderId="14" xfId="85" applyFont="1" applyFill="1" applyBorder="1" applyAlignment="1">
      <alignment horizontal="right"/>
      <protection/>
    </xf>
    <xf numFmtId="0" fontId="2" fillId="0" borderId="14" xfId="85" applyFont="1" applyFill="1" applyBorder="1" applyAlignment="1">
      <alignment horizontal="right"/>
      <protection/>
    </xf>
    <xf numFmtId="9" fontId="8" fillId="0" borderId="14" xfId="93" applyNumberFormat="1" applyFont="1" applyFill="1" applyBorder="1">
      <alignment/>
      <protection/>
    </xf>
    <xf numFmtId="9" fontId="8" fillId="0" borderId="10" xfId="93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93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0" fillId="0" borderId="0" xfId="90">
      <alignment/>
      <protection/>
    </xf>
    <xf numFmtId="0" fontId="34" fillId="0" borderId="0" xfId="90" applyFont="1" applyAlignment="1">
      <alignment horizontal="center"/>
      <protection/>
    </xf>
    <xf numFmtId="0" fontId="10" fillId="0" borderId="19" xfId="90" applyBorder="1">
      <alignment/>
      <protection/>
    </xf>
    <xf numFmtId="0" fontId="1" fillId="0" borderId="0" xfId="79" applyFont="1" applyBorder="1" applyAlignment="1">
      <alignment horizontal="right"/>
      <protection/>
    </xf>
    <xf numFmtId="3" fontId="49" fillId="0" borderId="32" xfId="90" applyNumberFormat="1" applyFont="1" applyBorder="1">
      <alignment/>
      <protection/>
    </xf>
    <xf numFmtId="0" fontId="49" fillId="0" borderId="16" xfId="90" applyFont="1" applyBorder="1">
      <alignment/>
      <protection/>
    </xf>
    <xf numFmtId="0" fontId="49" fillId="0" borderId="0" xfId="90" applyFont="1" applyBorder="1">
      <alignment/>
      <protection/>
    </xf>
    <xf numFmtId="0" fontId="49" fillId="0" borderId="20" xfId="90" applyFont="1" applyBorder="1">
      <alignment/>
      <protection/>
    </xf>
    <xf numFmtId="3" fontId="49" fillId="0" borderId="10" xfId="90" applyNumberFormat="1" applyFont="1" applyBorder="1">
      <alignment/>
      <protection/>
    </xf>
    <xf numFmtId="0" fontId="49" fillId="0" borderId="17" xfId="90" applyFont="1" applyBorder="1">
      <alignment/>
      <protection/>
    </xf>
    <xf numFmtId="0" fontId="49" fillId="0" borderId="36" xfId="90" applyFont="1" applyBorder="1">
      <alignment/>
      <protection/>
    </xf>
    <xf numFmtId="0" fontId="49" fillId="0" borderId="26" xfId="90" applyFont="1" applyBorder="1">
      <alignment/>
      <protection/>
    </xf>
    <xf numFmtId="3" fontId="49" fillId="0" borderId="13" xfId="90" applyNumberFormat="1" applyFont="1" applyBorder="1">
      <alignment/>
      <protection/>
    </xf>
    <xf numFmtId="0" fontId="50" fillId="0" borderId="39" xfId="90" applyFont="1" applyBorder="1">
      <alignment/>
      <protection/>
    </xf>
    <xf numFmtId="0" fontId="49" fillId="0" borderId="45" xfId="90" applyFont="1" applyBorder="1">
      <alignment/>
      <protection/>
    </xf>
    <xf numFmtId="0" fontId="49" fillId="0" borderId="27" xfId="90" applyFont="1" applyBorder="1">
      <alignment/>
      <protection/>
    </xf>
    <xf numFmtId="3" fontId="50" fillId="0" borderId="10" xfId="90" applyNumberFormat="1" applyFont="1" applyBorder="1">
      <alignment/>
      <protection/>
    </xf>
    <xf numFmtId="3" fontId="42" fillId="0" borderId="32" xfId="90" applyNumberFormat="1" applyFont="1" applyBorder="1" applyAlignment="1">
      <alignment vertical="center"/>
      <protection/>
    </xf>
    <xf numFmtId="3" fontId="42" fillId="0" borderId="10" xfId="90" applyNumberFormat="1" applyFont="1" applyBorder="1">
      <alignment/>
      <protection/>
    </xf>
    <xf numFmtId="3" fontId="42" fillId="0" borderId="10" xfId="90" applyNumberFormat="1" applyFont="1" applyBorder="1" applyAlignment="1">
      <alignment vertical="center"/>
      <protection/>
    </xf>
    <xf numFmtId="0" fontId="50" fillId="0" borderId="16" xfId="90" applyFont="1" applyBorder="1">
      <alignment/>
      <protection/>
    </xf>
    <xf numFmtId="3" fontId="53" fillId="0" borderId="10" xfId="90" applyNumberFormat="1" applyFont="1" applyBorder="1">
      <alignment/>
      <protection/>
    </xf>
    <xf numFmtId="0" fontId="10" fillId="0" borderId="0" xfId="84">
      <alignment/>
      <protection/>
    </xf>
    <xf numFmtId="0" fontId="3" fillId="0" borderId="0" xfId="78" applyFont="1" applyAlignment="1">
      <alignment horizontal="center"/>
      <protection/>
    </xf>
    <xf numFmtId="0" fontId="10" fillId="0" borderId="0" xfId="84" applyAlignment="1">
      <alignment/>
      <protection/>
    </xf>
    <xf numFmtId="0" fontId="10" fillId="0" borderId="19" xfId="84" applyBorder="1">
      <alignment/>
      <protection/>
    </xf>
    <xf numFmtId="0" fontId="13" fillId="0" borderId="36" xfId="84" applyFont="1" applyBorder="1" applyAlignment="1">
      <alignment/>
      <protection/>
    </xf>
    <xf numFmtId="0" fontId="10" fillId="0" borderId="36" xfId="84" applyBorder="1" applyAlignment="1">
      <alignment/>
      <protection/>
    </xf>
    <xf numFmtId="0" fontId="10" fillId="0" borderId="36" xfId="84" applyBorder="1" applyAlignment="1">
      <alignment horizontal="right" vertical="center"/>
      <protection/>
    </xf>
    <xf numFmtId="0" fontId="10" fillId="0" borderId="0" xfId="84" applyBorder="1" applyAlignment="1">
      <alignment/>
      <protection/>
    </xf>
    <xf numFmtId="0" fontId="13" fillId="0" borderId="0" xfId="84" applyFont="1" applyBorder="1" applyAlignment="1">
      <alignment/>
      <protection/>
    </xf>
    <xf numFmtId="0" fontId="10" fillId="0" borderId="0" xfId="84" applyBorder="1" applyAlignment="1">
      <alignment horizontal="right" vertical="center"/>
      <protection/>
    </xf>
    <xf numFmtId="0" fontId="10" fillId="0" borderId="0" xfId="94">
      <alignment/>
      <protection/>
    </xf>
    <xf numFmtId="0" fontId="10" fillId="0" borderId="19" xfId="94" applyBorder="1">
      <alignment/>
      <protection/>
    </xf>
    <xf numFmtId="0" fontId="3" fillId="0" borderId="0" xfId="79" applyFont="1" applyBorder="1" applyAlignment="1">
      <alignment horizontal="right"/>
      <protection/>
    </xf>
    <xf numFmtId="0" fontId="14" fillId="0" borderId="12" xfId="94" applyFont="1" applyBorder="1">
      <alignment/>
      <protection/>
    </xf>
    <xf numFmtId="0" fontId="13" fillId="0" borderId="10" xfId="94" applyFont="1" applyBorder="1" applyAlignment="1">
      <alignment horizontal="center"/>
      <protection/>
    </xf>
    <xf numFmtId="0" fontId="54" fillId="0" borderId="10" xfId="94" applyFont="1" applyBorder="1" applyAlignment="1">
      <alignment/>
      <protection/>
    </xf>
    <xf numFmtId="0" fontId="54" fillId="0" borderId="0" xfId="94" applyFont="1">
      <alignment/>
      <protection/>
    </xf>
    <xf numFmtId="0" fontId="54" fillId="0" borderId="10" xfId="94" applyFont="1" applyBorder="1">
      <alignment/>
      <protection/>
    </xf>
    <xf numFmtId="3" fontId="54" fillId="0" borderId="10" xfId="94" applyNumberFormat="1" applyFont="1" applyBorder="1">
      <alignment/>
      <protection/>
    </xf>
    <xf numFmtId="0" fontId="46" fillId="0" borderId="10" xfId="94" applyFont="1" applyBorder="1">
      <alignment/>
      <protection/>
    </xf>
    <xf numFmtId="0" fontId="13" fillId="0" borderId="11" xfId="94" applyFont="1" applyBorder="1" applyAlignment="1">
      <alignment horizontal="center"/>
      <protection/>
    </xf>
    <xf numFmtId="0" fontId="54" fillId="0" borderId="19" xfId="94" applyFont="1" applyBorder="1">
      <alignment/>
      <protection/>
    </xf>
    <xf numFmtId="0" fontId="54" fillId="0" borderId="11" xfId="94" applyFont="1" applyBorder="1">
      <alignment/>
      <protection/>
    </xf>
    <xf numFmtId="3" fontId="54" fillId="0" borderId="11" xfId="94" applyNumberFormat="1" applyFont="1" applyBorder="1">
      <alignment/>
      <protection/>
    </xf>
    <xf numFmtId="0" fontId="46" fillId="0" borderId="11" xfId="94" applyFont="1" applyBorder="1">
      <alignment/>
      <protection/>
    </xf>
    <xf numFmtId="0" fontId="10" fillId="0" borderId="0" xfId="92">
      <alignment/>
      <protection/>
    </xf>
    <xf numFmtId="0" fontId="54" fillId="0" borderId="0" xfId="92" applyFont="1">
      <alignment/>
      <protection/>
    </xf>
    <xf numFmtId="0" fontId="56" fillId="0" borderId="0" xfId="92" applyFont="1" applyAlignment="1">
      <alignment horizontal="center" vertical="center"/>
      <protection/>
    </xf>
    <xf numFmtId="0" fontId="10" fillId="0" borderId="0" xfId="92" applyFont="1">
      <alignment/>
      <protection/>
    </xf>
    <xf numFmtId="0" fontId="10" fillId="0" borderId="26" xfId="92" applyBorder="1">
      <alignment/>
      <protection/>
    </xf>
    <xf numFmtId="0" fontId="57" fillId="0" borderId="23" xfId="92" applyFont="1" applyBorder="1" applyAlignment="1">
      <alignment horizontal="center" vertical="center" wrapText="1"/>
      <protection/>
    </xf>
    <xf numFmtId="0" fontId="10" fillId="0" borderId="42" xfId="92" applyBorder="1">
      <alignment/>
      <protection/>
    </xf>
    <xf numFmtId="0" fontId="57" fillId="0" borderId="12" xfId="92" applyFont="1" applyBorder="1" applyAlignment="1">
      <alignment horizontal="center" vertical="center" wrapText="1"/>
      <protection/>
    </xf>
    <xf numFmtId="1" fontId="13" fillId="0" borderId="12" xfId="92" applyNumberFormat="1" applyFont="1" applyBorder="1" applyAlignment="1">
      <alignment horizontal="center" vertical="center"/>
      <protection/>
    </xf>
    <xf numFmtId="0" fontId="57" fillId="0" borderId="11" xfId="92" applyFont="1" applyBorder="1" applyAlignment="1">
      <alignment vertical="center"/>
      <protection/>
    </xf>
    <xf numFmtId="3" fontId="34" fillId="16" borderId="12" xfId="92" applyNumberFormat="1" applyFont="1" applyFill="1" applyBorder="1" applyAlignment="1">
      <alignment vertical="center"/>
      <protection/>
    </xf>
    <xf numFmtId="3" fontId="34" fillId="16" borderId="11" xfId="92" applyNumberFormat="1" applyFont="1" applyFill="1" applyBorder="1" applyAlignment="1">
      <alignment vertical="center"/>
      <protection/>
    </xf>
    <xf numFmtId="0" fontId="10" fillId="0" borderId="12" xfId="92" applyBorder="1">
      <alignment/>
      <protection/>
    </xf>
    <xf numFmtId="0" fontId="58" fillId="0" borderId="11" xfId="92" applyFont="1" applyBorder="1" applyAlignment="1">
      <alignment vertical="center"/>
      <protection/>
    </xf>
    <xf numFmtId="3" fontId="35" fillId="16" borderId="11" xfId="92" applyNumberFormat="1" applyFont="1" applyFill="1" applyBorder="1" applyAlignment="1">
      <alignment vertical="center"/>
      <protection/>
    </xf>
    <xf numFmtId="3" fontId="59" fillId="0" borderId="11" xfId="92" applyNumberFormat="1" applyFont="1" applyBorder="1" applyAlignment="1">
      <alignment vertical="center"/>
      <protection/>
    </xf>
    <xf numFmtId="3" fontId="59" fillId="0" borderId="11" xfId="92" applyNumberFormat="1" applyFont="1" applyFill="1" applyBorder="1" applyAlignment="1">
      <alignment vertical="center"/>
      <protection/>
    </xf>
    <xf numFmtId="0" fontId="59" fillId="0" borderId="11" xfId="92" applyFont="1" applyBorder="1" applyAlignment="1">
      <alignment vertical="center"/>
      <protection/>
    </xf>
    <xf numFmtId="0" fontId="35" fillId="0" borderId="12" xfId="92" applyFont="1" applyBorder="1" applyAlignment="1">
      <alignment horizontal="left" vertical="center"/>
      <protection/>
    </xf>
    <xf numFmtId="0" fontId="57" fillId="0" borderId="12" xfId="92" applyFont="1" applyBorder="1" applyAlignment="1">
      <alignment vertical="center"/>
      <protection/>
    </xf>
    <xf numFmtId="0" fontId="59" fillId="0" borderId="12" xfId="92" applyFont="1" applyBorder="1" applyAlignment="1">
      <alignment vertical="center"/>
      <protection/>
    </xf>
    <xf numFmtId="3" fontId="35" fillId="16" borderId="12" xfId="92" applyNumberFormat="1" applyFont="1" applyFill="1" applyBorder="1" applyAlignment="1">
      <alignment vertical="center"/>
      <protection/>
    </xf>
    <xf numFmtId="3" fontId="59" fillId="0" borderId="12" xfId="92" applyNumberFormat="1" applyFont="1" applyBorder="1" applyAlignment="1">
      <alignment vertical="center"/>
      <protection/>
    </xf>
    <xf numFmtId="3" fontId="59" fillId="0" borderId="12" xfId="92" applyNumberFormat="1" applyFont="1" applyFill="1" applyBorder="1" applyAlignment="1">
      <alignment vertical="center"/>
      <protection/>
    </xf>
    <xf numFmtId="3" fontId="57" fillId="0" borderId="12" xfId="92" applyNumberFormat="1" applyFont="1" applyBorder="1" applyAlignment="1">
      <alignment vertical="center"/>
      <protection/>
    </xf>
    <xf numFmtId="3" fontId="13" fillId="0" borderId="12" xfId="92" applyNumberFormat="1" applyFont="1" applyBorder="1">
      <alignment/>
      <protection/>
    </xf>
    <xf numFmtId="3" fontId="57" fillId="0" borderId="12" xfId="92" applyNumberFormat="1" applyFont="1" applyFill="1" applyBorder="1" applyAlignment="1">
      <alignment vertical="center"/>
      <protection/>
    </xf>
    <xf numFmtId="3" fontId="34" fillId="0" borderId="12" xfId="92" applyNumberFormat="1" applyFont="1" applyBorder="1" applyAlignment="1">
      <alignment vertical="center"/>
      <protection/>
    </xf>
    <xf numFmtId="0" fontId="13" fillId="0" borderId="12" xfId="92" applyFont="1" applyBorder="1">
      <alignment/>
      <protection/>
    </xf>
    <xf numFmtId="3" fontId="13" fillId="0" borderId="12" xfId="92" applyNumberFormat="1" applyFont="1" applyBorder="1" applyAlignment="1">
      <alignment vertical="center"/>
      <protection/>
    </xf>
    <xf numFmtId="1" fontId="10" fillId="0" borderId="12" xfId="92" applyNumberFormat="1" applyFont="1" applyBorder="1" applyAlignment="1">
      <alignment horizontal="center" vertical="center"/>
      <protection/>
    </xf>
    <xf numFmtId="3" fontId="33" fillId="0" borderId="12" xfId="92" applyNumberFormat="1" applyFont="1" applyBorder="1" applyAlignment="1">
      <alignment vertical="center"/>
      <protection/>
    </xf>
    <xf numFmtId="0" fontId="55" fillId="0" borderId="12" xfId="92" applyFont="1" applyBorder="1" applyAlignment="1">
      <alignment vertical="center"/>
      <protection/>
    </xf>
    <xf numFmtId="0" fontId="10" fillId="0" borderId="19" xfId="92" applyBorder="1">
      <alignment/>
      <protection/>
    </xf>
    <xf numFmtId="0" fontId="60" fillId="0" borderId="0" xfId="92" applyFont="1" applyAlignment="1">
      <alignment vertical="center"/>
      <protection/>
    </xf>
    <xf numFmtId="0" fontId="10" fillId="0" borderId="13" xfId="92" applyBorder="1">
      <alignment/>
      <protection/>
    </xf>
    <xf numFmtId="0" fontId="57" fillId="0" borderId="12" xfId="92" applyFont="1" applyFill="1" applyBorder="1" applyAlignment="1">
      <alignment horizontal="center" vertical="center" wrapText="1"/>
      <protection/>
    </xf>
    <xf numFmtId="0" fontId="10" fillId="0" borderId="11" xfId="92" applyBorder="1">
      <alignment/>
      <protection/>
    </xf>
    <xf numFmtId="0" fontId="57" fillId="0" borderId="11" xfId="92" applyFont="1" applyFill="1" applyBorder="1" applyAlignment="1">
      <alignment horizontal="center" vertical="center" wrapText="1"/>
      <protection/>
    </xf>
    <xf numFmtId="1" fontId="10" fillId="0" borderId="12" xfId="92" applyNumberFormat="1" applyFont="1" applyBorder="1" applyAlignment="1">
      <alignment horizontal="right" vertical="center"/>
      <protection/>
    </xf>
    <xf numFmtId="3" fontId="10" fillId="0" borderId="12" xfId="92" applyNumberFormat="1" applyFont="1" applyBorder="1" applyAlignment="1">
      <alignment vertical="center"/>
      <protection/>
    </xf>
    <xf numFmtId="3" fontId="61" fillId="0" borderId="12" xfId="92" applyNumberFormat="1" applyFont="1" applyFill="1" applyBorder="1" applyAlignment="1">
      <alignment horizontal="right" vertical="center" wrapText="1"/>
      <protection/>
    </xf>
    <xf numFmtId="3" fontId="10" fillId="0" borderId="12" xfId="92" applyNumberFormat="1" applyFont="1" applyBorder="1" applyAlignment="1">
      <alignment horizontal="right" vertical="center"/>
      <protection/>
    </xf>
    <xf numFmtId="3" fontId="10" fillId="0" borderId="12" xfId="92" applyNumberFormat="1" applyFont="1" applyBorder="1" applyAlignment="1">
      <alignment vertical="center"/>
      <protection/>
    </xf>
    <xf numFmtId="3" fontId="10" fillId="0" borderId="43" xfId="92" applyNumberFormat="1" applyFont="1" applyBorder="1">
      <alignment/>
      <protection/>
    </xf>
    <xf numFmtId="0" fontId="10" fillId="0" borderId="43" xfId="92" applyFont="1" applyBorder="1">
      <alignment/>
      <protection/>
    </xf>
    <xf numFmtId="1" fontId="10" fillId="0" borderId="12" xfId="92" applyNumberFormat="1" applyBorder="1" applyAlignment="1">
      <alignment vertical="center"/>
      <protection/>
    </xf>
    <xf numFmtId="0" fontId="61" fillId="0" borderId="12" xfId="92" applyFont="1" applyFill="1" applyBorder="1" applyAlignment="1">
      <alignment horizontal="left" vertical="center" wrapText="1"/>
      <protection/>
    </xf>
    <xf numFmtId="3" fontId="59" fillId="0" borderId="12" xfId="92" applyNumberFormat="1" applyFont="1" applyFill="1" applyBorder="1" applyAlignment="1">
      <alignment horizontal="right" vertical="center" wrapText="1"/>
      <protection/>
    </xf>
    <xf numFmtId="0" fontId="59" fillId="0" borderId="12" xfId="92" applyFont="1" applyFill="1" applyBorder="1" applyAlignment="1">
      <alignment horizontal="right" vertical="center" wrapText="1"/>
      <protection/>
    </xf>
    <xf numFmtId="0" fontId="57" fillId="0" borderId="43" xfId="92" applyFont="1" applyFill="1" applyBorder="1" applyAlignment="1">
      <alignment horizontal="center" vertical="center" wrapText="1"/>
      <protection/>
    </xf>
    <xf numFmtId="0" fontId="10" fillId="0" borderId="12" xfId="92" applyFont="1" applyBorder="1" applyAlignment="1">
      <alignment horizontal="right" vertical="center"/>
      <protection/>
    </xf>
    <xf numFmtId="0" fontId="10" fillId="0" borderId="12" xfId="92" applyFont="1" applyFill="1" applyBorder="1" applyAlignment="1">
      <alignment vertical="center"/>
      <protection/>
    </xf>
    <xf numFmtId="0" fontId="62" fillId="0" borderId="12" xfId="92" applyFont="1" applyFill="1" applyBorder="1" applyAlignment="1">
      <alignment horizontal="center" vertical="center" wrapText="1"/>
      <protection/>
    </xf>
    <xf numFmtId="3" fontId="61" fillId="0" borderId="12" xfId="92" applyNumberFormat="1" applyFont="1" applyFill="1" applyBorder="1" applyAlignment="1">
      <alignment horizontal="right" vertical="center"/>
      <protection/>
    </xf>
    <xf numFmtId="3" fontId="61" fillId="0" borderId="12" xfId="92" applyNumberFormat="1" applyFont="1" applyFill="1" applyBorder="1" applyAlignment="1">
      <alignment vertical="center"/>
      <protection/>
    </xf>
    <xf numFmtId="2" fontId="10" fillId="0" borderId="12" xfId="92" applyNumberFormat="1" applyFont="1" applyFill="1" applyBorder="1" applyAlignment="1">
      <alignment vertical="center"/>
      <protection/>
    </xf>
    <xf numFmtId="0" fontId="10" fillId="0" borderId="12" xfId="92" applyFont="1" applyBorder="1" applyAlignment="1">
      <alignment vertical="center"/>
      <protection/>
    </xf>
    <xf numFmtId="0" fontId="13" fillId="0" borderId="12" xfId="92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10" fillId="0" borderId="0" xfId="86">
      <alignment/>
      <protection/>
    </xf>
    <xf numFmtId="0" fontId="10" fillId="0" borderId="0" xfId="86" applyAlignment="1">
      <alignment vertical="center"/>
      <protection/>
    </xf>
    <xf numFmtId="0" fontId="13" fillId="0" borderId="0" xfId="86" applyFont="1" applyAlignment="1">
      <alignment horizontal="right"/>
      <protection/>
    </xf>
    <xf numFmtId="0" fontId="10" fillId="0" borderId="0" xfId="86" applyFont="1">
      <alignment/>
      <protection/>
    </xf>
    <xf numFmtId="0" fontId="10" fillId="0" borderId="12" xfId="92" applyFont="1" applyFill="1" applyBorder="1" applyAlignment="1">
      <alignment vertical="center"/>
      <protection/>
    </xf>
    <xf numFmtId="0" fontId="57" fillId="0" borderId="11" xfId="92" applyFont="1" applyFill="1" applyBorder="1" applyAlignment="1">
      <alignment vertical="center" wrapText="1"/>
      <protection/>
    </xf>
    <xf numFmtId="0" fontId="57" fillId="0" borderId="12" xfId="92" applyFont="1" applyFill="1" applyBorder="1" applyAlignment="1">
      <alignment vertical="center" wrapText="1"/>
      <protection/>
    </xf>
    <xf numFmtId="0" fontId="3" fillId="0" borderId="14" xfId="82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92" applyNumberFormat="1" applyFont="1" applyBorder="1" applyAlignment="1">
      <alignment vertical="center"/>
      <protection/>
    </xf>
    <xf numFmtId="0" fontId="10" fillId="0" borderId="12" xfId="92" applyFont="1" applyBorder="1" applyAlignment="1">
      <alignment vertical="center"/>
      <protection/>
    </xf>
    <xf numFmtId="0" fontId="1" fillId="0" borderId="16" xfId="73" applyFont="1" applyFill="1" applyBorder="1" applyAlignment="1">
      <alignment horizontal="left"/>
      <protection/>
    </xf>
    <xf numFmtId="0" fontId="4" fillId="0" borderId="16" xfId="73" applyFont="1" applyFill="1" applyBorder="1" applyAlignment="1">
      <alignment horizontal="left"/>
      <protection/>
    </xf>
    <xf numFmtId="0" fontId="4" fillId="0" borderId="39" xfId="73" applyFont="1" applyFill="1" applyBorder="1" applyAlignment="1">
      <alignment horizontal="left"/>
      <protection/>
    </xf>
    <xf numFmtId="3" fontId="4" fillId="0" borderId="14" xfId="85" applyNumberFormat="1" applyFont="1" applyFill="1" applyBorder="1" applyAlignment="1">
      <alignment horizontal="right"/>
      <protection/>
    </xf>
    <xf numFmtId="0" fontId="1" fillId="0" borderId="16" xfId="85" applyFont="1" applyFill="1" applyBorder="1" applyAlignment="1">
      <alignment horizontal="center"/>
      <protection/>
    </xf>
    <xf numFmtId="0" fontId="2" fillId="0" borderId="39" xfId="73" applyFont="1" applyFill="1" applyBorder="1" applyAlignment="1">
      <alignment horizontal="left"/>
      <protection/>
    </xf>
    <xf numFmtId="0" fontId="13" fillId="0" borderId="0" xfId="93" applyFont="1" applyFill="1" applyBorder="1">
      <alignment/>
      <protection/>
    </xf>
    <xf numFmtId="0" fontId="4" fillId="0" borderId="10" xfId="73" applyFont="1" applyFill="1" applyBorder="1" applyAlignment="1">
      <alignment horizontal="left"/>
      <protection/>
    </xf>
    <xf numFmtId="0" fontId="13" fillId="0" borderId="39" xfId="93" applyFont="1" applyFill="1" applyBorder="1">
      <alignment/>
      <protection/>
    </xf>
    <xf numFmtId="0" fontId="13" fillId="0" borderId="16" xfId="93" applyFont="1" applyFill="1" applyBorder="1">
      <alignment/>
      <protection/>
    </xf>
    <xf numFmtId="0" fontId="1" fillId="0" borderId="10" xfId="73" applyFont="1" applyFill="1" applyBorder="1" applyAlignment="1">
      <alignment horizontal="left"/>
      <protection/>
    </xf>
    <xf numFmtId="0" fontId="0" fillId="0" borderId="2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9" fontId="1" fillId="0" borderId="0" xfId="0" applyNumberFormat="1" applyFont="1" applyBorder="1" applyAlignment="1">
      <alignment/>
    </xf>
    <xf numFmtId="3" fontId="1" fillId="0" borderId="10" xfId="85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46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7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1" xfId="82" applyFont="1" applyBorder="1" applyAlignment="1">
      <alignment/>
      <protection/>
    </xf>
    <xf numFmtId="0" fontId="3" fillId="0" borderId="12" xfId="82" applyFont="1" applyBorder="1" applyAlignment="1">
      <alignment/>
      <protection/>
    </xf>
    <xf numFmtId="0" fontId="14" fillId="0" borderId="14" xfId="82" applyFont="1" applyBorder="1" applyAlignment="1">
      <alignment/>
      <protection/>
    </xf>
    <xf numFmtId="0" fontId="1" fillId="0" borderId="16" xfId="85" applyFont="1" applyFill="1" applyBorder="1">
      <alignment/>
      <protection/>
    </xf>
    <xf numFmtId="0" fontId="1" fillId="0" borderId="39" xfId="85" applyFont="1" applyFill="1" applyBorder="1">
      <alignment/>
      <protection/>
    </xf>
    <xf numFmtId="0" fontId="2" fillId="0" borderId="39" xfId="85" applyFont="1" applyFill="1" applyBorder="1">
      <alignment/>
      <protection/>
    </xf>
    <xf numFmtId="3" fontId="2" fillId="0" borderId="39" xfId="93" applyNumberFormat="1" applyFont="1" applyFill="1" applyBorder="1" applyAlignment="1">
      <alignment horizontal="right"/>
      <protection/>
    </xf>
    <xf numFmtId="3" fontId="1" fillId="0" borderId="40" xfId="93" applyNumberFormat="1" applyFont="1" applyFill="1" applyBorder="1" applyAlignment="1">
      <alignment horizontal="right"/>
      <protection/>
    </xf>
    <xf numFmtId="3" fontId="2" fillId="0" borderId="16" xfId="93" applyNumberFormat="1" applyFont="1" applyFill="1" applyBorder="1" applyAlignment="1">
      <alignment horizontal="right"/>
      <protection/>
    </xf>
    <xf numFmtId="3" fontId="1" fillId="0" borderId="39" xfId="93" applyNumberFormat="1" applyFont="1" applyFill="1" applyBorder="1" applyAlignment="1">
      <alignment horizontal="right"/>
      <protection/>
    </xf>
    <xf numFmtId="3" fontId="1" fillId="0" borderId="16" xfId="93" applyNumberFormat="1" applyFont="1" applyFill="1" applyBorder="1" applyAlignment="1">
      <alignment horizontal="right"/>
      <protection/>
    </xf>
    <xf numFmtId="3" fontId="4" fillId="0" borderId="16" xfId="93" applyNumberFormat="1" applyFont="1" applyFill="1" applyBorder="1" applyAlignment="1">
      <alignment horizontal="right"/>
      <protection/>
    </xf>
    <xf numFmtId="3" fontId="4" fillId="0" borderId="39" xfId="93" applyNumberFormat="1" applyFont="1" applyFill="1" applyBorder="1" applyAlignment="1">
      <alignment horizontal="right"/>
      <protection/>
    </xf>
    <xf numFmtId="3" fontId="2" fillId="0" borderId="16" xfId="93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82" applyFont="1" applyBorder="1" applyAlignment="1">
      <alignment horizontal="right"/>
      <protection/>
    </xf>
    <xf numFmtId="0" fontId="52" fillId="0" borderId="0" xfId="90" applyFont="1" applyBorder="1" applyAlignment="1">
      <alignment horizontal="center" vertical="center" wrapText="1"/>
      <protection/>
    </xf>
    <xf numFmtId="0" fontId="10" fillId="0" borderId="0" xfId="90" applyBorder="1" applyAlignment="1">
      <alignment horizontal="center" vertical="center"/>
      <protection/>
    </xf>
    <xf numFmtId="0" fontId="49" fillId="0" borderId="0" xfId="90" applyFont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/>
    </xf>
    <xf numFmtId="9" fontId="8" fillId="0" borderId="14" xfId="93" applyNumberFormat="1" applyFont="1" applyFill="1" applyBorder="1">
      <alignment/>
      <protection/>
    </xf>
    <xf numFmtId="9" fontId="8" fillId="0" borderId="10" xfId="93" applyNumberFormat="1" applyFont="1" applyFill="1" applyBorder="1">
      <alignment/>
      <protection/>
    </xf>
    <xf numFmtId="0" fontId="2" fillId="0" borderId="0" xfId="82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2" fillId="0" borderId="11" xfId="90" applyNumberFormat="1" applyFont="1" applyBorder="1">
      <alignment/>
      <protection/>
    </xf>
    <xf numFmtId="3" fontId="1" fillId="0" borderId="14" xfId="85" applyNumberFormat="1" applyFont="1" applyFill="1" applyBorder="1" applyAlignment="1">
      <alignment horizontal="right"/>
      <protection/>
    </xf>
    <xf numFmtId="3" fontId="3" fillId="0" borderId="14" xfId="85" applyNumberFormat="1" applyFont="1" applyFill="1" applyBorder="1" applyAlignment="1">
      <alignment horizontal="right" vertical="center"/>
      <protection/>
    </xf>
    <xf numFmtId="3" fontId="2" fillId="0" borderId="14" xfId="85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1" fillId="0" borderId="14" xfId="85" applyNumberFormat="1" applyFont="1" applyFill="1" applyBorder="1" applyAlignment="1">
      <alignment horizontal="right"/>
      <protection/>
    </xf>
    <xf numFmtId="3" fontId="39" fillId="0" borderId="10" xfId="81" applyNumberFormat="1" applyFont="1" applyBorder="1" applyAlignment="1">
      <alignment vertical="center"/>
      <protection/>
    </xf>
    <xf numFmtId="3" fontId="37" fillId="0" borderId="11" xfId="81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82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16" borderId="12" xfId="92" applyNumberFormat="1" applyFill="1" applyBorder="1" applyAlignment="1">
      <alignment vertical="center"/>
      <protection/>
    </xf>
    <xf numFmtId="3" fontId="10" fillId="0" borderId="0" xfId="92" applyNumberFormat="1">
      <alignment/>
      <protection/>
    </xf>
    <xf numFmtId="3" fontId="11" fillId="0" borderId="11" xfId="0" applyNumberFormat="1" applyFont="1" applyBorder="1" applyAlignment="1">
      <alignment horizontal="right" vertical="center"/>
    </xf>
    <xf numFmtId="0" fontId="1" fillId="0" borderId="14" xfId="82" applyFont="1" applyBorder="1" applyAlignment="1">
      <alignment/>
      <protection/>
    </xf>
    <xf numFmtId="3" fontId="1" fillId="16" borderId="23" xfId="82" applyNumberFormat="1" applyFont="1" applyFill="1" applyBorder="1" applyAlignment="1">
      <alignment/>
      <protection/>
    </xf>
    <xf numFmtId="3" fontId="2" fillId="16" borderId="23" xfId="82" applyNumberFormat="1" applyFont="1" applyFill="1" applyBorder="1" applyAlignment="1">
      <alignment/>
      <protection/>
    </xf>
    <xf numFmtId="3" fontId="2" fillId="16" borderId="23" xfId="82" applyNumberFormat="1" applyFont="1" applyFill="1" applyBorder="1" applyAlignment="1">
      <alignment/>
      <protection/>
    </xf>
    <xf numFmtId="3" fontId="2" fillId="16" borderId="48" xfId="82" applyNumberFormat="1" applyFont="1" applyFill="1" applyBorder="1" applyAlignment="1">
      <alignment/>
      <protection/>
    </xf>
    <xf numFmtId="3" fontId="1" fillId="16" borderId="39" xfId="82" applyNumberFormat="1" applyFont="1" applyFill="1" applyBorder="1" applyAlignment="1">
      <alignment/>
      <protection/>
    </xf>
    <xf numFmtId="3" fontId="2" fillId="16" borderId="11" xfId="82" applyNumberFormat="1" applyFont="1" applyFill="1" applyBorder="1" applyAlignment="1">
      <alignment/>
      <protection/>
    </xf>
    <xf numFmtId="3" fontId="1" fillId="16" borderId="12" xfId="82" applyNumberFormat="1" applyFont="1" applyFill="1" applyBorder="1" applyAlignment="1">
      <alignment/>
      <protection/>
    </xf>
    <xf numFmtId="3" fontId="2" fillId="16" borderId="12" xfId="82" applyNumberFormat="1" applyFont="1" applyFill="1" applyBorder="1" applyAlignment="1">
      <alignment/>
      <protection/>
    </xf>
    <xf numFmtId="3" fontId="2" fillId="16" borderId="14" xfId="82" applyNumberFormat="1" applyFont="1" applyFill="1" applyBorder="1" applyAlignment="1">
      <alignment/>
      <protection/>
    </xf>
    <xf numFmtId="3" fontId="11" fillId="16" borderId="15" xfId="82" applyNumberFormat="1" applyFont="1" applyFill="1" applyBorder="1" applyAlignment="1">
      <alignment vertical="center"/>
      <protection/>
    </xf>
    <xf numFmtId="3" fontId="2" fillId="16" borderId="21" xfId="82" applyNumberFormat="1" applyFont="1" applyFill="1" applyBorder="1" applyAlignment="1">
      <alignment/>
      <protection/>
    </xf>
    <xf numFmtId="3" fontId="1" fillId="16" borderId="15" xfId="82" applyNumberFormat="1" applyFont="1" applyFill="1" applyBorder="1" applyAlignment="1">
      <alignment/>
      <protection/>
    </xf>
    <xf numFmtId="3" fontId="2" fillId="16" borderId="15" xfId="82" applyNumberFormat="1" applyFont="1" applyFill="1" applyBorder="1" applyAlignment="1">
      <alignment/>
      <protection/>
    </xf>
    <xf numFmtId="3" fontId="11" fillId="16" borderId="15" xfId="82" applyNumberFormat="1" applyFont="1" applyFill="1" applyBorder="1" applyAlignment="1">
      <alignment/>
      <protection/>
    </xf>
    <xf numFmtId="3" fontId="1" fillId="16" borderId="14" xfId="82" applyNumberFormat="1" applyFont="1" applyFill="1" applyBorder="1" applyAlignment="1">
      <alignment/>
      <protection/>
    </xf>
    <xf numFmtId="3" fontId="1" fillId="16" borderId="15" xfId="82" applyNumberFormat="1" applyFont="1" applyFill="1" applyBorder="1" applyAlignment="1">
      <alignment vertical="center"/>
      <protection/>
    </xf>
    <xf numFmtId="0" fontId="2" fillId="16" borderId="28" xfId="82" applyFont="1" applyFill="1" applyBorder="1" applyAlignment="1">
      <alignment/>
      <protection/>
    </xf>
    <xf numFmtId="0" fontId="2" fillId="16" borderId="23" xfId="82" applyFont="1" applyFill="1" applyBorder="1" applyAlignment="1">
      <alignment/>
      <protection/>
    </xf>
    <xf numFmtId="0" fontId="2" fillId="16" borderId="16" xfId="82" applyFont="1" applyFill="1" applyBorder="1" applyAlignment="1">
      <alignment/>
      <protection/>
    </xf>
    <xf numFmtId="3" fontId="1" fillId="16" borderId="33" xfId="82" applyNumberFormat="1" applyFont="1" applyFill="1" applyBorder="1" applyAlignment="1">
      <alignment/>
      <protection/>
    </xf>
    <xf numFmtId="3" fontId="1" fillId="16" borderId="40" xfId="82" applyNumberFormat="1" applyFont="1" applyFill="1" applyBorder="1" applyAlignment="1">
      <alignment vertical="center"/>
      <protection/>
    </xf>
    <xf numFmtId="0" fontId="2" fillId="16" borderId="48" xfId="82" applyFont="1" applyFill="1" applyBorder="1" applyAlignment="1">
      <alignment/>
      <protection/>
    </xf>
    <xf numFmtId="0" fontId="2" fillId="16" borderId="40" xfId="82" applyFont="1" applyFill="1" applyBorder="1" applyAlignment="1">
      <alignment/>
      <protection/>
    </xf>
    <xf numFmtId="3" fontId="3" fillId="16" borderId="40" xfId="82" applyNumberFormat="1" applyFont="1" applyFill="1" applyBorder="1" applyAlignment="1">
      <alignment/>
      <protection/>
    </xf>
    <xf numFmtId="0" fontId="2" fillId="16" borderId="17" xfId="82" applyFont="1" applyFill="1" applyBorder="1" applyAlignment="1">
      <alignment/>
      <protection/>
    </xf>
    <xf numFmtId="0" fontId="1" fillId="16" borderId="40" xfId="82" applyFont="1" applyFill="1" applyBorder="1" applyAlignment="1">
      <alignment/>
      <protection/>
    </xf>
    <xf numFmtId="0" fontId="2" fillId="16" borderId="11" xfId="82" applyFont="1" applyFill="1" applyBorder="1" applyAlignment="1">
      <alignment/>
      <protection/>
    </xf>
    <xf numFmtId="3" fontId="1" fillId="16" borderId="40" xfId="82" applyNumberFormat="1" applyFont="1" applyFill="1" applyBorder="1" applyAlignment="1">
      <alignment/>
      <protection/>
    </xf>
    <xf numFmtId="3" fontId="2" fillId="16" borderId="28" xfId="82" applyNumberFormat="1" applyFont="1" applyFill="1" applyBorder="1" applyAlignment="1">
      <alignment/>
      <protection/>
    </xf>
    <xf numFmtId="3" fontId="2" fillId="16" borderId="39" xfId="82" applyNumberFormat="1" applyFont="1" applyFill="1" applyBorder="1" applyAlignment="1">
      <alignment/>
      <protection/>
    </xf>
    <xf numFmtId="3" fontId="2" fillId="16" borderId="40" xfId="82" applyNumberFormat="1" applyFont="1" applyFill="1" applyBorder="1" applyAlignment="1">
      <alignment/>
      <protection/>
    </xf>
    <xf numFmtId="3" fontId="1" fillId="16" borderId="11" xfId="82" applyNumberFormat="1" applyFont="1" applyFill="1" applyBorder="1" applyAlignment="1">
      <alignment/>
      <protection/>
    </xf>
    <xf numFmtId="3" fontId="1" fillId="16" borderId="28" xfId="82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82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9" xfId="82" applyFont="1" applyFill="1" applyBorder="1" applyAlignment="1">
      <alignment/>
      <protection/>
    </xf>
    <xf numFmtId="3" fontId="11" fillId="16" borderId="40" xfId="82" applyNumberFormat="1" applyFont="1" applyFill="1" applyBorder="1" applyAlignment="1">
      <alignment vertical="center"/>
      <protection/>
    </xf>
    <xf numFmtId="3" fontId="3" fillId="16" borderId="16" xfId="82" applyNumberFormat="1" applyFont="1" applyFill="1" applyBorder="1" applyAlignment="1">
      <alignment/>
      <protection/>
    </xf>
    <xf numFmtId="3" fontId="1" fillId="16" borderId="23" xfId="82" applyNumberFormat="1" applyFont="1" applyFill="1" applyBorder="1" applyAlignment="1">
      <alignment/>
      <protection/>
    </xf>
    <xf numFmtId="3" fontId="1" fillId="16" borderId="40" xfId="82" applyNumberFormat="1" applyFont="1" applyFill="1" applyBorder="1" applyAlignment="1">
      <alignment/>
      <protection/>
    </xf>
    <xf numFmtId="3" fontId="2" fillId="16" borderId="28" xfId="82" applyNumberFormat="1" applyFont="1" applyFill="1" applyBorder="1" applyAlignment="1">
      <alignment/>
      <protection/>
    </xf>
    <xf numFmtId="3" fontId="2" fillId="16" borderId="48" xfId="82" applyNumberFormat="1" applyFont="1" applyFill="1" applyBorder="1" applyAlignment="1">
      <alignment/>
      <protection/>
    </xf>
    <xf numFmtId="3" fontId="2" fillId="16" borderId="40" xfId="82" applyNumberFormat="1" applyFont="1" applyFill="1" applyBorder="1" applyAlignment="1">
      <alignment/>
      <protection/>
    </xf>
    <xf numFmtId="3" fontId="1" fillId="16" borderId="34" xfId="82" applyNumberFormat="1" applyFont="1" applyFill="1" applyBorder="1" applyAlignment="1">
      <alignment/>
      <protection/>
    </xf>
    <xf numFmtId="3" fontId="1" fillId="16" borderId="22" xfId="82" applyNumberFormat="1" applyFont="1" applyFill="1" applyBorder="1" applyAlignment="1">
      <alignment/>
      <protection/>
    </xf>
    <xf numFmtId="3" fontId="1" fillId="16" borderId="39" xfId="82" applyNumberFormat="1" applyFont="1" applyFill="1" applyBorder="1" applyAlignment="1">
      <alignment/>
      <protection/>
    </xf>
    <xf numFmtId="3" fontId="2" fillId="16" borderId="39" xfId="82" applyNumberFormat="1" applyFont="1" applyFill="1" applyBorder="1" applyAlignment="1">
      <alignment/>
      <protection/>
    </xf>
    <xf numFmtId="3" fontId="2" fillId="16" borderId="17" xfId="82" applyNumberFormat="1" applyFont="1" applyFill="1" applyBorder="1" applyAlignment="1">
      <alignment/>
      <protection/>
    </xf>
    <xf numFmtId="3" fontId="1" fillId="16" borderId="30" xfId="82" applyNumberFormat="1" applyFont="1" applyFill="1" applyBorder="1" applyAlignment="1">
      <alignment/>
      <protection/>
    </xf>
    <xf numFmtId="3" fontId="1" fillId="16" borderId="40" xfId="82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2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8" fillId="16" borderId="11" xfId="0" applyNumberFormat="1" applyFont="1" applyFill="1" applyBorder="1" applyAlignment="1">
      <alignment horizontal="right"/>
    </xf>
    <xf numFmtId="3" fontId="35" fillId="16" borderId="11" xfId="92" applyNumberFormat="1" applyFont="1" applyFill="1" applyBorder="1" applyAlignment="1">
      <alignment horizontal="right" vertical="center"/>
      <protection/>
    </xf>
    <xf numFmtId="3" fontId="57" fillId="16" borderId="12" xfId="92" applyNumberFormat="1" applyFont="1" applyFill="1" applyBorder="1" applyAlignment="1">
      <alignment vertical="center"/>
      <protection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0" fillId="0" borderId="0" xfId="84" applyBorder="1">
      <alignment/>
      <protection/>
    </xf>
    <xf numFmtId="3" fontId="3" fillId="0" borderId="15" xfId="85" applyNumberFormat="1" applyFont="1" applyFill="1" applyBorder="1" applyAlignment="1">
      <alignment horizontal="right" vertical="center"/>
      <protection/>
    </xf>
    <xf numFmtId="0" fontId="61" fillId="0" borderId="12" xfId="92" applyFont="1" applyFill="1" applyBorder="1" applyAlignment="1">
      <alignment horizontal="right" vertical="center" wrapText="1"/>
      <protection/>
    </xf>
    <xf numFmtId="3" fontId="61" fillId="16" borderId="12" xfId="92" applyNumberFormat="1" applyFont="1" applyFill="1" applyBorder="1" applyAlignment="1">
      <alignment horizontal="right" vertical="center" wrapText="1"/>
      <protection/>
    </xf>
    <xf numFmtId="3" fontId="0" fillId="16" borderId="12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3" fontId="50" fillId="0" borderId="14" xfId="90" applyNumberFormat="1" applyFont="1" applyBorder="1">
      <alignment/>
      <protection/>
    </xf>
    <xf numFmtId="0" fontId="8" fillId="0" borderId="13" xfId="82" applyFont="1" applyBorder="1" applyAlignment="1">
      <alignment/>
      <protection/>
    </xf>
    <xf numFmtId="0" fontId="1" fillId="0" borderId="43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82" applyNumberFormat="1" applyFont="1" applyFill="1" applyBorder="1" applyAlignment="1">
      <alignment/>
      <protection/>
    </xf>
    <xf numFmtId="3" fontId="2" fillId="0" borderId="23" xfId="82" applyNumberFormat="1" applyFont="1" applyFill="1" applyBorder="1" applyAlignment="1">
      <alignment/>
      <protection/>
    </xf>
    <xf numFmtId="0" fontId="1" fillId="0" borderId="15" xfId="85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0" fillId="0" borderId="12" xfId="84" applyBorder="1">
      <alignment/>
      <protection/>
    </xf>
    <xf numFmtId="9" fontId="2" fillId="0" borderId="14" xfId="85" applyNumberFormat="1" applyFont="1" applyFill="1" applyBorder="1">
      <alignment/>
      <protection/>
    </xf>
    <xf numFmtId="3" fontId="37" fillId="0" borderId="13" xfId="81" applyNumberFormat="1" applyFont="1" applyBorder="1">
      <alignment/>
      <protection/>
    </xf>
    <xf numFmtId="3" fontId="10" fillId="0" borderId="12" xfId="0" applyNumberFormat="1" applyFont="1" applyBorder="1" applyAlignment="1">
      <alignment/>
    </xf>
    <xf numFmtId="0" fontId="64" fillId="0" borderId="11" xfId="0" applyFont="1" applyFill="1" applyBorder="1" applyAlignment="1">
      <alignment horizontal="left" vertical="center"/>
    </xf>
    <xf numFmtId="3" fontId="38" fillId="0" borderId="43" xfId="0" applyNumberFormat="1" applyFont="1" applyFill="1" applyBorder="1" applyAlignment="1">
      <alignment horizontal="center"/>
    </xf>
    <xf numFmtId="3" fontId="38" fillId="0" borderId="26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0" fontId="2" fillId="0" borderId="0" xfId="82" applyFont="1" applyAlignment="1">
      <alignment horizontal="left"/>
      <protection/>
    </xf>
    <xf numFmtId="9" fontId="2" fillId="0" borderId="14" xfId="0" applyNumberFormat="1" applyFont="1" applyBorder="1" applyAlignment="1">
      <alignment/>
    </xf>
    <xf numFmtId="3" fontId="36" fillId="0" borderId="18" xfId="81" applyNumberFormat="1" applyFont="1" applyBorder="1">
      <alignment/>
      <protection/>
    </xf>
    <xf numFmtId="3" fontId="37" fillId="0" borderId="25" xfId="81" applyNumberFormat="1" applyFont="1" applyBorder="1">
      <alignment/>
      <protection/>
    </xf>
    <xf numFmtId="0" fontId="37" fillId="0" borderId="12" xfId="81" applyFont="1" applyBorder="1">
      <alignment/>
      <protection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3" fontId="1" fillId="0" borderId="11" xfId="40" applyNumberFormat="1" applyFont="1" applyFill="1" applyBorder="1" applyAlignment="1">
      <alignment horizontal="right"/>
    </xf>
    <xf numFmtId="3" fontId="2" fillId="0" borderId="10" xfId="103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" fillId="0" borderId="12" xfId="82" applyNumberFormat="1" applyFont="1" applyFill="1" applyBorder="1" applyAlignment="1">
      <alignment/>
      <protection/>
    </xf>
    <xf numFmtId="3" fontId="2" fillId="0" borderId="12" xfId="82" applyNumberFormat="1" applyFont="1" applyFill="1" applyBorder="1" applyAlignment="1">
      <alignment/>
      <protection/>
    </xf>
    <xf numFmtId="3" fontId="11" fillId="0" borderId="40" xfId="82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 horizontal="right"/>
    </xf>
    <xf numFmtId="0" fontId="10" fillId="0" borderId="0" xfId="81" applyAlignment="1">
      <alignment horizontal="right"/>
      <protection/>
    </xf>
    <xf numFmtId="0" fontId="2" fillId="16" borderId="33" xfId="82" applyFont="1" applyFill="1" applyBorder="1" applyAlignment="1">
      <alignment/>
      <protection/>
    </xf>
    <xf numFmtId="3" fontId="43" fillId="0" borderId="1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3" fontId="2" fillId="16" borderId="14" xfId="85" applyNumberFormat="1" applyFont="1" applyFill="1" applyBorder="1" applyAlignment="1">
      <alignment horizontal="right"/>
      <protection/>
    </xf>
    <xf numFmtId="0" fontId="2" fillId="0" borderId="32" xfId="82" applyFont="1" applyBorder="1" applyAlignment="1">
      <alignment/>
      <protection/>
    </xf>
    <xf numFmtId="3" fontId="2" fillId="0" borderId="32" xfId="85" applyNumberFormat="1" applyFont="1" applyFill="1" applyBorder="1" applyAlignment="1">
      <alignment horizontal="right" vertical="center"/>
      <protection/>
    </xf>
    <xf numFmtId="0" fontId="11" fillId="0" borderId="11" xfId="82" applyFont="1" applyBorder="1" applyAlignment="1">
      <alignment/>
      <protection/>
    </xf>
    <xf numFmtId="9" fontId="1" fillId="0" borderId="21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15" xfId="85" applyNumberFormat="1" applyFont="1" applyFill="1" applyBorder="1">
      <alignment/>
      <protection/>
    </xf>
    <xf numFmtId="3" fontId="37" fillId="0" borderId="36" xfId="81" applyNumberFormat="1" applyFont="1" applyBorder="1">
      <alignment/>
      <protection/>
    </xf>
    <xf numFmtId="3" fontId="37" fillId="0" borderId="0" xfId="81" applyNumberFormat="1" applyFont="1" applyBorder="1">
      <alignment/>
      <protection/>
    </xf>
    <xf numFmtId="0" fontId="37" fillId="0" borderId="0" xfId="81" applyFont="1" applyBorder="1">
      <alignment/>
      <protection/>
    </xf>
    <xf numFmtId="0" fontId="37" fillId="0" borderId="49" xfId="81" applyFont="1" applyBorder="1">
      <alignment/>
      <protection/>
    </xf>
    <xf numFmtId="3" fontId="36" fillId="0" borderId="0" xfId="81" applyNumberFormat="1" applyFont="1" applyBorder="1">
      <alignment/>
      <protection/>
    </xf>
    <xf numFmtId="3" fontId="37" fillId="0" borderId="49" xfId="81" applyNumberFormat="1" applyFont="1" applyBorder="1">
      <alignment/>
      <protection/>
    </xf>
    <xf numFmtId="0" fontId="65" fillId="0" borderId="19" xfId="0" applyFont="1" applyFill="1" applyBorder="1" applyAlignment="1">
      <alignment/>
    </xf>
    <xf numFmtId="3" fontId="9" fillId="16" borderId="11" xfId="0" applyNumberFormat="1" applyFont="1" applyFill="1" applyBorder="1" applyAlignment="1">
      <alignment horizontal="right"/>
    </xf>
    <xf numFmtId="3" fontId="9" fillId="16" borderId="13" xfId="0" applyNumberFormat="1" applyFont="1" applyFill="1" applyBorder="1" applyAlignment="1">
      <alignment horizontal="right"/>
    </xf>
    <xf numFmtId="3" fontId="9" fillId="16" borderId="15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0" fillId="0" borderId="11" xfId="92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0" fontId="59" fillId="0" borderId="12" xfId="92" applyFont="1" applyBorder="1" applyAlignment="1">
      <alignment vertical="center" wrapText="1"/>
      <protection/>
    </xf>
    <xf numFmtId="0" fontId="10" fillId="0" borderId="12" xfId="92" applyFont="1" applyFill="1" applyBorder="1" applyAlignment="1">
      <alignment vertical="center" wrapText="1"/>
      <protection/>
    </xf>
    <xf numFmtId="0" fontId="10" fillId="0" borderId="12" xfId="92" applyFont="1" applyBorder="1" applyAlignment="1">
      <alignment vertical="center" wrapText="1"/>
      <protection/>
    </xf>
    <xf numFmtId="3" fontId="59" fillId="0" borderId="11" xfId="92" applyNumberFormat="1" applyFont="1" applyFill="1" applyBorder="1" applyAlignment="1">
      <alignment horizontal="right" vertical="center" wrapText="1"/>
      <protection/>
    </xf>
    <xf numFmtId="3" fontId="2" fillId="0" borderId="11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13" xfId="0" applyNumberFormat="1" applyFont="1" applyFill="1" applyBorder="1" applyAlignment="1">
      <alignment/>
    </xf>
    <xf numFmtId="3" fontId="4" fillId="16" borderId="12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 horizontal="right"/>
    </xf>
    <xf numFmtId="0" fontId="2" fillId="0" borderId="15" xfId="82" applyFont="1" applyFill="1" applyBorder="1" applyAlignment="1">
      <alignment/>
      <protection/>
    </xf>
    <xf numFmtId="3" fontId="1" fillId="16" borderId="40" xfId="93" applyNumberFormat="1" applyFont="1" applyFill="1" applyBorder="1" applyAlignment="1">
      <alignment horizontal="right"/>
      <protection/>
    </xf>
    <xf numFmtId="3" fontId="1" fillId="16" borderId="15" xfId="0" applyNumberFormat="1" applyFont="1" applyFill="1" applyBorder="1" applyAlignment="1">
      <alignment horizontal="right"/>
    </xf>
    <xf numFmtId="3" fontId="1" fillId="16" borderId="14" xfId="0" applyNumberFormat="1" applyFont="1" applyFill="1" applyBorder="1" applyAlignment="1">
      <alignment horizontal="right"/>
    </xf>
    <xf numFmtId="3" fontId="9" fillId="16" borderId="14" xfId="0" applyNumberFormat="1" applyFont="1" applyFill="1" applyBorder="1" applyAlignment="1">
      <alignment horizontal="right"/>
    </xf>
    <xf numFmtId="3" fontId="9" fillId="16" borderId="40" xfId="0" applyNumberFormat="1" applyFont="1" applyFill="1" applyBorder="1" applyAlignment="1">
      <alignment horizontal="right"/>
    </xf>
    <xf numFmtId="3" fontId="2" fillId="16" borderId="16" xfId="0" applyNumberFormat="1" applyFont="1" applyFill="1" applyBorder="1" applyAlignment="1">
      <alignment/>
    </xf>
    <xf numFmtId="3" fontId="8" fillId="16" borderId="16" xfId="0" applyNumberFormat="1" applyFont="1" applyFill="1" applyBorder="1" applyAlignment="1">
      <alignment/>
    </xf>
    <xf numFmtId="3" fontId="2" fillId="16" borderId="39" xfId="0" applyNumberFormat="1" applyFont="1" applyFill="1" applyBorder="1" applyAlignment="1">
      <alignment/>
    </xf>
    <xf numFmtId="3" fontId="2" fillId="16" borderId="16" xfId="0" applyNumberFormat="1" applyFont="1" applyFill="1" applyBorder="1" applyAlignment="1">
      <alignment/>
    </xf>
    <xf numFmtId="3" fontId="4" fillId="16" borderId="16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3" fontId="2" fillId="16" borderId="39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 horizontal="right"/>
    </xf>
    <xf numFmtId="3" fontId="8" fillId="16" borderId="10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 horizontal="right"/>
    </xf>
    <xf numFmtId="3" fontId="2" fillId="16" borderId="10" xfId="0" applyNumberFormat="1" applyFont="1" applyFill="1" applyBorder="1" applyAlignment="1">
      <alignment horizontal="right"/>
    </xf>
    <xf numFmtId="3" fontId="2" fillId="16" borderId="11" xfId="0" applyNumberFormat="1" applyFont="1" applyFill="1" applyBorder="1" applyAlignment="1">
      <alignment horizontal="right"/>
    </xf>
    <xf numFmtId="3" fontId="8" fillId="16" borderId="10" xfId="103" applyNumberFormat="1" applyFont="1" applyFill="1" applyBorder="1" applyAlignment="1">
      <alignment horizontal="right"/>
    </xf>
    <xf numFmtId="3" fontId="2" fillId="16" borderId="10" xfId="103" applyNumberFormat="1" applyFont="1" applyFill="1" applyBorder="1" applyAlignment="1">
      <alignment horizontal="right"/>
    </xf>
    <xf numFmtId="3" fontId="0" fillId="16" borderId="12" xfId="0" applyNumberFormat="1" applyFill="1" applyBorder="1" applyAlignment="1">
      <alignment/>
    </xf>
    <xf numFmtId="3" fontId="0" fillId="16" borderId="12" xfId="0" applyNumberFormat="1" applyFont="1" applyFill="1" applyBorder="1" applyAlignment="1">
      <alignment/>
    </xf>
    <xf numFmtId="3" fontId="10" fillId="16" borderId="12" xfId="0" applyNumberFormat="1" applyFont="1" applyFill="1" applyBorder="1" applyAlignment="1">
      <alignment/>
    </xf>
    <xf numFmtId="0" fontId="59" fillId="0" borderId="43" xfId="92" applyFont="1" applyFill="1" applyBorder="1" applyAlignment="1">
      <alignment horizontal="center" vertical="center" wrapText="1"/>
      <protection/>
    </xf>
    <xf numFmtId="0" fontId="2" fillId="0" borderId="39" xfId="85" applyFont="1" applyFill="1" applyBorder="1" applyAlignment="1">
      <alignment vertical="center"/>
      <protection/>
    </xf>
    <xf numFmtId="3" fontId="2" fillId="16" borderId="17" xfId="82" applyNumberFormat="1" applyFont="1" applyFill="1" applyBorder="1" applyAlignment="1">
      <alignment/>
      <protection/>
    </xf>
    <xf numFmtId="3" fontId="2" fillId="16" borderId="33" xfId="82" applyNumberFormat="1" applyFont="1" applyFill="1" applyBorder="1" applyAlignment="1">
      <alignment/>
      <protection/>
    </xf>
    <xf numFmtId="3" fontId="2" fillId="0" borderId="39" xfId="85" applyNumberFormat="1" applyFont="1" applyFill="1" applyBorder="1" applyAlignment="1">
      <alignment horizontal="right" vertical="center"/>
      <protection/>
    </xf>
    <xf numFmtId="3" fontId="1" fillId="0" borderId="39" xfId="85" applyNumberFormat="1" applyFont="1" applyFill="1" applyBorder="1" applyAlignment="1">
      <alignment horizontal="right" vertical="center"/>
      <protection/>
    </xf>
    <xf numFmtId="3" fontId="2" fillId="0" borderId="41" xfId="85" applyNumberFormat="1" applyFont="1" applyFill="1" applyBorder="1" applyAlignment="1">
      <alignment horizontal="right" vertical="center"/>
      <protection/>
    </xf>
    <xf numFmtId="3" fontId="2" fillId="16" borderId="39" xfId="85" applyNumberFormat="1" applyFont="1" applyFill="1" applyBorder="1" applyAlignment="1">
      <alignment horizontal="right"/>
      <protection/>
    </xf>
    <xf numFmtId="3" fontId="3" fillId="0" borderId="39" xfId="85" applyNumberFormat="1" applyFont="1" applyFill="1" applyBorder="1" applyAlignment="1">
      <alignment horizontal="right" vertical="center"/>
      <protection/>
    </xf>
    <xf numFmtId="3" fontId="11" fillId="0" borderId="40" xfId="85" applyNumberFormat="1" applyFont="1" applyFill="1" applyBorder="1" applyAlignment="1">
      <alignment horizontal="right"/>
      <protection/>
    </xf>
    <xf numFmtId="3" fontId="2" fillId="0" borderId="39" xfId="85" applyNumberFormat="1" applyFont="1" applyFill="1" applyBorder="1" applyAlignment="1">
      <alignment horizontal="right"/>
      <protection/>
    </xf>
    <xf numFmtId="3" fontId="1" fillId="0" borderId="40" xfId="85" applyNumberFormat="1" applyFont="1" applyFill="1" applyBorder="1" applyAlignment="1">
      <alignment horizontal="right"/>
      <protection/>
    </xf>
    <xf numFmtId="0" fontId="2" fillId="0" borderId="39" xfId="85" applyFont="1" applyFill="1" applyBorder="1" applyAlignment="1">
      <alignment/>
      <protection/>
    </xf>
    <xf numFmtId="0" fontId="1" fillId="0" borderId="39" xfId="85" applyFont="1" applyFill="1" applyBorder="1" applyAlignment="1">
      <alignment/>
      <protection/>
    </xf>
    <xf numFmtId="3" fontId="4" fillId="0" borderId="16" xfId="85" applyNumberFormat="1" applyFont="1" applyFill="1" applyBorder="1" applyAlignment="1">
      <alignment horizontal="right"/>
      <protection/>
    </xf>
    <xf numFmtId="3" fontId="1" fillId="0" borderId="39" xfId="85" applyNumberFormat="1" applyFont="1" applyFill="1" applyBorder="1" applyAlignment="1">
      <alignment horizontal="right"/>
      <protection/>
    </xf>
    <xf numFmtId="3" fontId="3" fillId="0" borderId="39" xfId="85" applyNumberFormat="1" applyFont="1" applyFill="1" applyBorder="1" applyAlignment="1">
      <alignment horizontal="right" vertical="center"/>
      <protection/>
    </xf>
    <xf numFmtId="3" fontId="3" fillId="0" borderId="40" xfId="85" applyNumberFormat="1" applyFont="1" applyFill="1" applyBorder="1" applyAlignment="1">
      <alignment horizontal="right" vertical="center"/>
      <protection/>
    </xf>
    <xf numFmtId="3" fontId="2" fillId="0" borderId="16" xfId="85" applyNumberFormat="1" applyFont="1" applyFill="1" applyBorder="1" applyAlignment="1" applyProtection="1">
      <alignment horizontal="right"/>
      <protection locked="0"/>
    </xf>
    <xf numFmtId="3" fontId="2" fillId="0" borderId="39" xfId="85" applyNumberFormat="1" applyFont="1" applyFill="1" applyBorder="1" applyAlignment="1">
      <alignment/>
      <protection/>
    </xf>
    <xf numFmtId="3" fontId="1" fillId="0" borderId="39" xfId="85" applyNumberFormat="1" applyFont="1" applyFill="1" applyBorder="1" applyAlignment="1">
      <alignment/>
      <protection/>
    </xf>
    <xf numFmtId="3" fontId="2" fillId="0" borderId="40" xfId="85" applyNumberFormat="1" applyFont="1" applyFill="1" applyBorder="1" applyAlignment="1">
      <alignment horizontal="right" vertical="center"/>
      <protection/>
    </xf>
    <xf numFmtId="3" fontId="3" fillId="0" borderId="40" xfId="85" applyNumberFormat="1" applyFont="1" applyFill="1" applyBorder="1" applyAlignment="1">
      <alignment horizontal="right" vertical="center"/>
      <protection/>
    </xf>
    <xf numFmtId="3" fontId="11" fillId="0" borderId="40" xfId="85" applyNumberFormat="1" applyFont="1" applyFill="1" applyBorder="1" applyAlignment="1">
      <alignment horizontal="right" vertical="center"/>
      <protection/>
    </xf>
    <xf numFmtId="3" fontId="37" fillId="0" borderId="16" xfId="85" applyNumberFormat="1" applyFont="1" applyFill="1" applyBorder="1" applyAlignment="1">
      <alignment horizontal="right"/>
      <protection/>
    </xf>
    <xf numFmtId="3" fontId="1" fillId="0" borderId="39" xfId="85" applyNumberFormat="1" applyFont="1" applyFill="1" applyBorder="1" applyAlignment="1">
      <alignment horizontal="right"/>
      <protection/>
    </xf>
    <xf numFmtId="3" fontId="4" fillId="16" borderId="16" xfId="85" applyNumberFormat="1" applyFont="1" applyFill="1" applyBorder="1" applyAlignment="1">
      <alignment horizontal="right"/>
      <protection/>
    </xf>
    <xf numFmtId="3" fontId="2" fillId="16" borderId="16" xfId="85" applyNumberFormat="1" applyFont="1" applyFill="1" applyBorder="1" applyAlignment="1">
      <alignment horizontal="right"/>
      <protection/>
    </xf>
    <xf numFmtId="3" fontId="1" fillId="0" borderId="40" xfId="85" applyNumberFormat="1" applyFont="1" applyFill="1" applyBorder="1" applyAlignment="1">
      <alignment horizontal="right" vertical="center"/>
      <protection/>
    </xf>
    <xf numFmtId="0" fontId="2" fillId="0" borderId="39" xfId="85" applyFont="1" applyFill="1" applyBorder="1" applyAlignment="1">
      <alignment horizontal="right"/>
      <protection/>
    </xf>
    <xf numFmtId="0" fontId="1" fillId="0" borderId="40" xfId="85" applyFont="1" applyFill="1" applyBorder="1" applyAlignment="1">
      <alignment horizontal="right"/>
      <protection/>
    </xf>
    <xf numFmtId="3" fontId="11" fillId="0" borderId="39" xfId="85" applyNumberFormat="1" applyFont="1" applyFill="1" applyBorder="1" applyAlignment="1">
      <alignment horizontal="right"/>
      <protection/>
    </xf>
    <xf numFmtId="3" fontId="1" fillId="0" borderId="16" xfId="85" applyNumberFormat="1" applyFont="1" applyFill="1" applyBorder="1" applyAlignment="1">
      <alignment horizontal="right"/>
      <protection/>
    </xf>
    <xf numFmtId="3" fontId="4" fillId="0" borderId="39" xfId="85" applyNumberFormat="1" applyFont="1" applyFill="1" applyBorder="1" applyAlignment="1">
      <alignment horizontal="right"/>
      <protection/>
    </xf>
    <xf numFmtId="0" fontId="4" fillId="0" borderId="20" xfId="0" applyFont="1" applyFill="1" applyBorder="1" applyAlignment="1">
      <alignment/>
    </xf>
    <xf numFmtId="3" fontId="2" fillId="0" borderId="15" xfId="85" applyNumberFormat="1" applyFont="1" applyFill="1" applyBorder="1" applyAlignment="1">
      <alignment horizontal="right"/>
      <protection/>
    </xf>
    <xf numFmtId="3" fontId="3" fillId="0" borderId="40" xfId="85" applyNumberFormat="1" applyFont="1" applyFill="1" applyBorder="1" applyAlignment="1">
      <alignment horizontal="right"/>
      <protection/>
    </xf>
    <xf numFmtId="0" fontId="10" fillId="0" borderId="10" xfId="84" applyBorder="1" applyAlignment="1">
      <alignment horizontal="right" vertical="center"/>
      <protection/>
    </xf>
    <xf numFmtId="0" fontId="2" fillId="0" borderId="21" xfId="82" applyFont="1" applyBorder="1" applyAlignment="1">
      <alignment/>
      <protection/>
    </xf>
    <xf numFmtId="0" fontId="37" fillId="0" borderId="26" xfId="81" applyFont="1" applyBorder="1">
      <alignment/>
      <protection/>
    </xf>
    <xf numFmtId="3" fontId="1" fillId="0" borderId="10" xfId="85" applyNumberFormat="1" applyFont="1" applyFill="1" applyBorder="1" applyAlignment="1">
      <alignment/>
      <protection/>
    </xf>
    <xf numFmtId="3" fontId="2" fillId="0" borderId="16" xfId="85" applyNumberFormat="1" applyFont="1" applyFill="1" applyBorder="1" applyAlignment="1">
      <alignment/>
      <protection/>
    </xf>
    <xf numFmtId="0" fontId="2" fillId="0" borderId="41" xfId="85" applyFont="1" applyFill="1" applyBorder="1" applyAlignment="1">
      <alignment vertical="center"/>
      <protection/>
    </xf>
    <xf numFmtId="3" fontId="3" fillId="0" borderId="32" xfId="85" applyNumberFormat="1" applyFont="1" applyFill="1" applyBorder="1" applyAlignment="1">
      <alignment horizontal="right" vertical="center"/>
      <protection/>
    </xf>
    <xf numFmtId="3" fontId="1" fillId="0" borderId="10" xfId="85" applyNumberFormat="1" applyFont="1" applyFill="1" applyBorder="1" applyAlignment="1">
      <alignment horizontal="right"/>
      <protection/>
    </xf>
    <xf numFmtId="3" fontId="1" fillId="16" borderId="18" xfId="82" applyNumberFormat="1" applyFont="1" applyFill="1" applyBorder="1" applyAlignment="1">
      <alignment/>
      <protection/>
    </xf>
    <xf numFmtId="3" fontId="1" fillId="16" borderId="28" xfId="82" applyNumberFormat="1" applyFont="1" applyFill="1" applyBorder="1" applyAlignment="1">
      <alignment/>
      <protection/>
    </xf>
    <xf numFmtId="0" fontId="0" fillId="0" borderId="10" xfId="0" applyFont="1" applyBorder="1" applyAlignment="1">
      <alignment vertical="center"/>
    </xf>
    <xf numFmtId="9" fontId="2" fillId="0" borderId="15" xfId="85" applyNumberFormat="1" applyFont="1" applyFill="1" applyBorder="1">
      <alignment/>
      <protection/>
    </xf>
    <xf numFmtId="9" fontId="1" fillId="0" borderId="14" xfId="85" applyNumberFormat="1" applyFont="1" applyFill="1" applyBorder="1">
      <alignment/>
      <protection/>
    </xf>
    <xf numFmtId="9" fontId="1" fillId="0" borderId="10" xfId="85" applyNumberFormat="1" applyFont="1" applyFill="1" applyBorder="1">
      <alignment/>
      <protection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12" xfId="82" applyNumberFormat="1" applyFont="1" applyBorder="1" applyAlignment="1">
      <alignment/>
      <protection/>
    </xf>
    <xf numFmtId="9" fontId="1" fillId="0" borderId="11" xfId="82" applyNumberFormat="1" applyFont="1" applyBorder="1" applyAlignment="1">
      <alignment/>
      <protection/>
    </xf>
    <xf numFmtId="9" fontId="2" fillId="0" borderId="21" xfId="82" applyNumberFormat="1" applyFont="1" applyBorder="1" applyAlignment="1">
      <alignment/>
      <protection/>
    </xf>
    <xf numFmtId="9" fontId="1" fillId="0" borderId="15" xfId="82" applyNumberFormat="1" applyFont="1" applyBorder="1" applyAlignment="1">
      <alignment/>
      <protection/>
    </xf>
    <xf numFmtId="9" fontId="1" fillId="0" borderId="21" xfId="82" applyNumberFormat="1" applyFont="1" applyBorder="1" applyAlignment="1">
      <alignment/>
      <protection/>
    </xf>
    <xf numFmtId="9" fontId="2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9" fillId="0" borderId="11" xfId="103" applyNumberFormat="1" applyFont="1" applyFill="1" applyBorder="1" applyAlignment="1">
      <alignment horizontal="right"/>
    </xf>
    <xf numFmtId="9" fontId="8" fillId="0" borderId="11" xfId="103" applyNumberFormat="1" applyFont="1" applyFill="1" applyBorder="1" applyAlignment="1">
      <alignment horizontal="right"/>
    </xf>
    <xf numFmtId="9" fontId="9" fillId="0" borderId="12" xfId="103" applyNumberFormat="1" applyFont="1" applyFill="1" applyBorder="1" applyAlignment="1">
      <alignment horizontal="right"/>
    </xf>
    <xf numFmtId="9" fontId="9" fillId="0" borderId="10" xfId="93" applyNumberFormat="1" applyFont="1" applyFill="1" applyBorder="1">
      <alignment/>
      <protection/>
    </xf>
    <xf numFmtId="9" fontId="9" fillId="0" borderId="14" xfId="93" applyNumberFormat="1" applyFont="1" applyFill="1" applyBorder="1">
      <alignment/>
      <protection/>
    </xf>
    <xf numFmtId="9" fontId="8" fillId="0" borderId="15" xfId="93" applyNumberFormat="1" applyFont="1" applyFill="1" applyBorder="1">
      <alignment/>
      <protection/>
    </xf>
    <xf numFmtId="9" fontId="9" fillId="0" borderId="15" xfId="93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2" fillId="0" borderId="21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2" fillId="0" borderId="11" xfId="82" applyNumberFormat="1" applyFont="1" applyBorder="1" applyAlignment="1">
      <alignment/>
      <protection/>
    </xf>
    <xf numFmtId="9" fontId="1" fillId="0" borderId="29" xfId="82" applyNumberFormat="1" applyFont="1" applyBorder="1" applyAlignment="1">
      <alignment/>
      <protection/>
    </xf>
    <xf numFmtId="9" fontId="2" fillId="0" borderId="15" xfId="0" applyNumberFormat="1" applyFont="1" applyBorder="1" applyAlignment="1">
      <alignment/>
    </xf>
    <xf numFmtId="9" fontId="1" fillId="0" borderId="14" xfId="82" applyNumberFormat="1" applyFont="1" applyBorder="1" applyAlignment="1">
      <alignment/>
      <protection/>
    </xf>
    <xf numFmtId="9" fontId="1" fillId="0" borderId="14" xfId="0" applyNumberFormat="1" applyFont="1" applyBorder="1" applyAlignment="1">
      <alignment vertical="center"/>
    </xf>
    <xf numFmtId="0" fontId="10" fillId="0" borderId="0" xfId="84" applyFont="1" applyBorder="1" applyAlignment="1">
      <alignment horizontal="right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" fillId="16" borderId="14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16" borderId="10" xfId="0" applyNumberFormat="1" applyFont="1" applyFill="1" applyBorder="1" applyAlignment="1">
      <alignment horizontal="right"/>
    </xf>
    <xf numFmtId="0" fontId="39" fillId="0" borderId="0" xfId="76" applyFont="1">
      <alignment/>
      <protection/>
    </xf>
    <xf numFmtId="0" fontId="34" fillId="0" borderId="0" xfId="76" applyFont="1" applyAlignment="1">
      <alignment horizontal="center"/>
      <protection/>
    </xf>
    <xf numFmtId="0" fontId="39" fillId="0" borderId="19" xfId="76" applyFont="1" applyBorder="1">
      <alignment/>
      <protection/>
    </xf>
    <xf numFmtId="0" fontId="34" fillId="0" borderId="19" xfId="76" applyFont="1" applyBorder="1" applyAlignment="1">
      <alignment horizontal="right"/>
      <protection/>
    </xf>
    <xf numFmtId="0" fontId="34" fillId="0" borderId="12" xfId="76" applyFont="1" applyBorder="1" applyAlignment="1">
      <alignment horizontal="center" vertical="center"/>
      <protection/>
    </xf>
    <xf numFmtId="0" fontId="34" fillId="0" borderId="23" xfId="76" applyFont="1" applyBorder="1" applyAlignment="1">
      <alignment horizontal="center" vertical="center" wrapText="1"/>
      <protection/>
    </xf>
    <xf numFmtId="0" fontId="34" fillId="0" borderId="12" xfId="76" applyFont="1" applyBorder="1" applyAlignment="1">
      <alignment horizontal="center" vertical="center" wrapText="1"/>
      <protection/>
    </xf>
    <xf numFmtId="0" fontId="34" fillId="0" borderId="12" xfId="76" applyFont="1" applyBorder="1" applyAlignment="1">
      <alignment horizontal="center"/>
      <protection/>
    </xf>
    <xf numFmtId="0" fontId="34" fillId="0" borderId="23" xfId="76" applyFont="1" applyBorder="1" applyAlignment="1">
      <alignment horizontal="center"/>
      <protection/>
    </xf>
    <xf numFmtId="0" fontId="35" fillId="0" borderId="13" xfId="76" applyFont="1" applyBorder="1" applyAlignment="1">
      <alignment horizontal="left" vertical="center" wrapText="1"/>
      <protection/>
    </xf>
    <xf numFmtId="3" fontId="35" fillId="0" borderId="13" xfId="76" applyNumberFormat="1" applyFont="1" applyBorder="1" applyAlignment="1">
      <alignment horizontal="right" vertical="center"/>
      <protection/>
    </xf>
    <xf numFmtId="3" fontId="35" fillId="0" borderId="13" xfId="76" applyNumberFormat="1" applyFont="1" applyBorder="1" applyAlignment="1">
      <alignment horizontal="right" vertical="center" wrapText="1"/>
      <protection/>
    </xf>
    <xf numFmtId="3" fontId="34" fillId="0" borderId="13" xfId="76" applyNumberFormat="1" applyFont="1" applyBorder="1" applyAlignment="1">
      <alignment horizontal="right" vertical="center" wrapText="1"/>
      <protection/>
    </xf>
    <xf numFmtId="0" fontId="35" fillId="0" borderId="12" xfId="76" applyFont="1" applyBorder="1" applyAlignment="1">
      <alignment horizontal="left" vertical="center" wrapText="1"/>
      <protection/>
    </xf>
    <xf numFmtId="3" fontId="35" fillId="0" borderId="12" xfId="76" applyNumberFormat="1" applyFont="1" applyBorder="1" applyAlignment="1">
      <alignment horizontal="right" vertical="center"/>
      <protection/>
    </xf>
    <xf numFmtId="0" fontId="11" fillId="0" borderId="12" xfId="76" applyFont="1" applyBorder="1" applyAlignment="1">
      <alignment horizontal="center" vertical="center" wrapText="1"/>
      <protection/>
    </xf>
    <xf numFmtId="3" fontId="11" fillId="0" borderId="43" xfId="76" applyNumberFormat="1" applyFont="1" applyBorder="1" applyAlignment="1">
      <alignment vertical="center" wrapText="1"/>
      <protection/>
    </xf>
    <xf numFmtId="3" fontId="35" fillId="0" borderId="23" xfId="76" applyNumberFormat="1" applyFont="1" applyBorder="1" applyAlignment="1">
      <alignment horizontal="right" vertical="center"/>
      <protection/>
    </xf>
    <xf numFmtId="0" fontId="35" fillId="0" borderId="12" xfId="76" applyFont="1" applyBorder="1" applyAlignment="1">
      <alignment vertical="center" wrapText="1"/>
      <protection/>
    </xf>
    <xf numFmtId="3" fontId="35" fillId="0" borderId="12" xfId="76" applyNumberFormat="1" applyFont="1" applyBorder="1" applyAlignment="1">
      <alignment vertical="center"/>
      <protection/>
    </xf>
    <xf numFmtId="3" fontId="35" fillId="0" borderId="12" xfId="76" applyNumberFormat="1" applyFont="1" applyBorder="1">
      <alignment/>
      <protection/>
    </xf>
    <xf numFmtId="0" fontId="45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0" fontId="3" fillId="0" borderId="0" xfId="74" applyFont="1" applyAlignment="1">
      <alignment horizontal="center"/>
      <protection/>
    </xf>
    <xf numFmtId="0" fontId="0" fillId="0" borderId="0" xfId="77" applyAlignment="1">
      <alignment/>
      <protection/>
    </xf>
    <xf numFmtId="0" fontId="0" fillId="0" borderId="0" xfId="74">
      <alignment/>
      <protection/>
    </xf>
    <xf numFmtId="0" fontId="0" fillId="0" borderId="0" xfId="0" applyAlignment="1">
      <alignment vertical="center"/>
    </xf>
    <xf numFmtId="0" fontId="3" fillId="0" borderId="0" xfId="74" applyFont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0" fillId="0" borderId="19" xfId="74" applyBorder="1">
      <alignment/>
      <protection/>
    </xf>
    <xf numFmtId="0" fontId="0" fillId="0" borderId="19" xfId="74" applyFont="1" applyBorder="1" applyAlignment="1">
      <alignment horizontal="right"/>
      <protection/>
    </xf>
    <xf numFmtId="0" fontId="3" fillId="0" borderId="12" xfId="74" applyFont="1" applyBorder="1">
      <alignment/>
      <protection/>
    </xf>
    <xf numFmtId="0" fontId="3" fillId="0" borderId="11" xfId="74" applyFont="1" applyBorder="1" applyAlignment="1">
      <alignment horizontal="center"/>
      <protection/>
    </xf>
    <xf numFmtId="0" fontId="0" fillId="0" borderId="11" xfId="74" applyFont="1" applyBorder="1" applyAlignment="1">
      <alignment horizontal="left"/>
      <protection/>
    </xf>
    <xf numFmtId="3" fontId="0" fillId="0" borderId="11" xfId="74" applyNumberFormat="1" applyFont="1" applyBorder="1" applyAlignment="1">
      <alignment horizontal="right"/>
      <protection/>
    </xf>
    <xf numFmtId="0" fontId="0" fillId="0" borderId="12" xfId="74" applyFont="1" applyBorder="1">
      <alignment/>
      <protection/>
    </xf>
    <xf numFmtId="3" fontId="0" fillId="0" borderId="12" xfId="74" applyNumberFormat="1" applyFont="1" applyBorder="1" applyAlignment="1">
      <alignment horizontal="right"/>
      <protection/>
    </xf>
    <xf numFmtId="0" fontId="66" fillId="0" borderId="12" xfId="74" applyFont="1" applyBorder="1">
      <alignment/>
      <protection/>
    </xf>
    <xf numFmtId="3" fontId="66" fillId="0" borderId="12" xfId="74" applyNumberFormat="1" applyFont="1" applyBorder="1" applyAlignment="1">
      <alignment horizontal="right"/>
      <protection/>
    </xf>
    <xf numFmtId="0" fontId="0" fillId="0" borderId="12" xfId="74" applyFont="1" applyBorder="1">
      <alignment/>
      <protection/>
    </xf>
    <xf numFmtId="0" fontId="0" fillId="0" borderId="12" xfId="74" applyFont="1" applyBorder="1">
      <alignment/>
      <protection/>
    </xf>
    <xf numFmtId="0" fontId="3" fillId="0" borderId="12" xfId="74" applyFont="1" applyFill="1" applyBorder="1">
      <alignment/>
      <protection/>
    </xf>
    <xf numFmtId="3" fontId="3" fillId="0" borderId="12" xfId="74" applyNumberFormat="1" applyFont="1" applyBorder="1">
      <alignment/>
      <protection/>
    </xf>
    <xf numFmtId="3" fontId="3" fillId="0" borderId="12" xfId="74" applyNumberFormat="1" applyFont="1" applyBorder="1">
      <alignment/>
      <protection/>
    </xf>
    <xf numFmtId="0" fontId="47" fillId="0" borderId="12" xfId="74" applyFont="1" applyBorder="1">
      <alignment/>
      <protection/>
    </xf>
    <xf numFmtId="3" fontId="47" fillId="0" borderId="12" xfId="74" applyNumberFormat="1" applyFont="1" applyFill="1" applyBorder="1">
      <alignment/>
      <protection/>
    </xf>
    <xf numFmtId="3" fontId="3" fillId="0" borderId="12" xfId="74" applyNumberFormat="1" applyFont="1" applyFill="1" applyBorder="1">
      <alignment/>
      <protection/>
    </xf>
    <xf numFmtId="3" fontId="0" fillId="0" borderId="0" xfId="74" applyNumberFormat="1">
      <alignment/>
      <protection/>
    </xf>
    <xf numFmtId="3" fontId="47" fillId="0" borderId="12" xfId="0" applyNumberFormat="1" applyFont="1" applyBorder="1" applyAlignment="1">
      <alignment/>
    </xf>
    <xf numFmtId="3" fontId="47" fillId="0" borderId="12" xfId="74" applyNumberFormat="1" applyFont="1" applyBorder="1">
      <alignment/>
      <protection/>
    </xf>
    <xf numFmtId="0" fontId="0" fillId="0" borderId="12" xfId="80" applyFont="1" applyBorder="1" applyAlignment="1">
      <alignment horizontal="right"/>
      <protection/>
    </xf>
    <xf numFmtId="0" fontId="1" fillId="0" borderId="12" xfId="80" applyFont="1" applyBorder="1" applyAlignment="1">
      <alignment/>
      <protection/>
    </xf>
    <xf numFmtId="3" fontId="0" fillId="0" borderId="12" xfId="74" applyNumberFormat="1" applyFont="1" applyFill="1" applyBorder="1">
      <alignment/>
      <protection/>
    </xf>
    <xf numFmtId="0" fontId="0" fillId="0" borderId="0" xfId="74" applyFont="1">
      <alignment/>
      <protection/>
    </xf>
    <xf numFmtId="3" fontId="0" fillId="0" borderId="12" xfId="74" applyNumberFormat="1" applyFont="1" applyBorder="1">
      <alignment/>
      <protection/>
    </xf>
    <xf numFmtId="3" fontId="66" fillId="0" borderId="12" xfId="74" applyNumberFormat="1" applyFont="1" applyBorder="1">
      <alignment/>
      <protection/>
    </xf>
    <xf numFmtId="0" fontId="0" fillId="0" borderId="12" xfId="74" applyFont="1" applyFill="1" applyBorder="1">
      <alignment/>
      <protection/>
    </xf>
    <xf numFmtId="0" fontId="66" fillId="0" borderId="12" xfId="74" applyFont="1" applyFill="1" applyBorder="1">
      <alignment/>
      <protection/>
    </xf>
    <xf numFmtId="0" fontId="3" fillId="0" borderId="12" xfId="74" applyFont="1" applyFill="1" applyBorder="1">
      <alignment/>
      <protection/>
    </xf>
    <xf numFmtId="0" fontId="3" fillId="0" borderId="12" xfId="74" applyFont="1" applyBorder="1">
      <alignment/>
      <protection/>
    </xf>
    <xf numFmtId="0" fontId="2" fillId="0" borderId="12" xfId="74" applyFont="1" applyBorder="1">
      <alignment/>
      <protection/>
    </xf>
    <xf numFmtId="0" fontId="2" fillId="0" borderId="12" xfId="74" applyFont="1" applyFill="1" applyBorder="1">
      <alignment/>
      <protection/>
    </xf>
    <xf numFmtId="3" fontId="2" fillId="0" borderId="12" xfId="74" applyNumberFormat="1" applyFont="1" applyBorder="1">
      <alignment/>
      <protection/>
    </xf>
    <xf numFmtId="3" fontId="0" fillId="0" borderId="12" xfId="74" applyNumberFormat="1" applyFont="1" applyBorder="1">
      <alignment/>
      <protection/>
    </xf>
    <xf numFmtId="0" fontId="0" fillId="0" borderId="28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/>
    </xf>
    <xf numFmtId="0" fontId="0" fillId="0" borderId="12" xfId="80" applyFont="1" applyBorder="1" applyAlignment="1">
      <alignment/>
      <protection/>
    </xf>
    <xf numFmtId="0" fontId="0" fillId="0" borderId="20" xfId="0" applyFont="1" applyFill="1" applyBorder="1" applyAlignment="1">
      <alignment/>
    </xf>
    <xf numFmtId="0" fontId="0" fillId="0" borderId="0" xfId="74" applyFont="1">
      <alignment/>
      <protection/>
    </xf>
    <xf numFmtId="0" fontId="0" fillId="0" borderId="12" xfId="74" applyFont="1" applyFill="1" applyBorder="1">
      <alignment/>
      <protection/>
    </xf>
    <xf numFmtId="0" fontId="0" fillId="0" borderId="12" xfId="74" applyFont="1" applyFill="1" applyBorder="1">
      <alignment/>
      <protection/>
    </xf>
    <xf numFmtId="3" fontId="0" fillId="0" borderId="12" xfId="74" applyNumberFormat="1" applyFont="1" applyFill="1" applyBorder="1">
      <alignment/>
      <protection/>
    </xf>
    <xf numFmtId="0" fontId="10" fillId="0" borderId="10" xfId="0" applyFont="1" applyFill="1" applyBorder="1" applyAlignment="1">
      <alignment horizontal="left"/>
    </xf>
    <xf numFmtId="0" fontId="2" fillId="0" borderId="12" xfId="80" applyFont="1" applyBorder="1" applyAlignment="1">
      <alignment/>
      <protection/>
    </xf>
    <xf numFmtId="0" fontId="2" fillId="0" borderId="12" xfId="80" applyFont="1" applyBorder="1" applyAlignment="1">
      <alignment/>
      <protection/>
    </xf>
    <xf numFmtId="0" fontId="0" fillId="0" borderId="0" xfId="74" applyBorder="1">
      <alignment/>
      <protection/>
    </xf>
    <xf numFmtId="0" fontId="67" fillId="0" borderId="0" xfId="74" applyFont="1">
      <alignment/>
      <protection/>
    </xf>
    <xf numFmtId="0" fontId="3" fillId="0" borderId="12" xfId="80" applyFont="1" applyBorder="1" applyAlignment="1">
      <alignment/>
      <protection/>
    </xf>
    <xf numFmtId="0" fontId="3" fillId="0" borderId="35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11" fillId="0" borderId="29" xfId="0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68" fillId="0" borderId="0" xfId="71" applyNumberFormat="1" applyFont="1" applyBorder="1" applyAlignment="1">
      <alignment horizontal="right"/>
      <protection/>
    </xf>
    <xf numFmtId="4" fontId="68" fillId="0" borderId="0" xfId="71" applyNumberFormat="1" applyFont="1" applyBorder="1" applyAlignment="1">
      <alignment horizontal="right"/>
      <protection/>
    </xf>
    <xf numFmtId="0" fontId="68" fillId="0" borderId="0" xfId="71" applyFont="1" applyBorder="1">
      <alignment/>
      <protection/>
    </xf>
    <xf numFmtId="0" fontId="68" fillId="0" borderId="0" xfId="71" applyFont="1" applyBorder="1" applyAlignment="1">
      <alignment horizontal="center"/>
      <protection/>
    </xf>
    <xf numFmtId="0" fontId="69" fillId="0" borderId="0" xfId="71" applyFont="1" applyBorder="1" applyAlignment="1">
      <alignment vertical="center"/>
      <protection/>
    </xf>
    <xf numFmtId="3" fontId="69" fillId="0" borderId="0" xfId="71" applyNumberFormat="1" applyFont="1" applyBorder="1" applyAlignment="1">
      <alignment vertical="center"/>
      <protection/>
    </xf>
    <xf numFmtId="4" fontId="69" fillId="0" borderId="0" xfId="71" applyNumberFormat="1" applyFont="1" applyBorder="1" applyAlignment="1">
      <alignment horizontal="right"/>
      <protection/>
    </xf>
    <xf numFmtId="0" fontId="68" fillId="0" borderId="0" xfId="71" applyFont="1" applyBorder="1" applyAlignment="1">
      <alignment horizontal="center" vertical="center"/>
      <protection/>
    </xf>
    <xf numFmtId="3" fontId="68" fillId="0" borderId="0" xfId="71" applyNumberFormat="1" applyFont="1" applyBorder="1" applyAlignment="1">
      <alignment horizontal="center" vertical="center"/>
      <protection/>
    </xf>
    <xf numFmtId="4" fontId="68" fillId="0" borderId="0" xfId="71" applyNumberFormat="1" applyFont="1" applyBorder="1" applyAlignment="1">
      <alignment horizontal="center"/>
      <protection/>
    </xf>
    <xf numFmtId="0" fontId="69" fillId="0" borderId="40" xfId="71" applyFont="1" applyBorder="1" applyAlignment="1">
      <alignment horizontal="center" vertical="center" wrapText="1"/>
      <protection/>
    </xf>
    <xf numFmtId="0" fontId="69" fillId="0" borderId="50" xfId="71" applyFont="1" applyBorder="1" applyAlignment="1">
      <alignment horizontal="center" vertical="center" wrapText="1"/>
      <protection/>
    </xf>
    <xf numFmtId="3" fontId="69" fillId="0" borderId="15" xfId="71" applyNumberFormat="1" applyFont="1" applyBorder="1" applyAlignment="1">
      <alignment horizontal="center" vertical="center" wrapText="1"/>
      <protection/>
    </xf>
    <xf numFmtId="3" fontId="69" fillId="0" borderId="50" xfId="71" applyNumberFormat="1" applyFont="1" applyBorder="1" applyAlignment="1">
      <alignment horizontal="center" vertical="center" wrapText="1"/>
      <protection/>
    </xf>
    <xf numFmtId="4" fontId="69" fillId="0" borderId="15" xfId="71" applyNumberFormat="1" applyFont="1" applyBorder="1" applyAlignment="1">
      <alignment horizontal="center" vertical="center" wrapText="1"/>
      <protection/>
    </xf>
    <xf numFmtId="0" fontId="68" fillId="0" borderId="0" xfId="71" applyFont="1" applyBorder="1" applyAlignment="1">
      <alignment vertical="center" wrapText="1"/>
      <protection/>
    </xf>
    <xf numFmtId="0" fontId="69" fillId="0" borderId="22" xfId="71" applyFont="1" applyBorder="1" applyAlignment="1">
      <alignment horizontal="center" vertical="center" wrapText="1"/>
      <protection/>
    </xf>
    <xf numFmtId="0" fontId="69" fillId="0" borderId="49" xfId="71" applyFont="1" applyBorder="1" applyAlignment="1">
      <alignment horizontal="left" vertical="center" wrapText="1"/>
      <protection/>
    </xf>
    <xf numFmtId="3" fontId="69" fillId="0" borderId="25" xfId="71" applyNumberFormat="1" applyFont="1" applyBorder="1" applyAlignment="1">
      <alignment horizontal="center" vertical="center" wrapText="1"/>
      <protection/>
    </xf>
    <xf numFmtId="3" fontId="69" fillId="0" borderId="49" xfId="71" applyNumberFormat="1" applyFont="1" applyBorder="1" applyAlignment="1">
      <alignment horizontal="center" vertical="center" wrapText="1"/>
      <protection/>
    </xf>
    <xf numFmtId="4" fontId="69" fillId="0" borderId="25" xfId="71" applyNumberFormat="1" applyFont="1" applyBorder="1" applyAlignment="1">
      <alignment horizontal="center" vertical="center" wrapText="1"/>
      <protection/>
    </xf>
    <xf numFmtId="0" fontId="69" fillId="0" borderId="38" xfId="71" applyFont="1" applyBorder="1">
      <alignment/>
      <protection/>
    </xf>
    <xf numFmtId="3" fontId="69" fillId="0" borderId="10" xfId="71" applyNumberFormat="1" applyFont="1" applyBorder="1">
      <alignment/>
      <protection/>
    </xf>
    <xf numFmtId="3" fontId="69" fillId="0" borderId="0" xfId="71" applyNumberFormat="1" applyFont="1" applyBorder="1">
      <alignment/>
      <protection/>
    </xf>
    <xf numFmtId="4" fontId="69" fillId="0" borderId="10" xfId="71" applyNumberFormat="1" applyFont="1" applyBorder="1" applyAlignment="1">
      <alignment horizontal="center"/>
      <protection/>
    </xf>
    <xf numFmtId="0" fontId="68" fillId="0" borderId="12" xfId="71" applyFont="1" applyBorder="1" applyAlignment="1">
      <alignment horizontal="center"/>
      <protection/>
    </xf>
    <xf numFmtId="0" fontId="68" fillId="0" borderId="12" xfId="71" applyFont="1" applyBorder="1">
      <alignment/>
      <protection/>
    </xf>
    <xf numFmtId="3" fontId="68" fillId="0" borderId="12" xfId="71" applyNumberFormat="1" applyFont="1" applyBorder="1">
      <alignment/>
      <protection/>
    </xf>
    <xf numFmtId="4" fontId="68" fillId="0" borderId="12" xfId="71" applyNumberFormat="1" applyFont="1" applyBorder="1" applyAlignment="1">
      <alignment horizontal="center"/>
      <protection/>
    </xf>
    <xf numFmtId="0" fontId="69" fillId="0" borderId="12" xfId="71" applyFont="1" applyBorder="1" applyAlignment="1">
      <alignment horizontal="center"/>
      <protection/>
    </xf>
    <xf numFmtId="0" fontId="69" fillId="0" borderId="12" xfId="71" applyFont="1" applyBorder="1">
      <alignment/>
      <protection/>
    </xf>
    <xf numFmtId="3" fontId="69" fillId="0" borderId="12" xfId="71" applyNumberFormat="1" applyFont="1" applyBorder="1">
      <alignment/>
      <protection/>
    </xf>
    <xf numFmtId="4" fontId="69" fillId="0" borderId="12" xfId="71" applyNumberFormat="1" applyFont="1" applyBorder="1" applyAlignment="1">
      <alignment horizontal="center"/>
      <protection/>
    </xf>
    <xf numFmtId="0" fontId="69" fillId="0" borderId="0" xfId="71" applyFont="1" applyBorder="1">
      <alignment/>
      <protection/>
    </xf>
    <xf numFmtId="0" fontId="69" fillId="0" borderId="12" xfId="71" applyFont="1" applyBorder="1" applyAlignment="1">
      <alignment horizontal="center" vertical="top"/>
      <protection/>
    </xf>
    <xf numFmtId="0" fontId="69" fillId="0" borderId="12" xfId="71" applyFont="1" applyBorder="1" applyAlignment="1">
      <alignment vertical="top" wrapText="1"/>
      <protection/>
    </xf>
    <xf numFmtId="3" fontId="69" fillId="0" borderId="12" xfId="71" applyNumberFormat="1" applyFont="1" applyBorder="1" applyAlignment="1">
      <alignment vertical="top"/>
      <protection/>
    </xf>
    <xf numFmtId="4" fontId="69" fillId="0" borderId="12" xfId="71" applyNumberFormat="1" applyFont="1" applyBorder="1" applyAlignment="1">
      <alignment horizontal="center" vertical="top"/>
      <protection/>
    </xf>
    <xf numFmtId="0" fontId="69" fillId="0" borderId="0" xfId="71" applyFont="1" applyBorder="1" applyAlignment="1">
      <alignment vertical="top"/>
      <protection/>
    </xf>
    <xf numFmtId="0" fontId="68" fillId="0" borderId="12" xfId="71" applyFont="1" applyBorder="1" applyAlignment="1">
      <alignment wrapText="1"/>
      <protection/>
    </xf>
    <xf numFmtId="0" fontId="69" fillId="0" borderId="12" xfId="71" applyFont="1" applyBorder="1" applyAlignment="1">
      <alignment wrapText="1"/>
      <protection/>
    </xf>
    <xf numFmtId="0" fontId="68" fillId="0" borderId="12" xfId="71" applyFont="1" applyBorder="1" applyAlignment="1">
      <alignment horizontal="center" vertical="top"/>
      <protection/>
    </xf>
    <xf numFmtId="0" fontId="68" fillId="0" borderId="12" xfId="71" applyFont="1" applyBorder="1" applyAlignment="1">
      <alignment horizontal="left" wrapText="1" indent="1"/>
      <protection/>
    </xf>
    <xf numFmtId="0" fontId="68" fillId="0" borderId="12" xfId="71" applyFont="1" applyBorder="1" applyAlignment="1">
      <alignment horizontal="center" vertical="center"/>
      <protection/>
    </xf>
    <xf numFmtId="0" fontId="68" fillId="0" borderId="12" xfId="71" applyFont="1" applyBorder="1" applyAlignment="1">
      <alignment horizontal="left" vertical="center" wrapText="1"/>
      <protection/>
    </xf>
    <xf numFmtId="3" fontId="68" fillId="0" borderId="12" xfId="71" applyNumberFormat="1" applyFont="1" applyBorder="1" applyAlignment="1">
      <alignment vertical="center"/>
      <protection/>
    </xf>
    <xf numFmtId="4" fontId="68" fillId="0" borderId="12" xfId="71" applyNumberFormat="1" applyFont="1" applyBorder="1" applyAlignment="1">
      <alignment horizontal="center" vertical="center"/>
      <protection/>
    </xf>
    <xf numFmtId="0" fontId="69" fillId="0" borderId="12" xfId="71" applyFont="1" applyBorder="1" applyAlignment="1">
      <alignment vertical="center"/>
      <protection/>
    </xf>
    <xf numFmtId="3" fontId="69" fillId="0" borderId="12" xfId="71" applyNumberFormat="1" applyFont="1" applyBorder="1" applyAlignment="1">
      <alignment vertical="center"/>
      <protection/>
    </xf>
    <xf numFmtId="4" fontId="69" fillId="0" borderId="12" xfId="71" applyNumberFormat="1" applyFont="1" applyBorder="1" applyAlignment="1">
      <alignment horizontal="center" vertical="center"/>
      <protection/>
    </xf>
    <xf numFmtId="0" fontId="69" fillId="0" borderId="0" xfId="71" applyNumberFormat="1" applyFont="1" applyBorder="1" applyAlignment="1">
      <alignment vertical="center"/>
      <protection/>
    </xf>
    <xf numFmtId="0" fontId="69" fillId="0" borderId="12" xfId="71" applyNumberFormat="1" applyFont="1" applyBorder="1" applyAlignment="1">
      <alignment horizontal="center" vertical="center"/>
      <protection/>
    </xf>
    <xf numFmtId="0" fontId="68" fillId="0" borderId="12" xfId="71" applyFont="1" applyBorder="1" applyAlignment="1">
      <alignment vertical="center"/>
      <protection/>
    </xf>
    <xf numFmtId="3" fontId="68" fillId="0" borderId="12" xfId="71" applyNumberFormat="1" applyFont="1" applyBorder="1" applyAlignment="1">
      <alignment horizontal="right" vertical="center"/>
      <protection/>
    </xf>
    <xf numFmtId="0" fontId="69" fillId="0" borderId="12" xfId="71" applyFont="1" applyBorder="1" applyAlignment="1">
      <alignment horizontal="center" vertical="center"/>
      <protection/>
    </xf>
    <xf numFmtId="3" fontId="69" fillId="0" borderId="12" xfId="71" applyNumberFormat="1" applyFont="1" applyBorder="1" applyAlignment="1">
      <alignment horizontal="right" vertical="center"/>
      <protection/>
    </xf>
    <xf numFmtId="0" fontId="69" fillId="0" borderId="12" xfId="71" applyFont="1" applyBorder="1" applyAlignment="1">
      <alignment vertical="center" wrapText="1"/>
      <protection/>
    </xf>
    <xf numFmtId="0" fontId="68" fillId="0" borderId="12" xfId="71" applyFont="1" applyBorder="1" applyAlignment="1">
      <alignment horizontal="center" vertical="center" wrapText="1"/>
      <protection/>
    </xf>
    <xf numFmtId="3" fontId="68" fillId="0" borderId="12" xfId="71" applyNumberFormat="1" applyFont="1" applyBorder="1" applyAlignment="1">
      <alignment vertical="center" wrapText="1"/>
      <protection/>
    </xf>
    <xf numFmtId="4" fontId="68" fillId="0" borderId="12" xfId="71" applyNumberFormat="1" applyFont="1" applyBorder="1" applyAlignment="1">
      <alignment horizontal="center" vertical="center" wrapText="1"/>
      <protection/>
    </xf>
    <xf numFmtId="0" fontId="68" fillId="0" borderId="0" xfId="71" applyFont="1" applyBorder="1" applyAlignment="1">
      <alignment horizontal="left" wrapText="1" indent="1"/>
      <protection/>
    </xf>
    <xf numFmtId="0" fontId="68" fillId="0" borderId="12" xfId="71" applyFont="1" applyBorder="1" applyAlignment="1">
      <alignment horizontal="center" vertical="top" wrapText="1"/>
      <protection/>
    </xf>
    <xf numFmtId="3" fontId="68" fillId="0" borderId="12" xfId="71" applyNumberFormat="1" applyFont="1" applyBorder="1" applyAlignment="1">
      <alignment wrapText="1"/>
      <protection/>
    </xf>
    <xf numFmtId="4" fontId="68" fillId="0" borderId="12" xfId="71" applyNumberFormat="1" applyFont="1" applyBorder="1" applyAlignment="1">
      <alignment horizontal="center" wrapText="1"/>
      <protection/>
    </xf>
    <xf numFmtId="0" fontId="69" fillId="0" borderId="12" xfId="71" applyFont="1" applyBorder="1" applyAlignment="1">
      <alignment horizontal="left" wrapText="1"/>
      <protection/>
    </xf>
    <xf numFmtId="3" fontId="69" fillId="0" borderId="12" xfId="71" applyNumberFormat="1" applyFont="1" applyBorder="1" applyAlignment="1">
      <alignment/>
      <protection/>
    </xf>
    <xf numFmtId="0" fontId="69" fillId="0" borderId="12" xfId="71" applyFont="1" applyBorder="1" applyAlignment="1">
      <alignment horizontal="left" vertical="center"/>
      <protection/>
    </xf>
    <xf numFmtId="0" fontId="68" fillId="0" borderId="12" xfId="71" applyFont="1" applyBorder="1" applyAlignment="1">
      <alignment horizontal="left" vertical="center"/>
      <protection/>
    </xf>
    <xf numFmtId="3" fontId="68" fillId="0" borderId="23" xfId="71" applyNumberFormat="1" applyFont="1" applyBorder="1" applyAlignment="1">
      <alignment vertical="center"/>
      <protection/>
    </xf>
    <xf numFmtId="0" fontId="68" fillId="0" borderId="23" xfId="71" applyFont="1" applyBorder="1" applyAlignment="1">
      <alignment horizontal="left" vertical="center"/>
      <protection/>
    </xf>
    <xf numFmtId="0" fontId="69" fillId="0" borderId="23" xfId="71" applyFont="1" applyBorder="1" applyAlignment="1">
      <alignment horizontal="left" vertical="center"/>
      <protection/>
    </xf>
    <xf numFmtId="4" fontId="69" fillId="0" borderId="43" xfId="71" applyNumberFormat="1" applyFont="1" applyBorder="1" applyAlignment="1">
      <alignment horizontal="center" vertical="center"/>
      <protection/>
    </xf>
    <xf numFmtId="0" fontId="69" fillId="0" borderId="51" xfId="71" applyFont="1" applyBorder="1" applyAlignment="1">
      <alignment horizontal="center" vertical="center"/>
      <protection/>
    </xf>
    <xf numFmtId="4" fontId="69" fillId="0" borderId="52" xfId="71" applyNumberFormat="1" applyFont="1" applyBorder="1" applyAlignment="1">
      <alignment horizontal="center" vertical="center"/>
      <protection/>
    </xf>
    <xf numFmtId="3" fontId="68" fillId="0" borderId="0" xfId="71" applyNumberFormat="1" applyFont="1" applyBorder="1">
      <alignment/>
      <protection/>
    </xf>
    <xf numFmtId="4" fontId="68" fillId="0" borderId="0" xfId="71" applyNumberFormat="1" applyFont="1" applyBorder="1">
      <alignment/>
      <protection/>
    </xf>
    <xf numFmtId="0" fontId="70" fillId="0" borderId="0" xfId="72" applyFont="1" applyFill="1" applyBorder="1" applyAlignment="1">
      <alignment horizontal="center" vertical="center"/>
      <protection/>
    </xf>
    <xf numFmtId="0" fontId="68" fillId="0" borderId="0" xfId="72" applyFont="1" applyBorder="1">
      <alignment/>
      <protection/>
    </xf>
    <xf numFmtId="0" fontId="69" fillId="0" borderId="0" xfId="72" applyFont="1" applyBorder="1" applyAlignment="1">
      <alignment vertical="center"/>
      <protection/>
    </xf>
    <xf numFmtId="3" fontId="69" fillId="0" borderId="0" xfId="72" applyNumberFormat="1" applyFont="1" applyBorder="1" applyAlignment="1">
      <alignment vertical="center"/>
      <protection/>
    </xf>
    <xf numFmtId="4" fontId="68" fillId="0" borderId="0" xfId="72" applyNumberFormat="1" applyFont="1" applyBorder="1" applyAlignment="1">
      <alignment horizontal="right"/>
      <protection/>
    </xf>
    <xf numFmtId="0" fontId="68" fillId="0" borderId="0" xfId="72" applyFont="1" applyBorder="1" applyAlignment="1">
      <alignment horizontal="center"/>
      <protection/>
    </xf>
    <xf numFmtId="0" fontId="68" fillId="0" borderId="0" xfId="72" applyFont="1" applyBorder="1" applyAlignment="1">
      <alignment horizontal="center" vertical="center"/>
      <protection/>
    </xf>
    <xf numFmtId="3" fontId="68" fillId="0" borderId="0" xfId="72" applyNumberFormat="1" applyFont="1" applyBorder="1" applyAlignment="1">
      <alignment horizontal="center" vertical="center"/>
      <protection/>
    </xf>
    <xf numFmtId="0" fontId="69" fillId="0" borderId="12" xfId="96" applyFont="1" applyFill="1" applyBorder="1" applyAlignment="1">
      <alignment horizontal="left" vertical="center"/>
      <protection/>
    </xf>
    <xf numFmtId="0" fontId="69" fillId="0" borderId="12" xfId="96" applyFont="1" applyFill="1" applyBorder="1" applyAlignment="1">
      <alignment horizontal="center" vertical="center"/>
      <protection/>
    </xf>
    <xf numFmtId="3" fontId="69" fillId="0" borderId="12" xfId="96" applyNumberFormat="1" applyFont="1" applyFill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3" fontId="68" fillId="0" borderId="12" xfId="96" applyNumberFormat="1" applyFont="1" applyFill="1" applyBorder="1" applyAlignment="1">
      <alignment horizontal="right" vertical="center" wrapText="1"/>
      <protection/>
    </xf>
    <xf numFmtId="3" fontId="69" fillId="0" borderId="12" xfId="96" applyNumberFormat="1" applyFont="1" applyFill="1" applyBorder="1" applyAlignment="1">
      <alignment horizontal="right" vertical="center"/>
      <protection/>
    </xf>
    <xf numFmtId="3" fontId="69" fillId="0" borderId="12" xfId="96" applyNumberFormat="1" applyFont="1" applyFill="1" applyBorder="1" applyAlignment="1">
      <alignment vertical="center"/>
      <protection/>
    </xf>
    <xf numFmtId="0" fontId="68" fillId="0" borderId="12" xfId="96" applyFont="1" applyFill="1" applyBorder="1" applyAlignment="1">
      <alignment horizontal="center" vertical="center"/>
      <protection/>
    </xf>
    <xf numFmtId="49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3" fontId="69" fillId="0" borderId="12" xfId="96" applyNumberFormat="1" applyFont="1" applyFill="1" applyBorder="1" applyAlignment="1">
      <alignment horizontal="center" vertical="center" wrapText="1"/>
      <protection/>
    </xf>
    <xf numFmtId="0" fontId="68" fillId="0" borderId="12" xfId="71" applyFont="1" applyBorder="1" applyAlignment="1">
      <alignment horizontal="left" indent="1"/>
      <protection/>
    </xf>
    <xf numFmtId="0" fontId="69" fillId="0" borderId="11" xfId="71" applyFont="1" applyBorder="1" applyAlignment="1">
      <alignment vertical="top" wrapText="1"/>
      <protection/>
    </xf>
    <xf numFmtId="0" fontId="68" fillId="0" borderId="11" xfId="71" applyFont="1" applyBorder="1" applyAlignment="1">
      <alignment vertical="top" wrapText="1"/>
      <protection/>
    </xf>
    <xf numFmtId="0" fontId="68" fillId="0" borderId="12" xfId="71" applyFont="1" applyBorder="1" applyAlignment="1">
      <alignment vertical="center" wrapText="1"/>
      <protection/>
    </xf>
    <xf numFmtId="0" fontId="68" fillId="0" borderId="23" xfId="71" applyFont="1" applyBorder="1" applyAlignment="1">
      <alignment horizontal="left" wrapText="1"/>
      <protection/>
    </xf>
    <xf numFmtId="0" fontId="68" fillId="0" borderId="12" xfId="71" applyFont="1" applyBorder="1" applyAlignment="1">
      <alignment horizontal="left" wrapText="1"/>
      <protection/>
    </xf>
    <xf numFmtId="0" fontId="69" fillId="0" borderId="19" xfId="71" applyFont="1" applyBorder="1" applyAlignment="1">
      <alignment vertical="top" wrapText="1"/>
      <protection/>
    </xf>
    <xf numFmtId="0" fontId="69" fillId="0" borderId="19" xfId="96" applyFont="1" applyFill="1" applyBorder="1" applyAlignment="1">
      <alignment horizontal="center" vertical="center"/>
      <protection/>
    </xf>
    <xf numFmtId="3" fontId="69" fillId="0" borderId="19" xfId="96" applyNumberFormat="1" applyFont="1" applyFill="1" applyBorder="1" applyAlignment="1">
      <alignment horizontal="center" vertical="center"/>
      <protection/>
    </xf>
    <xf numFmtId="3" fontId="69" fillId="0" borderId="19" xfId="96" applyNumberFormat="1" applyFont="1" applyFill="1" applyBorder="1" applyAlignment="1">
      <alignment horizontal="center" vertical="center" wrapText="1"/>
      <protection/>
    </xf>
    <xf numFmtId="3" fontId="69" fillId="0" borderId="0" xfId="96" applyNumberFormat="1" applyFont="1" applyFill="1" applyBorder="1" applyAlignment="1">
      <alignment horizontal="center" vertical="center" wrapText="1"/>
      <protection/>
    </xf>
    <xf numFmtId="0" fontId="69" fillId="0" borderId="0" xfId="64" applyFont="1" applyFill="1" applyBorder="1" applyAlignment="1">
      <alignment horizontal="center" vertical="center"/>
      <protection/>
    </xf>
    <xf numFmtId="0" fontId="69" fillId="0" borderId="53" xfId="64" applyFont="1" applyBorder="1" applyAlignment="1">
      <alignment vertical="center"/>
      <protection/>
    </xf>
    <xf numFmtId="0" fontId="69" fillId="0" borderId="54" xfId="96" applyFont="1" applyFill="1" applyBorder="1" applyAlignment="1">
      <alignment horizontal="center" vertical="center"/>
      <protection/>
    </xf>
    <xf numFmtId="3" fontId="69" fillId="0" borderId="54" xfId="64" applyNumberFormat="1" applyFont="1" applyBorder="1" applyAlignment="1">
      <alignment vertical="center"/>
      <protection/>
    </xf>
    <xf numFmtId="3" fontId="69" fillId="0" borderId="55" xfId="64" applyNumberFormat="1" applyFont="1" applyBorder="1" applyAlignment="1">
      <alignment vertical="center"/>
      <protection/>
    </xf>
    <xf numFmtId="3" fontId="69" fillId="0" borderId="0" xfId="64" applyNumberFormat="1" applyFont="1" applyBorder="1" applyAlignment="1">
      <alignment vertical="center"/>
      <protection/>
    </xf>
    <xf numFmtId="0" fontId="68" fillId="0" borderId="56" xfId="64" applyFont="1" applyBorder="1" applyAlignment="1">
      <alignment vertical="center"/>
      <protection/>
    </xf>
    <xf numFmtId="0" fontId="68" fillId="0" borderId="57" xfId="96" applyFont="1" applyFill="1" applyBorder="1" applyAlignment="1">
      <alignment horizontal="center" vertical="center"/>
      <protection/>
    </xf>
    <xf numFmtId="3" fontId="68" fillId="0" borderId="57" xfId="64" applyNumberFormat="1" applyFont="1" applyBorder="1" applyAlignment="1">
      <alignment vertical="center"/>
      <protection/>
    </xf>
    <xf numFmtId="3" fontId="68" fillId="0" borderId="58" xfId="64" applyNumberFormat="1" applyFont="1" applyBorder="1" applyAlignment="1">
      <alignment vertical="center"/>
      <protection/>
    </xf>
    <xf numFmtId="3" fontId="68" fillId="0" borderId="0" xfId="64" applyNumberFormat="1" applyFont="1" applyBorder="1" applyAlignment="1">
      <alignment vertical="center"/>
      <protection/>
    </xf>
    <xf numFmtId="0" fontId="68" fillId="0" borderId="59" xfId="64" applyFont="1" applyBorder="1" applyAlignment="1">
      <alignment vertical="center"/>
      <protection/>
    </xf>
    <xf numFmtId="0" fontId="68" fillId="0" borderId="60" xfId="96" applyFont="1" applyFill="1" applyBorder="1" applyAlignment="1">
      <alignment horizontal="center" vertical="center"/>
      <protection/>
    </xf>
    <xf numFmtId="3" fontId="68" fillId="0" borderId="60" xfId="64" applyNumberFormat="1" applyFont="1" applyBorder="1" applyAlignment="1">
      <alignment vertical="center"/>
      <protection/>
    </xf>
    <xf numFmtId="0" fontId="68" fillId="0" borderId="61" xfId="64" applyFont="1" applyBorder="1" applyAlignment="1">
      <alignment vertical="center"/>
      <protection/>
    </xf>
    <xf numFmtId="0" fontId="68" fillId="0" borderId="62" xfId="96" applyFont="1" applyFill="1" applyBorder="1" applyAlignment="1">
      <alignment horizontal="center" vertical="center"/>
      <protection/>
    </xf>
    <xf numFmtId="3" fontId="69" fillId="0" borderId="62" xfId="64" applyNumberFormat="1" applyFont="1" applyBorder="1" applyAlignment="1">
      <alignment vertical="center"/>
      <protection/>
    </xf>
    <xf numFmtId="3" fontId="68" fillId="0" borderId="62" xfId="64" applyNumberFormat="1" applyFont="1" applyBorder="1" applyAlignment="1">
      <alignment vertical="center"/>
      <protection/>
    </xf>
    <xf numFmtId="0" fontId="68" fillId="0" borderId="63" xfId="64" applyFont="1" applyBorder="1" applyAlignment="1">
      <alignment vertical="center"/>
      <protection/>
    </xf>
    <xf numFmtId="0" fontId="68" fillId="0" borderId="64" xfId="96" applyFont="1" applyFill="1" applyBorder="1" applyAlignment="1">
      <alignment horizontal="center" vertical="center"/>
      <protection/>
    </xf>
    <xf numFmtId="3" fontId="68" fillId="0" borderId="64" xfId="64" applyNumberFormat="1" applyFont="1" applyBorder="1" applyAlignment="1">
      <alignment vertical="center"/>
      <protection/>
    </xf>
    <xf numFmtId="3" fontId="69" fillId="0" borderId="64" xfId="64" applyNumberFormat="1" applyFont="1" applyBorder="1" applyAlignment="1">
      <alignment vertical="center"/>
      <protection/>
    </xf>
    <xf numFmtId="3" fontId="68" fillId="0" borderId="65" xfId="64" applyNumberFormat="1" applyFont="1" applyBorder="1" applyAlignment="1">
      <alignment vertical="center"/>
      <protection/>
    </xf>
    <xf numFmtId="0" fontId="69" fillId="0" borderId="53" xfId="64" applyFont="1" applyBorder="1" applyAlignment="1">
      <alignment vertical="center" wrapText="1"/>
      <protection/>
    </xf>
    <xf numFmtId="0" fontId="68" fillId="0" borderId="66" xfId="64" applyFont="1" applyBorder="1" applyAlignment="1">
      <alignment vertical="center"/>
      <protection/>
    </xf>
    <xf numFmtId="0" fontId="68" fillId="0" borderId="65" xfId="96" applyFont="1" applyFill="1" applyBorder="1" applyAlignment="1">
      <alignment horizontal="center" vertical="center"/>
      <protection/>
    </xf>
    <xf numFmtId="3" fontId="68" fillId="0" borderId="67" xfId="64" applyNumberFormat="1" applyFont="1" applyBorder="1" applyAlignment="1">
      <alignment vertical="center"/>
      <protection/>
    </xf>
    <xf numFmtId="0" fontId="69" fillId="4" borderId="54" xfId="64" applyFont="1" applyFill="1" applyBorder="1" applyAlignment="1">
      <alignment vertical="center"/>
      <protection/>
    </xf>
    <xf numFmtId="0" fontId="69" fillId="4" borderId="54" xfId="96" applyFont="1" applyFill="1" applyBorder="1" applyAlignment="1">
      <alignment horizontal="center" vertical="center"/>
      <protection/>
    </xf>
    <xf numFmtId="3" fontId="68" fillId="4" borderId="54" xfId="64" applyNumberFormat="1" applyFont="1" applyFill="1" applyBorder="1" applyAlignment="1">
      <alignment vertical="center"/>
      <protection/>
    </xf>
    <xf numFmtId="3" fontId="68" fillId="4" borderId="55" xfId="64" applyNumberFormat="1" applyFont="1" applyFill="1" applyBorder="1" applyAlignment="1">
      <alignment vertical="center"/>
      <protection/>
    </xf>
    <xf numFmtId="3" fontId="68" fillId="0" borderId="0" xfId="64" applyNumberFormat="1" applyFont="1" applyFill="1" applyBorder="1" applyAlignment="1">
      <alignment vertical="center"/>
      <protection/>
    </xf>
    <xf numFmtId="0" fontId="68" fillId="0" borderId="0" xfId="64" applyFont="1" applyAlignment="1">
      <alignment vertical="center"/>
      <protection/>
    </xf>
    <xf numFmtId="0" fontId="68" fillId="0" borderId="0" xfId="96" applyFont="1" applyFill="1" applyBorder="1" applyAlignment="1">
      <alignment vertical="center"/>
      <protection/>
    </xf>
    <xf numFmtId="3" fontId="68" fillId="0" borderId="0" xfId="64" applyNumberFormat="1" applyFont="1" applyAlignment="1">
      <alignment vertical="center"/>
      <protection/>
    </xf>
    <xf numFmtId="3" fontId="69" fillId="0" borderId="0" xfId="96" applyNumberFormat="1" applyFont="1" applyFill="1" applyBorder="1" applyAlignment="1">
      <alignment horizontal="center" vertical="center"/>
      <protection/>
    </xf>
    <xf numFmtId="3" fontId="68" fillId="0" borderId="68" xfId="64" applyNumberFormat="1" applyFont="1" applyBorder="1" applyAlignment="1">
      <alignment vertical="center"/>
      <protection/>
    </xf>
    <xf numFmtId="3" fontId="69" fillId="4" borderId="54" xfId="64" applyNumberFormat="1" applyFont="1" applyFill="1" applyBorder="1" applyAlignment="1">
      <alignment vertical="center"/>
      <protection/>
    </xf>
    <xf numFmtId="3" fontId="69" fillId="4" borderId="55" xfId="64" applyNumberFormat="1" applyFont="1" applyFill="1" applyBorder="1" applyAlignment="1">
      <alignment vertical="center"/>
      <protection/>
    </xf>
    <xf numFmtId="3" fontId="69" fillId="0" borderId="0" xfId="64" applyNumberFormat="1" applyFont="1" applyFill="1" applyBorder="1" applyAlignment="1">
      <alignment vertical="center"/>
      <protection/>
    </xf>
    <xf numFmtId="49" fontId="68" fillId="0" borderId="0" xfId="64" applyNumberFormat="1" applyFont="1" applyBorder="1" applyAlignment="1">
      <alignment vertical="center"/>
      <protection/>
    </xf>
    <xf numFmtId="3" fontId="68" fillId="0" borderId="42" xfId="64" applyNumberFormat="1" applyFont="1" applyBorder="1" applyAlignment="1">
      <alignment vertical="center"/>
      <protection/>
    </xf>
    <xf numFmtId="3" fontId="68" fillId="0" borderId="69" xfId="64" applyNumberFormat="1" applyFont="1" applyBorder="1" applyAlignment="1">
      <alignment vertical="center"/>
      <protection/>
    </xf>
    <xf numFmtId="0" fontId="68" fillId="0" borderId="57" xfId="64" applyFont="1" applyBorder="1" applyAlignment="1">
      <alignment vertical="center"/>
      <protection/>
    </xf>
    <xf numFmtId="0" fontId="69" fillId="0" borderId="57" xfId="64" applyFont="1" applyBorder="1" applyAlignment="1">
      <alignment horizontal="center" vertical="center"/>
      <protection/>
    </xf>
    <xf numFmtId="3" fontId="68" fillId="0" borderId="58" xfId="64" applyNumberFormat="1" applyFont="1" applyFill="1" applyBorder="1" applyAlignment="1">
      <alignment vertical="center"/>
      <protection/>
    </xf>
    <xf numFmtId="0" fontId="68" fillId="0" borderId="64" xfId="64" applyFont="1" applyBorder="1" applyAlignment="1">
      <alignment vertical="center"/>
      <protection/>
    </xf>
    <xf numFmtId="0" fontId="69" fillId="0" borderId="64" xfId="64" applyFont="1" applyBorder="1" applyAlignment="1">
      <alignment horizontal="center" vertical="center"/>
      <protection/>
    </xf>
    <xf numFmtId="3" fontId="68" fillId="0" borderId="68" xfId="64" applyNumberFormat="1" applyFont="1" applyFill="1" applyBorder="1" applyAlignment="1">
      <alignment vertical="center"/>
      <protection/>
    </xf>
    <xf numFmtId="11" fontId="68" fillId="0" borderId="64" xfId="64" applyNumberFormat="1" applyFont="1" applyBorder="1" applyAlignment="1">
      <alignment vertical="center"/>
      <protection/>
    </xf>
    <xf numFmtId="0" fontId="68" fillId="0" borderId="0" xfId="64" applyFont="1" applyFill="1" applyAlignment="1">
      <alignment vertical="center"/>
      <protection/>
    </xf>
    <xf numFmtId="0" fontId="69" fillId="0" borderId="54" xfId="64" applyFont="1" applyBorder="1" applyAlignment="1">
      <alignment horizontal="center" vertical="center"/>
      <protection/>
    </xf>
    <xf numFmtId="3" fontId="69" fillId="0" borderId="54" xfId="64" applyNumberFormat="1" applyFont="1" applyFill="1" applyBorder="1" applyAlignment="1">
      <alignment vertical="center"/>
      <protection/>
    </xf>
    <xf numFmtId="0" fontId="68" fillId="0" borderId="57" xfId="64" applyFont="1" applyBorder="1" applyAlignment="1">
      <alignment horizontal="center" vertical="center"/>
      <protection/>
    </xf>
    <xf numFmtId="3" fontId="68" fillId="0" borderId="57" xfId="64" applyNumberFormat="1" applyFont="1" applyFill="1" applyBorder="1" applyAlignment="1">
      <alignment vertical="center"/>
      <protection/>
    </xf>
    <xf numFmtId="0" fontId="68" fillId="0" borderId="70" xfId="64" applyFont="1" applyBorder="1" applyAlignment="1">
      <alignment vertical="center"/>
      <protection/>
    </xf>
    <xf numFmtId="0" fontId="68" fillId="0" borderId="71" xfId="64" applyFont="1" applyBorder="1" applyAlignment="1">
      <alignment horizontal="center" vertical="center"/>
      <protection/>
    </xf>
    <xf numFmtId="3" fontId="68" fillId="0" borderId="71" xfId="64" applyNumberFormat="1" applyFont="1" applyBorder="1" applyAlignment="1">
      <alignment vertical="center"/>
      <protection/>
    </xf>
    <xf numFmtId="3" fontId="68" fillId="0" borderId="71" xfId="64" applyNumberFormat="1" applyFont="1" applyFill="1" applyBorder="1" applyAlignment="1">
      <alignment vertical="center"/>
      <protection/>
    </xf>
    <xf numFmtId="0" fontId="69" fillId="0" borderId="72" xfId="64" applyFont="1" applyBorder="1" applyAlignment="1">
      <alignment vertical="center"/>
      <protection/>
    </xf>
    <xf numFmtId="0" fontId="69" fillId="0" borderId="73" xfId="64" applyFont="1" applyBorder="1" applyAlignment="1">
      <alignment horizontal="center" vertical="center"/>
      <protection/>
    </xf>
    <xf numFmtId="3" fontId="69" fillId="0" borderId="73" xfId="64" applyNumberFormat="1" applyFont="1" applyBorder="1" applyAlignment="1">
      <alignment vertical="center"/>
      <protection/>
    </xf>
    <xf numFmtId="3" fontId="69" fillId="0" borderId="73" xfId="64" applyNumberFormat="1" applyFont="1" applyFill="1" applyBorder="1" applyAlignment="1">
      <alignment vertical="center"/>
      <protection/>
    </xf>
    <xf numFmtId="0" fontId="69" fillId="4" borderId="53" xfId="64" applyFont="1" applyFill="1" applyBorder="1" applyAlignment="1">
      <alignment vertical="center"/>
      <protection/>
    </xf>
    <xf numFmtId="3" fontId="3" fillId="0" borderId="0" xfId="0" applyNumberFormat="1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76" fillId="0" borderId="12" xfId="0" applyFont="1" applyBorder="1" applyAlignment="1">
      <alignment vertical="center"/>
    </xf>
    <xf numFmtId="3" fontId="71" fillId="0" borderId="12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76" fillId="0" borderId="35" xfId="0" applyFont="1" applyBorder="1" applyAlignment="1">
      <alignment vertical="center"/>
    </xf>
    <xf numFmtId="3" fontId="71" fillId="0" borderId="35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73" fillId="0" borderId="25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77" fillId="0" borderId="29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0" fontId="10" fillId="0" borderId="0" xfId="89">
      <alignment/>
      <protection/>
    </xf>
    <xf numFmtId="0" fontId="10" fillId="0" borderId="19" xfId="89" applyBorder="1">
      <alignment/>
      <protection/>
    </xf>
    <xf numFmtId="0" fontId="13" fillId="0" borderId="19" xfId="89" applyFont="1" applyBorder="1" applyAlignment="1">
      <alignment horizontal="right"/>
      <protection/>
    </xf>
    <xf numFmtId="0" fontId="34" fillId="0" borderId="12" xfId="89" applyFont="1" applyBorder="1" applyAlignment="1">
      <alignment horizontal="center" vertical="center"/>
      <protection/>
    </xf>
    <xf numFmtId="0" fontId="34" fillId="0" borderId="12" xfId="89" applyFont="1" applyFill="1" applyBorder="1" applyAlignment="1">
      <alignment horizontal="center" vertical="center"/>
      <protection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45" fillId="0" borderId="12" xfId="0" applyNumberFormat="1" applyFont="1" applyBorder="1" applyAlignment="1">
      <alignment/>
    </xf>
    <xf numFmtId="9" fontId="2" fillId="0" borderId="32" xfId="85" applyNumberFormat="1" applyFont="1" applyFill="1" applyBorder="1">
      <alignment/>
      <protection/>
    </xf>
    <xf numFmtId="9" fontId="1" fillId="0" borderId="15" xfId="85" applyNumberFormat="1" applyFont="1" applyFill="1" applyBorder="1" applyAlignment="1">
      <alignment vertical="center"/>
      <protection/>
    </xf>
    <xf numFmtId="9" fontId="3" fillId="0" borderId="15" xfId="85" applyNumberFormat="1" applyFont="1" applyFill="1" applyBorder="1" applyAlignment="1">
      <alignment vertical="center"/>
      <protection/>
    </xf>
    <xf numFmtId="9" fontId="11" fillId="0" borderId="15" xfId="85" applyNumberFormat="1" applyFont="1" applyFill="1" applyBorder="1" applyAlignment="1">
      <alignment vertical="center"/>
      <protection/>
    </xf>
    <xf numFmtId="9" fontId="11" fillId="0" borderId="15" xfId="85" applyNumberFormat="1" applyFont="1" applyFill="1" applyBorder="1">
      <alignment/>
      <protection/>
    </xf>
    <xf numFmtId="9" fontId="3" fillId="0" borderId="15" xfId="85" applyNumberFormat="1" applyFont="1" applyFill="1" applyBorder="1">
      <alignment/>
      <protection/>
    </xf>
    <xf numFmtId="9" fontId="11" fillId="0" borderId="14" xfId="85" applyNumberFormat="1" applyFont="1" applyFill="1" applyBorder="1">
      <alignment/>
      <protection/>
    </xf>
    <xf numFmtId="9" fontId="4" fillId="0" borderId="12" xfId="82" applyNumberFormat="1" applyFont="1" applyBorder="1" applyAlignment="1">
      <alignment/>
      <protection/>
    </xf>
    <xf numFmtId="9" fontId="2" fillId="0" borderId="15" xfId="82" applyNumberFormat="1" applyFont="1" applyBorder="1" applyAlignment="1">
      <alignment/>
      <protection/>
    </xf>
    <xf numFmtId="9" fontId="1" fillId="0" borderId="34" xfId="82" applyNumberFormat="1" applyFont="1" applyBorder="1" applyAlignment="1">
      <alignment/>
      <protection/>
    </xf>
    <xf numFmtId="9" fontId="2" fillId="0" borderId="38" xfId="82" applyNumberFormat="1" applyFont="1" applyBorder="1" applyAlignment="1">
      <alignment/>
      <protection/>
    </xf>
    <xf numFmtId="3" fontId="4" fillId="0" borderId="11" xfId="0" applyNumberFormat="1" applyFont="1" applyFill="1" applyBorder="1" applyAlignment="1">
      <alignment/>
    </xf>
    <xf numFmtId="3" fontId="8" fillId="16" borderId="11" xfId="103" applyNumberFormat="1" applyFont="1" applyFill="1" applyBorder="1" applyAlignment="1">
      <alignment horizontal="right"/>
    </xf>
    <xf numFmtId="9" fontId="2" fillId="0" borderId="21" xfId="0" applyNumberFormat="1" applyFont="1" applyFill="1" applyBorder="1" applyAlignment="1">
      <alignment horizontal="right" vertical="center"/>
    </xf>
    <xf numFmtId="3" fontId="36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9" fontId="4" fillId="0" borderId="12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1" fillId="0" borderId="11" xfId="82" applyFont="1" applyBorder="1" applyAlignment="1">
      <alignment horizontal="center"/>
      <protection/>
    </xf>
    <xf numFmtId="3" fontId="2" fillId="0" borderId="48" xfId="82" applyNumberFormat="1" applyFont="1" applyFill="1" applyBorder="1" applyAlignment="1">
      <alignment/>
      <protection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vertical="center"/>
    </xf>
    <xf numFmtId="3" fontId="11" fillId="0" borderId="15" xfId="82" applyNumberFormat="1" applyFont="1" applyFill="1" applyBorder="1" applyAlignment="1">
      <alignment vertical="center"/>
      <protection/>
    </xf>
    <xf numFmtId="3" fontId="1" fillId="0" borderId="15" xfId="82" applyNumberFormat="1" applyFont="1" applyFill="1" applyBorder="1" applyAlignment="1">
      <alignment/>
      <protection/>
    </xf>
    <xf numFmtId="3" fontId="2" fillId="0" borderId="14" xfId="82" applyNumberFormat="1" applyFont="1" applyFill="1" applyBorder="1" applyAlignment="1">
      <alignment/>
      <protection/>
    </xf>
    <xf numFmtId="3" fontId="2" fillId="0" borderId="21" xfId="82" applyNumberFormat="1" applyFont="1" applyFill="1" applyBorder="1" applyAlignment="1">
      <alignment/>
      <protection/>
    </xf>
    <xf numFmtId="3" fontId="1" fillId="0" borderId="15" xfId="82" applyNumberFormat="1" applyFont="1" applyFill="1" applyBorder="1" applyAlignment="1">
      <alignment vertical="center"/>
      <protection/>
    </xf>
    <xf numFmtId="3" fontId="1" fillId="0" borderId="33" xfId="82" applyNumberFormat="1" applyFont="1" applyFill="1" applyBorder="1" applyAlignment="1">
      <alignment/>
      <protection/>
    </xf>
    <xf numFmtId="3" fontId="1" fillId="0" borderId="40" xfId="82" applyNumberFormat="1" applyFont="1" applyFill="1" applyBorder="1" applyAlignment="1">
      <alignment vertical="center"/>
      <protection/>
    </xf>
    <xf numFmtId="3" fontId="1" fillId="0" borderId="40" xfId="82" applyNumberFormat="1" applyFont="1" applyFill="1" applyBorder="1" applyAlignment="1">
      <alignment/>
      <protection/>
    </xf>
    <xf numFmtId="3" fontId="3" fillId="0" borderId="14" xfId="82" applyNumberFormat="1" applyFont="1" applyFill="1" applyBorder="1" applyAlignment="1">
      <alignment/>
      <protection/>
    </xf>
    <xf numFmtId="3" fontId="1" fillId="0" borderId="39" xfId="82" applyNumberFormat="1" applyFont="1" applyFill="1" applyBorder="1" applyAlignment="1">
      <alignment/>
      <protection/>
    </xf>
    <xf numFmtId="3" fontId="1" fillId="0" borderId="40" xfId="82" applyNumberFormat="1" applyFont="1" applyFill="1" applyBorder="1" applyAlignment="1">
      <alignment/>
      <protection/>
    </xf>
    <xf numFmtId="3" fontId="1" fillId="0" borderId="22" xfId="82" applyNumberFormat="1" applyFont="1" applyFill="1" applyBorder="1" applyAlignment="1">
      <alignment/>
      <protection/>
    </xf>
    <xf numFmtId="3" fontId="68" fillId="0" borderId="12" xfId="71" applyNumberFormat="1" applyFont="1" applyFill="1" applyBorder="1">
      <alignment/>
      <protection/>
    </xf>
    <xf numFmtId="3" fontId="69" fillId="0" borderId="12" xfId="71" applyNumberFormat="1" applyFont="1" applyFill="1" applyBorder="1">
      <alignment/>
      <protection/>
    </xf>
    <xf numFmtId="3" fontId="69" fillId="0" borderId="12" xfId="71" applyNumberFormat="1" applyFont="1" applyFill="1" applyBorder="1" applyAlignment="1">
      <alignment vertical="center"/>
      <protection/>
    </xf>
    <xf numFmtId="0" fontId="10" fillId="0" borderId="12" xfId="0" applyFont="1" applyFill="1" applyBorder="1" applyAlignment="1">
      <alignment horizontal="left"/>
    </xf>
    <xf numFmtId="0" fontId="37" fillId="0" borderId="10" xfId="82" applyFont="1" applyBorder="1" applyAlignment="1">
      <alignment/>
      <protection/>
    </xf>
    <xf numFmtId="0" fontId="13" fillId="0" borderId="0" xfId="81" applyFont="1" applyBorder="1" applyAlignment="1">
      <alignment horizontal="center" vertical="center"/>
      <protection/>
    </xf>
    <xf numFmtId="3" fontId="37" fillId="0" borderId="12" xfId="82" applyNumberFormat="1" applyFont="1" applyBorder="1" applyAlignment="1">
      <alignment/>
      <protection/>
    </xf>
    <xf numFmtId="3" fontId="37" fillId="0" borderId="21" xfId="82" applyNumberFormat="1" applyFont="1" applyBorder="1" applyAlignment="1">
      <alignment/>
      <protection/>
    </xf>
    <xf numFmtId="3" fontId="36" fillId="0" borderId="15" xfId="82" applyNumberFormat="1" applyFont="1" applyBorder="1" applyAlignment="1">
      <alignment/>
      <protection/>
    </xf>
    <xf numFmtId="3" fontId="37" fillId="0" borderId="11" xfId="82" applyNumberFormat="1" applyFont="1" applyBorder="1" applyAlignment="1">
      <alignment/>
      <protection/>
    </xf>
    <xf numFmtId="3" fontId="37" fillId="0" borderId="10" xfId="82" applyNumberFormat="1" applyFont="1" applyBorder="1" applyAlignment="1">
      <alignment/>
      <protection/>
    </xf>
    <xf numFmtId="3" fontId="33" fillId="0" borderId="15" xfId="82" applyNumberFormat="1" applyFont="1" applyBorder="1" applyAlignment="1">
      <alignment/>
      <protection/>
    </xf>
    <xf numFmtId="3" fontId="37" fillId="0" borderId="18" xfId="82" applyNumberFormat="1" applyFont="1" applyBorder="1" applyAlignment="1">
      <alignment/>
      <protection/>
    </xf>
    <xf numFmtId="3" fontId="37" fillId="0" borderId="15" xfId="82" applyNumberFormat="1" applyFont="1" applyBorder="1" applyAlignment="1">
      <alignment/>
      <protection/>
    </xf>
    <xf numFmtId="3" fontId="33" fillId="0" borderId="34" xfId="82" applyNumberFormat="1" applyFont="1" applyBorder="1" applyAlignment="1">
      <alignment/>
      <protection/>
    </xf>
    <xf numFmtId="3" fontId="37" fillId="0" borderId="14" xfId="82" applyNumberFormat="1" applyFont="1" applyBorder="1" applyAlignment="1">
      <alignment/>
      <protection/>
    </xf>
    <xf numFmtId="0" fontId="37" fillId="0" borderId="13" xfId="82" applyFont="1" applyBorder="1" applyAlignment="1">
      <alignment/>
      <protection/>
    </xf>
    <xf numFmtId="0" fontId="37" fillId="0" borderId="38" xfId="82" applyFont="1" applyBorder="1" applyAlignment="1">
      <alignment/>
      <protection/>
    </xf>
    <xf numFmtId="3" fontId="37" fillId="0" borderId="38" xfId="81" applyNumberFormat="1" applyFont="1" applyBorder="1">
      <alignment/>
      <protection/>
    </xf>
    <xf numFmtId="0" fontId="37" fillId="0" borderId="38" xfId="81" applyFont="1" applyBorder="1">
      <alignment/>
      <protection/>
    </xf>
    <xf numFmtId="3" fontId="37" fillId="0" borderId="25" xfId="82" applyNumberFormat="1" applyFont="1" applyBorder="1" applyAlignment="1">
      <alignment/>
      <protection/>
    </xf>
    <xf numFmtId="3" fontId="37" fillId="0" borderId="38" xfId="82" applyNumberFormat="1" applyFont="1" applyBorder="1" applyAlignment="1">
      <alignment/>
      <protection/>
    </xf>
    <xf numFmtId="3" fontId="34" fillId="0" borderId="25" xfId="82" applyNumberFormat="1" applyFont="1" applyBorder="1" applyAlignment="1">
      <alignment vertical="center"/>
      <protection/>
    </xf>
    <xf numFmtId="3" fontId="33" fillId="0" borderId="35" xfId="82" applyNumberFormat="1" applyFont="1" applyBorder="1" applyAlignment="1">
      <alignment/>
      <protection/>
    </xf>
    <xf numFmtId="0" fontId="37" fillId="0" borderId="35" xfId="81" applyFont="1" applyBorder="1">
      <alignment/>
      <protection/>
    </xf>
    <xf numFmtId="3" fontId="37" fillId="0" borderId="28" xfId="0" applyNumberFormat="1" applyFont="1" applyBorder="1" applyAlignment="1">
      <alignment/>
    </xf>
    <xf numFmtId="3" fontId="37" fillId="0" borderId="28" xfId="81" applyNumberFormat="1" applyFont="1" applyBorder="1">
      <alignment/>
      <protection/>
    </xf>
    <xf numFmtId="3" fontId="37" fillId="0" borderId="23" xfId="81" applyNumberFormat="1" applyFont="1" applyBorder="1">
      <alignment/>
      <protection/>
    </xf>
    <xf numFmtId="3" fontId="37" fillId="0" borderId="17" xfId="81" applyNumberFormat="1" applyFont="1" applyBorder="1">
      <alignment/>
      <protection/>
    </xf>
    <xf numFmtId="3" fontId="36" fillId="0" borderId="36" xfId="81" applyNumberFormat="1" applyFont="1" applyBorder="1">
      <alignment/>
      <protection/>
    </xf>
    <xf numFmtId="3" fontId="0" fillId="0" borderId="0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34" fillId="0" borderId="22" xfId="81" applyNumberFormat="1" applyFont="1" applyBorder="1" applyAlignment="1">
      <alignment vertical="center"/>
      <protection/>
    </xf>
    <xf numFmtId="3" fontId="37" fillId="0" borderId="74" xfId="81" applyNumberFormat="1" applyFont="1" applyBorder="1">
      <alignment/>
      <protection/>
    </xf>
    <xf numFmtId="3" fontId="34" fillId="0" borderId="30" xfId="81" applyNumberFormat="1" applyFont="1" applyBorder="1" applyAlignment="1">
      <alignment vertical="center"/>
      <protection/>
    </xf>
    <xf numFmtId="0" fontId="59" fillId="0" borderId="12" xfId="92" applyFont="1" applyFill="1" applyBorder="1" applyAlignment="1">
      <alignment vertical="center"/>
      <protection/>
    </xf>
    <xf numFmtId="3" fontId="35" fillId="0" borderId="12" xfId="92" applyNumberFormat="1" applyFont="1" applyFill="1" applyBorder="1" applyAlignment="1">
      <alignment vertical="center"/>
      <protection/>
    </xf>
    <xf numFmtId="3" fontId="69" fillId="0" borderId="55" xfId="64" applyNumberFormat="1" applyFont="1" applyFill="1" applyBorder="1" applyAlignment="1">
      <alignment vertical="center"/>
      <protection/>
    </xf>
    <xf numFmtId="3" fontId="68" fillId="0" borderId="62" xfId="64" applyNumberFormat="1" applyFont="1" applyFill="1" applyBorder="1" applyAlignment="1">
      <alignment vertical="center"/>
      <protection/>
    </xf>
    <xf numFmtId="3" fontId="68" fillId="0" borderId="31" xfId="64" applyNumberFormat="1" applyFont="1" applyFill="1" applyBorder="1" applyAlignment="1">
      <alignment vertical="center"/>
      <protection/>
    </xf>
    <xf numFmtId="0" fontId="37" fillId="0" borderId="36" xfId="81" applyFont="1" applyBorder="1">
      <alignment/>
      <protection/>
    </xf>
    <xf numFmtId="3" fontId="34" fillId="0" borderId="12" xfId="0" applyNumberFormat="1" applyFont="1" applyFill="1" applyBorder="1" applyAlignment="1">
      <alignment vertical="center"/>
    </xf>
    <xf numFmtId="0" fontId="34" fillId="0" borderId="10" xfId="86" applyFont="1" applyBorder="1" applyAlignment="1">
      <alignment vertical="center" wrapText="1"/>
      <protection/>
    </xf>
    <xf numFmtId="3" fontId="34" fillId="0" borderId="10" xfId="86" applyNumberFormat="1" applyFont="1" applyBorder="1" applyAlignment="1">
      <alignment vertical="center"/>
      <protection/>
    </xf>
    <xf numFmtId="9" fontId="1" fillId="0" borderId="18" xfId="0" applyNumberFormat="1" applyFont="1" applyFill="1" applyBorder="1" applyAlignment="1">
      <alignment/>
    </xf>
    <xf numFmtId="0" fontId="4" fillId="0" borderId="12" xfId="83" applyFont="1" applyBorder="1" applyAlignment="1">
      <alignment/>
      <protection/>
    </xf>
    <xf numFmtId="3" fontId="4" fillId="16" borderId="11" xfId="82" applyNumberFormat="1" applyFont="1" applyFill="1" applyBorder="1" applyAlignment="1">
      <alignment/>
      <protection/>
    </xf>
    <xf numFmtId="3" fontId="4" fillId="16" borderId="12" xfId="82" applyNumberFormat="1" applyFont="1" applyFill="1" applyBorder="1" applyAlignment="1">
      <alignment/>
      <protection/>
    </xf>
    <xf numFmtId="3" fontId="4" fillId="16" borderId="21" xfId="82" applyNumberFormat="1" applyFont="1" applyFill="1" applyBorder="1" applyAlignment="1">
      <alignment/>
      <protection/>
    </xf>
    <xf numFmtId="0" fontId="69" fillId="0" borderId="21" xfId="71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top" wrapText="1"/>
    </xf>
    <xf numFmtId="49" fontId="1" fillId="0" borderId="13" xfId="82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3" fillId="0" borderId="0" xfId="81" applyFont="1" applyBorder="1" applyAlignment="1">
      <alignment horizontal="center"/>
      <protection/>
    </xf>
    <xf numFmtId="0" fontId="13" fillId="0" borderId="13" xfId="8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" fillId="0" borderId="0" xfId="82" applyFont="1" applyBorder="1" applyAlignment="1">
      <alignment horizontal="center"/>
      <protection/>
    </xf>
    <xf numFmtId="0" fontId="0" fillId="0" borderId="0" xfId="82" applyAlignment="1">
      <alignment/>
      <protection/>
    </xf>
    <xf numFmtId="0" fontId="0" fillId="0" borderId="0" xfId="0" applyAlignment="1">
      <alignment/>
    </xf>
    <xf numFmtId="0" fontId="1" fillId="0" borderId="13" xfId="82" applyFont="1" applyBorder="1" applyAlignment="1">
      <alignment horizontal="center" vertical="center" wrapText="1"/>
      <protection/>
    </xf>
    <xf numFmtId="0" fontId="1" fillId="0" borderId="11" xfId="82" applyFont="1" applyBorder="1" applyAlignment="1">
      <alignment horizontal="center" vertical="center" wrapText="1"/>
      <protection/>
    </xf>
    <xf numFmtId="0" fontId="1" fillId="0" borderId="13" xfId="82" applyFont="1" applyBorder="1" applyAlignment="1">
      <alignment horizontal="center" vertical="center"/>
      <protection/>
    </xf>
    <xf numFmtId="0" fontId="0" fillId="0" borderId="11" xfId="82" applyBorder="1" applyAlignment="1">
      <alignment horizontal="center" vertical="center"/>
      <protection/>
    </xf>
    <xf numFmtId="3" fontId="1" fillId="0" borderId="13" xfId="8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82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49" fontId="1" fillId="0" borderId="10" xfId="82" applyNumberFormat="1" applyFont="1" applyBorder="1" applyAlignment="1">
      <alignment horizontal="center" vertical="center" wrapText="1"/>
      <protection/>
    </xf>
    <xf numFmtId="49" fontId="1" fillId="0" borderId="14" xfId="82" applyNumberFormat="1" applyFont="1" applyBorder="1" applyAlignment="1">
      <alignment horizontal="center" vertical="center" wrapText="1"/>
      <protection/>
    </xf>
    <xf numFmtId="2" fontId="1" fillId="0" borderId="0" xfId="85" applyNumberFormat="1" applyFont="1" applyBorder="1" applyAlignment="1">
      <alignment horizontal="center"/>
      <protection/>
    </xf>
    <xf numFmtId="2" fontId="0" fillId="0" borderId="0" xfId="85" applyNumberFormat="1" applyAlignment="1">
      <alignment/>
      <protection/>
    </xf>
    <xf numFmtId="0" fontId="0" fillId="0" borderId="0" xfId="85" applyAlignment="1">
      <alignment/>
      <protection/>
    </xf>
    <xf numFmtId="0" fontId="3" fillId="0" borderId="13" xfId="85" applyFont="1" applyFill="1" applyBorder="1" applyAlignment="1">
      <alignment horizontal="center" vertical="center" wrapText="1"/>
      <protection/>
    </xf>
    <xf numFmtId="0" fontId="3" fillId="0" borderId="10" xfId="85" applyFont="1" applyFill="1" applyBorder="1" applyAlignment="1">
      <alignment horizontal="center" vertical="center" wrapText="1"/>
      <protection/>
    </xf>
    <xf numFmtId="0" fontId="3" fillId="0" borderId="14" xfId="85" applyFont="1" applyFill="1" applyBorder="1" applyAlignment="1">
      <alignment horizontal="center" vertical="center" wrapText="1"/>
      <protection/>
    </xf>
    <xf numFmtId="0" fontId="1" fillId="0" borderId="0" xfId="85" applyFont="1" applyBorder="1" applyAlignment="1">
      <alignment horizontal="center"/>
      <protection/>
    </xf>
    <xf numFmtId="0" fontId="1" fillId="0" borderId="13" xfId="85" applyFont="1" applyFill="1" applyBorder="1" applyAlignment="1">
      <alignment horizontal="center" vertical="center"/>
      <protection/>
    </xf>
    <xf numFmtId="0" fontId="10" fillId="0" borderId="10" xfId="73" applyFill="1" applyBorder="1" applyAlignment="1">
      <alignment horizontal="center" vertical="center"/>
      <protection/>
    </xf>
    <xf numFmtId="0" fontId="10" fillId="0" borderId="14" xfId="73" applyFill="1" applyBorder="1" applyAlignment="1">
      <alignment horizontal="center" vertical="center"/>
      <protection/>
    </xf>
    <xf numFmtId="49" fontId="1" fillId="0" borderId="13" xfId="82" applyNumberFormat="1" applyFont="1" applyFill="1" applyBorder="1" applyAlignment="1">
      <alignment horizontal="center" vertical="center" wrapText="1"/>
      <protection/>
    </xf>
    <xf numFmtId="0" fontId="0" fillId="0" borderId="10" xfId="82" applyFill="1" applyBorder="1" applyAlignment="1">
      <alignment horizontal="center" vertical="center" wrapText="1"/>
      <protection/>
    </xf>
    <xf numFmtId="0" fontId="0" fillId="0" borderId="14" xfId="85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9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93" applyFont="1" applyFill="1" applyAlignment="1">
      <alignment horizontal="center" vertical="center"/>
      <protection/>
    </xf>
    <xf numFmtId="0" fontId="14" fillId="0" borderId="0" xfId="93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82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82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13" fillId="0" borderId="0" xfId="90" applyFont="1" applyAlignment="1">
      <alignment horizontal="center"/>
      <protection/>
    </xf>
    <xf numFmtId="0" fontId="49" fillId="0" borderId="10" xfId="90" applyFont="1" applyBorder="1" applyAlignment="1">
      <alignment horizontal="center" vertical="center"/>
      <protection/>
    </xf>
    <xf numFmtId="0" fontId="42" fillId="0" borderId="17" xfId="90" applyFont="1" applyBorder="1" applyAlignment="1">
      <alignment horizontal="center" vertical="center"/>
      <protection/>
    </xf>
    <xf numFmtId="0" fontId="42" fillId="0" borderId="26" xfId="90" applyFont="1" applyBorder="1" applyAlignment="1">
      <alignment horizontal="center" vertical="center"/>
      <protection/>
    </xf>
    <xf numFmtId="0" fontId="42" fillId="0" borderId="28" xfId="90" applyFont="1" applyBorder="1" applyAlignment="1">
      <alignment horizontal="center" vertical="center"/>
      <protection/>
    </xf>
    <xf numFmtId="0" fontId="42" fillId="0" borderId="42" xfId="90" applyFont="1" applyBorder="1" applyAlignment="1">
      <alignment horizontal="center" vertical="center"/>
      <protection/>
    </xf>
    <xf numFmtId="0" fontId="49" fillId="0" borderId="41" xfId="90" applyFont="1" applyBorder="1" applyAlignment="1">
      <alignment horizontal="center" vertical="center"/>
      <protection/>
    </xf>
    <xf numFmtId="0" fontId="49" fillId="0" borderId="16" xfId="90" applyFont="1" applyBorder="1" applyAlignment="1">
      <alignment horizontal="center" vertical="center"/>
      <protection/>
    </xf>
    <xf numFmtId="0" fontId="10" fillId="0" borderId="16" xfId="90" applyBorder="1" applyAlignment="1">
      <alignment horizontal="center" vertical="center"/>
      <protection/>
    </xf>
    <xf numFmtId="0" fontId="10" fillId="0" borderId="39" xfId="90" applyBorder="1" applyAlignment="1">
      <alignment horizontal="center" vertical="center"/>
      <protection/>
    </xf>
    <xf numFmtId="0" fontId="51" fillId="0" borderId="75" xfId="90" applyFont="1" applyBorder="1" applyAlignment="1">
      <alignment horizontal="center" vertical="center" wrapText="1"/>
      <protection/>
    </xf>
    <xf numFmtId="0" fontId="51" fillId="0" borderId="46" xfId="90" applyFont="1" applyBorder="1" applyAlignment="1">
      <alignment horizontal="center" vertical="center" wrapText="1"/>
      <protection/>
    </xf>
    <xf numFmtId="0" fontId="51" fillId="0" borderId="0" xfId="90" applyFont="1" applyBorder="1" applyAlignment="1">
      <alignment horizontal="center" vertical="center" wrapText="1"/>
      <protection/>
    </xf>
    <xf numFmtId="0" fontId="51" fillId="0" borderId="20" xfId="90" applyFont="1" applyBorder="1" applyAlignment="1">
      <alignment horizontal="center" vertical="center" wrapText="1"/>
      <protection/>
    </xf>
    <xf numFmtId="0" fontId="52" fillId="0" borderId="0" xfId="90" applyFont="1" applyBorder="1" applyAlignment="1">
      <alignment horizontal="center" vertical="center" wrapText="1"/>
      <protection/>
    </xf>
    <xf numFmtId="0" fontId="52" fillId="0" borderId="20" xfId="90" applyFont="1" applyBorder="1" applyAlignment="1">
      <alignment horizontal="center" vertical="center" wrapText="1"/>
      <protection/>
    </xf>
    <xf numFmtId="0" fontId="52" fillId="0" borderId="45" xfId="90" applyFont="1" applyBorder="1" applyAlignment="1">
      <alignment horizontal="center" vertical="center" wrapText="1"/>
      <protection/>
    </xf>
    <xf numFmtId="0" fontId="52" fillId="0" borderId="27" xfId="90" applyFont="1" applyBorder="1" applyAlignment="1">
      <alignment horizontal="center" vertical="center" wrapText="1"/>
      <protection/>
    </xf>
    <xf numFmtId="0" fontId="49" fillId="0" borderId="32" xfId="9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9" fillId="0" borderId="13" xfId="90" applyFont="1" applyBorder="1" applyAlignment="1">
      <alignment horizontal="center" vertical="center"/>
      <protection/>
    </xf>
    <xf numFmtId="0" fontId="49" fillId="0" borderId="14" xfId="90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49" fillId="0" borderId="41" xfId="90" applyFont="1" applyBorder="1" applyAlignment="1">
      <alignment horizontal="center" vertical="center" wrapText="1"/>
      <protection/>
    </xf>
    <xf numFmtId="0" fontId="49" fillId="0" borderId="46" xfId="90" applyFont="1" applyBorder="1" applyAlignment="1">
      <alignment horizontal="center" vertical="center" wrapText="1"/>
      <protection/>
    </xf>
    <xf numFmtId="0" fontId="49" fillId="0" borderId="16" xfId="90" applyFont="1" applyBorder="1" applyAlignment="1">
      <alignment horizontal="center" vertical="center" wrapText="1"/>
      <protection/>
    </xf>
    <xf numFmtId="0" fontId="49" fillId="0" borderId="20" xfId="90" applyFont="1" applyBorder="1" applyAlignment="1">
      <alignment horizontal="center" vertical="center" wrapText="1"/>
      <protection/>
    </xf>
    <xf numFmtId="0" fontId="10" fillId="0" borderId="16" xfId="90" applyBorder="1" applyAlignment="1">
      <alignment horizontal="center" vertical="center" wrapText="1"/>
      <protection/>
    </xf>
    <xf numFmtId="0" fontId="10" fillId="0" borderId="20" xfId="90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2" fillId="0" borderId="13" xfId="90" applyFont="1" applyBorder="1" applyAlignment="1">
      <alignment horizontal="center" vertical="center" wrapText="1"/>
      <protection/>
    </xf>
    <xf numFmtId="0" fontId="42" fillId="0" borderId="14" xfId="90" applyFont="1" applyBorder="1" applyAlignment="1">
      <alignment horizontal="center" vertical="center" wrapText="1"/>
      <protection/>
    </xf>
    <xf numFmtId="0" fontId="42" fillId="0" borderId="13" xfId="90" applyFont="1" applyBorder="1" applyAlignment="1">
      <alignment horizontal="center" vertical="center"/>
      <protection/>
    </xf>
    <xf numFmtId="0" fontId="42" fillId="0" borderId="11" xfId="90" applyFont="1" applyBorder="1" applyAlignment="1">
      <alignment horizontal="center" vertical="center"/>
      <protection/>
    </xf>
    <xf numFmtId="0" fontId="42" fillId="0" borderId="36" xfId="90" applyFont="1" applyBorder="1" applyAlignment="1">
      <alignment horizontal="center" vertical="center"/>
      <protection/>
    </xf>
    <xf numFmtId="0" fontId="42" fillId="0" borderId="39" xfId="90" applyFont="1" applyBorder="1" applyAlignment="1">
      <alignment horizontal="center" vertical="center"/>
      <protection/>
    </xf>
    <xf numFmtId="0" fontId="42" fillId="0" borderId="45" xfId="90" applyFont="1" applyBorder="1" applyAlignment="1">
      <alignment horizontal="center" vertical="center"/>
      <protection/>
    </xf>
    <xf numFmtId="0" fontId="42" fillId="0" borderId="27" xfId="90" applyFont="1" applyBorder="1" applyAlignment="1">
      <alignment horizontal="center" vertical="center"/>
      <protection/>
    </xf>
    <xf numFmtId="0" fontId="34" fillId="0" borderId="0" xfId="90" applyFont="1" applyAlignment="1">
      <alignment horizontal="center" vertical="center"/>
      <protection/>
    </xf>
    <xf numFmtId="0" fontId="45" fillId="0" borderId="0" xfId="75" applyFont="1" applyAlignment="1">
      <alignment horizontal="center" vertical="center"/>
      <protection/>
    </xf>
    <xf numFmtId="0" fontId="13" fillId="0" borderId="0" xfId="94" applyFont="1" applyAlignment="1">
      <alignment horizontal="center" vertical="center"/>
      <protection/>
    </xf>
    <xf numFmtId="0" fontId="13" fillId="0" borderId="13" xfId="94" applyFont="1" applyBorder="1" applyAlignment="1">
      <alignment horizontal="center" vertical="center"/>
      <protection/>
    </xf>
    <xf numFmtId="0" fontId="13" fillId="0" borderId="11" xfId="94" applyFont="1" applyBorder="1" applyAlignment="1">
      <alignment horizontal="center" vertical="center"/>
      <protection/>
    </xf>
    <xf numFmtId="0" fontId="14" fillId="0" borderId="36" xfId="94" applyFont="1" applyBorder="1" applyAlignment="1">
      <alignment horizontal="center" vertical="center"/>
      <protection/>
    </xf>
    <xf numFmtId="0" fontId="14" fillId="0" borderId="19" xfId="94" applyFont="1" applyBorder="1" applyAlignment="1">
      <alignment horizontal="center" vertical="center"/>
      <protection/>
    </xf>
    <xf numFmtId="0" fontId="14" fillId="0" borderId="23" xfId="94" applyFont="1" applyBorder="1" applyAlignment="1">
      <alignment horizontal="center" vertical="center"/>
      <protection/>
    </xf>
    <xf numFmtId="0" fontId="14" fillId="0" borderId="43" xfId="94" applyFont="1" applyBorder="1" applyAlignment="1">
      <alignment horizontal="center" vertical="center"/>
      <protection/>
    </xf>
    <xf numFmtId="0" fontId="10" fillId="0" borderId="17" xfId="84" applyFont="1" applyBorder="1" applyAlignment="1">
      <alignment/>
      <protection/>
    </xf>
    <xf numFmtId="0" fontId="10" fillId="0" borderId="36" xfId="84" applyBorder="1" applyAlignment="1">
      <alignment/>
      <protection/>
    </xf>
    <xf numFmtId="0" fontId="10" fillId="0" borderId="26" xfId="84" applyBorder="1" applyAlignment="1">
      <alignment/>
      <protection/>
    </xf>
    <xf numFmtId="0" fontId="10" fillId="0" borderId="28" xfId="84" applyBorder="1" applyAlignment="1">
      <alignment/>
      <protection/>
    </xf>
    <xf numFmtId="0" fontId="10" fillId="0" borderId="19" xfId="84" applyBorder="1" applyAlignment="1">
      <alignment/>
      <protection/>
    </xf>
    <xf numFmtId="0" fontId="10" fillId="0" borderId="42" xfId="84" applyBorder="1" applyAlignment="1">
      <alignment/>
      <protection/>
    </xf>
    <xf numFmtId="0" fontId="10" fillId="0" borderId="10" xfId="84" applyFont="1" applyBorder="1" applyAlignment="1">
      <alignment/>
      <protection/>
    </xf>
    <xf numFmtId="0" fontId="10" fillId="0" borderId="11" xfId="84" applyBorder="1" applyAlignment="1">
      <alignment/>
      <protection/>
    </xf>
    <xf numFmtId="0" fontId="10" fillId="0" borderId="13" xfId="84" applyFont="1" applyBorder="1" applyAlignment="1">
      <alignment/>
      <protection/>
    </xf>
    <xf numFmtId="0" fontId="13" fillId="0" borderId="0" xfId="84" applyFont="1" applyAlignment="1">
      <alignment horizontal="center"/>
      <protection/>
    </xf>
    <xf numFmtId="0" fontId="3" fillId="0" borderId="0" xfId="78" applyFont="1" applyAlignment="1">
      <alignment horizontal="center"/>
      <protection/>
    </xf>
    <xf numFmtId="0" fontId="10" fillId="0" borderId="0" xfId="84" applyAlignment="1">
      <alignment/>
      <protection/>
    </xf>
    <xf numFmtId="0" fontId="13" fillId="0" borderId="13" xfId="84" applyFont="1" applyBorder="1" applyAlignment="1">
      <alignment vertical="center"/>
      <protection/>
    </xf>
    <xf numFmtId="0" fontId="13" fillId="0" borderId="10" xfId="84" applyFont="1" applyBorder="1" applyAlignment="1">
      <alignment vertical="center"/>
      <protection/>
    </xf>
    <xf numFmtId="0" fontId="13" fillId="0" borderId="11" xfId="84" applyFont="1" applyBorder="1" applyAlignment="1">
      <alignment vertical="center"/>
      <protection/>
    </xf>
    <xf numFmtId="0" fontId="13" fillId="0" borderId="17" xfId="84" applyFont="1" applyBorder="1" applyAlignment="1">
      <alignment vertical="center" wrapText="1"/>
      <protection/>
    </xf>
    <xf numFmtId="0" fontId="13" fillId="0" borderId="36" xfId="84" applyFont="1" applyBorder="1" applyAlignment="1">
      <alignment vertical="center" wrapText="1"/>
      <protection/>
    </xf>
    <xf numFmtId="0" fontId="13" fillId="0" borderId="26" xfId="84" applyFont="1" applyBorder="1" applyAlignment="1">
      <alignment vertical="center" wrapText="1"/>
      <protection/>
    </xf>
    <xf numFmtId="0" fontId="13" fillId="0" borderId="16" xfId="84" applyFont="1" applyBorder="1" applyAlignment="1">
      <alignment vertical="center" wrapText="1"/>
      <protection/>
    </xf>
    <xf numFmtId="0" fontId="13" fillId="0" borderId="0" xfId="84" applyFont="1" applyBorder="1" applyAlignment="1">
      <alignment vertical="center" wrapText="1"/>
      <protection/>
    </xf>
    <xf numFmtId="0" fontId="13" fillId="0" borderId="20" xfId="84" applyFont="1" applyBorder="1" applyAlignment="1">
      <alignment vertical="center" wrapText="1"/>
      <protection/>
    </xf>
    <xf numFmtId="0" fontId="10" fillId="0" borderId="28" xfId="84" applyBorder="1" applyAlignment="1">
      <alignment wrapText="1"/>
      <protection/>
    </xf>
    <xf numFmtId="0" fontId="10" fillId="0" borderId="19" xfId="84" applyBorder="1" applyAlignment="1">
      <alignment wrapText="1"/>
      <protection/>
    </xf>
    <xf numFmtId="0" fontId="10" fillId="0" borderId="42" xfId="84" applyBorder="1" applyAlignment="1">
      <alignment wrapText="1"/>
      <protection/>
    </xf>
    <xf numFmtId="0" fontId="13" fillId="0" borderId="13" xfId="84" applyFont="1" applyBorder="1" applyAlignment="1">
      <alignment vertical="center" wrapText="1"/>
      <protection/>
    </xf>
    <xf numFmtId="0" fontId="10" fillId="0" borderId="10" xfId="84" applyBorder="1" applyAlignment="1">
      <alignment wrapText="1"/>
      <protection/>
    </xf>
    <xf numFmtId="0" fontId="10" fillId="0" borderId="11" xfId="84" applyBorder="1" applyAlignment="1">
      <alignment wrapText="1"/>
      <protection/>
    </xf>
    <xf numFmtId="0" fontId="13" fillId="0" borderId="23" xfId="84" applyFont="1" applyBorder="1" applyAlignment="1">
      <alignment horizontal="center"/>
      <protection/>
    </xf>
    <xf numFmtId="0" fontId="13" fillId="0" borderId="76" xfId="84" applyFont="1" applyBorder="1" applyAlignment="1">
      <alignment horizontal="center"/>
      <protection/>
    </xf>
    <xf numFmtId="0" fontId="10" fillId="0" borderId="76" xfId="84" applyBorder="1" applyAlignment="1">
      <alignment horizontal="center"/>
      <protection/>
    </xf>
    <xf numFmtId="0" fontId="13" fillId="0" borderId="43" xfId="84" applyFont="1" applyBorder="1" applyAlignment="1">
      <alignment horizontal="center"/>
      <protection/>
    </xf>
    <xf numFmtId="0" fontId="10" fillId="0" borderId="13" xfId="84" applyFont="1" applyBorder="1" applyAlignment="1">
      <alignment vertical="center" wrapText="1"/>
      <protection/>
    </xf>
    <xf numFmtId="0" fontId="10" fillId="0" borderId="10" xfId="84" applyBorder="1" applyAlignment="1">
      <alignment vertical="center" wrapText="1"/>
      <protection/>
    </xf>
    <xf numFmtId="0" fontId="10" fillId="0" borderId="11" xfId="84" applyBorder="1" applyAlignment="1">
      <alignment vertical="center" wrapText="1"/>
      <protection/>
    </xf>
    <xf numFmtId="0" fontId="10" fillId="0" borderId="0" xfId="84" applyFont="1" applyBorder="1" applyAlignment="1">
      <alignment vertical="center" wrapText="1"/>
      <protection/>
    </xf>
    <xf numFmtId="0" fontId="10" fillId="0" borderId="19" xfId="84" applyBorder="1" applyAlignment="1">
      <alignment vertical="center" wrapText="1"/>
      <protection/>
    </xf>
    <xf numFmtId="0" fontId="10" fillId="0" borderId="13" xfId="84" applyBorder="1" applyAlignment="1">
      <alignment horizontal="right" vertical="center"/>
      <protection/>
    </xf>
    <xf numFmtId="0" fontId="10" fillId="0" borderId="11" xfId="84" applyBorder="1" applyAlignment="1">
      <alignment horizontal="right" vertical="center"/>
      <protection/>
    </xf>
    <xf numFmtId="0" fontId="13" fillId="0" borderId="17" xfId="84" applyFont="1" applyBorder="1" applyAlignment="1">
      <alignment/>
      <protection/>
    </xf>
    <xf numFmtId="0" fontId="13" fillId="0" borderId="36" xfId="84" applyFont="1" applyBorder="1" applyAlignment="1">
      <alignment/>
      <protection/>
    </xf>
    <xf numFmtId="0" fontId="13" fillId="0" borderId="26" xfId="84" applyFont="1" applyBorder="1" applyAlignment="1">
      <alignment/>
      <protection/>
    </xf>
    <xf numFmtId="0" fontId="13" fillId="0" borderId="28" xfId="84" applyFont="1" applyBorder="1" applyAlignment="1">
      <alignment/>
      <protection/>
    </xf>
    <xf numFmtId="0" fontId="13" fillId="0" borderId="19" xfId="84" applyFont="1" applyBorder="1" applyAlignment="1">
      <alignment/>
      <protection/>
    </xf>
    <xf numFmtId="0" fontId="13" fillId="0" borderId="42" xfId="84" applyFont="1" applyBorder="1" applyAlignment="1">
      <alignment/>
      <protection/>
    </xf>
    <xf numFmtId="0" fontId="10" fillId="0" borderId="10" xfId="84" applyFont="1" applyBorder="1" applyAlignment="1">
      <alignment/>
      <protection/>
    </xf>
    <xf numFmtId="0" fontId="10" fillId="0" borderId="17" xfId="84" applyFont="1" applyBorder="1" applyAlignment="1">
      <alignment/>
      <protection/>
    </xf>
    <xf numFmtId="0" fontId="13" fillId="0" borderId="13" xfId="84" applyFont="1" applyBorder="1" applyAlignment="1">
      <alignment horizontal="right" vertical="center"/>
      <protection/>
    </xf>
    <xf numFmtId="0" fontId="13" fillId="0" borderId="11" xfId="84" applyFont="1" applyBorder="1" applyAlignment="1">
      <alignment horizontal="right" vertical="center"/>
      <protection/>
    </xf>
    <xf numFmtId="0" fontId="10" fillId="0" borderId="13" xfId="84" applyFont="1" applyBorder="1" applyAlignment="1">
      <alignment/>
      <protection/>
    </xf>
    <xf numFmtId="0" fontId="13" fillId="0" borderId="17" xfId="84" applyFont="1" applyBorder="1" applyAlignment="1">
      <alignment vertical="center"/>
      <protection/>
    </xf>
    <xf numFmtId="0" fontId="13" fillId="0" borderId="36" xfId="84" applyFont="1" applyBorder="1" applyAlignment="1">
      <alignment vertical="center"/>
      <protection/>
    </xf>
    <xf numFmtId="0" fontId="13" fillId="0" borderId="26" xfId="84" applyFont="1" applyBorder="1" applyAlignment="1">
      <alignment vertical="center"/>
      <protection/>
    </xf>
    <xf numFmtId="0" fontId="13" fillId="0" borderId="28" xfId="84" applyFont="1" applyBorder="1" applyAlignment="1">
      <alignment vertical="center"/>
      <protection/>
    </xf>
    <xf numFmtId="0" fontId="13" fillId="0" borderId="19" xfId="84" applyFont="1" applyBorder="1" applyAlignment="1">
      <alignment vertical="center"/>
      <protection/>
    </xf>
    <xf numFmtId="0" fontId="13" fillId="0" borderId="42" xfId="84" applyFont="1" applyBorder="1" applyAlignment="1">
      <alignment vertical="center"/>
      <protection/>
    </xf>
    <xf numFmtId="0" fontId="13" fillId="0" borderId="17" xfId="84" applyFont="1" applyBorder="1" applyAlignment="1">
      <alignment horizontal="left" vertical="center"/>
      <protection/>
    </xf>
    <xf numFmtId="0" fontId="13" fillId="0" borderId="36" xfId="84" applyFont="1" applyBorder="1" applyAlignment="1">
      <alignment horizontal="left" vertical="center"/>
      <protection/>
    </xf>
    <xf numFmtId="0" fontId="13" fillId="0" borderId="26" xfId="84" applyFont="1" applyBorder="1" applyAlignment="1">
      <alignment horizontal="left" vertical="center"/>
      <protection/>
    </xf>
    <xf numFmtId="0" fontId="13" fillId="0" borderId="28" xfId="84" applyFont="1" applyBorder="1" applyAlignment="1">
      <alignment horizontal="left" vertical="center"/>
      <protection/>
    </xf>
    <xf numFmtId="0" fontId="13" fillId="0" borderId="19" xfId="84" applyFont="1" applyBorder="1" applyAlignment="1">
      <alignment horizontal="left" vertical="center"/>
      <protection/>
    </xf>
    <xf numFmtId="0" fontId="13" fillId="0" borderId="42" xfId="84" applyFont="1" applyBorder="1" applyAlignment="1">
      <alignment horizontal="left" vertical="center"/>
      <protection/>
    </xf>
    <xf numFmtId="0" fontId="3" fillId="0" borderId="0" xfId="88" applyFont="1" applyAlignment="1">
      <alignment horizontal="center"/>
      <protection/>
    </xf>
    <xf numFmtId="0" fontId="34" fillId="0" borderId="0" xfId="76" applyFont="1" applyAlignment="1">
      <alignment horizontal="center"/>
      <protection/>
    </xf>
    <xf numFmtId="0" fontId="34" fillId="0" borderId="0" xfId="76" applyFont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" fillId="0" borderId="0" xfId="74" applyFont="1" applyAlignment="1">
      <alignment horizontal="center"/>
      <protection/>
    </xf>
    <xf numFmtId="0" fontId="0" fillId="0" borderId="0" xfId="77" applyAlignment="1">
      <alignment/>
      <protection/>
    </xf>
    <xf numFmtId="0" fontId="3" fillId="0" borderId="0" xfId="74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74" applyFont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top"/>
    </xf>
    <xf numFmtId="0" fontId="69" fillId="0" borderId="0" xfId="71" applyFont="1" applyBorder="1" applyAlignment="1">
      <alignment horizontal="center"/>
      <protection/>
    </xf>
    <xf numFmtId="0" fontId="69" fillId="0" borderId="0" xfId="71" applyFont="1" applyBorder="1" applyAlignment="1">
      <alignment horizontal="center" vertical="center"/>
      <protection/>
    </xf>
    <xf numFmtId="0" fontId="70" fillId="0" borderId="0" xfId="71" applyFont="1" applyFill="1" applyBorder="1" applyAlignment="1">
      <alignment horizontal="center" vertical="center"/>
      <protection/>
    </xf>
    <xf numFmtId="0" fontId="69" fillId="0" borderId="0" xfId="72" applyFont="1" applyBorder="1" applyAlignment="1">
      <alignment horizontal="center" vertical="center"/>
      <protection/>
    </xf>
    <xf numFmtId="0" fontId="70" fillId="0" borderId="0" xfId="72" applyFont="1" applyFill="1" applyBorder="1" applyAlignment="1">
      <alignment horizontal="center" vertical="center"/>
      <protection/>
    </xf>
    <xf numFmtId="0" fontId="69" fillId="0" borderId="61" xfId="96" applyFont="1" applyFill="1" applyBorder="1" applyAlignment="1">
      <alignment horizontal="center" vertical="center"/>
      <protection/>
    </xf>
    <xf numFmtId="0" fontId="69" fillId="0" borderId="77" xfId="96" applyFont="1" applyFill="1" applyBorder="1" applyAlignment="1">
      <alignment horizontal="center" vertical="center"/>
      <protection/>
    </xf>
    <xf numFmtId="0" fontId="69" fillId="0" borderId="18" xfId="96" applyFont="1" applyFill="1" applyBorder="1" applyAlignment="1">
      <alignment horizontal="center" vertical="center" wrapText="1"/>
      <protection/>
    </xf>
    <xf numFmtId="0" fontId="69" fillId="0" borderId="35" xfId="96" applyFont="1" applyFill="1" applyBorder="1" applyAlignment="1">
      <alignment horizontal="center" vertical="center"/>
      <protection/>
    </xf>
    <xf numFmtId="3" fontId="69" fillId="0" borderId="18" xfId="96" applyNumberFormat="1" applyFont="1" applyFill="1" applyBorder="1" applyAlignment="1">
      <alignment horizontal="center" vertical="center" wrapText="1"/>
      <protection/>
    </xf>
    <xf numFmtId="3" fontId="69" fillId="0" borderId="35" xfId="96" applyNumberFormat="1" applyFont="1" applyFill="1" applyBorder="1" applyAlignment="1">
      <alignment horizontal="center" vertical="center" wrapText="1"/>
      <protection/>
    </xf>
    <xf numFmtId="0" fontId="69" fillId="0" borderId="66" xfId="96" applyFont="1" applyFill="1" applyBorder="1" applyAlignment="1">
      <alignment horizontal="center" vertical="center"/>
      <protection/>
    </xf>
    <xf numFmtId="0" fontId="69" fillId="0" borderId="62" xfId="96" applyFont="1" applyFill="1" applyBorder="1" applyAlignment="1">
      <alignment horizontal="center" vertical="center" wrapText="1"/>
      <protection/>
    </xf>
    <xf numFmtId="0" fontId="69" fillId="0" borderId="65" xfId="96" applyFont="1" applyFill="1" applyBorder="1" applyAlignment="1">
      <alignment horizontal="center" vertical="center"/>
      <protection/>
    </xf>
    <xf numFmtId="3" fontId="69" fillId="0" borderId="62" xfId="96" applyNumberFormat="1" applyFont="1" applyFill="1" applyBorder="1" applyAlignment="1">
      <alignment horizontal="center" vertical="center"/>
      <protection/>
    </xf>
    <xf numFmtId="3" fontId="69" fillId="0" borderId="65" xfId="96" applyNumberFormat="1" applyFont="1" applyFill="1" applyBorder="1" applyAlignment="1">
      <alignment horizontal="center" vertical="center"/>
      <protection/>
    </xf>
    <xf numFmtId="3" fontId="69" fillId="0" borderId="69" xfId="96" applyNumberFormat="1" applyFont="1" applyFill="1" applyBorder="1" applyAlignment="1">
      <alignment horizontal="center" vertical="center" wrapText="1"/>
      <protection/>
    </xf>
    <xf numFmtId="3" fontId="69" fillId="0" borderId="67" xfId="96" applyNumberFormat="1" applyFont="1" applyFill="1" applyBorder="1" applyAlignment="1">
      <alignment horizontal="center" vertical="center" wrapText="1"/>
      <protection/>
    </xf>
    <xf numFmtId="0" fontId="69" fillId="4" borderId="53" xfId="64" applyFont="1" applyFill="1" applyBorder="1" applyAlignment="1">
      <alignment horizontal="center" vertical="center"/>
      <protection/>
    </xf>
    <xf numFmtId="0" fontId="69" fillId="4" borderId="50" xfId="64" applyFont="1" applyFill="1" applyBorder="1" applyAlignment="1">
      <alignment horizontal="center" vertical="center"/>
      <protection/>
    </xf>
    <xf numFmtId="0" fontId="69" fillId="4" borderId="55" xfId="64" applyFont="1" applyFill="1" applyBorder="1" applyAlignment="1">
      <alignment horizontal="center" vertical="center"/>
      <protection/>
    </xf>
    <xf numFmtId="3" fontId="69" fillId="0" borderId="62" xfId="96" applyNumberFormat="1" applyFont="1" applyFill="1" applyBorder="1" applyAlignment="1">
      <alignment horizontal="center" vertical="center" wrapText="1"/>
      <protection/>
    </xf>
    <xf numFmtId="3" fontId="69" fillId="0" borderId="67" xfId="96" applyNumberFormat="1" applyFont="1" applyFill="1" applyBorder="1" applyAlignment="1">
      <alignment horizontal="center" vertical="center"/>
      <protection/>
    </xf>
    <xf numFmtId="0" fontId="69" fillId="0" borderId="62" xfId="96" applyFont="1" applyFill="1" applyBorder="1" applyAlignment="1">
      <alignment horizontal="center" vertical="center"/>
      <protection/>
    </xf>
    <xf numFmtId="0" fontId="78" fillId="0" borderId="0" xfId="0" applyFont="1" applyAlignment="1">
      <alignment horizontal="center" wrapText="1"/>
    </xf>
    <xf numFmtId="0" fontId="42" fillId="0" borderId="0" xfId="89" applyFont="1" applyAlignment="1">
      <alignment horizontal="center" vertical="center"/>
      <protection/>
    </xf>
    <xf numFmtId="0" fontId="42" fillId="0" borderId="0" xfId="89" applyFont="1" applyAlignment="1">
      <alignment horizontal="center"/>
      <protection/>
    </xf>
    <xf numFmtId="0" fontId="34" fillId="0" borderId="23" xfId="89" applyFont="1" applyBorder="1" applyAlignment="1">
      <alignment vertical="center" wrapText="1"/>
      <protection/>
    </xf>
    <xf numFmtId="0" fontId="34" fillId="0" borderId="76" xfId="89" applyFont="1" applyBorder="1" applyAlignment="1">
      <alignment vertical="center" wrapText="1"/>
      <protection/>
    </xf>
    <xf numFmtId="0" fontId="34" fillId="0" borderId="43" xfId="89" applyFont="1" applyBorder="1" applyAlignment="1">
      <alignment vertical="center" wrapText="1"/>
      <protection/>
    </xf>
    <xf numFmtId="0" fontId="34" fillId="0" borderId="12" xfId="89" applyFont="1" applyBorder="1" applyAlignment="1">
      <alignment vertical="center" wrapText="1"/>
      <protection/>
    </xf>
    <xf numFmtId="0" fontId="13" fillId="0" borderId="76" xfId="89" applyFont="1" applyBorder="1" applyAlignment="1">
      <alignment horizontal="center" vertical="center"/>
      <protection/>
    </xf>
    <xf numFmtId="0" fontId="13" fillId="0" borderId="43" xfId="89" applyFont="1" applyBorder="1" applyAlignment="1">
      <alignment horizontal="center" vertical="center"/>
      <protection/>
    </xf>
    <xf numFmtId="0" fontId="35" fillId="0" borderId="23" xfId="89" applyFont="1" applyBorder="1" applyAlignment="1">
      <alignment vertical="center" wrapText="1"/>
      <protection/>
    </xf>
    <xf numFmtId="0" fontId="35" fillId="0" borderId="76" xfId="89" applyFont="1" applyBorder="1" applyAlignment="1">
      <alignment vertical="center" wrapText="1"/>
      <protection/>
    </xf>
    <xf numFmtId="0" fontId="35" fillId="0" borderId="43" xfId="89" applyFont="1" applyBorder="1" applyAlignment="1">
      <alignment vertical="center" wrapText="1"/>
      <protection/>
    </xf>
    <xf numFmtId="3" fontId="35" fillId="0" borderId="13" xfId="89" applyNumberFormat="1" applyFont="1" applyBorder="1" applyAlignment="1">
      <alignment vertical="center"/>
      <protection/>
    </xf>
    <xf numFmtId="3" fontId="35" fillId="0" borderId="11" xfId="89" applyNumberFormat="1" applyFont="1" applyBorder="1" applyAlignment="1">
      <alignment vertical="center"/>
      <protection/>
    </xf>
    <xf numFmtId="0" fontId="35" fillId="0" borderId="23" xfId="89" applyFont="1" applyFill="1" applyBorder="1" applyAlignment="1">
      <alignment vertical="center" wrapText="1"/>
      <protection/>
    </xf>
    <xf numFmtId="0" fontId="35" fillId="0" borderId="76" xfId="89" applyFont="1" applyFill="1" applyBorder="1" applyAlignment="1">
      <alignment vertical="center" wrapText="1"/>
      <protection/>
    </xf>
    <xf numFmtId="0" fontId="35" fillId="0" borderId="43" xfId="89" applyFont="1" applyFill="1" applyBorder="1" applyAlignment="1">
      <alignment vertical="center" wrapText="1"/>
      <protection/>
    </xf>
    <xf numFmtId="3" fontId="35" fillId="0" borderId="13" xfId="89" applyNumberFormat="1" applyFont="1" applyFill="1" applyBorder="1" applyAlignment="1">
      <alignment vertical="center"/>
      <protection/>
    </xf>
    <xf numFmtId="3" fontId="35" fillId="0" borderId="11" xfId="89" applyNumberFormat="1" applyFont="1" applyFill="1" applyBorder="1" applyAlignment="1">
      <alignment vertical="center"/>
      <protection/>
    </xf>
    <xf numFmtId="3" fontId="34" fillId="0" borderId="13" xfId="89" applyNumberFormat="1" applyFont="1" applyBorder="1" applyAlignment="1">
      <alignment vertical="center"/>
      <protection/>
    </xf>
    <xf numFmtId="3" fontId="34" fillId="0" borderId="11" xfId="89" applyNumberFormat="1" applyFont="1" applyBorder="1" applyAlignment="1">
      <alignment vertical="center"/>
      <protection/>
    </xf>
    <xf numFmtId="0" fontId="57" fillId="0" borderId="13" xfId="92" applyFont="1" applyFill="1" applyBorder="1" applyAlignment="1">
      <alignment horizontal="center" vertical="center" wrapText="1"/>
      <protection/>
    </xf>
    <xf numFmtId="0" fontId="13" fillId="0" borderId="13" xfId="9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7" fillId="0" borderId="13" xfId="92" applyFont="1" applyBorder="1" applyAlignment="1">
      <alignment horizontal="center" vertical="center" wrapText="1"/>
      <protection/>
    </xf>
    <xf numFmtId="0" fontId="57" fillId="0" borderId="11" xfId="92" applyFont="1" applyBorder="1" applyAlignment="1">
      <alignment horizontal="center" vertical="center" wrapText="1"/>
      <protection/>
    </xf>
    <xf numFmtId="0" fontId="57" fillId="0" borderId="26" xfId="92" applyFont="1" applyBorder="1" applyAlignment="1">
      <alignment horizontal="center" vertical="center" wrapText="1"/>
      <protection/>
    </xf>
    <xf numFmtId="0" fontId="57" fillId="0" borderId="42" xfId="92" applyFont="1" applyBorder="1" applyAlignment="1">
      <alignment horizontal="center" vertical="center" wrapText="1"/>
      <protection/>
    </xf>
    <xf numFmtId="0" fontId="57" fillId="0" borderId="23" xfId="92" applyFont="1" applyBorder="1" applyAlignment="1">
      <alignment horizontal="center" vertical="center" wrapText="1"/>
      <protection/>
    </xf>
    <xf numFmtId="0" fontId="57" fillId="0" borderId="43" xfId="92" applyFont="1" applyBorder="1" applyAlignment="1">
      <alignment horizontal="center" vertical="center" wrapText="1"/>
      <protection/>
    </xf>
    <xf numFmtId="0" fontId="48" fillId="0" borderId="0" xfId="92" applyFont="1" applyAlignment="1">
      <alignment horizontal="center" vertical="center"/>
      <protection/>
    </xf>
    <xf numFmtId="0" fontId="55" fillId="0" borderId="0" xfId="92" applyFont="1" applyAlignment="1">
      <alignment horizontal="center" vertical="center"/>
      <protection/>
    </xf>
    <xf numFmtId="0" fontId="57" fillId="0" borderId="11" xfId="92" applyFont="1" applyFill="1" applyBorder="1" applyAlignment="1">
      <alignment horizontal="center" vertical="center" wrapText="1"/>
      <protection/>
    </xf>
    <xf numFmtId="0" fontId="57" fillId="0" borderId="76" xfId="92" applyFont="1" applyBorder="1" applyAlignment="1">
      <alignment horizontal="center" vertical="center" wrapText="1"/>
      <protection/>
    </xf>
    <xf numFmtId="0" fontId="57" fillId="0" borderId="17" xfId="92" applyFont="1" applyBorder="1" applyAlignment="1">
      <alignment horizontal="center" vertical="center" wrapText="1"/>
      <protection/>
    </xf>
    <xf numFmtId="0" fontId="57" fillId="0" borderId="28" xfId="92" applyFont="1" applyBorder="1" applyAlignment="1">
      <alignment horizontal="center" vertical="center" wrapText="1"/>
      <protection/>
    </xf>
    <xf numFmtId="0" fontId="10" fillId="0" borderId="11" xfId="92" applyBorder="1" applyAlignment="1">
      <alignment horizontal="center" vertical="center" wrapText="1"/>
      <protection/>
    </xf>
    <xf numFmtId="0" fontId="57" fillId="0" borderId="12" xfId="92" applyFont="1" applyFill="1" applyBorder="1" applyAlignment="1">
      <alignment horizontal="center" vertical="center" wrapText="1"/>
      <protection/>
    </xf>
    <xf numFmtId="0" fontId="13" fillId="0" borderId="0" xfId="92" applyFont="1" applyAlignment="1">
      <alignment horizontal="center" vertical="center" wrapText="1"/>
      <protection/>
    </xf>
    <xf numFmtId="0" fontId="56" fillId="0" borderId="0" xfId="92" applyFont="1" applyAlignment="1">
      <alignment horizontal="center" vertical="center"/>
      <protection/>
    </xf>
    <xf numFmtId="0" fontId="56" fillId="0" borderId="0" xfId="92" applyFont="1" applyAlignment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4" fillId="0" borderId="12" xfId="86" applyNumberFormat="1" applyFont="1" applyBorder="1" applyAlignment="1">
      <alignment vertical="center"/>
      <protection/>
    </xf>
    <xf numFmtId="3" fontId="34" fillId="0" borderId="35" xfId="86" applyNumberFormat="1" applyFont="1" applyBorder="1" applyAlignment="1">
      <alignment vertical="center"/>
      <protection/>
    </xf>
    <xf numFmtId="3" fontId="34" fillId="0" borderId="38" xfId="86" applyNumberFormat="1" applyFont="1" applyBorder="1" applyAlignment="1">
      <alignment vertical="center"/>
      <protection/>
    </xf>
    <xf numFmtId="3" fontId="35" fillId="0" borderId="12" xfId="86" applyNumberFormat="1" applyFont="1" applyBorder="1" applyAlignment="1">
      <alignment vertical="center"/>
      <protection/>
    </xf>
    <xf numFmtId="49" fontId="35" fillId="0" borderId="13" xfId="86" applyNumberFormat="1" applyFont="1" applyBorder="1" applyAlignment="1">
      <alignment horizontal="center" vertical="center"/>
      <protection/>
    </xf>
    <xf numFmtId="49" fontId="35" fillId="0" borderId="10" xfId="86" applyNumberFormat="1" applyFont="1" applyBorder="1" applyAlignment="1">
      <alignment horizontal="center" vertical="center"/>
      <protection/>
    </xf>
    <xf numFmtId="49" fontId="35" fillId="0" borderId="11" xfId="86" applyNumberFormat="1" applyFont="1" applyBorder="1" applyAlignment="1">
      <alignment horizontal="center" vertical="center"/>
      <protection/>
    </xf>
    <xf numFmtId="0" fontId="13" fillId="0" borderId="0" xfId="86" applyFont="1" applyAlignment="1">
      <alignment horizontal="center" vertical="center"/>
      <protection/>
    </xf>
    <xf numFmtId="0" fontId="13" fillId="0" borderId="0" xfId="86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86" applyFont="1" applyBorder="1" applyAlignment="1">
      <alignment horizontal="center" vertical="center"/>
      <protection/>
    </xf>
    <xf numFmtId="0" fontId="34" fillId="0" borderId="12" xfId="87" applyFont="1" applyBorder="1" applyAlignment="1">
      <alignment horizontal="center" vertical="center" wrapText="1"/>
      <protection/>
    </xf>
    <xf numFmtId="0" fontId="34" fillId="0" borderId="12" xfId="86" applyFont="1" applyBorder="1" applyAlignment="1">
      <alignment horizontal="center" vertical="center" wrapText="1"/>
      <protection/>
    </xf>
    <xf numFmtId="0" fontId="35" fillId="0" borderId="12" xfId="86" applyFont="1" applyBorder="1" applyAlignment="1">
      <alignment vertical="center" wrapText="1"/>
      <protection/>
    </xf>
    <xf numFmtId="0" fontId="34" fillId="0" borderId="38" xfId="86" applyFont="1" applyBorder="1" applyAlignment="1">
      <alignment vertical="center" wrapText="1"/>
      <protection/>
    </xf>
    <xf numFmtId="0" fontId="34" fillId="0" borderId="12" xfId="86" applyFont="1" applyBorder="1" applyAlignment="1">
      <alignment vertical="center" wrapText="1"/>
      <protection/>
    </xf>
    <xf numFmtId="0" fontId="34" fillId="0" borderId="35" xfId="86" applyFont="1" applyBorder="1" applyAlignment="1">
      <alignment vertical="center" wrapText="1"/>
      <protection/>
    </xf>
    <xf numFmtId="0" fontId="4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2" xfId="43"/>
    <cellStyle name="Ezres 2 2" xfId="44"/>
    <cellStyle name="Ezres 3" xfId="45"/>
    <cellStyle name="Ezres 3 2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Normál 2" xfId="61"/>
    <cellStyle name="Normál 2 2" xfId="62"/>
    <cellStyle name="Normál 2_mellékletek 2012  évi zárás_küldeni" xfId="63"/>
    <cellStyle name="Normál 3" xfId="64"/>
    <cellStyle name="Normál 3 2" xfId="65"/>
    <cellStyle name="Normál 4" xfId="66"/>
    <cellStyle name="Normál 4 2" xfId="67"/>
    <cellStyle name="Normál 5" xfId="68"/>
    <cellStyle name="Normál 6" xfId="69"/>
    <cellStyle name="Normál 7" xfId="70"/>
    <cellStyle name="Normál_08_A_rszámadás 6.4. sz. mellékletek vagyonkimutatás" xfId="71"/>
    <cellStyle name="Normál_08_A_rszámadás 6.4. sz. mellékletek vagyonkimutatás 2" xfId="72"/>
    <cellStyle name="Normál_2.sz. melléklet javított" xfId="73"/>
    <cellStyle name="Normál_2006évvégeteljesítés" xfId="74"/>
    <cellStyle name="Normál_2007eredetiköltségvetés" xfId="75"/>
    <cellStyle name="Normál_2007zárszámadásjan18" xfId="76"/>
    <cellStyle name="Normál_2008éviI-XII.hóteljfebr11" xfId="77"/>
    <cellStyle name="Normál_2008évivéglegesköltségvetésfebr13" xfId="78"/>
    <cellStyle name="Normál_2010koltsegvetesjan13" xfId="79"/>
    <cellStyle name="Normál_2011évivéglegesteljesítésápr21" xfId="80"/>
    <cellStyle name="Normál_2011müködésifelhalmérlegfebr17" xfId="81"/>
    <cellStyle name="Normál_2012éviköltségvetésjan19este" xfId="82"/>
    <cellStyle name="Normál_2012éviköltségvetésjan19este 2" xfId="83"/>
    <cellStyle name="Normál_2012létszám tábla" xfId="84"/>
    <cellStyle name="Normál_2014.évi költségvetés tervezés jan11" xfId="85"/>
    <cellStyle name="Normál_3évsaját bevétel-2013" xfId="86"/>
    <cellStyle name="Normál_3évsaját bevétel-2013 2" xfId="87"/>
    <cellStyle name="Normál_7-2009-2008évizárszámadásjavított" xfId="88"/>
    <cellStyle name="Normál_Adósságállomány 2" xfId="89"/>
    <cellStyle name="Normál_eus tábla" xfId="90"/>
    <cellStyle name="Normal_KARSZJ3" xfId="91"/>
    <cellStyle name="Normál_Kötelző feladatok" xfId="92"/>
    <cellStyle name="Normál_közterület" xfId="93"/>
    <cellStyle name="Normál_közvetett támogatás" xfId="94"/>
    <cellStyle name="Normal_KTRSZJ" xfId="95"/>
    <cellStyle name="Normál_vagyonkimutatás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Százalék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externalLink" Target="externalLinks/externalLink12.xml" /><Relationship Id="rId44" Type="http://schemas.openxmlformats.org/officeDocument/2006/relationships/externalLink" Target="externalLinks/externalLink13.xml" /><Relationship Id="rId45" Type="http://schemas.openxmlformats.org/officeDocument/2006/relationships/externalLink" Target="externalLinks/externalLink14.xml" /><Relationship Id="rId46" Type="http://schemas.openxmlformats.org/officeDocument/2006/relationships/externalLink" Target="externalLinks/externalLink15.xml" /><Relationship Id="rId47" Type="http://schemas.openxmlformats.org/officeDocument/2006/relationships/externalLink" Target="externalLinks/externalLink16.xml" /><Relationship Id="rId48" Type="http://schemas.openxmlformats.org/officeDocument/2006/relationships/externalLink" Target="externalLinks/externalLink17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hanyi.ildiko\Documents\Dokumentumok\2013&#233;vi%20z&#225;r&#225;ssal%20kapcsolatos\13-2014%20(V.20.)%20-%202013%20&#233;vi%20z&#225;rsz&#225;mad&#225;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hanyi.ildiko\AppData\Local\Microsoft\Windows\Temporary%20Internet%20Files\Content.Outlook\DZC902RY\Vagyonm&#233;rleg_2014%20(5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hanyi.ildiko\Documents\Dokumentumok\2014%20&#233;vi%20z&#225;rsz&#225;mad&#225;s\17-2015.%20(V.26.)%20z&#225;rsz&#225;mad&#225;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pucsek\AppData\Local\Temp\1412kr_1_19_mellekle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K&#201;PVISEL&#336;TEST&#220;LET\EL&#336;TERJESZT&#201;S\El&#337;terjeszt&#233;s_V&#201;GLEGES\2017\0525\116_17_M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a.mell "/>
      <sheetName val="1b.mell "/>
      <sheetName val="1c.mell "/>
      <sheetName val="2.mell "/>
      <sheetName val="3a.m."/>
      <sheetName val="3b.m."/>
      <sheetName val="3c.m."/>
      <sheetName val="3d.m."/>
      <sheetName val="4.mell."/>
      <sheetName val="5.mell. "/>
      <sheetName val="6.mell. "/>
      <sheetName val="7.mell. "/>
      <sheetName val="8.mell"/>
      <sheetName val="9mell."/>
      <sheetName val="10mell"/>
      <sheetName val="11mell"/>
      <sheetName val="12mell "/>
      <sheetName val="13mell"/>
      <sheetName val="14mell"/>
      <sheetName val="15mell"/>
      <sheetName val="16.mell"/>
      <sheetName val="17.mell "/>
      <sheetName val="18.mell"/>
      <sheetName val="19.mell"/>
      <sheetName val="20.mell"/>
      <sheetName val="21.mell"/>
      <sheetName val="22.mell"/>
      <sheetName val="23.mell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a.mell "/>
      <sheetName val="1b.mell "/>
      <sheetName val="1c.mell "/>
      <sheetName val="2.mell"/>
      <sheetName val="3a.m."/>
      <sheetName val="3b.m."/>
      <sheetName val="3c.m."/>
      <sheetName val="3d.m."/>
      <sheetName val="4.mell."/>
      <sheetName val="5.mell. "/>
      <sheetName val="6.mell. "/>
      <sheetName val="7.mell. "/>
      <sheetName val="8.mell."/>
      <sheetName val="9.mell. "/>
      <sheetName val="10mell"/>
      <sheetName val="11mell"/>
      <sheetName val="12mell"/>
      <sheetName val="13mell"/>
      <sheetName val="14mell"/>
      <sheetName val="15mell"/>
      <sheetName val="16mell"/>
      <sheetName val="17mell"/>
      <sheetName val="18mell"/>
      <sheetName val="19mell"/>
      <sheetName val="20mell"/>
      <sheetName val="21mell"/>
      <sheetName val="22mell"/>
      <sheetName val="23mell"/>
      <sheetName val="Munk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a.mell "/>
      <sheetName val="1b.mell "/>
      <sheetName val="1c.mell "/>
      <sheetName val="2.mell"/>
      <sheetName val="3a.m."/>
      <sheetName val="3b.m."/>
      <sheetName val="3c.m."/>
      <sheetName val="3d.m."/>
      <sheetName val="4.mell."/>
      <sheetName val="5.mell. "/>
      <sheetName val="6.mell. "/>
      <sheetName val="7.mell"/>
      <sheetName val="8.mell"/>
      <sheetName val="9.mell. "/>
      <sheetName val="10mell"/>
      <sheetName val="11mell"/>
      <sheetName val="12mell"/>
      <sheetName val="13mell"/>
      <sheetName val="14mell"/>
      <sheetName val="15mell"/>
      <sheetName val="16mell"/>
      <sheetName val="17mell"/>
      <sheetName val="18mell"/>
      <sheetName val="19mell"/>
      <sheetName val="20mell"/>
      <sheetName val="21mell"/>
      <sheetName val="22mell"/>
      <sheetName val="23mell"/>
      <sheetName val="24me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B31">
      <selection activeCell="C49" sqref="C49"/>
    </sheetView>
  </sheetViews>
  <sheetFormatPr defaultColWidth="9.125" defaultRowHeight="12.75"/>
  <cols>
    <col min="1" max="1" width="60.25390625" style="100" customWidth="1"/>
    <col min="2" max="2" width="11.25390625" style="100" customWidth="1"/>
    <col min="3" max="5" width="11.50390625" style="100" customWidth="1"/>
    <col min="6" max="6" width="51.875" style="100" customWidth="1"/>
    <col min="7" max="7" width="11.125" style="100" customWidth="1"/>
    <col min="8" max="8" width="11.50390625" style="100" customWidth="1"/>
    <col min="9" max="9" width="10.125" style="100" customWidth="1"/>
    <col min="10" max="10" width="11.00390625" style="100" customWidth="1"/>
    <col min="11" max="16384" width="9.125" style="100" customWidth="1"/>
  </cols>
  <sheetData>
    <row r="1" spans="1:8" ht="12.75">
      <c r="A1" s="1503" t="s">
        <v>816</v>
      </c>
      <c r="B1" s="1503"/>
      <c r="C1" s="1503"/>
      <c r="D1" s="1503"/>
      <c r="E1" s="1503"/>
      <c r="F1" s="1503"/>
      <c r="G1" s="1503"/>
      <c r="H1" s="1503"/>
    </row>
    <row r="2" spans="1:8" ht="12.75">
      <c r="A2" s="1503" t="s">
        <v>817</v>
      </c>
      <c r="B2" s="1503"/>
      <c r="C2" s="1503"/>
      <c r="D2" s="1503"/>
      <c r="E2" s="1503"/>
      <c r="F2" s="1503"/>
      <c r="G2" s="1503"/>
      <c r="H2" s="1503"/>
    </row>
    <row r="3" spans="1:10" ht="12.75" customHeight="1">
      <c r="A3" s="195"/>
      <c r="B3" s="195"/>
      <c r="C3" s="195"/>
      <c r="D3" s="195"/>
      <c r="E3" s="195"/>
      <c r="F3" s="195"/>
      <c r="G3" s="1452"/>
      <c r="H3" s="980"/>
      <c r="I3" s="980"/>
      <c r="J3" s="980" t="s">
        <v>137</v>
      </c>
    </row>
    <row r="4" spans="1:10" ht="12.75" customHeight="1">
      <c r="A4" s="1504" t="s">
        <v>65</v>
      </c>
      <c r="B4" s="1501" t="s">
        <v>1429</v>
      </c>
      <c r="C4" s="1501" t="s">
        <v>426</v>
      </c>
      <c r="D4" s="1501" t="s">
        <v>1388</v>
      </c>
      <c r="E4" s="1501" t="s">
        <v>1389</v>
      </c>
      <c r="F4" s="1504" t="s">
        <v>66</v>
      </c>
      <c r="G4" s="1501" t="s">
        <v>1429</v>
      </c>
      <c r="H4" s="1501" t="s">
        <v>426</v>
      </c>
      <c r="I4" s="1501" t="s">
        <v>1388</v>
      </c>
      <c r="J4" s="1501" t="s">
        <v>1389</v>
      </c>
    </row>
    <row r="5" spans="1:10" ht="24.75" customHeight="1" thickBot="1">
      <c r="A5" s="1505"/>
      <c r="B5" s="1502"/>
      <c r="C5" s="1502"/>
      <c r="D5" s="1502"/>
      <c r="E5" s="1502"/>
      <c r="F5" s="1505"/>
      <c r="G5" s="1502"/>
      <c r="H5" s="1502"/>
      <c r="I5" s="1502"/>
      <c r="J5" s="1502"/>
    </row>
    <row r="6" spans="1:10" s="155" customFormat="1" ht="12" thickTop="1">
      <c r="A6" s="170"/>
      <c r="B6" s="173"/>
      <c r="C6" s="206"/>
      <c r="D6" s="206"/>
      <c r="E6" s="206"/>
      <c r="F6" s="173" t="s">
        <v>67</v>
      </c>
      <c r="G6" s="1473">
        <v>3417311</v>
      </c>
      <c r="H6" s="171">
        <f>SUM('1c.mell '!C138)</f>
        <v>3735368</v>
      </c>
      <c r="I6" s="171">
        <f>SUM('1c.mell '!D138)</f>
        <v>3813407</v>
      </c>
      <c r="J6" s="171">
        <f>SUM('1c.mell '!E138)</f>
        <v>3660751</v>
      </c>
    </row>
    <row r="7" spans="1:10" s="155" customFormat="1" ht="11.25">
      <c r="A7" s="257" t="s">
        <v>928</v>
      </c>
      <c r="B7" s="1453">
        <v>1560039</v>
      </c>
      <c r="C7" s="162">
        <f>SUM('1b.mell '!C234)</f>
        <v>1421744</v>
      </c>
      <c r="D7" s="162">
        <f>SUM('1b.mell '!D234)</f>
        <v>1637033</v>
      </c>
      <c r="E7" s="162">
        <f>SUM('1b.mell '!E234)</f>
        <v>1647992</v>
      </c>
      <c r="F7" s="174" t="s">
        <v>118</v>
      </c>
      <c r="G7" s="1472">
        <v>966160</v>
      </c>
      <c r="H7" s="171">
        <f>SUM('1c.mell '!C139)</f>
        <v>924418</v>
      </c>
      <c r="I7" s="171">
        <f>SUM('1c.mell '!D139)</f>
        <v>968529</v>
      </c>
      <c r="J7" s="171">
        <f>SUM('1c.mell '!E139)</f>
        <v>889472</v>
      </c>
    </row>
    <row r="8" spans="1:10" s="155" customFormat="1" ht="11.25">
      <c r="A8" s="257" t="s">
        <v>932</v>
      </c>
      <c r="B8" s="1453">
        <v>59</v>
      </c>
      <c r="C8" s="162">
        <f>SUM('1b.mell '!C17)</f>
        <v>0</v>
      </c>
      <c r="D8" s="162">
        <f>SUM('1b.mell '!D17)</f>
        <v>0</v>
      </c>
      <c r="E8" s="162">
        <f>SUM('1b.mell '!E17)</f>
        <v>0</v>
      </c>
      <c r="F8" s="161" t="s">
        <v>68</v>
      </c>
      <c r="G8" s="1474">
        <v>5093897</v>
      </c>
      <c r="H8" s="162">
        <f>SUM('1c.mell '!C140)</f>
        <v>5483402</v>
      </c>
      <c r="I8" s="162">
        <f>SUM('1c.mell '!D140)</f>
        <v>6114900</v>
      </c>
      <c r="J8" s="162">
        <f>SUM('1c.mell '!E140)</f>
        <v>5365855</v>
      </c>
    </row>
    <row r="9" spans="1:10" s="155" customFormat="1" ht="12" thickBot="1">
      <c r="A9" s="258" t="s">
        <v>933</v>
      </c>
      <c r="B9" s="1454">
        <v>69635</v>
      </c>
      <c r="C9" s="266">
        <f>SUM('1b.mell '!C236)</f>
        <v>10000</v>
      </c>
      <c r="D9" s="266">
        <f>SUM('1b.mell '!D236)</f>
        <v>38477</v>
      </c>
      <c r="E9" s="266">
        <f>SUM('1b.mell '!E236)</f>
        <v>38628</v>
      </c>
      <c r="F9" s="161" t="s">
        <v>819</v>
      </c>
      <c r="G9" s="1473">
        <v>233465</v>
      </c>
      <c r="H9" s="171">
        <f>SUM('1c.mell '!C141)</f>
        <v>298943</v>
      </c>
      <c r="I9" s="162">
        <f>SUM('1c.mell '!D141)</f>
        <v>282026</v>
      </c>
      <c r="J9" s="162">
        <f>SUM('1c.mell '!E141)</f>
        <v>193269</v>
      </c>
    </row>
    <row r="10" spans="1:10" s="155" customFormat="1" ht="12" thickBot="1">
      <c r="A10" s="259" t="s">
        <v>934</v>
      </c>
      <c r="B10" s="1455">
        <f>SUM(B7:B9)</f>
        <v>1629733</v>
      </c>
      <c r="C10" s="267">
        <f>SUM(C7:C9)</f>
        <v>1431744</v>
      </c>
      <c r="D10" s="267">
        <f>SUM(D7:D9)</f>
        <v>1675510</v>
      </c>
      <c r="E10" s="267">
        <f>SUM(E7:E9)</f>
        <v>1686620</v>
      </c>
      <c r="F10" s="161" t="s">
        <v>818</v>
      </c>
      <c r="G10" s="1475">
        <v>1036953</v>
      </c>
      <c r="H10" s="923">
        <f>SUM('1c.mell '!C142)</f>
        <v>1499045</v>
      </c>
      <c r="I10" s="923">
        <f>SUM('1c.mell '!D142)</f>
        <v>2332584</v>
      </c>
      <c r="J10" s="923">
        <f>SUM('1c.mell '!E142)</f>
        <v>1183998</v>
      </c>
    </row>
    <row r="11" spans="1:10" s="155" customFormat="1" ht="11.25">
      <c r="A11" s="200" t="s">
        <v>935</v>
      </c>
      <c r="B11" s="1456">
        <v>3548194</v>
      </c>
      <c r="C11" s="171">
        <f>SUM('1b.mell '!C238)</f>
        <v>3425000</v>
      </c>
      <c r="D11" s="171">
        <f>SUM('1b.mell '!D238)</f>
        <v>3425000</v>
      </c>
      <c r="E11" s="171">
        <f>SUM('1b.mell '!E238)</f>
        <v>3823350</v>
      </c>
      <c r="F11" s="164"/>
      <c r="G11" s="1476"/>
      <c r="H11" s="991"/>
      <c r="I11" s="991"/>
      <c r="J11" s="165"/>
    </row>
    <row r="12" spans="1:10" s="155" customFormat="1" ht="11.25">
      <c r="A12" s="200" t="s">
        <v>936</v>
      </c>
      <c r="B12" s="1456">
        <v>4298718</v>
      </c>
      <c r="C12" s="171">
        <f>SUM('1b.mell '!C239)</f>
        <v>4271121</v>
      </c>
      <c r="D12" s="171">
        <f>SUM('1b.mell '!D239)</f>
        <v>4287121</v>
      </c>
      <c r="E12" s="171">
        <f>SUM('1b.mell '!E239)</f>
        <v>4478174</v>
      </c>
      <c r="F12" s="285"/>
      <c r="G12" s="995"/>
      <c r="H12" s="992"/>
      <c r="I12" s="992"/>
      <c r="J12" s="217"/>
    </row>
    <row r="13" spans="1:10" s="155" customFormat="1" ht="12" thickBot="1">
      <c r="A13" s="258" t="s">
        <v>619</v>
      </c>
      <c r="B13" s="1457">
        <v>368601</v>
      </c>
      <c r="C13" s="171">
        <f>SUM('1b.mell '!C240)</f>
        <v>523860</v>
      </c>
      <c r="D13" s="171">
        <f>SUM('1b.mell '!D240)</f>
        <v>350795</v>
      </c>
      <c r="E13" s="171">
        <f>SUM('1b.mell '!E240)</f>
        <v>368932</v>
      </c>
      <c r="F13" s="285"/>
      <c r="G13" s="995"/>
      <c r="H13" s="992"/>
      <c r="I13" s="992"/>
      <c r="J13" s="217"/>
    </row>
    <row r="14" spans="1:10" s="155" customFormat="1" ht="13.5" thickBot="1">
      <c r="A14" s="260" t="s">
        <v>942</v>
      </c>
      <c r="B14" s="1458">
        <f>SUM(B11:B13)</f>
        <v>8215513</v>
      </c>
      <c r="C14" s="267">
        <f>SUM(C11:C13)</f>
        <v>8219981</v>
      </c>
      <c r="D14" s="267">
        <f>SUM(D11:D13)</f>
        <v>8062916</v>
      </c>
      <c r="E14" s="267">
        <f>SUM(E11:E13)</f>
        <v>8670456</v>
      </c>
      <c r="F14" s="285"/>
      <c r="G14" s="995"/>
      <c r="H14" s="992"/>
      <c r="I14" s="992"/>
      <c r="J14" s="217"/>
    </row>
    <row r="15" spans="1:10" s="155" customFormat="1" ht="11.25">
      <c r="A15" s="264" t="s">
        <v>435</v>
      </c>
      <c r="B15" s="1459">
        <v>133</v>
      </c>
      <c r="C15" s="935"/>
      <c r="D15" s="274">
        <f>SUM('1b.mell '!D242)</f>
        <v>107</v>
      </c>
      <c r="E15" s="274">
        <f>SUM('1b.mell '!E242)</f>
        <v>108</v>
      </c>
      <c r="F15" s="285"/>
      <c r="G15" s="995"/>
      <c r="H15" s="992"/>
      <c r="I15" s="992"/>
      <c r="J15" s="217"/>
    </row>
    <row r="16" spans="1:10" s="155" customFormat="1" ht="11.25">
      <c r="A16" s="200" t="s">
        <v>943</v>
      </c>
      <c r="B16" s="1456">
        <v>1494604</v>
      </c>
      <c r="C16" s="171">
        <f>SUM('1b.mell '!C243)</f>
        <v>1482560</v>
      </c>
      <c r="D16" s="171">
        <f>SUM('1b.mell '!D243)</f>
        <v>1534080</v>
      </c>
      <c r="E16" s="171">
        <f>SUM('1b.mell '!E243)</f>
        <v>1743426</v>
      </c>
      <c r="F16" s="285"/>
      <c r="G16" s="995"/>
      <c r="H16" s="992"/>
      <c r="I16" s="992"/>
      <c r="J16" s="217"/>
    </row>
    <row r="17" spans="1:10" s="155" customFormat="1" ht="11.25">
      <c r="A17" s="257" t="s">
        <v>944</v>
      </c>
      <c r="B17" s="1456">
        <v>250894</v>
      </c>
      <c r="C17" s="171">
        <f>SUM('1b.mell '!C244)</f>
        <v>234343</v>
      </c>
      <c r="D17" s="171">
        <f>SUM('1b.mell '!D244)</f>
        <v>220376</v>
      </c>
      <c r="E17" s="171">
        <f>SUM('1b.mell '!E244)</f>
        <v>229879</v>
      </c>
      <c r="F17" s="285"/>
      <c r="G17" s="995"/>
      <c r="H17" s="992"/>
      <c r="I17" s="992"/>
      <c r="J17" s="217"/>
    </row>
    <row r="18" spans="1:10" s="155" customFormat="1" ht="11.25">
      <c r="A18" s="257" t="s">
        <v>806</v>
      </c>
      <c r="B18" s="1456"/>
      <c r="C18" s="171">
        <f>SUM('1b.mell '!C245)</f>
        <v>0</v>
      </c>
      <c r="D18" s="171">
        <f>SUM('1b.mell '!D245)</f>
        <v>0</v>
      </c>
      <c r="E18" s="171">
        <f>SUM('1b.mell '!E245)</f>
        <v>0</v>
      </c>
      <c r="F18" s="285"/>
      <c r="G18" s="995"/>
      <c r="H18" s="992"/>
      <c r="I18" s="992"/>
      <c r="J18" s="217"/>
    </row>
    <row r="19" spans="1:10" s="155" customFormat="1" ht="11.25">
      <c r="A19" s="257" t="s">
        <v>947</v>
      </c>
      <c r="B19" s="1456">
        <v>194767</v>
      </c>
      <c r="C19" s="171">
        <f>SUM('1b.mell '!C246)</f>
        <v>177792</v>
      </c>
      <c r="D19" s="171">
        <f>SUM('1b.mell '!D246)</f>
        <v>196105</v>
      </c>
      <c r="E19" s="171">
        <f>SUM('1b.mell '!E246)</f>
        <v>196106</v>
      </c>
      <c r="F19" s="285"/>
      <c r="G19" s="995"/>
      <c r="H19" s="992"/>
      <c r="I19" s="992"/>
      <c r="J19" s="217"/>
    </row>
    <row r="20" spans="1:10" s="155" customFormat="1" ht="11.25">
      <c r="A20" s="257" t="s">
        <v>948</v>
      </c>
      <c r="B20" s="1456">
        <v>523508</v>
      </c>
      <c r="C20" s="171">
        <f>SUM('1b.mell '!C247)</f>
        <v>726657</v>
      </c>
      <c r="D20" s="171">
        <f>SUM('1b.mell '!D247)</f>
        <v>676590</v>
      </c>
      <c r="E20" s="171">
        <f>SUM('1b.mell '!E247)</f>
        <v>694978</v>
      </c>
      <c r="F20" s="156"/>
      <c r="G20" s="992"/>
      <c r="H20" s="993"/>
      <c r="I20" s="993"/>
      <c r="J20" s="159"/>
    </row>
    <row r="21" spans="1:10" s="155" customFormat="1" ht="11.25">
      <c r="A21" s="200" t="s">
        <v>949</v>
      </c>
      <c r="B21" s="1456">
        <v>12367</v>
      </c>
      <c r="C21" s="171">
        <f>SUM('1b.mell '!C248)</f>
        <v>0</v>
      </c>
      <c r="D21" s="171">
        <f>SUM('1b.mell '!D248)</f>
        <v>10030</v>
      </c>
      <c r="E21" s="171">
        <f>SUM('1b.mell '!E248)</f>
        <v>10030</v>
      </c>
      <c r="F21" s="156"/>
      <c r="G21" s="992"/>
      <c r="H21" s="993"/>
      <c r="I21" s="993"/>
      <c r="J21" s="159"/>
    </row>
    <row r="22" spans="1:10" s="155" customFormat="1" ht="11.25">
      <c r="A22" s="200" t="s">
        <v>436</v>
      </c>
      <c r="B22" s="1456">
        <v>8836</v>
      </c>
      <c r="C22" s="171">
        <f>SUM('1b.mell '!C249)</f>
        <v>20000</v>
      </c>
      <c r="D22" s="171">
        <f>SUM('1b.mell '!D249)</f>
        <v>15013</v>
      </c>
      <c r="E22" s="171">
        <f>SUM('1b.mell '!E249)</f>
        <v>15401</v>
      </c>
      <c r="F22" s="156"/>
      <c r="G22" s="992"/>
      <c r="H22" s="993"/>
      <c r="I22" s="993"/>
      <c r="J22" s="159"/>
    </row>
    <row r="23" spans="1:10" s="155" customFormat="1" ht="11.25">
      <c r="A23" s="1451" t="s">
        <v>1430</v>
      </c>
      <c r="B23" s="1453">
        <v>24000</v>
      </c>
      <c r="C23" s="171"/>
      <c r="D23" s="171"/>
      <c r="E23" s="171"/>
      <c r="F23" s="156"/>
      <c r="G23" s="992"/>
      <c r="H23" s="993"/>
      <c r="I23" s="993"/>
      <c r="J23" s="159"/>
    </row>
    <row r="24" spans="1:10" s="155" customFormat="1" ht="12" thickBot="1">
      <c r="A24" s="258" t="s">
        <v>950</v>
      </c>
      <c r="B24" s="1457">
        <v>649070</v>
      </c>
      <c r="C24" s="171">
        <f>SUM('1b.mell '!C250)</f>
        <v>24000</v>
      </c>
      <c r="D24" s="171">
        <f>SUM('1b.mell '!D250)</f>
        <v>24923</v>
      </c>
      <c r="E24" s="171">
        <f>SUM('1b.mell '!E250)</f>
        <v>52588</v>
      </c>
      <c r="F24" s="156"/>
      <c r="G24" s="992"/>
      <c r="H24" s="993"/>
      <c r="I24" s="993"/>
      <c r="J24" s="159"/>
    </row>
    <row r="25" spans="1:10" s="155" customFormat="1" ht="13.5" thickBot="1">
      <c r="A25" s="260" t="s">
        <v>117</v>
      </c>
      <c r="B25" s="1458">
        <f>SUM(B15:B24)</f>
        <v>3158179</v>
      </c>
      <c r="C25" s="267">
        <f>SUM(C16:C24)</f>
        <v>2665352</v>
      </c>
      <c r="D25" s="267">
        <f>SUM(D15:D24)</f>
        <v>2677224</v>
      </c>
      <c r="E25" s="267">
        <f>SUM(E15:E24)</f>
        <v>2942516</v>
      </c>
      <c r="F25" s="156"/>
      <c r="G25" s="992"/>
      <c r="H25" s="993"/>
      <c r="I25" s="993"/>
      <c r="J25" s="159"/>
    </row>
    <row r="26" spans="1:10" s="155" customFormat="1" ht="12" thickBot="1">
      <c r="A26" s="261" t="s">
        <v>951</v>
      </c>
      <c r="B26" s="1460">
        <v>34313</v>
      </c>
      <c r="C26" s="268">
        <f>SUM('1b.mell '!C252)</f>
        <v>0</v>
      </c>
      <c r="D26" s="268">
        <f>SUM('1b.mell '!D252)</f>
        <v>3673</v>
      </c>
      <c r="E26" s="268">
        <f>SUM('1b.mell '!E252)</f>
        <v>12145</v>
      </c>
      <c r="F26" s="156"/>
      <c r="G26" s="992"/>
      <c r="H26" s="993"/>
      <c r="I26" s="993"/>
      <c r="J26" s="159"/>
    </row>
    <row r="27" spans="1:10" s="155" customFormat="1" ht="13.5" thickBot="1">
      <c r="A27" s="262" t="s">
        <v>952</v>
      </c>
      <c r="B27" s="1461">
        <f>SUM(B26)</f>
        <v>34313</v>
      </c>
      <c r="C27" s="276">
        <f>SUM(C26)</f>
        <v>0</v>
      </c>
      <c r="D27" s="276">
        <f>SUM(D26)</f>
        <v>3673</v>
      </c>
      <c r="E27" s="276">
        <f>SUM(E26)</f>
        <v>12145</v>
      </c>
      <c r="F27" s="157"/>
      <c r="G27" s="996"/>
      <c r="H27" s="994"/>
      <c r="I27" s="994"/>
      <c r="J27" s="160"/>
    </row>
    <row r="28" spans="1:10" s="155" customFormat="1" ht="15.75" thickBot="1" thickTop="1">
      <c r="A28" s="263" t="s">
        <v>783</v>
      </c>
      <c r="B28" s="222">
        <f>SUM(B27,B25,B14,B10)</f>
        <v>13037738</v>
      </c>
      <c r="C28" s="222">
        <f>SUM(C27,C25,C14,C10)</f>
        <v>12317077</v>
      </c>
      <c r="D28" s="222">
        <f>SUM(D27,D25,D14,D10)</f>
        <v>12419323</v>
      </c>
      <c r="E28" s="222">
        <f>SUM(E27,E25,E14,E10)</f>
        <v>13311737</v>
      </c>
      <c r="F28" s="178" t="s">
        <v>776</v>
      </c>
      <c r="G28" s="163">
        <f>SUM(G6:G10)</f>
        <v>10747786</v>
      </c>
      <c r="H28" s="163">
        <f>SUM(H6:H10)</f>
        <v>11941176</v>
      </c>
      <c r="I28" s="163">
        <f>SUM(I6:I10)</f>
        <v>13511446</v>
      </c>
      <c r="J28" s="163">
        <f>SUM(J6:J10)</f>
        <v>11293345</v>
      </c>
    </row>
    <row r="29" spans="1:10" s="155" customFormat="1" ht="12" thickTop="1">
      <c r="A29" s="200" t="s">
        <v>953</v>
      </c>
      <c r="B29" s="1456">
        <v>6878</v>
      </c>
      <c r="C29" s="171">
        <f>SUM('1b.mell '!C255)</f>
        <v>300000</v>
      </c>
      <c r="D29" s="171">
        <f>SUM('1b.mell '!D255)</f>
        <v>300000</v>
      </c>
      <c r="E29" s="171">
        <f>SUM('1b.mell '!E255)</f>
        <v>300000</v>
      </c>
      <c r="F29" s="156"/>
      <c r="G29" s="992"/>
      <c r="H29" s="283"/>
      <c r="I29" s="283"/>
      <c r="J29" s="283"/>
    </row>
    <row r="30" spans="1:10" s="155" customFormat="1" ht="11.25">
      <c r="A30" s="257" t="s">
        <v>954</v>
      </c>
      <c r="B30" s="1453">
        <v>22962</v>
      </c>
      <c r="C30" s="162">
        <f>SUM('1b.mell '!C256)</f>
        <v>0</v>
      </c>
      <c r="D30" s="162">
        <f>SUM('1b.mell '!D256)</f>
        <v>6105</v>
      </c>
      <c r="E30" s="162">
        <f>SUM('1b.mell '!E256)</f>
        <v>6105</v>
      </c>
      <c r="F30" s="158" t="s">
        <v>7</v>
      </c>
      <c r="G30" s="1474">
        <v>787870</v>
      </c>
      <c r="H30" s="162">
        <f>SUM('1c.mell '!C145)</f>
        <v>688687</v>
      </c>
      <c r="I30" s="162">
        <f>SUM('1c.mell '!D145)</f>
        <v>1387387</v>
      </c>
      <c r="J30" s="162">
        <f>SUM('1c.mell '!E145)</f>
        <v>634369</v>
      </c>
    </row>
    <row r="31" spans="1:10" s="155" customFormat="1" ht="11.25">
      <c r="A31" s="257" t="s">
        <v>955</v>
      </c>
      <c r="B31" s="1453">
        <v>435039</v>
      </c>
      <c r="C31" s="162">
        <f>SUM('1b.mell '!C257)</f>
        <v>65745</v>
      </c>
      <c r="D31" s="162">
        <f>SUM('1b.mell '!D257)</f>
        <v>65745</v>
      </c>
      <c r="E31" s="162">
        <f>SUM('1b.mell '!E257)</f>
        <v>65745</v>
      </c>
      <c r="F31" s="269" t="s">
        <v>8</v>
      </c>
      <c r="G31" s="1473">
        <v>1116890</v>
      </c>
      <c r="H31" s="162">
        <f>SUM('1c.mell '!C146)</f>
        <v>2949643</v>
      </c>
      <c r="I31" s="162">
        <f>SUM('1c.mell '!D146)</f>
        <v>3784049</v>
      </c>
      <c r="J31" s="162">
        <f>SUM('1c.mell '!E146)</f>
        <v>1853836</v>
      </c>
    </row>
    <row r="32" spans="1:10" s="155" customFormat="1" ht="12" thickBot="1">
      <c r="A32" s="257" t="s">
        <v>17</v>
      </c>
      <c r="B32" s="1453">
        <v>18</v>
      </c>
      <c r="C32" s="162">
        <f>SUM('1b.mell '!C258)</f>
        <v>3500</v>
      </c>
      <c r="D32" s="162">
        <f>SUM('1b.mell '!D258)</f>
        <v>18849</v>
      </c>
      <c r="E32" s="162">
        <f>SUM('1b.mell '!E258)</f>
        <v>18849</v>
      </c>
      <c r="F32" s="158" t="s">
        <v>268</v>
      </c>
      <c r="G32" s="1474">
        <v>898472</v>
      </c>
      <c r="H32" s="162">
        <f>SUM('1c.mell '!C147)</f>
        <v>913437</v>
      </c>
      <c r="I32" s="162">
        <f>SUM('1c.mell '!D147)</f>
        <v>1444138</v>
      </c>
      <c r="J32" s="162">
        <f>SUM('1c.mell '!E147)</f>
        <v>1045439</v>
      </c>
    </row>
    <row r="33" spans="1:10" s="155" customFormat="1" ht="13.5" thickBot="1">
      <c r="A33" s="260" t="s">
        <v>956</v>
      </c>
      <c r="B33" s="1458">
        <f>SUM(B29:B32)</f>
        <v>464897</v>
      </c>
      <c r="C33" s="267">
        <f>SUM(C29:C32)</f>
        <v>369245</v>
      </c>
      <c r="D33" s="267">
        <f>SUM(D29:D32)</f>
        <v>390699</v>
      </c>
      <c r="E33" s="267">
        <f>SUM(E29:E32)</f>
        <v>390699</v>
      </c>
      <c r="F33" s="156"/>
      <c r="G33" s="992"/>
      <c r="H33" s="993"/>
      <c r="I33" s="1487"/>
      <c r="J33" s="1078"/>
    </row>
    <row r="34" spans="1:10" s="155" customFormat="1" ht="11.25">
      <c r="A34" s="200" t="s">
        <v>957</v>
      </c>
      <c r="B34" s="1456">
        <v>1363985</v>
      </c>
      <c r="C34" s="274">
        <f>SUM('1b.mell '!C260)</f>
        <v>2170225</v>
      </c>
      <c r="D34" s="274">
        <f>SUM('1b.mell '!D260)</f>
        <v>1974463</v>
      </c>
      <c r="E34" s="274">
        <f>SUM('1b.mell '!E260)</f>
        <v>2062118</v>
      </c>
      <c r="F34" s="156"/>
      <c r="G34" s="992"/>
      <c r="H34" s="993"/>
      <c r="I34" s="993"/>
      <c r="J34" s="159"/>
    </row>
    <row r="35" spans="1:10" s="155" customFormat="1" ht="11.25">
      <c r="A35" s="257" t="s">
        <v>5</v>
      </c>
      <c r="B35" s="1453">
        <v>283</v>
      </c>
      <c r="C35" s="162">
        <f>SUM('1b.mell '!C261)</f>
        <v>0</v>
      </c>
      <c r="D35" s="162">
        <f>SUM('1b.mell '!D261)</f>
        <v>203</v>
      </c>
      <c r="E35" s="162">
        <f>SUM('1b.mell '!E261)</f>
        <v>203</v>
      </c>
      <c r="F35" s="156"/>
      <c r="G35" s="992"/>
      <c r="H35" s="993"/>
      <c r="I35" s="993"/>
      <c r="J35" s="159"/>
    </row>
    <row r="36" spans="1:10" s="155" customFormat="1" ht="12" thickBot="1">
      <c r="A36" s="1451" t="s">
        <v>1431</v>
      </c>
      <c r="B36" s="1457">
        <v>1100</v>
      </c>
      <c r="C36" s="291"/>
      <c r="D36" s="291"/>
      <c r="E36" s="291"/>
      <c r="F36" s="156"/>
      <c r="G36" s="992"/>
      <c r="H36" s="993"/>
      <c r="I36" s="993"/>
      <c r="J36" s="159"/>
    </row>
    <row r="37" spans="1:10" s="155" customFormat="1" ht="13.5" thickBot="1">
      <c r="A37" s="260" t="s">
        <v>1</v>
      </c>
      <c r="B37" s="1458">
        <f>SUM(B34:B36)</f>
        <v>1365368</v>
      </c>
      <c r="C37" s="267">
        <f>SUM(C34:C35)</f>
        <v>2170225</v>
      </c>
      <c r="D37" s="267">
        <f>SUM(D34:D35)</f>
        <v>1974666</v>
      </c>
      <c r="E37" s="267">
        <f>SUM(E34:E35)</f>
        <v>2062321</v>
      </c>
      <c r="F37" s="285"/>
      <c r="G37" s="995"/>
      <c r="H37" s="995"/>
      <c r="I37" s="995"/>
      <c r="J37" s="277"/>
    </row>
    <row r="38" spans="1:10" s="155" customFormat="1" ht="12.75" customHeight="1">
      <c r="A38" s="264" t="s">
        <v>408</v>
      </c>
      <c r="B38" s="1459">
        <v>26381</v>
      </c>
      <c r="C38" s="274">
        <f>SUM('1b.mell '!C263)</f>
        <v>27000</v>
      </c>
      <c r="D38" s="274">
        <f>SUM('1b.mell '!D263)</f>
        <v>24651</v>
      </c>
      <c r="E38" s="274">
        <f>SUM('1b.mell '!E263)</f>
        <v>28037</v>
      </c>
      <c r="F38" s="286"/>
      <c r="G38" s="1477"/>
      <c r="H38" s="993"/>
      <c r="I38" s="993"/>
      <c r="J38" s="159"/>
    </row>
    <row r="39" spans="1:10" s="155" customFormat="1" ht="12.75" customHeight="1" thickBot="1">
      <c r="A39" s="265" t="s">
        <v>2</v>
      </c>
      <c r="B39" s="1462">
        <v>9061</v>
      </c>
      <c r="C39" s="266">
        <f>SUM('1b.mell '!C264+'1b.mell '!C265)</f>
        <v>0</v>
      </c>
      <c r="D39" s="266">
        <f>SUM('1b.mell '!D264+'1b.mell '!D265)</f>
        <v>576040</v>
      </c>
      <c r="E39" s="266">
        <f>SUM('1b.mell '!E264+'1b.mell '!E265)</f>
        <v>576040</v>
      </c>
      <c r="F39" s="286"/>
      <c r="G39" s="1477"/>
      <c r="H39" s="992"/>
      <c r="I39" s="992"/>
      <c r="J39" s="217"/>
    </row>
    <row r="40" spans="1:10" s="155" customFormat="1" ht="13.5" thickBot="1">
      <c r="A40" s="262" t="s">
        <v>3</v>
      </c>
      <c r="B40" s="1461">
        <f>SUM(B38:B39)</f>
        <v>35442</v>
      </c>
      <c r="C40" s="276">
        <f>SUM(C38:C39)</f>
        <v>27000</v>
      </c>
      <c r="D40" s="276">
        <f>SUM(D38:D39)</f>
        <v>600691</v>
      </c>
      <c r="E40" s="276">
        <f>SUM(E38:E39)</f>
        <v>604077</v>
      </c>
      <c r="F40" s="287"/>
      <c r="G40" s="1478"/>
      <c r="H40" s="996"/>
      <c r="I40" s="996"/>
      <c r="J40" s="166"/>
    </row>
    <row r="41" spans="1:10" s="155" customFormat="1" ht="20.25" customHeight="1" thickBot="1" thickTop="1">
      <c r="A41" s="275" t="s">
        <v>784</v>
      </c>
      <c r="B41" s="177">
        <f>SUM(B40,B37,B33)</f>
        <v>1865707</v>
      </c>
      <c r="C41" s="177">
        <f>SUM(C40,C37,C33)</f>
        <v>2566470</v>
      </c>
      <c r="D41" s="177">
        <f>SUM(D40,D37,D33)</f>
        <v>2966056</v>
      </c>
      <c r="E41" s="177">
        <f>SUM(E40,E37,E33)</f>
        <v>3057097</v>
      </c>
      <c r="F41" s="180" t="s">
        <v>782</v>
      </c>
      <c r="G41" s="1479">
        <f>SUM(G30:G40)</f>
        <v>2803232</v>
      </c>
      <c r="H41" s="177">
        <f>SUM(H30:H40)</f>
        <v>4551767</v>
      </c>
      <c r="I41" s="177">
        <f>SUM(I30:I40)</f>
        <v>6615574</v>
      </c>
      <c r="J41" s="177">
        <f>SUM(J30:J40)</f>
        <v>3533644</v>
      </c>
    </row>
    <row r="42" spans="1:10" s="155" customFormat="1" ht="12.75" customHeight="1" thickTop="1">
      <c r="A42" s="200" t="s">
        <v>402</v>
      </c>
      <c r="B42" s="1456">
        <v>1949271</v>
      </c>
      <c r="C42" s="298">
        <f>SUM('1b.mell '!C268)</f>
        <v>45604</v>
      </c>
      <c r="D42" s="298">
        <f>SUM('1b.mell '!D268)</f>
        <v>2627975</v>
      </c>
      <c r="E42" s="298">
        <f>SUM('1b.mell '!E268)</f>
        <v>2627975</v>
      </c>
      <c r="F42" s="257"/>
      <c r="G42" s="1456"/>
      <c r="H42" s="298"/>
      <c r="I42" s="298"/>
      <c r="J42" s="298"/>
    </row>
    <row r="43" spans="1:10" s="155" customFormat="1" ht="12.75" customHeight="1">
      <c r="A43" s="257" t="s">
        <v>437</v>
      </c>
      <c r="B43" s="1457">
        <v>45604</v>
      </c>
      <c r="C43" s="810"/>
      <c r="D43" s="810">
        <f>SUM('1b.mell '!D272)</f>
        <v>55360</v>
      </c>
      <c r="E43" s="810">
        <f>SUM('1b.mell '!E272)</f>
        <v>44400</v>
      </c>
      <c r="F43" s="257" t="s">
        <v>439</v>
      </c>
      <c r="G43" s="1456">
        <v>46251</v>
      </c>
      <c r="H43" s="811">
        <f>SUM('1c.mell '!C150)</f>
        <v>45604</v>
      </c>
      <c r="I43" s="811">
        <f>SUM('1c.mell '!D150)</f>
        <v>100965</v>
      </c>
      <c r="J43" s="811">
        <f>SUM('1c.mell '!E150)</f>
        <v>45604</v>
      </c>
    </row>
    <row r="44" spans="1:10" s="155" customFormat="1" ht="12.75" customHeight="1">
      <c r="A44" s="257" t="s">
        <v>516</v>
      </c>
      <c r="B44" s="1453">
        <v>5852423</v>
      </c>
      <c r="C44" s="162">
        <f>SUM('1b.mell '!C269)</f>
        <v>6202918</v>
      </c>
      <c r="D44" s="162">
        <f>SUM('1b.mell '!D269)</f>
        <v>6236214</v>
      </c>
      <c r="E44" s="162">
        <f>SUM('1b.mell '!E269)</f>
        <v>6097333</v>
      </c>
      <c r="F44" s="937" t="s">
        <v>517</v>
      </c>
      <c r="G44" s="162">
        <v>5852423</v>
      </c>
      <c r="H44" s="162">
        <f>SUM('1c.mell '!C149)</f>
        <v>6202918</v>
      </c>
      <c r="I44" s="162">
        <f>SUM('1c.mell '!D149)</f>
        <v>6236214</v>
      </c>
      <c r="J44" s="162">
        <f>SUM('1c.mell '!E149)</f>
        <v>6097333</v>
      </c>
    </row>
    <row r="45" spans="1:10" s="155" customFormat="1" ht="12.75" customHeight="1">
      <c r="A45" s="257" t="s">
        <v>352</v>
      </c>
      <c r="B45" s="1453"/>
      <c r="C45" s="162">
        <v>2000000</v>
      </c>
      <c r="D45" s="162">
        <v>2000000</v>
      </c>
      <c r="E45" s="162">
        <v>2000000</v>
      </c>
      <c r="F45" s="937" t="s">
        <v>515</v>
      </c>
      <c r="G45" s="162"/>
      <c r="H45" s="162">
        <v>2000000</v>
      </c>
      <c r="I45" s="162">
        <v>2000000</v>
      </c>
      <c r="J45" s="162">
        <v>2000000</v>
      </c>
    </row>
    <row r="46" spans="1:10" s="155" customFormat="1" ht="12.75" customHeight="1">
      <c r="A46" s="1463" t="s">
        <v>1432</v>
      </c>
      <c r="B46" s="1453">
        <v>27400000</v>
      </c>
      <c r="C46" s="162"/>
      <c r="D46" s="162"/>
      <c r="E46" s="162"/>
      <c r="F46" s="257" t="s">
        <v>1432</v>
      </c>
      <c r="G46" s="162">
        <v>27400000</v>
      </c>
      <c r="H46" s="162"/>
      <c r="I46" s="162"/>
      <c r="J46" s="162"/>
    </row>
    <row r="47" spans="1:10" s="155" customFormat="1" ht="12.75" customHeight="1" thickBot="1">
      <c r="A47" s="288" t="s">
        <v>430</v>
      </c>
      <c r="B47" s="1467"/>
      <c r="C47" s="936"/>
      <c r="D47" s="936">
        <v>362</v>
      </c>
      <c r="E47" s="936">
        <v>362</v>
      </c>
      <c r="F47" s="284"/>
      <c r="G47" s="289"/>
      <c r="H47" s="291"/>
      <c r="I47" s="291"/>
      <c r="J47" s="291"/>
    </row>
    <row r="48" spans="1:10" s="155" customFormat="1" ht="15" thickBot="1" thickTop="1">
      <c r="A48" s="176" t="s">
        <v>777</v>
      </c>
      <c r="B48" s="177">
        <f>SUM(B42:B47)</f>
        <v>35247298</v>
      </c>
      <c r="C48" s="163">
        <f>SUM(C42:C45)</f>
        <v>8248522</v>
      </c>
      <c r="D48" s="163">
        <f>SUM(D42:D47)</f>
        <v>10919911</v>
      </c>
      <c r="E48" s="163">
        <f>SUM(E42:E47)</f>
        <v>10770070</v>
      </c>
      <c r="F48" s="176" t="s">
        <v>778</v>
      </c>
      <c r="G48" s="177">
        <f>SUM(G43:G46)</f>
        <v>33298674</v>
      </c>
      <c r="H48" s="222">
        <f>SUM(H43:H45)</f>
        <v>8248522</v>
      </c>
      <c r="I48" s="222">
        <f>SUM(I43:I45)</f>
        <v>8337179</v>
      </c>
      <c r="J48" s="222">
        <f>SUM(J43:J45)</f>
        <v>8142937</v>
      </c>
    </row>
    <row r="49" spans="1:10" s="155" customFormat="1" ht="12" thickTop="1">
      <c r="A49" s="1464" t="s">
        <v>402</v>
      </c>
      <c r="B49" s="1468">
        <v>1582193</v>
      </c>
      <c r="C49" s="1465">
        <f>SUM('1b.mell '!C274)</f>
        <v>1657396</v>
      </c>
      <c r="D49" s="1465">
        <f>SUM('1b.mell '!D274)</f>
        <v>2206909</v>
      </c>
      <c r="E49" s="1465">
        <f>SUM('1b.mell '!E274)</f>
        <v>2206909</v>
      </c>
      <c r="F49" s="1466" t="s">
        <v>440</v>
      </c>
      <c r="G49" s="1480">
        <v>48000</v>
      </c>
      <c r="H49" s="1465">
        <f>SUM('1c.mell '!C153)</f>
        <v>48000</v>
      </c>
      <c r="I49" s="1465">
        <f>SUM('1c.mell '!D153)</f>
        <v>48000</v>
      </c>
      <c r="J49" s="1465">
        <f>SUM('1c.mell '!E153)</f>
        <v>48000</v>
      </c>
    </row>
    <row r="50" spans="1:10" s="155" customFormat="1" ht="12" thickBot="1">
      <c r="A50" s="288" t="s">
        <v>516</v>
      </c>
      <c r="B50" s="1467">
        <v>163816</v>
      </c>
      <c r="C50" s="936"/>
      <c r="D50" s="936"/>
      <c r="E50" s="936"/>
      <c r="F50" s="1471" t="s">
        <v>517</v>
      </c>
      <c r="G50" s="996">
        <v>163816</v>
      </c>
      <c r="H50" s="289"/>
      <c r="I50" s="166"/>
      <c r="J50" s="166"/>
    </row>
    <row r="51" spans="1:10" s="155" customFormat="1" ht="16.5" customHeight="1" thickBot="1" thickTop="1">
      <c r="A51" s="290" t="s">
        <v>4</v>
      </c>
      <c r="B51" s="1469">
        <f>SUM(B49:B50)</f>
        <v>1746009</v>
      </c>
      <c r="C51" s="163">
        <f>SUM(C49:C49)</f>
        <v>1657396</v>
      </c>
      <c r="D51" s="163">
        <f>SUM(D49:D49)</f>
        <v>2206909</v>
      </c>
      <c r="E51" s="163">
        <f>SUM(E49:E49)</f>
        <v>2206909</v>
      </c>
      <c r="F51" s="178" t="s">
        <v>758</v>
      </c>
      <c r="G51" s="1481">
        <f>SUM(G49:G50)</f>
        <v>211816</v>
      </c>
      <c r="H51" s="222">
        <f>SUM(H49:H49)</f>
        <v>48000</v>
      </c>
      <c r="I51" s="292">
        <f>SUM(I49:I49)</f>
        <v>48000</v>
      </c>
      <c r="J51" s="292">
        <f>SUM(J49:J49)</f>
        <v>48000</v>
      </c>
    </row>
    <row r="52" spans="1:10" s="155" customFormat="1" ht="13.5" thickBot="1" thickTop="1">
      <c r="A52" s="278"/>
      <c r="B52" s="1470"/>
      <c r="C52" s="279"/>
      <c r="D52" s="279"/>
      <c r="E52" s="279"/>
      <c r="F52" s="293"/>
      <c r="G52" s="293"/>
      <c r="H52" s="289"/>
      <c r="I52" s="289"/>
      <c r="J52" s="289"/>
    </row>
    <row r="53" spans="1:10" s="155" customFormat="1" ht="20.25" customHeight="1" thickBot="1" thickTop="1">
      <c r="A53" s="198" t="s">
        <v>438</v>
      </c>
      <c r="B53" s="179">
        <f>SUM(B28+B41+B49+B42+B45+B43)</f>
        <v>18480513</v>
      </c>
      <c r="C53" s="179">
        <f>SUM(C28+C41+C49+C42+C45)</f>
        <v>18586547</v>
      </c>
      <c r="D53" s="179">
        <f>SUM(D28+D41+D49+D42+D45+D47+D43)</f>
        <v>22275985</v>
      </c>
      <c r="E53" s="179">
        <f>SUM(E28+E41+E49+E42+E45+E47+E43)</f>
        <v>23248480</v>
      </c>
      <c r="F53" s="198" t="s">
        <v>441</v>
      </c>
      <c r="G53" s="179">
        <f>SUM(G28+G41+G49+G43+G45)</f>
        <v>13645269</v>
      </c>
      <c r="H53" s="179">
        <f>SUM(H28+H41+H49+H43+H45)</f>
        <v>18586547</v>
      </c>
      <c r="I53" s="179">
        <f>SUM(I28+I41+I49+I43+I45)</f>
        <v>22275985</v>
      </c>
      <c r="J53" s="179">
        <f>SUM(J28+J41+J49+J43+J45)</f>
        <v>16920593</v>
      </c>
    </row>
    <row r="54" spans="1:2" ht="14.25" thickTop="1">
      <c r="A54" s="154"/>
      <c r="B54" s="154"/>
    </row>
    <row r="55" spans="1:2" ht="13.5">
      <c r="A55" s="154"/>
      <c r="B55" s="154"/>
    </row>
    <row r="56" spans="1:2" ht="13.5">
      <c r="A56" s="154"/>
      <c r="B56" s="154"/>
    </row>
  </sheetData>
  <sheetProtection/>
  <mergeCells count="12">
    <mergeCell ref="A1:H1"/>
    <mergeCell ref="H4:H5"/>
    <mergeCell ref="C4:C5"/>
    <mergeCell ref="D4:D5"/>
    <mergeCell ref="J4:J5"/>
    <mergeCell ref="I4:I5"/>
    <mergeCell ref="A2:H2"/>
    <mergeCell ref="A4:A5"/>
    <mergeCell ref="F4:F5"/>
    <mergeCell ref="E4:E5"/>
    <mergeCell ref="B4:B5"/>
    <mergeCell ref="G4:G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1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showZeros="0" zoomScalePageLayoutView="0" workbookViewId="0" topLeftCell="A22">
      <selection activeCell="B46" sqref="B46"/>
    </sheetView>
  </sheetViews>
  <sheetFormatPr defaultColWidth="9.125" defaultRowHeight="12.75"/>
  <cols>
    <col min="1" max="1" width="6.125" style="41" customWidth="1"/>
    <col min="2" max="2" width="52.00390625" style="41" customWidth="1"/>
    <col min="3" max="5" width="13.125" style="20" customWidth="1"/>
    <col min="6" max="6" width="9.875" style="227" customWidth="1"/>
    <col min="7" max="7" width="40.50390625" style="41" customWidth="1"/>
    <col min="8" max="16384" width="9.125" style="41" customWidth="1"/>
  </cols>
  <sheetData>
    <row r="1" spans="1:7" s="39" customFormat="1" ht="12">
      <c r="A1" s="1564" t="s">
        <v>867</v>
      </c>
      <c r="B1" s="1508"/>
      <c r="C1" s="1508"/>
      <c r="D1" s="1508"/>
      <c r="E1" s="1508"/>
      <c r="F1" s="1508"/>
      <c r="G1" s="1508"/>
    </row>
    <row r="2" spans="1:7" s="39" customFormat="1" ht="12">
      <c r="A2" s="1556" t="s">
        <v>366</v>
      </c>
      <c r="B2" s="1557"/>
      <c r="C2" s="1557"/>
      <c r="D2" s="1557"/>
      <c r="E2" s="1557"/>
      <c r="F2" s="1557"/>
      <c r="G2" s="1557"/>
    </row>
    <row r="3" spans="1:6" s="39" customFormat="1" ht="9.75" customHeight="1">
      <c r="A3" s="32"/>
      <c r="B3" s="32"/>
      <c r="C3" s="65"/>
      <c r="D3" s="65"/>
      <c r="E3" s="65"/>
      <c r="F3" s="226"/>
    </row>
    <row r="4" spans="1:7" s="39" customFormat="1" ht="11.25">
      <c r="A4" s="573"/>
      <c r="B4" s="573"/>
      <c r="C4" s="574"/>
      <c r="D4" s="574"/>
      <c r="E4" s="574"/>
      <c r="F4" s="575"/>
      <c r="G4" s="436" t="s">
        <v>902</v>
      </c>
    </row>
    <row r="5" spans="1:7" ht="12" customHeight="1">
      <c r="A5" s="518"/>
      <c r="B5" s="530"/>
      <c r="C5" s="1533" t="s">
        <v>426</v>
      </c>
      <c r="D5" s="1533" t="s">
        <v>1388</v>
      </c>
      <c r="E5" s="1501" t="s">
        <v>1392</v>
      </c>
      <c r="F5" s="1565" t="s">
        <v>1391</v>
      </c>
      <c r="G5" s="438" t="s">
        <v>862</v>
      </c>
    </row>
    <row r="6" spans="1:7" ht="12" customHeight="1">
      <c r="A6" s="76" t="s">
        <v>42</v>
      </c>
      <c r="B6" s="532" t="s">
        <v>861</v>
      </c>
      <c r="C6" s="1534"/>
      <c r="D6" s="1534"/>
      <c r="E6" s="1521"/>
      <c r="F6" s="1566"/>
      <c r="G6" s="76" t="s">
        <v>863</v>
      </c>
    </row>
    <row r="7" spans="1:7" s="39" customFormat="1" ht="12.75" customHeight="1" thickBot="1">
      <c r="A7" s="76"/>
      <c r="B7" s="399"/>
      <c r="C7" s="1541"/>
      <c r="D7" s="1541"/>
      <c r="E7" s="1522"/>
      <c r="F7" s="1567"/>
      <c r="G7" s="399"/>
    </row>
    <row r="8" spans="1:7" s="39" customFormat="1" ht="11.25">
      <c r="A8" s="400" t="s">
        <v>883</v>
      </c>
      <c r="B8" s="400" t="s">
        <v>884</v>
      </c>
      <c r="C8" s="438" t="s">
        <v>885</v>
      </c>
      <c r="D8" s="438" t="s">
        <v>886</v>
      </c>
      <c r="E8" s="438" t="s">
        <v>887</v>
      </c>
      <c r="F8" s="438" t="s">
        <v>757</v>
      </c>
      <c r="G8" s="438" t="s">
        <v>138</v>
      </c>
    </row>
    <row r="9" spans="1:7" s="39" customFormat="1" ht="12.75">
      <c r="A9" s="486"/>
      <c r="B9" s="576" t="s">
        <v>33</v>
      </c>
      <c r="C9" s="443"/>
      <c r="D9" s="443"/>
      <c r="E9" s="443"/>
      <c r="F9" s="523"/>
      <c r="G9" s="482"/>
    </row>
    <row r="10" spans="1:7" ht="11.25">
      <c r="A10" s="76"/>
      <c r="B10" s="539" t="s">
        <v>19</v>
      </c>
      <c r="C10" s="577"/>
      <c r="D10" s="577"/>
      <c r="E10" s="577"/>
      <c r="F10" s="578"/>
      <c r="G10" s="391"/>
    </row>
    <row r="11" spans="1:7" ht="12">
      <c r="A11" s="464">
        <v>5012</v>
      </c>
      <c r="B11" s="915" t="s">
        <v>357</v>
      </c>
      <c r="C11" s="74">
        <v>2000</v>
      </c>
      <c r="D11" s="1034">
        <v>2000</v>
      </c>
      <c r="E11" s="1423"/>
      <c r="F11" s="1105">
        <f>SUM(E11/D11)</f>
        <v>0</v>
      </c>
      <c r="G11" s="546"/>
    </row>
    <row r="12" spans="1:7" ht="11.25">
      <c r="A12" s="486">
        <v>5010</v>
      </c>
      <c r="B12" s="914" t="s">
        <v>895</v>
      </c>
      <c r="C12" s="309">
        <f>SUM(C11:C11)</f>
        <v>2000</v>
      </c>
      <c r="D12" s="309">
        <f>SUM(D11:D11)</f>
        <v>2000</v>
      </c>
      <c r="E12" s="309">
        <f>SUM(E11:E11)</f>
        <v>0</v>
      </c>
      <c r="F12" s="1106">
        <f aca="true" t="shared" si="0" ref="F12:F44">SUM(E12/D12)</f>
        <v>0</v>
      </c>
      <c r="G12" s="75"/>
    </row>
    <row r="13" spans="1:7" s="39" customFormat="1" ht="11.25">
      <c r="A13" s="76"/>
      <c r="B13" s="561" t="s">
        <v>26</v>
      </c>
      <c r="C13" s="943"/>
      <c r="D13" s="943"/>
      <c r="E13" s="943"/>
      <c r="F13" s="581"/>
      <c r="G13" s="553"/>
    </row>
    <row r="14" spans="1:7" ht="11.25">
      <c r="A14" s="464">
        <v>5021</v>
      </c>
      <c r="B14" s="579" t="s">
        <v>698</v>
      </c>
      <c r="C14" s="74">
        <v>28000</v>
      </c>
      <c r="D14" s="1034">
        <v>51560</v>
      </c>
      <c r="E14" s="1034">
        <v>27680</v>
      </c>
      <c r="F14" s="581">
        <f t="shared" si="0"/>
        <v>0.5368502715283165</v>
      </c>
      <c r="G14" s="391"/>
    </row>
    <row r="15" spans="1:7" ht="11.25">
      <c r="A15" s="464">
        <v>5023</v>
      </c>
      <c r="B15" s="579" t="s">
        <v>302</v>
      </c>
      <c r="C15" s="74">
        <v>33664</v>
      </c>
      <c r="D15" s="1034">
        <v>231250</v>
      </c>
      <c r="E15" s="1034"/>
      <c r="F15" s="581">
        <f t="shared" si="0"/>
        <v>0</v>
      </c>
      <c r="G15" s="391"/>
    </row>
    <row r="16" spans="1:7" ht="11.25">
      <c r="A16" s="464">
        <v>5024</v>
      </c>
      <c r="B16" s="812" t="s">
        <v>326</v>
      </c>
      <c r="C16" s="74"/>
      <c r="D16" s="1034">
        <v>220000</v>
      </c>
      <c r="E16" s="1423">
        <v>5995</v>
      </c>
      <c r="F16" s="1105">
        <f t="shared" si="0"/>
        <v>0.02725</v>
      </c>
      <c r="G16" s="391"/>
    </row>
    <row r="17" spans="1:7" s="39" customFormat="1" ht="11.25">
      <c r="A17" s="486">
        <v>5020</v>
      </c>
      <c r="B17" s="800" t="s">
        <v>895</v>
      </c>
      <c r="C17" s="309">
        <f>SUM(C14:C15)</f>
        <v>61664</v>
      </c>
      <c r="D17" s="309">
        <f>SUM(D14:D16)</f>
        <v>502810</v>
      </c>
      <c r="E17" s="309">
        <f>SUM(E14:E16)</f>
        <v>33675</v>
      </c>
      <c r="F17" s="1106">
        <f t="shared" si="0"/>
        <v>0.06697360832123467</v>
      </c>
      <c r="G17" s="550"/>
    </row>
    <row r="18" spans="1:7" s="39" customFormat="1" ht="12" customHeight="1">
      <c r="A18" s="76"/>
      <c r="B18" s="582" t="s">
        <v>772</v>
      </c>
      <c r="C18" s="943"/>
      <c r="D18" s="943"/>
      <c r="E18" s="943"/>
      <c r="F18" s="581"/>
      <c r="G18" s="553"/>
    </row>
    <row r="19" spans="1:7" s="39" customFormat="1" ht="12" customHeight="1">
      <c r="A19" s="541">
        <v>5030</v>
      </c>
      <c r="B19" s="919" t="s">
        <v>346</v>
      </c>
      <c r="C19" s="943">
        <v>10000</v>
      </c>
      <c r="D19" s="1035">
        <v>10000</v>
      </c>
      <c r="E19" s="1035">
        <v>1115</v>
      </c>
      <c r="F19" s="581">
        <f t="shared" si="0"/>
        <v>0.1115</v>
      </c>
      <c r="G19" s="543"/>
    </row>
    <row r="20" spans="1:7" ht="11.25">
      <c r="A20" s="464">
        <v>5033</v>
      </c>
      <c r="B20" s="915" t="s">
        <v>739</v>
      </c>
      <c r="C20" s="74">
        <v>20000</v>
      </c>
      <c r="D20" s="1034">
        <v>49707</v>
      </c>
      <c r="E20" s="1034">
        <v>28554</v>
      </c>
      <c r="F20" s="581">
        <f t="shared" si="0"/>
        <v>0.5744462550546201</v>
      </c>
      <c r="G20" s="583"/>
    </row>
    <row r="21" spans="1:7" ht="11.25">
      <c r="A21" s="464">
        <v>5039</v>
      </c>
      <c r="B21" s="579" t="s">
        <v>331</v>
      </c>
      <c r="C21" s="74">
        <v>60000</v>
      </c>
      <c r="D21" s="1034">
        <v>60000</v>
      </c>
      <c r="E21" s="1034"/>
      <c r="F21" s="581">
        <f t="shared" si="0"/>
        <v>0</v>
      </c>
      <c r="G21" s="583"/>
    </row>
    <row r="22" spans="1:7" ht="12" customHeight="1">
      <c r="A22" s="464">
        <v>5040</v>
      </c>
      <c r="B22" s="579" t="s">
        <v>265</v>
      </c>
      <c r="C22" s="74"/>
      <c r="D22" s="1034">
        <v>9643</v>
      </c>
      <c r="E22" s="1034">
        <v>9643</v>
      </c>
      <c r="F22" s="581">
        <f t="shared" si="0"/>
        <v>1</v>
      </c>
      <c r="G22" s="583"/>
    </row>
    <row r="23" spans="1:7" ht="11.25">
      <c r="A23" s="464">
        <v>5042</v>
      </c>
      <c r="B23" s="579" t="s">
        <v>307</v>
      </c>
      <c r="C23" s="74">
        <v>1500</v>
      </c>
      <c r="D23" s="1034">
        <v>2000</v>
      </c>
      <c r="E23" s="1034">
        <v>1495</v>
      </c>
      <c r="F23" s="581">
        <f t="shared" si="0"/>
        <v>0.7475</v>
      </c>
      <c r="G23" s="583"/>
    </row>
    <row r="24" spans="1:7" ht="11.25">
      <c r="A24" s="464">
        <v>5043</v>
      </c>
      <c r="B24" s="579" t="s">
        <v>347</v>
      </c>
      <c r="C24" s="74">
        <v>500</v>
      </c>
      <c r="D24" s="1034">
        <v>500</v>
      </c>
      <c r="E24" s="1034"/>
      <c r="F24" s="581">
        <f t="shared" si="0"/>
        <v>0</v>
      </c>
      <c r="G24" s="583"/>
    </row>
    <row r="25" spans="1:7" ht="11.25">
      <c r="A25" s="464">
        <v>5044</v>
      </c>
      <c r="B25" s="579" t="s">
        <v>350</v>
      </c>
      <c r="C25" s="74">
        <v>300000</v>
      </c>
      <c r="D25" s="1034">
        <v>300000</v>
      </c>
      <c r="E25" s="1423">
        <v>299406</v>
      </c>
      <c r="F25" s="1105">
        <f t="shared" si="0"/>
        <v>0.99802</v>
      </c>
      <c r="G25" s="583"/>
    </row>
    <row r="26" spans="1:7" ht="12" customHeight="1">
      <c r="A26" s="486">
        <v>5050</v>
      </c>
      <c r="B26" s="580" t="s">
        <v>895</v>
      </c>
      <c r="C26" s="309">
        <f>SUM(C20+C21+C22+C23+C19+C24+C25)</f>
        <v>392000</v>
      </c>
      <c r="D26" s="309">
        <f>SUM(D20+D21+D22+D23+D19+D24+D25)</f>
        <v>431850</v>
      </c>
      <c r="E26" s="309">
        <f>SUM(E20+E21+E22+E23+E19+E24+E25)</f>
        <v>340213</v>
      </c>
      <c r="F26" s="1106">
        <f t="shared" si="0"/>
        <v>0.7878036355215932</v>
      </c>
      <c r="G26" s="550"/>
    </row>
    <row r="27" spans="1:7" ht="12" customHeight="1">
      <c r="A27" s="518"/>
      <c r="B27" s="813" t="s">
        <v>340</v>
      </c>
      <c r="C27" s="313"/>
      <c r="D27" s="313"/>
      <c r="E27" s="584"/>
      <c r="F27" s="581"/>
      <c r="G27" s="814"/>
    </row>
    <row r="28" spans="1:7" ht="12" customHeight="1">
      <c r="A28" s="541">
        <v>5062</v>
      </c>
      <c r="B28" s="919" t="s">
        <v>308</v>
      </c>
      <c r="C28" s="301">
        <v>6864</v>
      </c>
      <c r="D28" s="1028">
        <v>13801</v>
      </c>
      <c r="E28" s="1028">
        <v>6861</v>
      </c>
      <c r="F28" s="581">
        <f t="shared" si="0"/>
        <v>0.4971378885588001</v>
      </c>
      <c r="G28" s="920"/>
    </row>
    <row r="29" spans="1:7" ht="12" customHeight="1">
      <c r="A29" s="541">
        <v>5063</v>
      </c>
      <c r="B29" s="919" t="s">
        <v>348</v>
      </c>
      <c r="C29" s="301">
        <v>6000</v>
      </c>
      <c r="D29" s="1028">
        <v>6000</v>
      </c>
      <c r="E29" s="1028">
        <v>6000</v>
      </c>
      <c r="F29" s="581">
        <f t="shared" si="0"/>
        <v>1</v>
      </c>
      <c r="G29" s="920"/>
    </row>
    <row r="30" spans="1:7" ht="12" customHeight="1">
      <c r="A30" s="541">
        <v>5064</v>
      </c>
      <c r="B30" s="919" t="s">
        <v>341</v>
      </c>
      <c r="C30" s="301"/>
      <c r="D30" s="1028">
        <v>50738</v>
      </c>
      <c r="E30" s="881">
        <v>39951</v>
      </c>
      <c r="F30" s="1105">
        <f t="shared" si="0"/>
        <v>0.7873980054397098</v>
      </c>
      <c r="G30" s="920"/>
    </row>
    <row r="31" spans="1:7" ht="12" customHeight="1">
      <c r="A31" s="486">
        <v>5060</v>
      </c>
      <c r="B31" s="580" t="s">
        <v>895</v>
      </c>
      <c r="C31" s="309">
        <f>SUM(C28:C29)</f>
        <v>12864</v>
      </c>
      <c r="D31" s="309">
        <f>SUM(D28:D30)</f>
        <v>70539</v>
      </c>
      <c r="E31" s="309">
        <f>SUM(E28:E30)</f>
        <v>52812</v>
      </c>
      <c r="F31" s="1106">
        <f t="shared" si="0"/>
        <v>0.7486922128184409</v>
      </c>
      <c r="G31" s="550"/>
    </row>
    <row r="32" spans="1:7" ht="15.75" customHeight="1">
      <c r="A32" s="382"/>
      <c r="B32" s="815" t="s">
        <v>34</v>
      </c>
      <c r="C32" s="311">
        <f>SUM(C26+C17+C12+C31)</f>
        <v>468528</v>
      </c>
      <c r="D32" s="311">
        <f>SUM(D26+D17+D12+D31)</f>
        <v>1007199</v>
      </c>
      <c r="E32" s="311">
        <f>SUM(E26+E17+E12+E31)</f>
        <v>426700</v>
      </c>
      <c r="F32" s="1106">
        <f t="shared" si="0"/>
        <v>0.4236501426232552</v>
      </c>
      <c r="G32" s="566"/>
    </row>
    <row r="33" spans="1:7" ht="11.25">
      <c r="A33" s="76"/>
      <c r="B33" s="568" t="s">
        <v>786</v>
      </c>
      <c r="C33" s="584"/>
      <c r="D33" s="584"/>
      <c r="E33" s="584"/>
      <c r="F33" s="581"/>
      <c r="G33" s="391"/>
    </row>
    <row r="34" spans="1:7" ht="11.25">
      <c r="A34" s="76"/>
      <c r="B34" s="391" t="s">
        <v>830</v>
      </c>
      <c r="C34" s="301"/>
      <c r="D34" s="301"/>
      <c r="E34" s="301"/>
      <c r="F34" s="581"/>
      <c r="G34" s="391"/>
    </row>
    <row r="35" spans="1:7" ht="11.25">
      <c r="A35" s="76"/>
      <c r="B35" s="569" t="s">
        <v>825</v>
      </c>
      <c r="C35" s="301"/>
      <c r="D35" s="301"/>
      <c r="E35" s="301"/>
      <c r="F35" s="581"/>
      <c r="G35" s="391"/>
    </row>
    <row r="36" spans="1:7" ht="12" customHeight="1">
      <c r="A36" s="387"/>
      <c r="B36" s="569" t="s">
        <v>826</v>
      </c>
      <c r="C36" s="569"/>
      <c r="D36" s="569"/>
      <c r="E36" s="569"/>
      <c r="F36" s="581"/>
      <c r="G36" s="391"/>
    </row>
    <row r="37" spans="1:7" ht="12" customHeight="1">
      <c r="A37" s="387"/>
      <c r="B37" s="569" t="s">
        <v>57</v>
      </c>
      <c r="C37" s="392"/>
      <c r="D37" s="392"/>
      <c r="E37" s="392"/>
      <c r="F37" s="581"/>
      <c r="G37" s="391"/>
    </row>
    <row r="38" spans="1:7" ht="12" customHeight="1">
      <c r="A38" s="387"/>
      <c r="B38" s="570" t="s">
        <v>776</v>
      </c>
      <c r="C38" s="585">
        <f>SUM(C34:C37)</f>
        <v>0</v>
      </c>
      <c r="D38" s="585">
        <f>SUM(D34:D37)</f>
        <v>0</v>
      </c>
      <c r="E38" s="585"/>
      <c r="F38" s="581"/>
      <c r="G38" s="391"/>
    </row>
    <row r="39" spans="1:7" ht="12" customHeight="1">
      <c r="A39" s="387"/>
      <c r="B39" s="571" t="s">
        <v>787</v>
      </c>
      <c r="C39" s="392"/>
      <c r="D39" s="392"/>
      <c r="E39" s="392"/>
      <c r="F39" s="581"/>
      <c r="G39" s="391"/>
    </row>
    <row r="40" spans="1:7" ht="12" customHeight="1">
      <c r="A40" s="387"/>
      <c r="B40" s="569" t="s">
        <v>10</v>
      </c>
      <c r="C40" s="392"/>
      <c r="D40" s="392"/>
      <c r="E40" s="392"/>
      <c r="F40" s="581"/>
      <c r="G40" s="391"/>
    </row>
    <row r="41" spans="1:7" ht="12" customHeight="1">
      <c r="A41" s="387"/>
      <c r="B41" s="569" t="s">
        <v>333</v>
      </c>
      <c r="C41" s="392">
        <f>SUM(C26+C17+C12+C31)-C36-C34-C35-C42-C40</f>
        <v>468528</v>
      </c>
      <c r="D41" s="392">
        <f>SUM(D26+D17+D12+D31)-D36-D34-D35-D42-D40</f>
        <v>1007199</v>
      </c>
      <c r="E41" s="392">
        <f>SUM(E26+E17+E12+E31)-E36-E34-E35-E42-E40</f>
        <v>426700</v>
      </c>
      <c r="F41" s="581">
        <f t="shared" si="0"/>
        <v>0.4236501426232552</v>
      </c>
      <c r="G41" s="391"/>
    </row>
    <row r="42" spans="1:7" ht="12" customHeight="1">
      <c r="A42" s="387"/>
      <c r="B42" s="569" t="s">
        <v>92</v>
      </c>
      <c r="C42" s="392"/>
      <c r="D42" s="392"/>
      <c r="E42" s="392"/>
      <c r="F42" s="581"/>
      <c r="G42" s="391"/>
    </row>
    <row r="43" spans="1:7" ht="12" customHeight="1">
      <c r="A43" s="559"/>
      <c r="B43" s="310" t="s">
        <v>782</v>
      </c>
      <c r="C43" s="408">
        <f>SUM(C40:C42)</f>
        <v>468528</v>
      </c>
      <c r="D43" s="408">
        <f>SUM(D40:D42)</f>
        <v>1007199</v>
      </c>
      <c r="E43" s="408">
        <f>SUM(E40:E42)</f>
        <v>426700</v>
      </c>
      <c r="F43" s="1104">
        <f t="shared" si="0"/>
        <v>0.4236501426232552</v>
      </c>
      <c r="G43" s="388"/>
    </row>
    <row r="44" spans="1:7" ht="12" customHeight="1">
      <c r="A44" s="586"/>
      <c r="B44" s="550" t="s">
        <v>829</v>
      </c>
      <c r="C44" s="587">
        <f>SUM(C26+C17+C12+C31)</f>
        <v>468528</v>
      </c>
      <c r="D44" s="587">
        <f>SUM(D26+D17+D12+D31)</f>
        <v>1007199</v>
      </c>
      <c r="E44" s="587">
        <f>SUM(E26+E17+E12+E31)</f>
        <v>426700</v>
      </c>
      <c r="F44" s="1104">
        <f t="shared" si="0"/>
        <v>0.4236501426232552</v>
      </c>
      <c r="G44" s="75"/>
    </row>
    <row r="46" ht="11.25">
      <c r="B46" s="41" t="s">
        <v>1502</v>
      </c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6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showZeros="0" zoomScalePageLayoutView="0" workbookViewId="0" topLeftCell="A1">
      <selection activeCell="E17" sqref="E17"/>
    </sheetView>
  </sheetViews>
  <sheetFormatPr defaultColWidth="9.125" defaultRowHeight="12.75"/>
  <cols>
    <col min="1" max="1" width="10.125" style="61" customWidth="1"/>
    <col min="2" max="2" width="52.50390625" style="60" customWidth="1"/>
    <col min="3" max="3" width="11.50390625" style="60" customWidth="1"/>
    <col min="4" max="4" width="11.75390625" style="60" customWidth="1"/>
    <col min="5" max="16384" width="9.125" style="60" customWidth="1"/>
  </cols>
  <sheetData>
    <row r="1" spans="1:4" ht="12.75" customHeight="1">
      <c r="A1" s="1574" t="s">
        <v>828</v>
      </c>
      <c r="B1" s="1574"/>
      <c r="C1" s="1574"/>
      <c r="D1" s="1574"/>
    </row>
    <row r="2" ht="12">
      <c r="B2" s="61"/>
    </row>
    <row r="3" spans="1:4" s="57" customFormat="1" ht="12.75" customHeight="1">
      <c r="A3" s="1573" t="s">
        <v>367</v>
      </c>
      <c r="B3" s="1573"/>
      <c r="C3" s="1573"/>
      <c r="D3" s="1573"/>
    </row>
    <row r="4" s="57" customFormat="1" ht="12.75"/>
    <row r="5" s="57" customFormat="1" ht="12.75"/>
    <row r="6" spans="3:4" s="57" customFormat="1" ht="12.75">
      <c r="C6" s="979"/>
      <c r="D6" s="979" t="s">
        <v>137</v>
      </c>
    </row>
    <row r="7" spans="1:4" s="57" customFormat="1" ht="12.75" customHeight="1">
      <c r="A7" s="1568" t="s">
        <v>42</v>
      </c>
      <c r="B7" s="1568" t="s">
        <v>882</v>
      </c>
      <c r="C7" s="1501" t="s">
        <v>426</v>
      </c>
      <c r="D7" s="1501" t="s">
        <v>1388</v>
      </c>
    </row>
    <row r="8" spans="1:4" s="57" customFormat="1" ht="12.75">
      <c r="A8" s="1571"/>
      <c r="B8" s="1569"/>
      <c r="C8" s="1554"/>
      <c r="D8" s="1554"/>
    </row>
    <row r="9" spans="1:4" s="57" customFormat="1" ht="13.5" thickBot="1">
      <c r="A9" s="1572"/>
      <c r="B9" s="1570"/>
      <c r="C9" s="1520"/>
      <c r="D9" s="1520"/>
    </row>
    <row r="10" spans="1:4" s="57" customFormat="1" ht="12.75">
      <c r="A10" s="70" t="s">
        <v>883</v>
      </c>
      <c r="B10" s="70" t="s">
        <v>884</v>
      </c>
      <c r="C10" s="70" t="s">
        <v>885</v>
      </c>
      <c r="D10" s="70" t="s">
        <v>886</v>
      </c>
    </row>
    <row r="11" spans="1:4" s="57" customFormat="1" ht="12.75">
      <c r="A11" s="12"/>
      <c r="B11" s="12"/>
      <c r="C11" s="973"/>
      <c r="D11" s="973"/>
    </row>
    <row r="12" spans="1:4" s="28" customFormat="1" ht="12.75">
      <c r="A12" s="17">
        <v>6110</v>
      </c>
      <c r="B12" s="15" t="s">
        <v>773</v>
      </c>
      <c r="C12" s="945">
        <v>77653</v>
      </c>
      <c r="D12" s="891">
        <v>797979</v>
      </c>
    </row>
    <row r="13" spans="1:4" ht="12">
      <c r="A13" s="58"/>
      <c r="B13" s="59"/>
      <c r="C13" s="944"/>
      <c r="D13" s="1036"/>
    </row>
    <row r="14" spans="1:4" s="28" customFormat="1" ht="12.75">
      <c r="A14" s="17">
        <v>6120</v>
      </c>
      <c r="B14" s="15" t="s">
        <v>775</v>
      </c>
      <c r="C14" s="945">
        <f>SUM(C15:C17)</f>
        <v>219597</v>
      </c>
      <c r="D14" s="891">
        <f>SUM(D15:D18)</f>
        <v>306040</v>
      </c>
    </row>
    <row r="15" spans="1:4" s="28" customFormat="1" ht="12.75">
      <c r="A15" s="58">
        <v>6121</v>
      </c>
      <c r="B15" s="59" t="s">
        <v>99</v>
      </c>
      <c r="C15" s="944">
        <v>18000</v>
      </c>
      <c r="D15" s="1036"/>
    </row>
    <row r="16" spans="1:4" ht="12">
      <c r="A16" s="151">
        <v>6125</v>
      </c>
      <c r="B16" s="152" t="s">
        <v>100</v>
      </c>
      <c r="C16" s="974">
        <v>4011</v>
      </c>
      <c r="D16" s="1037"/>
    </row>
    <row r="17" spans="1:4" ht="12">
      <c r="A17" s="214">
        <v>6126</v>
      </c>
      <c r="B17" s="924" t="s">
        <v>309</v>
      </c>
      <c r="C17" s="975">
        <v>197586</v>
      </c>
      <c r="D17" s="1038"/>
    </row>
    <row r="18" spans="1:4" ht="12">
      <c r="A18" s="214">
        <v>6128</v>
      </c>
      <c r="B18" s="924" t="s">
        <v>530</v>
      </c>
      <c r="C18" s="975"/>
      <c r="D18" s="1038">
        <v>306040</v>
      </c>
    </row>
    <row r="19" spans="1:4" ht="12">
      <c r="A19" s="58"/>
      <c r="B19" s="59"/>
      <c r="C19" s="944"/>
      <c r="D19" s="944"/>
    </row>
    <row r="20" spans="1:4" s="28" customFormat="1" ht="12.75">
      <c r="A20" s="17">
        <v>6100</v>
      </c>
      <c r="B20" s="15" t="s">
        <v>869</v>
      </c>
      <c r="C20" s="945">
        <f>SUM(C12+C14)</f>
        <v>297250</v>
      </c>
      <c r="D20" s="945">
        <f>SUM(D12+D14)</f>
        <v>1104019</v>
      </c>
    </row>
    <row r="23" ht="12.75">
      <c r="A23" s="615"/>
    </row>
    <row r="24" ht="12.75">
      <c r="A24" s="615"/>
    </row>
  </sheetData>
  <sheetProtection/>
  <mergeCells count="6">
    <mergeCell ref="C7:C9"/>
    <mergeCell ref="B7:B9"/>
    <mergeCell ref="D7:D9"/>
    <mergeCell ref="A7:A9"/>
    <mergeCell ref="A3:D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C1">
      <selection activeCell="F14" sqref="F14"/>
    </sheetView>
  </sheetViews>
  <sheetFormatPr defaultColWidth="9.125" defaultRowHeight="12.75"/>
  <cols>
    <col min="1" max="1" width="6.875" style="616" customWidth="1"/>
    <col min="2" max="2" width="10.125" style="616" customWidth="1"/>
    <col min="3" max="3" width="32.50390625" style="616" customWidth="1"/>
    <col min="4" max="4" width="10.50390625" style="616" customWidth="1"/>
    <col min="5" max="7" width="9.125" style="616" customWidth="1"/>
    <col min="8" max="8" width="18.875" style="616" customWidth="1"/>
    <col min="9" max="9" width="15.75390625" style="616" customWidth="1"/>
    <col min="10" max="10" width="14.125" style="616" customWidth="1"/>
    <col min="11" max="11" width="15.50390625" style="616" customWidth="1"/>
    <col min="12" max="16384" width="9.125" style="616" customWidth="1"/>
  </cols>
  <sheetData>
    <row r="1" spans="1:11" ht="12.75">
      <c r="A1" s="1575" t="s">
        <v>1424</v>
      </c>
      <c r="B1" s="1575"/>
      <c r="C1" s="1575"/>
      <c r="D1" s="1575"/>
      <c r="E1" s="1575"/>
      <c r="F1" s="1575"/>
      <c r="G1" s="1575"/>
      <c r="H1" s="1575"/>
      <c r="I1" s="1575"/>
      <c r="J1" s="1575"/>
      <c r="K1" s="1575"/>
    </row>
    <row r="2" ht="16.5" customHeight="1"/>
    <row r="3" spans="1:11" ht="13.5">
      <c r="A3" s="1614" t="s">
        <v>368</v>
      </c>
      <c r="B3" s="1614"/>
      <c r="C3" s="1614"/>
      <c r="D3" s="1614"/>
      <c r="E3" s="1614"/>
      <c r="F3" s="1614"/>
      <c r="G3" s="1614"/>
      <c r="H3" s="1614"/>
      <c r="I3" s="1614"/>
      <c r="J3" s="1614"/>
      <c r="K3" s="1614"/>
    </row>
    <row r="4" spans="1:8" ht="13.5">
      <c r="A4" s="617"/>
      <c r="B4" s="617"/>
      <c r="C4" s="617"/>
      <c r="D4" s="617"/>
      <c r="E4" s="617"/>
      <c r="F4" s="617"/>
      <c r="G4" s="617"/>
      <c r="H4" s="617"/>
    </row>
    <row r="5" spans="1:8" ht="9.75" customHeight="1">
      <c r="A5" s="617"/>
      <c r="B5" s="617"/>
      <c r="C5" s="617"/>
      <c r="D5" s="617"/>
      <c r="E5" s="617"/>
      <c r="F5" s="617"/>
      <c r="G5" s="617"/>
      <c r="H5" s="617"/>
    </row>
    <row r="6" spans="4:11" ht="12">
      <c r="D6" s="618"/>
      <c r="E6" s="618"/>
      <c r="F6" s="618"/>
      <c r="G6" s="618"/>
      <c r="H6" s="618"/>
      <c r="I6" s="619"/>
      <c r="J6" s="619"/>
      <c r="K6" s="619" t="s">
        <v>902</v>
      </c>
    </row>
    <row r="7" spans="1:11" ht="24.75" customHeight="1">
      <c r="A7" s="1608" t="s">
        <v>42</v>
      </c>
      <c r="B7" s="1577" t="s">
        <v>882</v>
      </c>
      <c r="C7" s="1578"/>
      <c r="D7" s="1577" t="s">
        <v>157</v>
      </c>
      <c r="E7" s="1610"/>
      <c r="F7" s="1610"/>
      <c r="G7" s="1610"/>
      <c r="H7" s="1578"/>
      <c r="I7" s="1606" t="s">
        <v>427</v>
      </c>
      <c r="J7" s="1606" t="s">
        <v>1395</v>
      </c>
      <c r="K7" s="1606" t="s">
        <v>1399</v>
      </c>
    </row>
    <row r="8" spans="1:11" ht="25.5" customHeight="1" thickBot="1">
      <c r="A8" s="1609"/>
      <c r="B8" s="1579"/>
      <c r="C8" s="1580"/>
      <c r="D8" s="1611"/>
      <c r="E8" s="1612"/>
      <c r="F8" s="1612"/>
      <c r="G8" s="1612"/>
      <c r="H8" s="1613"/>
      <c r="I8" s="1607"/>
      <c r="J8" s="1607"/>
      <c r="K8" s="1607"/>
    </row>
    <row r="9" spans="1:11" ht="15.75" customHeight="1">
      <c r="A9" s="1581" t="s">
        <v>883</v>
      </c>
      <c r="B9" s="1598" t="s">
        <v>958</v>
      </c>
      <c r="C9" s="1599"/>
      <c r="D9" s="1576" t="s">
        <v>65</v>
      </c>
      <c r="E9" s="621" t="s">
        <v>158</v>
      </c>
      <c r="F9" s="622"/>
      <c r="G9" s="622"/>
      <c r="H9" s="623"/>
      <c r="I9" s="620"/>
      <c r="J9" s="620"/>
      <c r="K9" s="620"/>
    </row>
    <row r="10" spans="1:11" ht="15.75" customHeight="1">
      <c r="A10" s="1583"/>
      <c r="B10" s="1600"/>
      <c r="C10" s="1601"/>
      <c r="D10" s="1576"/>
      <c r="E10" s="621" t="s">
        <v>159</v>
      </c>
      <c r="F10" s="622"/>
      <c r="G10" s="622"/>
      <c r="H10" s="623"/>
      <c r="I10" s="624"/>
      <c r="J10" s="624">
        <v>6105</v>
      </c>
      <c r="K10" s="624">
        <v>6105</v>
      </c>
    </row>
    <row r="11" spans="1:11" ht="15.75" customHeight="1">
      <c r="A11" s="1583"/>
      <c r="B11" s="1602"/>
      <c r="C11" s="1603"/>
      <c r="D11" s="1595" t="s">
        <v>66</v>
      </c>
      <c r="E11" s="625" t="s">
        <v>67</v>
      </c>
      <c r="F11" s="626"/>
      <c r="G11" s="626"/>
      <c r="H11" s="627"/>
      <c r="I11" s="628"/>
      <c r="J11" s="628"/>
      <c r="K11" s="628"/>
    </row>
    <row r="12" spans="1:11" ht="15.75" customHeight="1">
      <c r="A12" s="1583"/>
      <c r="B12" s="1602"/>
      <c r="C12" s="1603"/>
      <c r="D12" s="1576"/>
      <c r="E12" s="621" t="s">
        <v>161</v>
      </c>
      <c r="F12" s="622"/>
      <c r="G12" s="622"/>
      <c r="H12" s="623"/>
      <c r="I12" s="624"/>
      <c r="J12" s="624"/>
      <c r="K12" s="624"/>
    </row>
    <row r="13" spans="1:11" ht="15.75" customHeight="1">
      <c r="A13" s="1583"/>
      <c r="B13" s="1602"/>
      <c r="C13" s="1603"/>
      <c r="D13" s="1576"/>
      <c r="E13" s="621" t="s">
        <v>68</v>
      </c>
      <c r="F13" s="622"/>
      <c r="G13" s="622"/>
      <c r="H13" s="623"/>
      <c r="I13" s="624"/>
      <c r="J13" s="624"/>
      <c r="K13" s="624"/>
    </row>
    <row r="14" spans="1:11" ht="15.75" customHeight="1">
      <c r="A14" s="1583"/>
      <c r="B14" s="1602"/>
      <c r="C14" s="1603"/>
      <c r="D14" s="1576"/>
      <c r="E14" s="621" t="s">
        <v>818</v>
      </c>
      <c r="F14" s="622"/>
      <c r="G14" s="622"/>
      <c r="H14" s="623"/>
      <c r="I14" s="624"/>
      <c r="J14" s="624"/>
      <c r="K14" s="624"/>
    </row>
    <row r="15" spans="1:11" ht="15.75" customHeight="1">
      <c r="A15" s="1583"/>
      <c r="B15" s="1602"/>
      <c r="C15" s="1603"/>
      <c r="D15" s="1576"/>
      <c r="E15" s="621" t="s">
        <v>163</v>
      </c>
      <c r="F15" s="622"/>
      <c r="G15" s="622"/>
      <c r="H15" s="623"/>
      <c r="I15" s="624"/>
      <c r="J15" s="624"/>
      <c r="K15" s="624"/>
    </row>
    <row r="16" spans="1:11" ht="15.75" customHeight="1">
      <c r="A16" s="1583"/>
      <c r="B16" s="1602"/>
      <c r="C16" s="1603"/>
      <c r="D16" s="1576"/>
      <c r="E16" s="621" t="s">
        <v>162</v>
      </c>
      <c r="F16" s="622"/>
      <c r="G16" s="622"/>
      <c r="H16" s="623"/>
      <c r="I16" s="624"/>
      <c r="J16" s="624"/>
      <c r="K16" s="624"/>
    </row>
    <row r="17" spans="1:11" ht="15.75" customHeight="1" thickBot="1">
      <c r="A17" s="1597"/>
      <c r="B17" s="1604"/>
      <c r="C17" s="1605"/>
      <c r="D17" s="1570"/>
      <c r="E17" s="629" t="s">
        <v>164</v>
      </c>
      <c r="F17" s="630"/>
      <c r="G17" s="630"/>
      <c r="H17" s="631"/>
      <c r="I17" s="632"/>
      <c r="J17" s="632"/>
      <c r="K17" s="632"/>
    </row>
    <row r="18" spans="1:11" ht="13.5" customHeight="1">
      <c r="A18" s="1581"/>
      <c r="B18" s="1585" t="s">
        <v>897</v>
      </c>
      <c r="C18" s="1586"/>
      <c r="D18" s="1593" t="s">
        <v>65</v>
      </c>
      <c r="E18" s="621" t="s">
        <v>158</v>
      </c>
      <c r="F18" s="622"/>
      <c r="G18" s="622"/>
      <c r="H18" s="623"/>
      <c r="I18" s="633">
        <v>0</v>
      </c>
      <c r="J18" s="633">
        <v>0</v>
      </c>
      <c r="K18" s="633">
        <v>0</v>
      </c>
    </row>
    <row r="19" spans="1:11" ht="13.5" customHeight="1">
      <c r="A19" s="1582"/>
      <c r="B19" s="1587"/>
      <c r="C19" s="1588"/>
      <c r="D19" s="1576"/>
      <c r="E19" s="621" t="s">
        <v>159</v>
      </c>
      <c r="F19" s="622"/>
      <c r="G19" s="622"/>
      <c r="H19" s="623"/>
      <c r="I19" s="635">
        <v>0</v>
      </c>
      <c r="J19" s="635">
        <v>6105</v>
      </c>
      <c r="K19" s="635">
        <v>6105</v>
      </c>
    </row>
    <row r="20" spans="1:11" ht="13.5" customHeight="1">
      <c r="A20" s="1583"/>
      <c r="B20" s="1587"/>
      <c r="C20" s="1588"/>
      <c r="D20" s="1594"/>
      <c r="E20" s="621" t="s">
        <v>160</v>
      </c>
      <c r="F20" s="622"/>
      <c r="G20" s="622"/>
      <c r="H20" s="623"/>
      <c r="I20" s="801">
        <v>0</v>
      </c>
      <c r="J20" s="801">
        <v>0</v>
      </c>
      <c r="K20" s="801">
        <v>0</v>
      </c>
    </row>
    <row r="21" spans="1:11" ht="13.5" customHeight="1">
      <c r="A21" s="1583"/>
      <c r="B21" s="1589"/>
      <c r="C21" s="1590"/>
      <c r="D21" s="1595" t="s">
        <v>66</v>
      </c>
      <c r="E21" s="625" t="s">
        <v>67</v>
      </c>
      <c r="F21" s="626"/>
      <c r="G21" s="626"/>
      <c r="H21" s="627"/>
      <c r="I21" s="635">
        <v>0</v>
      </c>
      <c r="J21" s="635">
        <v>0</v>
      </c>
      <c r="K21" s="635">
        <v>0</v>
      </c>
    </row>
    <row r="22" spans="1:11" ht="13.5" customHeight="1">
      <c r="A22" s="1583"/>
      <c r="B22" s="1589"/>
      <c r="C22" s="1590"/>
      <c r="D22" s="1576"/>
      <c r="E22" s="621" t="s">
        <v>161</v>
      </c>
      <c r="F22" s="622"/>
      <c r="G22" s="622"/>
      <c r="H22" s="623"/>
      <c r="I22" s="635">
        <v>0</v>
      </c>
      <c r="J22" s="635">
        <v>0</v>
      </c>
      <c r="K22" s="635">
        <v>0</v>
      </c>
    </row>
    <row r="23" spans="1:11" ht="13.5" customHeight="1">
      <c r="A23" s="1583"/>
      <c r="B23" s="1589"/>
      <c r="C23" s="1590"/>
      <c r="D23" s="1576"/>
      <c r="E23" s="621" t="s">
        <v>68</v>
      </c>
      <c r="F23" s="622"/>
      <c r="G23" s="622"/>
      <c r="H23" s="623"/>
      <c r="I23" s="635">
        <v>0</v>
      </c>
      <c r="J23" s="635">
        <v>0</v>
      </c>
      <c r="K23" s="635">
        <v>0</v>
      </c>
    </row>
    <row r="24" spans="1:11" ht="13.5" customHeight="1">
      <c r="A24" s="1583"/>
      <c r="B24" s="1589"/>
      <c r="C24" s="1590"/>
      <c r="D24" s="1576"/>
      <c r="E24" s="621" t="s">
        <v>818</v>
      </c>
      <c r="F24" s="622"/>
      <c r="G24" s="622"/>
      <c r="H24" s="623"/>
      <c r="I24" s="634">
        <v>0</v>
      </c>
      <c r="J24" s="634">
        <v>0</v>
      </c>
      <c r="K24" s="634">
        <v>0</v>
      </c>
    </row>
    <row r="25" spans="1:11" ht="13.5" customHeight="1">
      <c r="A25" s="1583"/>
      <c r="B25" s="1589"/>
      <c r="C25" s="1590"/>
      <c r="D25" s="1576"/>
      <c r="E25" s="621" t="s">
        <v>819</v>
      </c>
      <c r="F25" s="622"/>
      <c r="G25" s="622"/>
      <c r="H25" s="623"/>
      <c r="I25" s="624">
        <v>0</v>
      </c>
      <c r="J25" s="624">
        <v>0</v>
      </c>
      <c r="K25" s="624">
        <v>0</v>
      </c>
    </row>
    <row r="26" spans="1:11" ht="13.5" customHeight="1">
      <c r="A26" s="1583"/>
      <c r="B26" s="1589"/>
      <c r="C26" s="1590"/>
      <c r="D26" s="1576"/>
      <c r="E26" s="621" t="s">
        <v>162</v>
      </c>
      <c r="F26" s="622"/>
      <c r="G26" s="622"/>
      <c r="H26" s="623"/>
      <c r="I26" s="634">
        <v>0</v>
      </c>
      <c r="J26" s="634">
        <v>0</v>
      </c>
      <c r="K26" s="634">
        <v>0</v>
      </c>
    </row>
    <row r="27" spans="1:11" ht="13.5" customHeight="1">
      <c r="A27" s="1583"/>
      <c r="B27" s="1589"/>
      <c r="C27" s="1590"/>
      <c r="D27" s="1576"/>
      <c r="E27" s="636" t="s">
        <v>164</v>
      </c>
      <c r="F27" s="622"/>
      <c r="G27" s="622"/>
      <c r="H27" s="623"/>
      <c r="I27" s="637">
        <v>0</v>
      </c>
      <c r="J27" s="637">
        <v>0</v>
      </c>
      <c r="K27" s="637">
        <v>0</v>
      </c>
    </row>
    <row r="28" spans="1:11" ht="13.5" customHeight="1">
      <c r="A28" s="1583"/>
      <c r="B28" s="1589"/>
      <c r="C28" s="1590"/>
      <c r="D28" s="1576"/>
      <c r="E28" s="621" t="s">
        <v>163</v>
      </c>
      <c r="F28" s="622"/>
      <c r="G28" s="622"/>
      <c r="H28" s="623"/>
      <c r="I28" s="634">
        <v>0</v>
      </c>
      <c r="J28" s="634">
        <v>0</v>
      </c>
      <c r="K28" s="634">
        <v>0</v>
      </c>
    </row>
    <row r="29" spans="1:11" ht="13.5" customHeight="1" thickBot="1">
      <c r="A29" s="1584"/>
      <c r="B29" s="1591"/>
      <c r="C29" s="1592"/>
      <c r="D29" s="1596"/>
      <c r="E29" s="629" t="s">
        <v>164</v>
      </c>
      <c r="F29" s="630"/>
      <c r="G29" s="630"/>
      <c r="H29" s="631"/>
      <c r="I29" s="912">
        <v>0</v>
      </c>
      <c r="J29" s="912">
        <v>0</v>
      </c>
      <c r="K29" s="912">
        <v>0</v>
      </c>
    </row>
    <row r="30" spans="1:8" ht="13.5" customHeight="1">
      <c r="A30" s="794"/>
      <c r="B30" s="793"/>
      <c r="C30" s="793"/>
      <c r="D30" s="795"/>
      <c r="E30" s="622"/>
      <c r="F30" s="622"/>
      <c r="G30" s="622"/>
      <c r="H30" s="622"/>
    </row>
  </sheetData>
  <sheetProtection/>
  <mergeCells count="16">
    <mergeCell ref="K7:K8"/>
    <mergeCell ref="J7:J8"/>
    <mergeCell ref="I7:I8"/>
    <mergeCell ref="A7:A8"/>
    <mergeCell ref="D7:H8"/>
    <mergeCell ref="A3:K3"/>
    <mergeCell ref="A1:K1"/>
    <mergeCell ref="D9:D10"/>
    <mergeCell ref="B7:C8"/>
    <mergeCell ref="A18:A29"/>
    <mergeCell ref="B18:C29"/>
    <mergeCell ref="D18:D20"/>
    <mergeCell ref="D21:D29"/>
    <mergeCell ref="A9:A17"/>
    <mergeCell ref="B9:C17"/>
    <mergeCell ref="D11:D17"/>
  </mergeCells>
  <printOptions/>
  <pageMargins left="1.3779527559055118" right="1.3779527559055118" top="0.31496062992125984" bottom="0" header="0.5118110236220472" footer="0.11811023622047245"/>
  <pageSetup firstPageNumber="48" useFirstPageNumber="1" horizontalDpi="600" verticalDpi="600" orientation="landscape" paperSize="9" scale="64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F14" sqref="F14"/>
    </sheetView>
  </sheetViews>
  <sheetFormatPr defaultColWidth="9.125" defaultRowHeight="12.75"/>
  <cols>
    <col min="1" max="1" width="6.875" style="648" customWidth="1"/>
    <col min="2" max="4" width="9.125" style="648" customWidth="1"/>
    <col min="5" max="5" width="23.50390625" style="648" customWidth="1"/>
    <col min="6" max="6" width="20.875" style="648" customWidth="1"/>
    <col min="7" max="7" width="18.50390625" style="648" customWidth="1"/>
    <col min="8" max="8" width="21.125" style="648" customWidth="1"/>
    <col min="9" max="9" width="18.50390625" style="648" customWidth="1"/>
    <col min="10" max="16384" width="9.125" style="648" customWidth="1"/>
  </cols>
  <sheetData>
    <row r="2" spans="1:9" ht="15">
      <c r="A2" s="1615" t="s">
        <v>156</v>
      </c>
      <c r="B2" s="1615"/>
      <c r="C2" s="1615"/>
      <c r="D2" s="1615"/>
      <c r="E2" s="1615"/>
      <c r="F2" s="1616"/>
      <c r="G2" s="1616"/>
      <c r="H2" s="1616"/>
      <c r="I2" s="1616"/>
    </row>
    <row r="3" spans="1:9" ht="18" customHeight="1">
      <c r="A3" s="1615" t="s">
        <v>378</v>
      </c>
      <c r="B3" s="1615"/>
      <c r="C3" s="1615"/>
      <c r="D3" s="1615"/>
      <c r="E3" s="1615"/>
      <c r="F3" s="1616"/>
      <c r="G3" s="1616"/>
      <c r="H3" s="1616"/>
      <c r="I3" s="1616"/>
    </row>
    <row r="7" spans="1:9" ht="16.5" customHeight="1">
      <c r="A7" s="649"/>
      <c r="B7" s="649"/>
      <c r="C7" s="649"/>
      <c r="D7" s="649"/>
      <c r="E7" s="649"/>
      <c r="F7" s="649"/>
      <c r="G7" s="649"/>
      <c r="H7" s="649"/>
      <c r="I7" s="650" t="s">
        <v>902</v>
      </c>
    </row>
    <row r="8" spans="1:9" ht="21.75" customHeight="1">
      <c r="A8" s="1617" t="s">
        <v>42</v>
      </c>
      <c r="B8" s="1619" t="s">
        <v>218</v>
      </c>
      <c r="C8" s="1619"/>
      <c r="D8" s="1619"/>
      <c r="E8" s="1619"/>
      <c r="F8" s="1621" t="s">
        <v>219</v>
      </c>
      <c r="G8" s="1622"/>
      <c r="H8" s="1621" t="s">
        <v>220</v>
      </c>
      <c r="I8" s="1622"/>
    </row>
    <row r="9" spans="1:9" ht="27" customHeight="1">
      <c r="A9" s="1618"/>
      <c r="B9" s="1620"/>
      <c r="C9" s="1620"/>
      <c r="D9" s="1620"/>
      <c r="E9" s="1620"/>
      <c r="F9" s="651" t="s">
        <v>221</v>
      </c>
      <c r="G9" s="651" t="s">
        <v>222</v>
      </c>
      <c r="H9" s="651" t="s">
        <v>221</v>
      </c>
      <c r="I9" s="651" t="s">
        <v>222</v>
      </c>
    </row>
    <row r="10" spans="1:9" ht="21.75" customHeight="1">
      <c r="A10" s="652" t="s">
        <v>883</v>
      </c>
      <c r="B10" s="653" t="s">
        <v>223</v>
      </c>
      <c r="C10" s="654"/>
      <c r="D10" s="654"/>
      <c r="E10" s="654"/>
      <c r="F10" s="655" t="s">
        <v>224</v>
      </c>
      <c r="G10" s="656">
        <v>750</v>
      </c>
      <c r="H10" s="657" t="s">
        <v>225</v>
      </c>
      <c r="I10" s="656">
        <v>615256</v>
      </c>
    </row>
    <row r="11" spans="1:9" ht="21.75" customHeight="1">
      <c r="A11" s="652" t="s">
        <v>884</v>
      </c>
      <c r="B11" s="653" t="s">
        <v>226</v>
      </c>
      <c r="C11" s="654"/>
      <c r="D11" s="654"/>
      <c r="E11" s="654"/>
      <c r="F11" s="655" t="s">
        <v>224</v>
      </c>
      <c r="G11" s="656"/>
      <c r="H11" s="657" t="s">
        <v>225</v>
      </c>
      <c r="I11" s="656">
        <v>145208</v>
      </c>
    </row>
    <row r="12" spans="1:9" ht="21.75" customHeight="1">
      <c r="A12" s="652" t="s">
        <v>885</v>
      </c>
      <c r="B12" s="653" t="s">
        <v>227</v>
      </c>
      <c r="C12" s="654"/>
      <c r="D12" s="654"/>
      <c r="E12" s="654"/>
      <c r="F12" s="657" t="s">
        <v>224</v>
      </c>
      <c r="G12" s="656">
        <v>22</v>
      </c>
      <c r="H12" s="657" t="s">
        <v>225</v>
      </c>
      <c r="I12" s="656">
        <v>2301</v>
      </c>
    </row>
    <row r="13" spans="1:9" ht="21.75" customHeight="1">
      <c r="A13" s="652" t="s">
        <v>886</v>
      </c>
      <c r="B13" s="654" t="s">
        <v>228</v>
      </c>
      <c r="C13" s="654"/>
      <c r="D13" s="654"/>
      <c r="E13" s="654"/>
      <c r="F13" s="655"/>
      <c r="G13" s="656"/>
      <c r="H13" s="657" t="s">
        <v>229</v>
      </c>
      <c r="I13" s="656">
        <v>127</v>
      </c>
    </row>
    <row r="14" spans="1:9" ht="21.75" customHeight="1">
      <c r="A14" s="652" t="s">
        <v>887</v>
      </c>
      <c r="B14" s="654" t="s">
        <v>230</v>
      </c>
      <c r="C14" s="654"/>
      <c r="D14" s="654"/>
      <c r="E14" s="654"/>
      <c r="F14" s="655"/>
      <c r="G14" s="656"/>
      <c r="H14" s="657" t="s">
        <v>229</v>
      </c>
      <c r="I14" s="656">
        <v>2743</v>
      </c>
    </row>
    <row r="15" spans="1:9" ht="21.75" customHeight="1">
      <c r="A15" s="658" t="s">
        <v>757</v>
      </c>
      <c r="B15" s="659" t="s">
        <v>231</v>
      </c>
      <c r="C15" s="659"/>
      <c r="D15" s="659"/>
      <c r="E15" s="659"/>
      <c r="F15" s="660"/>
      <c r="G15" s="661"/>
      <c r="H15" s="662" t="s">
        <v>232</v>
      </c>
      <c r="I15" s="661">
        <v>62008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49" useFirstPageNumber="1" horizontalDpi="600" verticalDpi="600" orientation="landscape" paperSize="9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E40" sqref="E40:E41"/>
    </sheetView>
  </sheetViews>
  <sheetFormatPr defaultColWidth="9.125" defaultRowHeight="12.75"/>
  <cols>
    <col min="1" max="1" width="4.875" style="638" customWidth="1"/>
    <col min="2" max="2" width="14.125" style="638" customWidth="1"/>
    <col min="3" max="3" width="13.875" style="638" customWidth="1"/>
    <col min="4" max="4" width="14.125" style="638" customWidth="1"/>
    <col min="5" max="5" width="13.125" style="638" customWidth="1"/>
    <col min="6" max="10" width="12.125" style="638" customWidth="1"/>
    <col min="11" max="16384" width="9.125" style="638" customWidth="1"/>
  </cols>
  <sheetData>
    <row r="2" spans="2:10" ht="12.75">
      <c r="B2" s="1632" t="s">
        <v>165</v>
      </c>
      <c r="C2" s="1632"/>
      <c r="D2" s="1632"/>
      <c r="E2" s="1632"/>
      <c r="F2" s="1632"/>
      <c r="G2" s="1632"/>
      <c r="H2" s="1632"/>
      <c r="I2" s="1632"/>
      <c r="J2" s="1632"/>
    </row>
    <row r="4" spans="2:10" ht="12.75">
      <c r="B4" s="1633" t="s">
        <v>1401</v>
      </c>
      <c r="C4" s="1634"/>
      <c r="D4" s="1634"/>
      <c r="E4" s="1634"/>
      <c r="F4" s="1634"/>
      <c r="G4" s="1634"/>
      <c r="H4" s="1634"/>
      <c r="I4" s="1634"/>
      <c r="J4" s="1634"/>
    </row>
    <row r="5" spans="2:10" ht="12.75">
      <c r="B5" s="639"/>
      <c r="C5" s="640"/>
      <c r="D5" s="640"/>
      <c r="E5" s="640"/>
      <c r="F5" s="640"/>
      <c r="G5" s="640"/>
      <c r="H5" s="640"/>
      <c r="I5" s="640"/>
      <c r="J5" s="640"/>
    </row>
    <row r="6" spans="2:10" ht="12.75">
      <c r="B6" s="639"/>
      <c r="C6" s="640"/>
      <c r="D6" s="640"/>
      <c r="E6" s="640"/>
      <c r="F6" s="640"/>
      <c r="G6" s="640"/>
      <c r="H6" s="640"/>
      <c r="I6" s="640"/>
      <c r="J6" s="640"/>
    </row>
    <row r="7" spans="1:10" ht="12">
      <c r="A7" s="641"/>
      <c r="J7" s="1125" t="s">
        <v>960</v>
      </c>
    </row>
    <row r="8" spans="1:10" ht="12.75" customHeight="1">
      <c r="A8" s="1635" t="s">
        <v>166</v>
      </c>
      <c r="B8" s="1638" t="s">
        <v>167</v>
      </c>
      <c r="C8" s="1639"/>
      <c r="D8" s="1640"/>
      <c r="E8" s="1647" t="s">
        <v>1402</v>
      </c>
      <c r="F8" s="1650" t="s">
        <v>1403</v>
      </c>
      <c r="G8" s="1651"/>
      <c r="H8" s="1652"/>
      <c r="I8" s="1652"/>
      <c r="J8" s="921"/>
    </row>
    <row r="9" spans="1:10" ht="12.75">
      <c r="A9" s="1636"/>
      <c r="B9" s="1641"/>
      <c r="C9" s="1642"/>
      <c r="D9" s="1643"/>
      <c r="E9" s="1648"/>
      <c r="F9" s="1650" t="s">
        <v>168</v>
      </c>
      <c r="G9" s="1651"/>
      <c r="H9" s="1650" t="s">
        <v>169</v>
      </c>
      <c r="I9" s="1653"/>
      <c r="J9" s="1654" t="s">
        <v>170</v>
      </c>
    </row>
    <row r="10" spans="1:10" ht="12.75" customHeight="1">
      <c r="A10" s="1636"/>
      <c r="B10" s="1641"/>
      <c r="C10" s="1642"/>
      <c r="D10" s="1643"/>
      <c r="E10" s="1648"/>
      <c r="F10" s="1654" t="s">
        <v>171</v>
      </c>
      <c r="G10" s="1657" t="s">
        <v>172</v>
      </c>
      <c r="H10" s="1654" t="s">
        <v>173</v>
      </c>
      <c r="I10" s="1654" t="s">
        <v>174</v>
      </c>
      <c r="J10" s="1655"/>
    </row>
    <row r="11" spans="1:10" ht="28.5" customHeight="1">
      <c r="A11" s="1637"/>
      <c r="B11" s="1644"/>
      <c r="C11" s="1645"/>
      <c r="D11" s="1646"/>
      <c r="E11" s="1649"/>
      <c r="F11" s="1656"/>
      <c r="G11" s="1658"/>
      <c r="H11" s="1656"/>
      <c r="I11" s="1656"/>
      <c r="J11" s="1656"/>
    </row>
    <row r="12" spans="1:10" ht="12">
      <c r="A12" s="1631"/>
      <c r="B12" s="1661" t="s">
        <v>175</v>
      </c>
      <c r="C12" s="1662"/>
      <c r="D12" s="1663"/>
      <c r="E12" s="1659"/>
      <c r="F12" s="1659"/>
      <c r="G12" s="1659"/>
      <c r="H12" s="1659"/>
      <c r="I12" s="1659"/>
      <c r="J12" s="1659"/>
    </row>
    <row r="13" spans="1:10" ht="12">
      <c r="A13" s="1630"/>
      <c r="B13" s="1664"/>
      <c r="C13" s="1665"/>
      <c r="D13" s="1666"/>
      <c r="E13" s="1660"/>
      <c r="F13" s="1660"/>
      <c r="G13" s="1660"/>
      <c r="H13" s="1660"/>
      <c r="I13" s="1660"/>
      <c r="J13" s="1660"/>
    </row>
    <row r="14" spans="1:10" ht="12">
      <c r="A14" s="1667" t="s">
        <v>883</v>
      </c>
      <c r="B14" s="1668" t="s">
        <v>176</v>
      </c>
      <c r="C14" s="1624"/>
      <c r="D14" s="1625"/>
      <c r="E14" s="1659">
        <f>SUM(F14+G14+H14+I14)</f>
        <v>16</v>
      </c>
      <c r="F14" s="1659">
        <v>14</v>
      </c>
      <c r="G14" s="1659"/>
      <c r="H14" s="1659">
        <v>2</v>
      </c>
      <c r="I14" s="1659"/>
      <c r="J14" s="1659"/>
    </row>
    <row r="15" spans="1:10" ht="12">
      <c r="A15" s="1630"/>
      <c r="B15" s="1626"/>
      <c r="C15" s="1627"/>
      <c r="D15" s="1628"/>
      <c r="E15" s="1660"/>
      <c r="F15" s="1660"/>
      <c r="G15" s="1660"/>
      <c r="H15" s="1660"/>
      <c r="I15" s="1660"/>
      <c r="J15" s="1660"/>
    </row>
    <row r="16" spans="1:10" ht="12">
      <c r="A16" s="1631" t="s">
        <v>884</v>
      </c>
      <c r="B16" s="1668" t="s">
        <v>177</v>
      </c>
      <c r="C16" s="1624"/>
      <c r="D16" s="1625"/>
      <c r="E16" s="1659">
        <f>SUM(F16+G16+H16+I16)</f>
        <v>1</v>
      </c>
      <c r="F16" s="1659">
        <v>1</v>
      </c>
      <c r="G16" s="1659"/>
      <c r="H16" s="1659"/>
      <c r="I16" s="1659"/>
      <c r="J16" s="1659"/>
    </row>
    <row r="17" spans="1:10" ht="12">
      <c r="A17" s="1630"/>
      <c r="B17" s="1626"/>
      <c r="C17" s="1627"/>
      <c r="D17" s="1628"/>
      <c r="E17" s="1660"/>
      <c r="F17" s="1660"/>
      <c r="G17" s="1660"/>
      <c r="H17" s="1660"/>
      <c r="I17" s="1660"/>
      <c r="J17" s="1660"/>
    </row>
    <row r="18" spans="1:10" ht="12">
      <c r="A18" s="1631" t="s">
        <v>885</v>
      </c>
      <c r="B18" s="1668" t="s">
        <v>178</v>
      </c>
      <c r="C18" s="1624"/>
      <c r="D18" s="1625"/>
      <c r="E18" s="1659">
        <f>SUM(F18+G18+H18+I18)</f>
        <v>17</v>
      </c>
      <c r="F18" s="1659">
        <v>17</v>
      </c>
      <c r="G18" s="1659"/>
      <c r="H18" s="1659"/>
      <c r="I18" s="1659"/>
      <c r="J18" s="1659"/>
    </row>
    <row r="19" spans="1:10" ht="12">
      <c r="A19" s="1630"/>
      <c r="B19" s="1626"/>
      <c r="C19" s="1627"/>
      <c r="D19" s="1628"/>
      <c r="E19" s="1660"/>
      <c r="F19" s="1660"/>
      <c r="G19" s="1660"/>
      <c r="H19" s="1660"/>
      <c r="I19" s="1660"/>
      <c r="J19" s="1660"/>
    </row>
    <row r="20" spans="1:10" ht="12">
      <c r="A20" s="1667" t="s">
        <v>886</v>
      </c>
      <c r="B20" s="1668" t="s">
        <v>179</v>
      </c>
      <c r="C20" s="1624"/>
      <c r="D20" s="1625"/>
      <c r="E20" s="1659">
        <f>SUM(F20+G20+H20+I20)</f>
        <v>30</v>
      </c>
      <c r="F20" s="1659">
        <v>28</v>
      </c>
      <c r="G20" s="1659"/>
      <c r="H20" s="1659">
        <v>2</v>
      </c>
      <c r="I20" s="1659"/>
      <c r="J20" s="1659"/>
    </row>
    <row r="21" spans="1:10" ht="12">
      <c r="A21" s="1630"/>
      <c r="B21" s="1626"/>
      <c r="C21" s="1627"/>
      <c r="D21" s="1628"/>
      <c r="E21" s="1660"/>
      <c r="F21" s="1660"/>
      <c r="G21" s="1660"/>
      <c r="H21" s="1660"/>
      <c r="I21" s="1660"/>
      <c r="J21" s="1660"/>
    </row>
    <row r="22" spans="1:10" ht="12">
      <c r="A22" s="1631" t="s">
        <v>887</v>
      </c>
      <c r="B22" s="1668" t="s">
        <v>180</v>
      </c>
      <c r="C22" s="1624"/>
      <c r="D22" s="1625"/>
      <c r="E22" s="1659">
        <v>23</v>
      </c>
      <c r="F22" s="1659">
        <v>18</v>
      </c>
      <c r="G22" s="1659"/>
      <c r="H22" s="1659">
        <v>5</v>
      </c>
      <c r="I22" s="1659"/>
      <c r="J22" s="1659"/>
    </row>
    <row r="23" spans="1:10" ht="12">
      <c r="A23" s="1630"/>
      <c r="B23" s="1626"/>
      <c r="C23" s="1627"/>
      <c r="D23" s="1628"/>
      <c r="E23" s="1660"/>
      <c r="F23" s="1660"/>
      <c r="G23" s="1660"/>
      <c r="H23" s="1660"/>
      <c r="I23" s="1660"/>
      <c r="J23" s="1660"/>
    </row>
    <row r="24" spans="1:10" ht="12">
      <c r="A24" s="1667" t="s">
        <v>757</v>
      </c>
      <c r="B24" s="1668" t="s">
        <v>181</v>
      </c>
      <c r="C24" s="1624"/>
      <c r="D24" s="1625"/>
      <c r="E24" s="1659">
        <f>SUM(F24+G24+H24+I24)</f>
        <v>10</v>
      </c>
      <c r="F24" s="1659">
        <v>10</v>
      </c>
      <c r="G24" s="1659"/>
      <c r="H24" s="1659"/>
      <c r="I24" s="1659"/>
      <c r="J24" s="1659"/>
    </row>
    <row r="25" spans="1:10" ht="12">
      <c r="A25" s="1630"/>
      <c r="B25" s="1626"/>
      <c r="C25" s="1627"/>
      <c r="D25" s="1628"/>
      <c r="E25" s="1660"/>
      <c r="F25" s="1660"/>
      <c r="G25" s="1660"/>
      <c r="H25" s="1660"/>
      <c r="I25" s="1660"/>
      <c r="J25" s="1660"/>
    </row>
    <row r="26" spans="1:10" ht="12">
      <c r="A26" s="1667" t="s">
        <v>138</v>
      </c>
      <c r="B26" s="1668" t="s">
        <v>182</v>
      </c>
      <c r="C26" s="1624"/>
      <c r="D26" s="1625"/>
      <c r="E26" s="1659">
        <v>1</v>
      </c>
      <c r="F26" s="1659">
        <v>1</v>
      </c>
      <c r="G26" s="1659"/>
      <c r="H26" s="1659"/>
      <c r="I26" s="1659"/>
      <c r="J26" s="1659"/>
    </row>
    <row r="27" spans="1:10" ht="12">
      <c r="A27" s="1630"/>
      <c r="B27" s="1626"/>
      <c r="C27" s="1627"/>
      <c r="D27" s="1628"/>
      <c r="E27" s="1660"/>
      <c r="F27" s="1660"/>
      <c r="G27" s="1660"/>
      <c r="H27" s="1660"/>
      <c r="I27" s="1660"/>
      <c r="J27" s="1660"/>
    </row>
    <row r="28" spans="1:10" ht="12">
      <c r="A28" s="1631" t="s">
        <v>183</v>
      </c>
      <c r="B28" s="1668" t="s">
        <v>184</v>
      </c>
      <c r="C28" s="1624"/>
      <c r="D28" s="1625"/>
      <c r="E28" s="1659">
        <f>SUM(F28+G28+H28+I28)</f>
        <v>23</v>
      </c>
      <c r="F28" s="1659">
        <v>23</v>
      </c>
      <c r="G28" s="1659"/>
      <c r="H28" s="1659"/>
      <c r="I28" s="1659"/>
      <c r="J28" s="1659"/>
    </row>
    <row r="29" spans="1:10" ht="12">
      <c r="A29" s="1630"/>
      <c r="B29" s="1626"/>
      <c r="C29" s="1627"/>
      <c r="D29" s="1628"/>
      <c r="E29" s="1660"/>
      <c r="F29" s="1660"/>
      <c r="G29" s="1660"/>
      <c r="H29" s="1660"/>
      <c r="I29" s="1660"/>
      <c r="J29" s="1660"/>
    </row>
    <row r="30" spans="1:10" ht="12">
      <c r="A30" s="1631" t="s">
        <v>185</v>
      </c>
      <c r="B30" s="1668" t="s">
        <v>186</v>
      </c>
      <c r="C30" s="1624"/>
      <c r="D30" s="1625"/>
      <c r="E30" s="1659">
        <f>SUM(F30+G30+H30+I30)</f>
        <v>24</v>
      </c>
      <c r="F30" s="1659">
        <v>24</v>
      </c>
      <c r="G30" s="1659"/>
      <c r="H30" s="1659"/>
      <c r="I30" s="1659"/>
      <c r="J30" s="1659"/>
    </row>
    <row r="31" spans="1:10" ht="12">
      <c r="A31" s="1630"/>
      <c r="B31" s="1626"/>
      <c r="C31" s="1627"/>
      <c r="D31" s="1628"/>
      <c r="E31" s="1660"/>
      <c r="F31" s="1660"/>
      <c r="G31" s="1660"/>
      <c r="H31" s="1660"/>
      <c r="I31" s="1660"/>
      <c r="J31" s="1660"/>
    </row>
    <row r="32" spans="1:10" ht="12">
      <c r="A32" s="1667" t="s">
        <v>187</v>
      </c>
      <c r="B32" s="1623" t="s">
        <v>726</v>
      </c>
      <c r="C32" s="1624"/>
      <c r="D32" s="1625"/>
      <c r="E32" s="1659">
        <f>SUM(F32+G32+H32+I32)</f>
        <v>12</v>
      </c>
      <c r="F32" s="1659">
        <v>10</v>
      </c>
      <c r="G32" s="1659">
        <v>1</v>
      </c>
      <c r="H32" s="1659"/>
      <c r="I32" s="1659">
        <v>1</v>
      </c>
      <c r="J32" s="1659"/>
    </row>
    <row r="33" spans="1:10" ht="12">
      <c r="A33" s="1630"/>
      <c r="B33" s="1626"/>
      <c r="C33" s="1627"/>
      <c r="D33" s="1628"/>
      <c r="E33" s="1660"/>
      <c r="F33" s="1660"/>
      <c r="G33" s="1660"/>
      <c r="H33" s="1660"/>
      <c r="I33" s="1660"/>
      <c r="J33" s="1660"/>
    </row>
    <row r="34" spans="1:10" ht="12">
      <c r="A34" s="1629" t="s">
        <v>188</v>
      </c>
      <c r="B34" s="1623" t="s">
        <v>727</v>
      </c>
      <c r="C34" s="1624"/>
      <c r="D34" s="1625"/>
      <c r="E34" s="1659">
        <f>SUM(F34+G34+H34+I34)</f>
        <v>22</v>
      </c>
      <c r="F34" s="1659">
        <v>22</v>
      </c>
      <c r="G34" s="1659"/>
      <c r="H34" s="1659"/>
      <c r="I34" s="1659"/>
      <c r="J34" s="1659"/>
    </row>
    <row r="35" spans="1:10" ht="12">
      <c r="A35" s="1630"/>
      <c r="B35" s="1626"/>
      <c r="C35" s="1627"/>
      <c r="D35" s="1628"/>
      <c r="E35" s="1660"/>
      <c r="F35" s="1660"/>
      <c r="G35" s="1660"/>
      <c r="H35" s="1660"/>
      <c r="I35" s="1660"/>
      <c r="J35" s="1660"/>
    </row>
    <row r="36" spans="1:10" ht="12">
      <c r="A36" s="1629" t="s">
        <v>189</v>
      </c>
      <c r="B36" s="1623" t="s">
        <v>728</v>
      </c>
      <c r="C36" s="1624"/>
      <c r="D36" s="1625"/>
      <c r="E36" s="1659">
        <v>16</v>
      </c>
      <c r="F36" s="1659">
        <v>15</v>
      </c>
      <c r="G36" s="1659"/>
      <c r="H36" s="1659">
        <v>1</v>
      </c>
      <c r="I36" s="1659"/>
      <c r="J36" s="1659"/>
    </row>
    <row r="37" spans="1:10" ht="12">
      <c r="A37" s="1630"/>
      <c r="B37" s="1626"/>
      <c r="C37" s="1627"/>
      <c r="D37" s="1628"/>
      <c r="E37" s="1660"/>
      <c r="F37" s="1660"/>
      <c r="G37" s="1660"/>
      <c r="H37" s="1660"/>
      <c r="I37" s="1660"/>
      <c r="J37" s="1660"/>
    </row>
    <row r="38" spans="1:10" ht="12">
      <c r="A38" s="1629" t="s">
        <v>190</v>
      </c>
      <c r="B38" s="1623" t="s">
        <v>729</v>
      </c>
      <c r="C38" s="1624"/>
      <c r="D38" s="1625"/>
      <c r="E38" s="1659">
        <f>SUM(F38+G38+H38+I38)</f>
        <v>15</v>
      </c>
      <c r="F38" s="1659">
        <v>14</v>
      </c>
      <c r="G38" s="1659"/>
      <c r="H38" s="1659">
        <v>1</v>
      </c>
      <c r="I38" s="1659"/>
      <c r="J38" s="1659"/>
    </row>
    <row r="39" spans="1:10" ht="12">
      <c r="A39" s="1630"/>
      <c r="B39" s="1626"/>
      <c r="C39" s="1627"/>
      <c r="D39" s="1628"/>
      <c r="E39" s="1660"/>
      <c r="F39" s="1660"/>
      <c r="G39" s="1660"/>
      <c r="H39" s="1660"/>
      <c r="I39" s="1660"/>
      <c r="J39" s="1660"/>
    </row>
    <row r="40" spans="1:10" ht="12" customHeight="1">
      <c r="A40" s="1667"/>
      <c r="B40" s="1661" t="s">
        <v>869</v>
      </c>
      <c r="C40" s="1662"/>
      <c r="D40" s="1663"/>
      <c r="E40" s="1669">
        <f>SUM(E14:E39)</f>
        <v>210</v>
      </c>
      <c r="F40" s="1669">
        <f>SUM(F14:F39)</f>
        <v>197</v>
      </c>
      <c r="G40" s="1669">
        <f>SUM(G14:G39)</f>
        <v>1</v>
      </c>
      <c r="H40" s="1669">
        <f>SUM(H14:H39)</f>
        <v>11</v>
      </c>
      <c r="I40" s="1669">
        <f>SUM(I14:I39)</f>
        <v>1</v>
      </c>
      <c r="J40" s="1669"/>
    </row>
    <row r="41" spans="1:10" ht="12" customHeight="1">
      <c r="A41" s="1630"/>
      <c r="B41" s="1664"/>
      <c r="C41" s="1665"/>
      <c r="D41" s="1666"/>
      <c r="E41" s="1670"/>
      <c r="F41" s="1670"/>
      <c r="G41" s="1670"/>
      <c r="H41" s="1670"/>
      <c r="I41" s="1670"/>
      <c r="J41" s="1670"/>
    </row>
    <row r="42" spans="1:10" ht="12" customHeight="1">
      <c r="A42" s="1671" t="s">
        <v>192</v>
      </c>
      <c r="B42" s="1661" t="s">
        <v>191</v>
      </c>
      <c r="C42" s="1662"/>
      <c r="D42" s="1663"/>
      <c r="E42" s="1669">
        <f>SUM(F42+G42+H42+I42)</f>
        <v>66</v>
      </c>
      <c r="F42" s="1669">
        <v>56</v>
      </c>
      <c r="G42" s="1669"/>
      <c r="H42" s="1669">
        <v>10</v>
      </c>
      <c r="I42" s="1669"/>
      <c r="J42" s="1669"/>
    </row>
    <row r="43" spans="1:10" ht="12" customHeight="1">
      <c r="A43" s="1630"/>
      <c r="B43" s="1664"/>
      <c r="C43" s="1665"/>
      <c r="D43" s="1666"/>
      <c r="E43" s="1670"/>
      <c r="F43" s="1670"/>
      <c r="G43" s="1670"/>
      <c r="H43" s="1670"/>
      <c r="I43" s="1670"/>
      <c r="J43" s="1670"/>
    </row>
    <row r="44" spans="1:10" ht="12.75">
      <c r="A44" s="643"/>
      <c r="B44" s="642"/>
      <c r="C44" s="642"/>
      <c r="D44" s="642"/>
      <c r="E44" s="644"/>
      <c r="F44" s="644"/>
      <c r="G44" s="644"/>
      <c r="H44" s="644"/>
      <c r="I44" s="644"/>
      <c r="J44" s="644"/>
    </row>
    <row r="45" spans="1:10" ht="12.75">
      <c r="A45" s="645"/>
      <c r="B45" s="646"/>
      <c r="C45" s="646"/>
      <c r="D45" s="646"/>
      <c r="E45" s="647"/>
      <c r="F45" s="647"/>
      <c r="G45" s="647"/>
      <c r="H45" s="647"/>
      <c r="I45" s="647"/>
      <c r="J45" s="647"/>
    </row>
    <row r="46" spans="1:10" ht="12.75">
      <c r="A46" s="645"/>
      <c r="B46" s="646"/>
      <c r="C46" s="646"/>
      <c r="D46" s="646"/>
      <c r="E46" s="647"/>
      <c r="F46" s="647"/>
      <c r="G46" s="647"/>
      <c r="H46" s="647"/>
      <c r="I46" s="647"/>
      <c r="J46" s="647"/>
    </row>
    <row r="47" spans="1:10" ht="12.75">
      <c r="A47" s="645"/>
      <c r="B47" s="646"/>
      <c r="C47" s="646"/>
      <c r="D47" s="646"/>
      <c r="E47" s="647"/>
      <c r="F47" s="647"/>
      <c r="G47" s="647"/>
      <c r="H47" s="647"/>
      <c r="I47" s="647"/>
      <c r="J47" s="647"/>
    </row>
    <row r="48" spans="1:10" ht="12.75">
      <c r="A48" s="645"/>
      <c r="B48" s="646"/>
      <c r="C48" s="646"/>
      <c r="D48" s="646"/>
      <c r="E48" s="647"/>
      <c r="F48" s="647"/>
      <c r="G48" s="647"/>
      <c r="H48" s="647"/>
      <c r="I48" s="647"/>
      <c r="J48" s="647"/>
    </row>
    <row r="49" spans="1:10" ht="12.75">
      <c r="A49" s="645"/>
      <c r="B49" s="646"/>
      <c r="C49" s="646"/>
      <c r="D49" s="646"/>
      <c r="E49" s="647"/>
      <c r="F49" s="647"/>
      <c r="G49" s="647"/>
      <c r="H49" s="647"/>
      <c r="I49" s="647"/>
      <c r="J49" s="647"/>
    </row>
    <row r="50" spans="1:10" ht="12.75">
      <c r="A50" s="645"/>
      <c r="B50" s="646"/>
      <c r="C50" s="646"/>
      <c r="D50" s="646"/>
      <c r="E50" s="647"/>
      <c r="F50" s="647"/>
      <c r="G50" s="647"/>
      <c r="H50" s="647"/>
      <c r="I50" s="647"/>
      <c r="J50" s="647"/>
    </row>
    <row r="51" spans="1:10" ht="12">
      <c r="A51" s="1631" t="s">
        <v>192</v>
      </c>
      <c r="B51" s="1668" t="s">
        <v>193</v>
      </c>
      <c r="C51" s="1624"/>
      <c r="D51" s="1625"/>
      <c r="E51" s="1659">
        <f>SUM(F51+G51+H51+I51)</f>
        <v>32</v>
      </c>
      <c r="F51" s="1659">
        <v>29</v>
      </c>
      <c r="G51" s="1659"/>
      <c r="H51" s="1659">
        <v>3</v>
      </c>
      <c r="I51" s="1659"/>
      <c r="J51" s="1659"/>
    </row>
    <row r="52" spans="1:10" ht="12">
      <c r="A52" s="1630"/>
      <c r="B52" s="1626"/>
      <c r="C52" s="1627"/>
      <c r="D52" s="1628"/>
      <c r="E52" s="1660"/>
      <c r="F52" s="1660"/>
      <c r="G52" s="1660"/>
      <c r="H52" s="1660"/>
      <c r="I52" s="1660"/>
      <c r="J52" s="1660"/>
    </row>
    <row r="53" spans="1:10" ht="12">
      <c r="A53" s="1667" t="s">
        <v>194</v>
      </c>
      <c r="B53" s="1668" t="s">
        <v>195</v>
      </c>
      <c r="C53" s="1624"/>
      <c r="D53" s="1625"/>
      <c r="E53" s="1659">
        <f>SUM(F53+G53+H53+I53)</f>
        <v>31</v>
      </c>
      <c r="F53" s="1659">
        <v>29</v>
      </c>
      <c r="G53" s="1659"/>
      <c r="H53" s="1659">
        <v>2</v>
      </c>
      <c r="I53" s="1659"/>
      <c r="J53" s="1659"/>
    </row>
    <row r="54" spans="1:10" ht="12">
      <c r="A54" s="1630"/>
      <c r="B54" s="1626"/>
      <c r="C54" s="1627"/>
      <c r="D54" s="1628"/>
      <c r="E54" s="1660"/>
      <c r="F54" s="1660"/>
      <c r="G54" s="1660"/>
      <c r="H54" s="1660"/>
      <c r="I54" s="1660"/>
      <c r="J54" s="1660"/>
    </row>
    <row r="55" spans="1:10" ht="12">
      <c r="A55" s="1667" t="s">
        <v>196</v>
      </c>
      <c r="B55" s="1668" t="s">
        <v>197</v>
      </c>
      <c r="C55" s="1624"/>
      <c r="D55" s="1625"/>
      <c r="E55" s="1659">
        <f>SUM(F55+G55+H55+I55)</f>
        <v>16</v>
      </c>
      <c r="F55" s="1659">
        <v>14</v>
      </c>
      <c r="G55" s="1659"/>
      <c r="H55" s="1659">
        <v>2</v>
      </c>
      <c r="I55" s="1659"/>
      <c r="J55" s="1659"/>
    </row>
    <row r="56" spans="1:10" ht="12">
      <c r="A56" s="1630"/>
      <c r="B56" s="1626"/>
      <c r="C56" s="1627"/>
      <c r="D56" s="1628"/>
      <c r="E56" s="1660"/>
      <c r="F56" s="1660"/>
      <c r="G56" s="1660"/>
      <c r="H56" s="1660"/>
      <c r="I56" s="1660"/>
      <c r="J56" s="1660"/>
    </row>
    <row r="57" spans="1:10" ht="12">
      <c r="A57" s="1631" t="s">
        <v>198</v>
      </c>
      <c r="B57" s="1668" t="s">
        <v>199</v>
      </c>
      <c r="C57" s="1624"/>
      <c r="D57" s="1625"/>
      <c r="E57" s="1659">
        <f>SUM(F57+G57+H57+I57)</f>
        <v>61</v>
      </c>
      <c r="F57" s="1659">
        <v>58</v>
      </c>
      <c r="G57" s="1659"/>
      <c r="H57" s="1659">
        <v>3</v>
      </c>
      <c r="I57" s="1659"/>
      <c r="J57" s="1659"/>
    </row>
    <row r="58" spans="1:10" ht="12">
      <c r="A58" s="1630"/>
      <c r="B58" s="1626"/>
      <c r="C58" s="1627"/>
      <c r="D58" s="1628"/>
      <c r="E58" s="1660"/>
      <c r="F58" s="1660"/>
      <c r="G58" s="1660"/>
      <c r="H58" s="1660"/>
      <c r="I58" s="1660"/>
      <c r="J58" s="1660"/>
    </row>
    <row r="59" spans="1:10" ht="12">
      <c r="A59" s="1667" t="s">
        <v>200</v>
      </c>
      <c r="B59" s="1668" t="s">
        <v>201</v>
      </c>
      <c r="C59" s="1624"/>
      <c r="D59" s="1625"/>
      <c r="E59" s="1659">
        <f>SUM(F59+G59+H59+I59)</f>
        <v>32</v>
      </c>
      <c r="F59" s="1659">
        <v>31</v>
      </c>
      <c r="G59" s="1659"/>
      <c r="H59" s="1659">
        <v>1</v>
      </c>
      <c r="I59" s="1659"/>
      <c r="J59" s="1659"/>
    </row>
    <row r="60" spans="1:10" ht="12">
      <c r="A60" s="1630"/>
      <c r="B60" s="1626"/>
      <c r="C60" s="1627"/>
      <c r="D60" s="1628"/>
      <c r="E60" s="1660"/>
      <c r="F60" s="1660"/>
      <c r="G60" s="1660"/>
      <c r="H60" s="1660"/>
      <c r="I60" s="1660"/>
      <c r="J60" s="1660"/>
    </row>
    <row r="61" spans="1:10" ht="12">
      <c r="A61" s="1667" t="s">
        <v>202</v>
      </c>
      <c r="B61" s="1668" t="s">
        <v>203</v>
      </c>
      <c r="C61" s="1624"/>
      <c r="D61" s="1625"/>
      <c r="E61" s="1659">
        <f>SUM(F61+G61+H61+I61)</f>
        <v>25</v>
      </c>
      <c r="F61" s="1659">
        <v>23</v>
      </c>
      <c r="G61" s="1659"/>
      <c r="H61" s="1659">
        <v>2</v>
      </c>
      <c r="I61" s="1659"/>
      <c r="J61" s="1659"/>
    </row>
    <row r="62" spans="1:10" ht="12">
      <c r="A62" s="1630"/>
      <c r="B62" s="1626"/>
      <c r="C62" s="1627"/>
      <c r="D62" s="1628"/>
      <c r="E62" s="1660"/>
      <c r="F62" s="1660"/>
      <c r="G62" s="1660"/>
      <c r="H62" s="1660"/>
      <c r="I62" s="1660"/>
      <c r="J62" s="1660"/>
    </row>
    <row r="63" spans="1:10" ht="12">
      <c r="A63" s="1667" t="s">
        <v>204</v>
      </c>
      <c r="B63" s="1668" t="s">
        <v>205</v>
      </c>
      <c r="C63" s="1624"/>
      <c r="D63" s="1625"/>
      <c r="E63" s="1659">
        <f>SUM(F63+G63+H63+I63)</f>
        <v>16</v>
      </c>
      <c r="F63" s="1659">
        <v>15</v>
      </c>
      <c r="G63" s="1659"/>
      <c r="H63" s="1659">
        <v>1</v>
      </c>
      <c r="I63" s="1659"/>
      <c r="J63" s="1659"/>
    </row>
    <row r="64" spans="1:10" ht="12">
      <c r="A64" s="1630"/>
      <c r="B64" s="1626"/>
      <c r="C64" s="1627"/>
      <c r="D64" s="1628"/>
      <c r="E64" s="1660"/>
      <c r="F64" s="1660"/>
      <c r="G64" s="1660"/>
      <c r="H64" s="1660"/>
      <c r="I64" s="1660"/>
      <c r="J64" s="1660"/>
    </row>
    <row r="65" spans="1:10" ht="12">
      <c r="A65" s="1667" t="s">
        <v>206</v>
      </c>
      <c r="B65" s="1668" t="s">
        <v>207</v>
      </c>
      <c r="C65" s="1624"/>
      <c r="D65" s="1625"/>
      <c r="E65" s="1659">
        <f>SUM(F65+G65+H65+I65)</f>
        <v>16</v>
      </c>
      <c r="F65" s="1659">
        <v>15</v>
      </c>
      <c r="G65" s="1659"/>
      <c r="H65" s="1659">
        <v>1</v>
      </c>
      <c r="I65" s="1659"/>
      <c r="J65" s="1659"/>
    </row>
    <row r="66" spans="1:10" ht="12">
      <c r="A66" s="1630"/>
      <c r="B66" s="1626"/>
      <c r="C66" s="1627"/>
      <c r="D66" s="1628"/>
      <c r="E66" s="1660"/>
      <c r="F66" s="1660"/>
      <c r="G66" s="1660"/>
      <c r="H66" s="1660"/>
      <c r="I66" s="1660"/>
      <c r="J66" s="1660"/>
    </row>
    <row r="67" spans="1:10" ht="12">
      <c r="A67" s="1667" t="s">
        <v>208</v>
      </c>
      <c r="B67" s="1668" t="s">
        <v>209</v>
      </c>
      <c r="C67" s="1624"/>
      <c r="D67" s="1625"/>
      <c r="E67" s="1659">
        <f>SUM(F67+G67+H67+I67)</f>
        <v>16</v>
      </c>
      <c r="F67" s="1659">
        <v>14</v>
      </c>
      <c r="G67" s="1659"/>
      <c r="H67" s="1659">
        <v>2</v>
      </c>
      <c r="I67" s="1659"/>
      <c r="J67" s="1659"/>
    </row>
    <row r="68" spans="1:10" ht="12">
      <c r="A68" s="1630"/>
      <c r="B68" s="1626"/>
      <c r="C68" s="1627"/>
      <c r="D68" s="1628"/>
      <c r="E68" s="1660"/>
      <c r="F68" s="1660"/>
      <c r="G68" s="1660"/>
      <c r="H68" s="1660"/>
      <c r="I68" s="1660"/>
      <c r="J68" s="1660"/>
    </row>
    <row r="69" spans="1:10" ht="12">
      <c r="A69" s="1667" t="s">
        <v>210</v>
      </c>
      <c r="B69" s="1668" t="s">
        <v>211</v>
      </c>
      <c r="C69" s="1624"/>
      <c r="D69" s="1625"/>
      <c r="E69" s="1659">
        <f>SUM(F69+G69+H69+I69)</f>
        <v>130</v>
      </c>
      <c r="F69" s="1659">
        <v>130</v>
      </c>
      <c r="G69" s="1659"/>
      <c r="H69" s="1659"/>
      <c r="I69" s="1659"/>
      <c r="J69" s="1659"/>
    </row>
    <row r="70" spans="1:10" ht="12">
      <c r="A70" s="1630"/>
      <c r="B70" s="1626"/>
      <c r="C70" s="1627"/>
      <c r="D70" s="1628"/>
      <c r="E70" s="1660"/>
      <c r="F70" s="1660"/>
      <c r="G70" s="1660"/>
      <c r="H70" s="1660"/>
      <c r="I70" s="1660"/>
      <c r="J70" s="1660"/>
    </row>
    <row r="71" spans="1:10" ht="12">
      <c r="A71" s="1667" t="s">
        <v>212</v>
      </c>
      <c r="B71" s="1668" t="s">
        <v>213</v>
      </c>
      <c r="C71" s="1624"/>
      <c r="D71" s="1625"/>
      <c r="E71" s="1659">
        <f>SUM(F71+G71+H71+I71)</f>
        <v>125</v>
      </c>
      <c r="F71" s="1659">
        <v>75</v>
      </c>
      <c r="G71" s="1659">
        <v>1</v>
      </c>
      <c r="H71" s="1659">
        <v>49</v>
      </c>
      <c r="I71" s="1659"/>
      <c r="J71" s="1659"/>
    </row>
    <row r="72" spans="1:10" ht="12">
      <c r="A72" s="1630"/>
      <c r="B72" s="1626"/>
      <c r="C72" s="1627"/>
      <c r="D72" s="1628"/>
      <c r="E72" s="1660"/>
      <c r="F72" s="1660"/>
      <c r="G72" s="1660"/>
      <c r="H72" s="1660"/>
      <c r="I72" s="1660"/>
      <c r="J72" s="1660"/>
    </row>
    <row r="73" spans="1:10" ht="12">
      <c r="A73" s="1667" t="s">
        <v>214</v>
      </c>
      <c r="B73" s="1668" t="s">
        <v>74</v>
      </c>
      <c r="C73" s="1624"/>
      <c r="D73" s="1625"/>
      <c r="E73" s="1659">
        <f>SUM(F73+G73+H73+I73)</f>
        <v>125</v>
      </c>
      <c r="F73" s="1659">
        <v>90</v>
      </c>
      <c r="G73" s="1659">
        <v>16</v>
      </c>
      <c r="H73" s="1659">
        <v>15</v>
      </c>
      <c r="I73" s="1659">
        <v>4</v>
      </c>
      <c r="J73" s="1659"/>
    </row>
    <row r="74" spans="1:10" ht="12" customHeight="1">
      <c r="A74" s="1630"/>
      <c r="B74" s="1626"/>
      <c r="C74" s="1627"/>
      <c r="D74" s="1628"/>
      <c r="E74" s="1660"/>
      <c r="F74" s="1660"/>
      <c r="G74" s="1660"/>
      <c r="H74" s="1660"/>
      <c r="I74" s="1660"/>
      <c r="J74" s="1660"/>
    </row>
    <row r="75" spans="1:10" ht="12">
      <c r="A75" s="1667" t="s">
        <v>215</v>
      </c>
      <c r="B75" s="1668" t="s">
        <v>216</v>
      </c>
      <c r="C75" s="1624"/>
      <c r="D75" s="1625"/>
      <c r="E75" s="1659">
        <f>SUM(F75+G75+H75+I75)</f>
        <v>28</v>
      </c>
      <c r="F75" s="1659">
        <v>28</v>
      </c>
      <c r="G75" s="1659"/>
      <c r="H75" s="1659"/>
      <c r="I75" s="1659"/>
      <c r="J75" s="1659"/>
    </row>
    <row r="76" spans="1:10" ht="11.25" customHeight="1">
      <c r="A76" s="1630"/>
      <c r="B76" s="1626"/>
      <c r="C76" s="1627"/>
      <c r="D76" s="1628"/>
      <c r="E76" s="1660"/>
      <c r="F76" s="1660"/>
      <c r="G76" s="1660"/>
      <c r="H76" s="1660"/>
      <c r="I76" s="1660"/>
      <c r="J76" s="1660"/>
    </row>
    <row r="77" spans="1:10" ht="11.25" customHeight="1">
      <c r="A77" s="1629" t="s">
        <v>328</v>
      </c>
      <c r="B77" s="1623" t="s">
        <v>327</v>
      </c>
      <c r="C77" s="1624"/>
      <c r="D77" s="1625"/>
      <c r="E77" s="1659">
        <f>SUM(F77+G77+H77+I77)</f>
        <v>10</v>
      </c>
      <c r="F77" s="1659">
        <v>10</v>
      </c>
      <c r="G77" s="1076"/>
      <c r="H77" s="1076"/>
      <c r="I77" s="1076"/>
      <c r="J77" s="1076"/>
    </row>
    <row r="78" spans="1:10" ht="11.25" customHeight="1">
      <c r="A78" s="1630"/>
      <c r="B78" s="1626"/>
      <c r="C78" s="1627"/>
      <c r="D78" s="1628"/>
      <c r="E78" s="1660"/>
      <c r="F78" s="1660"/>
      <c r="G78" s="1076"/>
      <c r="H78" s="1076"/>
      <c r="I78" s="1076"/>
      <c r="J78" s="1076"/>
    </row>
    <row r="79" spans="1:10" ht="12" customHeight="1">
      <c r="A79" s="1631"/>
      <c r="B79" s="1678" t="s">
        <v>217</v>
      </c>
      <c r="C79" s="1679"/>
      <c r="D79" s="1680"/>
      <c r="E79" s="1669">
        <f>SUM(E51:E78)</f>
        <v>663</v>
      </c>
      <c r="F79" s="1669">
        <f>SUM(F51:F78)</f>
        <v>561</v>
      </c>
      <c r="G79" s="1669">
        <f>SUM(G51:G76)</f>
        <v>17</v>
      </c>
      <c r="H79" s="1669">
        <f>SUM(H51:H76)</f>
        <v>81</v>
      </c>
      <c r="I79" s="1669">
        <f>SUM(I51:I76)</f>
        <v>4</v>
      </c>
      <c r="J79" s="1669">
        <f>SUM(J51:J76)</f>
        <v>0</v>
      </c>
    </row>
    <row r="80" spans="1:10" ht="12" customHeight="1">
      <c r="A80" s="1630"/>
      <c r="B80" s="1681"/>
      <c r="C80" s="1682"/>
      <c r="D80" s="1683"/>
      <c r="E80" s="1670"/>
      <c r="F80" s="1670"/>
      <c r="G80" s="1670"/>
      <c r="H80" s="1670"/>
      <c r="I80" s="1670"/>
      <c r="J80" s="1670"/>
    </row>
    <row r="81" spans="1:10" ht="12" customHeight="1">
      <c r="A81" s="1631"/>
      <c r="B81" s="1672" t="s">
        <v>420</v>
      </c>
      <c r="C81" s="1673"/>
      <c r="D81" s="1674"/>
      <c r="E81" s="1669">
        <f aca="true" t="shared" si="0" ref="E81:J81">SUM(E79+E42+E40)</f>
        <v>939</v>
      </c>
      <c r="F81" s="1669">
        <f t="shared" si="0"/>
        <v>814</v>
      </c>
      <c r="G81" s="1669">
        <f t="shared" si="0"/>
        <v>18</v>
      </c>
      <c r="H81" s="1669">
        <f t="shared" si="0"/>
        <v>102</v>
      </c>
      <c r="I81" s="1669">
        <f t="shared" si="0"/>
        <v>5</v>
      </c>
      <c r="J81" s="1669">
        <f t="shared" si="0"/>
        <v>0</v>
      </c>
    </row>
    <row r="82" spans="1:10" ht="12" customHeight="1">
      <c r="A82" s="1630"/>
      <c r="B82" s="1675"/>
      <c r="C82" s="1676"/>
      <c r="D82" s="1677"/>
      <c r="E82" s="1670"/>
      <c r="F82" s="1670"/>
      <c r="G82" s="1670"/>
      <c r="H82" s="1670"/>
      <c r="I82" s="1670"/>
      <c r="J82" s="1670"/>
    </row>
    <row r="83" ht="12">
      <c r="J83" s="906"/>
    </row>
    <row r="84" ht="12">
      <c r="J84" s="906"/>
    </row>
    <row r="85" ht="12">
      <c r="J85" s="906"/>
    </row>
    <row r="86" ht="12">
      <c r="J86" s="906"/>
    </row>
  </sheetData>
  <sheetProtection/>
  <mergeCells count="265">
    <mergeCell ref="I67:I68"/>
    <mergeCell ref="J67:J68"/>
    <mergeCell ref="I75:I76"/>
    <mergeCell ref="J75:J76"/>
    <mergeCell ref="I71:I72"/>
    <mergeCell ref="J71:J72"/>
    <mergeCell ref="I73:I74"/>
    <mergeCell ref="J73:J74"/>
    <mergeCell ref="J79:J80"/>
    <mergeCell ref="A81:A82"/>
    <mergeCell ref="B81:D82"/>
    <mergeCell ref="E81:E82"/>
    <mergeCell ref="F81:F82"/>
    <mergeCell ref="G81:G82"/>
    <mergeCell ref="H81:H82"/>
    <mergeCell ref="I81:I82"/>
    <mergeCell ref="B79:D80"/>
    <mergeCell ref="J81:J82"/>
    <mergeCell ref="I79:I80"/>
    <mergeCell ref="G75:G76"/>
    <mergeCell ref="H75:H76"/>
    <mergeCell ref="F77:F78"/>
    <mergeCell ref="E79:E80"/>
    <mergeCell ref="F79:F80"/>
    <mergeCell ref="G79:G80"/>
    <mergeCell ref="H79:H80"/>
    <mergeCell ref="E77:E78"/>
    <mergeCell ref="E71:E72"/>
    <mergeCell ref="F71:F72"/>
    <mergeCell ref="G73:G74"/>
    <mergeCell ref="H73:H74"/>
    <mergeCell ref="A73:A74"/>
    <mergeCell ref="B73:D74"/>
    <mergeCell ref="E73:E74"/>
    <mergeCell ref="F73:F74"/>
    <mergeCell ref="A69:A70"/>
    <mergeCell ref="B69:D70"/>
    <mergeCell ref="E69:E70"/>
    <mergeCell ref="F69:F70"/>
    <mergeCell ref="A75:A76"/>
    <mergeCell ref="B75:D76"/>
    <mergeCell ref="E75:E76"/>
    <mergeCell ref="F75:F76"/>
    <mergeCell ref="A71:A72"/>
    <mergeCell ref="B71:D72"/>
    <mergeCell ref="I65:I66"/>
    <mergeCell ref="J65:J66"/>
    <mergeCell ref="G71:G72"/>
    <mergeCell ref="H71:H72"/>
    <mergeCell ref="G69:G70"/>
    <mergeCell ref="H69:H70"/>
    <mergeCell ref="G67:G68"/>
    <mergeCell ref="H67:H68"/>
    <mergeCell ref="I69:I70"/>
    <mergeCell ref="J69:J70"/>
    <mergeCell ref="A65:A66"/>
    <mergeCell ref="B65:D66"/>
    <mergeCell ref="A67:A68"/>
    <mergeCell ref="B67:D68"/>
    <mergeCell ref="E67:E68"/>
    <mergeCell ref="F67:F68"/>
    <mergeCell ref="I63:I64"/>
    <mergeCell ref="J63:J64"/>
    <mergeCell ref="I61:I62"/>
    <mergeCell ref="J61:J62"/>
    <mergeCell ref="E65:E66"/>
    <mergeCell ref="F65:F66"/>
    <mergeCell ref="G65:G66"/>
    <mergeCell ref="H65:H66"/>
    <mergeCell ref="E63:E64"/>
    <mergeCell ref="F63:F64"/>
    <mergeCell ref="G57:G58"/>
    <mergeCell ref="H57:H58"/>
    <mergeCell ref="G63:G64"/>
    <mergeCell ref="H63:H64"/>
    <mergeCell ref="A61:A62"/>
    <mergeCell ref="B61:D62"/>
    <mergeCell ref="A63:A64"/>
    <mergeCell ref="B63:D64"/>
    <mergeCell ref="A59:A60"/>
    <mergeCell ref="B59:D60"/>
    <mergeCell ref="I57:I58"/>
    <mergeCell ref="J57:J58"/>
    <mergeCell ref="I59:I60"/>
    <mergeCell ref="J59:J60"/>
    <mergeCell ref="E61:E62"/>
    <mergeCell ref="F61:F62"/>
    <mergeCell ref="G61:G62"/>
    <mergeCell ref="H61:H62"/>
    <mergeCell ref="G59:G60"/>
    <mergeCell ref="H59:H60"/>
    <mergeCell ref="E59:E60"/>
    <mergeCell ref="F59:F60"/>
    <mergeCell ref="I55:I56"/>
    <mergeCell ref="J55:J56"/>
    <mergeCell ref="A57:A58"/>
    <mergeCell ref="B57:D58"/>
    <mergeCell ref="E57:E58"/>
    <mergeCell ref="F57:F58"/>
    <mergeCell ref="G55:G56"/>
    <mergeCell ref="H55:H56"/>
    <mergeCell ref="E53:E54"/>
    <mergeCell ref="F53:F54"/>
    <mergeCell ref="A55:A56"/>
    <mergeCell ref="B55:D56"/>
    <mergeCell ref="E55:E56"/>
    <mergeCell ref="F55:F56"/>
    <mergeCell ref="E51:E52"/>
    <mergeCell ref="F51:F52"/>
    <mergeCell ref="A53:A54"/>
    <mergeCell ref="B53:D54"/>
    <mergeCell ref="I53:I54"/>
    <mergeCell ref="J53:J54"/>
    <mergeCell ref="G53:G54"/>
    <mergeCell ref="H53:H54"/>
    <mergeCell ref="G51:G52"/>
    <mergeCell ref="H51:H52"/>
    <mergeCell ref="G42:G43"/>
    <mergeCell ref="H42:H43"/>
    <mergeCell ref="A42:A43"/>
    <mergeCell ref="B42:D43"/>
    <mergeCell ref="E42:E43"/>
    <mergeCell ref="F42:F43"/>
    <mergeCell ref="A51:A52"/>
    <mergeCell ref="B51:D52"/>
    <mergeCell ref="G40:G41"/>
    <mergeCell ref="H40:H41"/>
    <mergeCell ref="I40:I41"/>
    <mergeCell ref="J40:J41"/>
    <mergeCell ref="A40:A41"/>
    <mergeCell ref="B40:D41"/>
    <mergeCell ref="E40:E41"/>
    <mergeCell ref="F40:F41"/>
    <mergeCell ref="A36:A37"/>
    <mergeCell ref="B36:D37"/>
    <mergeCell ref="A38:A39"/>
    <mergeCell ref="B38:D39"/>
    <mergeCell ref="I51:I52"/>
    <mergeCell ref="J51:J52"/>
    <mergeCell ref="I38:I39"/>
    <mergeCell ref="J38:J39"/>
    <mergeCell ref="I42:I43"/>
    <mergeCell ref="J42:J43"/>
    <mergeCell ref="I34:I35"/>
    <mergeCell ref="J34:J35"/>
    <mergeCell ref="E36:E37"/>
    <mergeCell ref="F36:F37"/>
    <mergeCell ref="G36:G37"/>
    <mergeCell ref="H36:H37"/>
    <mergeCell ref="I36:I37"/>
    <mergeCell ref="J36:J37"/>
    <mergeCell ref="A34:A35"/>
    <mergeCell ref="B34:D35"/>
    <mergeCell ref="E34:E35"/>
    <mergeCell ref="F34:F35"/>
    <mergeCell ref="G38:G39"/>
    <mergeCell ref="H38:H39"/>
    <mergeCell ref="G34:G35"/>
    <mergeCell ref="H34:H35"/>
    <mergeCell ref="E38:E39"/>
    <mergeCell ref="F38:F39"/>
    <mergeCell ref="I32:I33"/>
    <mergeCell ref="J32:J33"/>
    <mergeCell ref="A30:A31"/>
    <mergeCell ref="B30:D31"/>
    <mergeCell ref="G32:G33"/>
    <mergeCell ref="H32:H33"/>
    <mergeCell ref="A32:A33"/>
    <mergeCell ref="B32:D33"/>
    <mergeCell ref="E32:E33"/>
    <mergeCell ref="F32:F33"/>
    <mergeCell ref="A28:A29"/>
    <mergeCell ref="B28:D29"/>
    <mergeCell ref="G28:G29"/>
    <mergeCell ref="H28:H29"/>
    <mergeCell ref="A26:A27"/>
    <mergeCell ref="B26:D27"/>
    <mergeCell ref="E26:E27"/>
    <mergeCell ref="F26:F27"/>
    <mergeCell ref="I22:I23"/>
    <mergeCell ref="J22:J23"/>
    <mergeCell ref="G26:G27"/>
    <mergeCell ref="H26:H27"/>
    <mergeCell ref="E28:E29"/>
    <mergeCell ref="F28:F29"/>
    <mergeCell ref="I26:I27"/>
    <mergeCell ref="J26:J27"/>
    <mergeCell ref="I28:I29"/>
    <mergeCell ref="J28:J29"/>
    <mergeCell ref="I24:I25"/>
    <mergeCell ref="J24:J25"/>
    <mergeCell ref="E30:E31"/>
    <mergeCell ref="F30:F31"/>
    <mergeCell ref="G30:G31"/>
    <mergeCell ref="H30:H31"/>
    <mergeCell ref="I30:I31"/>
    <mergeCell ref="J30:J31"/>
    <mergeCell ref="A20:A21"/>
    <mergeCell ref="B20:D21"/>
    <mergeCell ref="G24:G25"/>
    <mergeCell ref="H24:H25"/>
    <mergeCell ref="G22:G23"/>
    <mergeCell ref="H22:H23"/>
    <mergeCell ref="A24:A25"/>
    <mergeCell ref="B24:D25"/>
    <mergeCell ref="E24:E25"/>
    <mergeCell ref="F24:F25"/>
    <mergeCell ref="I20:I21"/>
    <mergeCell ref="J20:J21"/>
    <mergeCell ref="G20:G21"/>
    <mergeCell ref="H20:H21"/>
    <mergeCell ref="A22:A23"/>
    <mergeCell ref="B22:D23"/>
    <mergeCell ref="E22:E23"/>
    <mergeCell ref="F22:F23"/>
    <mergeCell ref="E20:E21"/>
    <mergeCell ref="F20:F21"/>
    <mergeCell ref="I16:I17"/>
    <mergeCell ref="J16:J17"/>
    <mergeCell ref="G18:G19"/>
    <mergeCell ref="H18:H19"/>
    <mergeCell ref="I18:I19"/>
    <mergeCell ref="J18:J19"/>
    <mergeCell ref="G16:G17"/>
    <mergeCell ref="H16:H17"/>
    <mergeCell ref="A16:A17"/>
    <mergeCell ref="B16:D17"/>
    <mergeCell ref="E16:E17"/>
    <mergeCell ref="F16:F17"/>
    <mergeCell ref="A18:A19"/>
    <mergeCell ref="B18:D19"/>
    <mergeCell ref="E18:E19"/>
    <mergeCell ref="F18:F19"/>
    <mergeCell ref="G14:G15"/>
    <mergeCell ref="H14:H15"/>
    <mergeCell ref="I14:I15"/>
    <mergeCell ref="J14:J15"/>
    <mergeCell ref="A14:A15"/>
    <mergeCell ref="B14:D15"/>
    <mergeCell ref="E14:E15"/>
    <mergeCell ref="F14:F15"/>
    <mergeCell ref="G12:G13"/>
    <mergeCell ref="H12:H13"/>
    <mergeCell ref="I12:I13"/>
    <mergeCell ref="J12:J13"/>
    <mergeCell ref="A12:A13"/>
    <mergeCell ref="B12:D13"/>
    <mergeCell ref="E12:E13"/>
    <mergeCell ref="F12:F13"/>
    <mergeCell ref="H9:I9"/>
    <mergeCell ref="J9:J11"/>
    <mergeCell ref="F10:F11"/>
    <mergeCell ref="G10:G11"/>
    <mergeCell ref="H10:H11"/>
    <mergeCell ref="I10:I11"/>
    <mergeCell ref="B77:D78"/>
    <mergeCell ref="A77:A78"/>
    <mergeCell ref="A79:A80"/>
    <mergeCell ref="B2:J2"/>
    <mergeCell ref="B4:J4"/>
    <mergeCell ref="A8:A11"/>
    <mergeCell ref="B8:D11"/>
    <mergeCell ref="E8:E11"/>
    <mergeCell ref="F8:I8"/>
    <mergeCell ref="F9:G9"/>
  </mergeCells>
  <printOptions/>
  <pageMargins left="0.7874015748031497" right="0.7874015748031497" top="0.5905511811023623" bottom="0.1968503937007874" header="0.11811023622047245" footer="0.11811023622047245"/>
  <pageSetup firstPageNumber="50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B7">
      <selection activeCell="I13" sqref="I13"/>
    </sheetView>
  </sheetViews>
  <sheetFormatPr defaultColWidth="9.125" defaultRowHeight="12.75"/>
  <cols>
    <col min="1" max="1" width="45.875" style="1131" customWidth="1"/>
    <col min="2" max="2" width="16.25390625" style="1131" customWidth="1"/>
    <col min="3" max="3" width="14.25390625" style="1131" customWidth="1"/>
    <col min="4" max="4" width="16.00390625" style="1131" customWidth="1"/>
    <col min="5" max="6" width="14.75390625" style="1131" customWidth="1"/>
    <col min="7" max="7" width="20.00390625" style="1131" customWidth="1"/>
    <col min="8" max="8" width="17.50390625" style="1131" customWidth="1"/>
    <col min="9" max="9" width="14.75390625" style="1131" customWidth="1"/>
    <col min="10" max="16384" width="9.125" style="1131" customWidth="1"/>
  </cols>
  <sheetData>
    <row r="1" spans="1:9" ht="12.75">
      <c r="A1" s="1684" t="s">
        <v>961</v>
      </c>
      <c r="B1" s="1684"/>
      <c r="C1" s="1684"/>
      <c r="D1" s="1684"/>
      <c r="E1" s="1684"/>
      <c r="F1" s="1684"/>
      <c r="G1" s="1684"/>
      <c r="H1" s="1684"/>
      <c r="I1" s="1684"/>
    </row>
    <row r="2" spans="1:9" ht="13.5">
      <c r="A2" s="1685" t="s">
        <v>974</v>
      </c>
      <c r="B2" s="1685"/>
      <c r="C2" s="1685"/>
      <c r="D2" s="1685"/>
      <c r="E2" s="1685"/>
      <c r="F2" s="1685"/>
      <c r="G2" s="1685"/>
      <c r="H2" s="1685"/>
      <c r="I2" s="1685"/>
    </row>
    <row r="3" spans="1:9" ht="13.5">
      <c r="A3" s="1132"/>
      <c r="B3" s="1132"/>
      <c r="C3" s="1132"/>
      <c r="D3" s="1132"/>
      <c r="E3" s="1132"/>
      <c r="F3" s="1132"/>
      <c r="G3" s="1132"/>
      <c r="H3" s="1132"/>
      <c r="I3" s="1132"/>
    </row>
    <row r="4" spans="1:9" ht="13.5">
      <c r="A4" s="1132"/>
      <c r="B4" s="1132"/>
      <c r="C4" s="1132"/>
      <c r="D4" s="1132"/>
      <c r="E4" s="1132"/>
      <c r="F4" s="1132"/>
      <c r="G4" s="1132"/>
      <c r="H4" s="1132"/>
      <c r="I4" s="1132"/>
    </row>
    <row r="5" spans="1:9" ht="13.5">
      <c r="A5" s="1133"/>
      <c r="B5" s="1133"/>
      <c r="C5" s="1133"/>
      <c r="D5" s="1133"/>
      <c r="E5" s="1133"/>
      <c r="F5" s="1133"/>
      <c r="G5" s="1133"/>
      <c r="H5" s="1133"/>
      <c r="I5" s="1134" t="s">
        <v>962</v>
      </c>
    </row>
    <row r="6" spans="1:9" ht="84" customHeight="1">
      <c r="A6" s="1135" t="s">
        <v>963</v>
      </c>
      <c r="B6" s="1136" t="s">
        <v>964</v>
      </c>
      <c r="C6" s="1136" t="s">
        <v>1371</v>
      </c>
      <c r="D6" s="1136" t="s">
        <v>1372</v>
      </c>
      <c r="E6" s="1136" t="s">
        <v>1373</v>
      </c>
      <c r="F6" s="1136" t="s">
        <v>965</v>
      </c>
      <c r="G6" s="1136" t="s">
        <v>966</v>
      </c>
      <c r="H6" s="1136" t="s">
        <v>967</v>
      </c>
      <c r="I6" s="1137" t="s">
        <v>968</v>
      </c>
    </row>
    <row r="7" spans="1:9" ht="14.25" customHeight="1">
      <c r="A7" s="1138" t="s">
        <v>883</v>
      </c>
      <c r="B7" s="1139" t="s">
        <v>884</v>
      </c>
      <c r="C7" s="1139" t="s">
        <v>885</v>
      </c>
      <c r="D7" s="1139" t="s">
        <v>886</v>
      </c>
      <c r="E7" s="1139" t="s">
        <v>887</v>
      </c>
      <c r="F7" s="1139" t="s">
        <v>757</v>
      </c>
      <c r="G7" s="1139" t="s">
        <v>138</v>
      </c>
      <c r="H7" s="1139" t="s">
        <v>183</v>
      </c>
      <c r="I7" s="1138" t="s">
        <v>185</v>
      </c>
    </row>
    <row r="8" spans="1:9" ht="39" customHeight="1">
      <c r="A8" s="1140" t="s">
        <v>969</v>
      </c>
      <c r="B8" s="1141">
        <v>764519000</v>
      </c>
      <c r="C8" s="1142">
        <v>23768676</v>
      </c>
      <c r="D8" s="1141">
        <v>-3328219</v>
      </c>
      <c r="E8" s="1143">
        <v>786264840</v>
      </c>
      <c r="F8" s="1142">
        <v>1305383</v>
      </c>
      <c r="G8" s="1142">
        <v>1136590169</v>
      </c>
      <c r="H8" s="1142">
        <v>786264840</v>
      </c>
      <c r="I8" s="1143">
        <f>SUM(F8)</f>
        <v>1305383</v>
      </c>
    </row>
    <row r="9" spans="1:9" ht="39" customHeight="1">
      <c r="A9" s="1140" t="s">
        <v>970</v>
      </c>
      <c r="B9" s="1141">
        <v>225188260</v>
      </c>
      <c r="C9" s="1142">
        <v>3005835</v>
      </c>
      <c r="D9" s="1141">
        <v>-3203160</v>
      </c>
      <c r="E9" s="1143">
        <v>244605853</v>
      </c>
      <c r="F9" s="1142">
        <v>19614918</v>
      </c>
      <c r="G9" s="1142">
        <v>1029925634</v>
      </c>
      <c r="H9" s="1142">
        <v>244605853</v>
      </c>
      <c r="I9" s="1143">
        <f>SUM(F9)</f>
        <v>19614918</v>
      </c>
    </row>
    <row r="10" spans="1:9" ht="56.25" customHeight="1">
      <c r="A10" s="1140" t="s">
        <v>971</v>
      </c>
      <c r="B10" s="1141">
        <v>31096240</v>
      </c>
      <c r="C10" s="1142">
        <v>644040</v>
      </c>
      <c r="D10" s="1141">
        <v>0</v>
      </c>
      <c r="E10" s="1143">
        <v>31740280</v>
      </c>
      <c r="F10" s="1142">
        <v>0</v>
      </c>
      <c r="G10" s="1142">
        <v>108279223</v>
      </c>
      <c r="H10" s="1142">
        <v>31740280</v>
      </c>
      <c r="I10" s="1143">
        <f>SUM(F10)</f>
        <v>0</v>
      </c>
    </row>
    <row r="11" spans="1:9" ht="39" customHeight="1">
      <c r="A11" s="1140" t="s">
        <v>972</v>
      </c>
      <c r="B11" s="1141">
        <v>248348713</v>
      </c>
      <c r="C11" s="1142">
        <v>0</v>
      </c>
      <c r="D11" s="1141">
        <v>0</v>
      </c>
      <c r="E11" s="1143">
        <v>249115753</v>
      </c>
      <c r="F11" s="1142">
        <v>767040</v>
      </c>
      <c r="G11" s="1142">
        <v>598437319</v>
      </c>
      <c r="H11" s="1142">
        <v>249115753</v>
      </c>
      <c r="I11" s="1143">
        <f>SUM(F11)</f>
        <v>767040</v>
      </c>
    </row>
    <row r="12" spans="1:9" ht="39" customHeight="1">
      <c r="A12" s="1144" t="s">
        <v>973</v>
      </c>
      <c r="B12" s="1145">
        <v>482505</v>
      </c>
      <c r="C12" s="1145">
        <v>-24795</v>
      </c>
      <c r="D12" s="1142">
        <v>11400</v>
      </c>
      <c r="E12" s="1143">
        <v>475665</v>
      </c>
      <c r="F12" s="1142">
        <v>6555</v>
      </c>
      <c r="G12" s="1142">
        <v>3170357</v>
      </c>
      <c r="H12" s="1142">
        <v>475665</v>
      </c>
      <c r="I12" s="1143">
        <f>SUM(F12)</f>
        <v>6555</v>
      </c>
    </row>
    <row r="13" spans="1:9" ht="35.25" customHeight="1">
      <c r="A13" s="1146" t="s">
        <v>869</v>
      </c>
      <c r="B13" s="1147">
        <f>SUM(B8:B12)</f>
        <v>1269634718</v>
      </c>
      <c r="C13" s="1147">
        <f aca="true" t="shared" si="0" ref="C13:I13">SUM(C8:C12)</f>
        <v>27393756</v>
      </c>
      <c r="D13" s="1147">
        <f t="shared" si="0"/>
        <v>-6519979</v>
      </c>
      <c r="E13" s="1147">
        <f t="shared" si="0"/>
        <v>1312202391</v>
      </c>
      <c r="F13" s="1147">
        <f t="shared" si="0"/>
        <v>21693896</v>
      </c>
      <c r="G13" s="1147">
        <f t="shared" si="0"/>
        <v>2876402702</v>
      </c>
      <c r="H13" s="1147">
        <f t="shared" si="0"/>
        <v>1312202391</v>
      </c>
      <c r="I13" s="1147">
        <f t="shared" si="0"/>
        <v>21693896</v>
      </c>
    </row>
    <row r="20" ht="14.25" customHeight="1"/>
  </sheetData>
  <sheetProtection/>
  <mergeCells count="2">
    <mergeCell ref="A1:I1"/>
    <mergeCell ref="A2:I2"/>
  </mergeCells>
  <printOptions horizontalCentered="1"/>
  <pageMargins left="0" right="0" top="0.5905511811023623" bottom="0.1968503937007874" header="0.11811023622047245" footer="0"/>
  <pageSetup firstPageNumber="52" useFirstPageNumber="1" horizontalDpi="600" verticalDpi="600" orientation="landscape" paperSize="9" scale="84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0">
      <selection activeCell="A16" sqref="A16:A18"/>
    </sheetView>
  </sheetViews>
  <sheetFormatPr defaultColWidth="9.00390625" defaultRowHeight="12.75"/>
  <cols>
    <col min="1" max="1" width="39.125" style="0" customWidth="1"/>
    <col min="2" max="4" width="25.875" style="0" customWidth="1"/>
    <col min="5" max="5" width="21.00390625" style="0" customWidth="1"/>
  </cols>
  <sheetData>
    <row r="2" spans="1:4" ht="13.5">
      <c r="A2" s="1686" t="s">
        <v>233</v>
      </c>
      <c r="B2" s="1686"/>
      <c r="C2" s="1686"/>
      <c r="D2" s="1686"/>
    </row>
    <row r="3" spans="1:4" ht="13.5">
      <c r="A3" s="1685" t="s">
        <v>1370</v>
      </c>
      <c r="B3" s="1685"/>
      <c r="C3" s="1685"/>
      <c r="D3" s="1685"/>
    </row>
    <row r="4" spans="1:4" ht="13.5">
      <c r="A4" s="1687" t="s">
        <v>1428</v>
      </c>
      <c r="B4" s="1687"/>
      <c r="C4" s="1687"/>
      <c r="D4" s="1687"/>
    </row>
    <row r="5" spans="4:5" ht="12.75">
      <c r="D5" s="723"/>
      <c r="E5" s="723" t="s">
        <v>962</v>
      </c>
    </row>
    <row r="6" spans="1:5" ht="55.5" customHeight="1">
      <c r="A6" s="1135" t="s">
        <v>963</v>
      </c>
      <c r="B6" s="1136" t="s">
        <v>975</v>
      </c>
      <c r="C6" s="1136" t="s">
        <v>976</v>
      </c>
      <c r="D6" s="1137" t="s">
        <v>977</v>
      </c>
      <c r="E6" s="1137" t="s">
        <v>978</v>
      </c>
    </row>
    <row r="7" spans="1:5" ht="13.5">
      <c r="A7" s="1139" t="s">
        <v>883</v>
      </c>
      <c r="B7" s="1139" t="s">
        <v>884</v>
      </c>
      <c r="C7" s="1139" t="s">
        <v>885</v>
      </c>
      <c r="D7" s="1138" t="s">
        <v>886</v>
      </c>
      <c r="E7" s="1138" t="s">
        <v>887</v>
      </c>
    </row>
    <row r="8" spans="1:5" ht="30" customHeight="1">
      <c r="A8" s="1144" t="s">
        <v>1404</v>
      </c>
      <c r="B8" s="1148">
        <v>550000</v>
      </c>
      <c r="C8" s="1148">
        <v>550000</v>
      </c>
      <c r="D8" s="1138"/>
      <c r="E8" s="1138"/>
    </row>
    <row r="9" spans="1:5" ht="31.5" customHeight="1">
      <c r="A9" s="1149" t="s">
        <v>1405</v>
      </c>
      <c r="B9" s="1145">
        <v>2417191</v>
      </c>
      <c r="C9" s="1145">
        <v>2417191</v>
      </c>
      <c r="D9" s="1145"/>
      <c r="E9" s="1145">
        <f aca="true" t="shared" si="0" ref="E9:E18">SUM(B9-C9)</f>
        <v>0</v>
      </c>
    </row>
    <row r="10" spans="1:5" ht="30.75" customHeight="1">
      <c r="A10" s="1149" t="s">
        <v>1406</v>
      </c>
      <c r="B10" s="1145">
        <v>1937000</v>
      </c>
      <c r="C10" s="1145"/>
      <c r="D10" s="1145">
        <v>1937000</v>
      </c>
      <c r="E10" s="1145"/>
    </row>
    <row r="11" spans="1:5" ht="30.75" customHeight="1">
      <c r="A11" s="1497" t="s">
        <v>1407</v>
      </c>
      <c r="B11" s="1145">
        <v>300000000</v>
      </c>
      <c r="C11" s="1145">
        <v>299405955</v>
      </c>
      <c r="D11" s="1145">
        <v>594045</v>
      </c>
      <c r="E11" s="1145"/>
    </row>
    <row r="12" spans="1:5" ht="29.25" customHeight="1">
      <c r="A12" s="1498" t="s">
        <v>1408</v>
      </c>
      <c r="B12" s="1145">
        <v>29503105</v>
      </c>
      <c r="C12" s="1145">
        <v>29503105</v>
      </c>
      <c r="D12" s="1145"/>
      <c r="E12" s="1145">
        <f t="shared" si="0"/>
        <v>0</v>
      </c>
    </row>
    <row r="13" spans="1:5" ht="29.25" customHeight="1">
      <c r="A13" s="1149" t="s">
        <v>1409</v>
      </c>
      <c r="B13" s="1145">
        <v>90945533</v>
      </c>
      <c r="C13" s="1145">
        <v>90945533</v>
      </c>
      <c r="D13" s="1145"/>
      <c r="E13" s="1145">
        <f t="shared" si="0"/>
        <v>0</v>
      </c>
    </row>
    <row r="14" spans="1:5" ht="29.25" customHeight="1">
      <c r="A14" s="1149" t="s">
        <v>979</v>
      </c>
      <c r="B14" s="1145">
        <v>21968800</v>
      </c>
      <c r="C14" s="1145">
        <v>21968800</v>
      </c>
      <c r="D14" s="1145"/>
      <c r="E14" s="1145">
        <f t="shared" si="0"/>
        <v>0</v>
      </c>
    </row>
    <row r="15" spans="1:5" ht="29.25" customHeight="1">
      <c r="A15" s="1149" t="s">
        <v>980</v>
      </c>
      <c r="B15" s="1145">
        <v>135900000</v>
      </c>
      <c r="C15" s="1145">
        <v>135900000</v>
      </c>
      <c r="D15" s="1145"/>
      <c r="E15" s="1145">
        <f t="shared" si="0"/>
        <v>0</v>
      </c>
    </row>
    <row r="16" spans="1:5" ht="29.25" customHeight="1">
      <c r="A16" s="1149" t="s">
        <v>1410</v>
      </c>
      <c r="B16" s="1150">
        <v>17258242</v>
      </c>
      <c r="C16" s="1150">
        <v>17258242</v>
      </c>
      <c r="D16" s="1151"/>
      <c r="E16" s="1145">
        <f t="shared" si="0"/>
        <v>0</v>
      </c>
    </row>
    <row r="17" spans="1:5" ht="29.25" customHeight="1">
      <c r="A17" s="1149" t="s">
        <v>1411</v>
      </c>
      <c r="B17" s="1150">
        <v>7700418</v>
      </c>
      <c r="C17" s="1150">
        <v>7700418</v>
      </c>
      <c r="D17" s="1151"/>
      <c r="E17" s="1145">
        <f t="shared" si="0"/>
        <v>0</v>
      </c>
    </row>
    <row r="18" spans="1:5" ht="29.25" customHeight="1">
      <c r="A18" s="1500" t="s">
        <v>1412</v>
      </c>
      <c r="B18" s="1150">
        <v>27791909</v>
      </c>
      <c r="C18" s="1150">
        <v>27791909</v>
      </c>
      <c r="D18" s="1151"/>
      <c r="E18" s="1145">
        <f t="shared" si="0"/>
        <v>0</v>
      </c>
    </row>
    <row r="19" spans="1:5" ht="33" customHeight="1">
      <c r="A19" s="1152" t="s">
        <v>869</v>
      </c>
      <c r="B19" s="1153">
        <f>SUM(B8:B18)</f>
        <v>635972198</v>
      </c>
      <c r="C19" s="1153">
        <f>SUM(C8:C18)</f>
        <v>633441153</v>
      </c>
      <c r="D19" s="1153">
        <f>SUM(D8:D18)</f>
        <v>2531045</v>
      </c>
      <c r="E19" s="1153">
        <f>SUM(E8:E18)</f>
        <v>0</v>
      </c>
    </row>
    <row r="21" spans="1:5" ht="55.5">
      <c r="A21" s="1135" t="s">
        <v>963</v>
      </c>
      <c r="B21" s="1136" t="s">
        <v>1414</v>
      </c>
      <c r="C21" s="1136" t="s">
        <v>1415</v>
      </c>
      <c r="D21" s="1137" t="s">
        <v>981</v>
      </c>
      <c r="E21" s="1137" t="s">
        <v>978</v>
      </c>
    </row>
    <row r="22" spans="1:5" ht="29.25" customHeight="1">
      <c r="A22" s="1499" t="s">
        <v>1413</v>
      </c>
      <c r="B22" s="1150">
        <v>1896000</v>
      </c>
      <c r="C22" s="1150">
        <v>1895234</v>
      </c>
      <c r="D22" s="1150">
        <v>766</v>
      </c>
      <c r="E22" s="1150">
        <v>766</v>
      </c>
    </row>
  </sheetData>
  <sheetProtection/>
  <mergeCells count="3">
    <mergeCell ref="A2:D2"/>
    <mergeCell ref="A3:D3"/>
    <mergeCell ref="A4:D4"/>
  </mergeCells>
  <printOptions/>
  <pageMargins left="1.141732283464567" right="0.7480314960629921" top="0.3937007874015748" bottom="0.3937007874015748" header="0.5118110236220472" footer="0.31496062992125984"/>
  <pageSetup firstPageNumber="53" useFirstPageNumber="1" horizontalDpi="600" verticalDpi="600" orientation="landscape" paperSize="9" scale="85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9">
      <selection activeCell="C35" sqref="C35"/>
    </sheetView>
  </sheetViews>
  <sheetFormatPr defaultColWidth="9.125" defaultRowHeight="12.75"/>
  <cols>
    <col min="1" max="1" width="8.25390625" style="1156" customWidth="1"/>
    <col min="2" max="2" width="67.75390625" style="1156" customWidth="1"/>
    <col min="3" max="3" width="12.875" style="1156" customWidth="1"/>
    <col min="4" max="16384" width="9.125" style="1156" customWidth="1"/>
  </cols>
  <sheetData>
    <row r="1" spans="1:3" ht="12.75">
      <c r="A1" s="1688"/>
      <c r="B1" s="1689"/>
      <c r="C1" s="1689"/>
    </row>
    <row r="2" spans="1:3" ht="12.75">
      <c r="A2" s="1154"/>
      <c r="B2" s="1155"/>
      <c r="C2" s="1155"/>
    </row>
    <row r="3" spans="1:3" ht="12.75">
      <c r="A3" s="1690" t="s">
        <v>982</v>
      </c>
      <c r="B3" s="1691"/>
      <c r="C3" s="1691"/>
    </row>
    <row r="4" spans="1:3" ht="12.75">
      <c r="A4" s="1692" t="s">
        <v>983</v>
      </c>
      <c r="B4" s="1689"/>
      <c r="C4" s="1689"/>
    </row>
    <row r="5" spans="1:3" ht="12.75">
      <c r="A5" s="1692" t="s">
        <v>1368</v>
      </c>
      <c r="B5" s="1693"/>
      <c r="C5" s="1693"/>
    </row>
    <row r="6" spans="1:3" ht="12.75">
      <c r="A6" s="1158"/>
      <c r="B6" s="1159"/>
      <c r="C6" s="1159"/>
    </row>
    <row r="7" spans="1:3" ht="12.75">
      <c r="A7" s="1158"/>
      <c r="B7" s="1159"/>
      <c r="C7" s="1159"/>
    </row>
    <row r="8" spans="1:3" ht="12">
      <c r="A8" s="1160"/>
      <c r="B8" s="1160"/>
      <c r="C8" s="1161" t="s">
        <v>902</v>
      </c>
    </row>
    <row r="9" spans="1:3" ht="12.75">
      <c r="A9" s="1162" t="s">
        <v>984</v>
      </c>
      <c r="B9" s="1163" t="s">
        <v>882</v>
      </c>
      <c r="C9" s="1163" t="s">
        <v>985</v>
      </c>
    </row>
    <row r="10" spans="1:3" ht="12.75">
      <c r="A10" s="1162"/>
      <c r="B10" s="1163"/>
      <c r="C10" s="1163"/>
    </row>
    <row r="11" spans="1:3" ht="12.75">
      <c r="A11" s="1162"/>
      <c r="B11" s="1164" t="s">
        <v>986</v>
      </c>
      <c r="C11" s="1165">
        <v>37162</v>
      </c>
    </row>
    <row r="12" spans="1:3" ht="12.75">
      <c r="A12" s="1162"/>
      <c r="B12" s="1166" t="s">
        <v>987</v>
      </c>
      <c r="C12" s="1167">
        <v>1765540</v>
      </c>
    </row>
    <row r="13" spans="1:3" ht="12.75">
      <c r="A13" s="1162"/>
      <c r="B13" s="1168" t="s">
        <v>988</v>
      </c>
      <c r="C13" s="1169">
        <f>SUM(C11-C12)</f>
        <v>-1728378</v>
      </c>
    </row>
    <row r="14" spans="1:3" ht="12.75">
      <c r="A14" s="1162"/>
      <c r="B14" s="1170" t="s">
        <v>989</v>
      </c>
      <c r="C14" s="1167">
        <v>2009967</v>
      </c>
    </row>
    <row r="15" spans="1:3" ht="12.75">
      <c r="A15" s="1171"/>
      <c r="B15" s="1168" t="s">
        <v>990</v>
      </c>
      <c r="C15" s="1169">
        <f>SUM(C14)</f>
        <v>2009967</v>
      </c>
    </row>
    <row r="16" spans="1:3" ht="12.75">
      <c r="A16" s="1171"/>
      <c r="B16" s="1172" t="s">
        <v>991</v>
      </c>
      <c r="C16" s="1173">
        <f>SUM(C15,C13)</f>
        <v>281589</v>
      </c>
    </row>
    <row r="17" spans="1:3" ht="12.75">
      <c r="A17" s="1171"/>
      <c r="B17" s="1172"/>
      <c r="C17" s="1174"/>
    </row>
    <row r="18" spans="1:3" ht="12.75">
      <c r="A18" s="1171"/>
      <c r="B18" s="1172"/>
      <c r="C18" s="1174"/>
    </row>
    <row r="19" spans="1:3" ht="12.75">
      <c r="A19" s="1171"/>
      <c r="B19" s="1162" t="s">
        <v>992</v>
      </c>
      <c r="C19" s="1174"/>
    </row>
    <row r="20" spans="1:3" ht="12.75">
      <c r="A20" s="1171">
        <v>3011</v>
      </c>
      <c r="B20" s="1166" t="s">
        <v>993</v>
      </c>
      <c r="C20" s="1173">
        <f>SUM(C21:C22)</f>
        <v>58</v>
      </c>
    </row>
    <row r="21" spans="1:3" ht="12.75">
      <c r="A21" s="1171"/>
      <c r="B21" s="1175" t="s">
        <v>67</v>
      </c>
      <c r="C21" s="1176">
        <v>1</v>
      </c>
    </row>
    <row r="22" spans="1:3" ht="12.75">
      <c r="A22" s="1171"/>
      <c r="B22" s="1175" t="s">
        <v>994</v>
      </c>
      <c r="C22" s="1176">
        <v>57</v>
      </c>
    </row>
    <row r="23" spans="1:3" ht="12.75">
      <c r="A23" s="1171">
        <v>3021</v>
      </c>
      <c r="B23" s="1166" t="s">
        <v>134</v>
      </c>
      <c r="C23" s="1177">
        <f>SUM(C24:C27)</f>
        <v>141671</v>
      </c>
    </row>
    <row r="24" spans="1:4" ht="12.75">
      <c r="A24" s="1171"/>
      <c r="B24" s="1175" t="s">
        <v>67</v>
      </c>
      <c r="C24" s="1176">
        <v>35782</v>
      </c>
      <c r="D24" s="1178"/>
    </row>
    <row r="25" spans="1:4" ht="12.75">
      <c r="A25" s="1171"/>
      <c r="B25" s="1179" t="s">
        <v>994</v>
      </c>
      <c r="C25" s="1176">
        <v>30532</v>
      </c>
      <c r="D25" s="1178"/>
    </row>
    <row r="26" spans="1:4" ht="12.75">
      <c r="A26" s="1171"/>
      <c r="B26" s="1175" t="s">
        <v>68</v>
      </c>
      <c r="C26" s="1176">
        <v>45170</v>
      </c>
      <c r="D26" s="1178"/>
    </row>
    <row r="27" spans="1:4" ht="12.75">
      <c r="A27" s="1171"/>
      <c r="B27" s="1175" t="s">
        <v>7</v>
      </c>
      <c r="C27" s="1176">
        <v>30187</v>
      </c>
      <c r="D27" s="1178"/>
    </row>
    <row r="28" spans="1:3" ht="12.75">
      <c r="A28" s="1171">
        <v>3026</v>
      </c>
      <c r="B28" s="1166" t="s">
        <v>995</v>
      </c>
      <c r="C28" s="1177">
        <f>SUM(C29:C30)</f>
        <v>36912</v>
      </c>
    </row>
    <row r="29" spans="1:3" ht="12.75">
      <c r="A29" s="1171"/>
      <c r="B29" s="1175" t="s">
        <v>68</v>
      </c>
      <c r="C29" s="1180">
        <v>16265</v>
      </c>
    </row>
    <row r="30" spans="1:3" ht="12.75">
      <c r="A30" s="1171"/>
      <c r="B30" s="1175" t="s">
        <v>7</v>
      </c>
      <c r="C30" s="1180">
        <v>20647</v>
      </c>
    </row>
    <row r="31" spans="1:3" ht="12.75">
      <c r="A31" s="1181"/>
      <c r="B31" s="1182" t="s">
        <v>897</v>
      </c>
      <c r="C31" s="1173">
        <f>SUM(C23+C28+C20)</f>
        <v>178641</v>
      </c>
    </row>
    <row r="32" spans="1:3" ht="12.75">
      <c r="A32" s="1181"/>
      <c r="B32" s="1182"/>
      <c r="C32" s="1173"/>
    </row>
    <row r="33" spans="1:3" ht="12.75">
      <c r="A33" s="1181"/>
      <c r="B33" s="1182" t="s">
        <v>996</v>
      </c>
      <c r="C33" s="1173"/>
    </row>
    <row r="34" spans="1:3" ht="12.75">
      <c r="A34" s="1181">
        <v>3021</v>
      </c>
      <c r="B34" s="1166" t="s">
        <v>134</v>
      </c>
      <c r="C34" s="1177">
        <f>SUM(C35:C37)</f>
        <v>102948</v>
      </c>
    </row>
    <row r="35" spans="1:4" ht="12.75">
      <c r="A35" s="1181"/>
      <c r="B35" s="1175" t="s">
        <v>67</v>
      </c>
      <c r="C35" s="1183">
        <v>56209</v>
      </c>
      <c r="D35" s="1178"/>
    </row>
    <row r="36" spans="1:4" ht="12.75">
      <c r="A36" s="1181"/>
      <c r="B36" s="1179" t="s">
        <v>994</v>
      </c>
      <c r="C36" s="1176">
        <v>15781</v>
      </c>
      <c r="D36" s="1178"/>
    </row>
    <row r="37" spans="1:4" ht="12.75">
      <c r="A37" s="1181"/>
      <c r="B37" s="1179" t="s">
        <v>68</v>
      </c>
      <c r="C37" s="1176">
        <v>30958</v>
      </c>
      <c r="D37" s="1178"/>
    </row>
    <row r="38" spans="1:3" ht="12.75">
      <c r="A38" s="1181"/>
      <c r="B38" s="1182"/>
      <c r="C38" s="1173"/>
    </row>
    <row r="39" spans="1:3" ht="12.75">
      <c r="A39" s="1181"/>
      <c r="B39" s="1182" t="s">
        <v>869</v>
      </c>
      <c r="C39" s="1173">
        <f>SUM(C33+C31+C34)</f>
        <v>281589</v>
      </c>
    </row>
    <row r="40" ht="12">
      <c r="B40" s="1184"/>
    </row>
  </sheetData>
  <sheetProtection/>
  <mergeCells count="4">
    <mergeCell ref="A1:C1"/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31496062992125984"/>
  <pageSetup firstPageNumber="54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03">
      <selection activeCell="C100" sqref="C100"/>
    </sheetView>
  </sheetViews>
  <sheetFormatPr defaultColWidth="9.125" defaultRowHeight="12.75"/>
  <cols>
    <col min="1" max="1" width="8.25390625" style="1156" customWidth="1"/>
    <col min="2" max="2" width="67.75390625" style="1156" customWidth="1"/>
    <col min="3" max="3" width="12.875" style="1156" customWidth="1"/>
    <col min="4" max="16384" width="9.125" style="1156" customWidth="1"/>
  </cols>
  <sheetData>
    <row r="1" spans="1:3" ht="12.75">
      <c r="A1" s="1688" t="s">
        <v>997</v>
      </c>
      <c r="B1" s="1689"/>
      <c r="C1" s="1689"/>
    </row>
    <row r="2" spans="1:3" ht="12.75">
      <c r="A2" s="1692" t="s">
        <v>998</v>
      </c>
      <c r="B2" s="1689"/>
      <c r="C2" s="1689"/>
    </row>
    <row r="3" spans="1:3" ht="12.75">
      <c r="A3" s="1692" t="s">
        <v>1368</v>
      </c>
      <c r="B3" s="1693"/>
      <c r="C3" s="1693"/>
    </row>
    <row r="4" spans="1:3" ht="12">
      <c r="A4" s="1160"/>
      <c r="B4" s="1160"/>
      <c r="C4" s="1161" t="s">
        <v>902</v>
      </c>
    </row>
    <row r="5" spans="1:3" ht="12.75">
      <c r="A5" s="1162" t="s">
        <v>984</v>
      </c>
      <c r="B5" s="1163" t="s">
        <v>882</v>
      </c>
      <c r="C5" s="1163" t="s">
        <v>985</v>
      </c>
    </row>
    <row r="6" spans="1:3" ht="12.75">
      <c r="A6" s="1162"/>
      <c r="B6" s="1162"/>
      <c r="C6" s="1162"/>
    </row>
    <row r="7" spans="1:3" ht="12">
      <c r="A7" s="1171"/>
      <c r="B7" s="1164" t="s">
        <v>986</v>
      </c>
      <c r="C7" s="1165">
        <v>15863185</v>
      </c>
    </row>
    <row r="8" spans="1:3" ht="12">
      <c r="A8" s="1166"/>
      <c r="B8" s="1166" t="s">
        <v>987</v>
      </c>
      <c r="C8" s="1185">
        <v>8309463</v>
      </c>
    </row>
    <row r="9" spans="1:3" ht="12.75">
      <c r="A9" s="1166"/>
      <c r="B9" s="1168" t="s">
        <v>988</v>
      </c>
      <c r="C9" s="1186">
        <f>SUM(C7-C8)</f>
        <v>7553722</v>
      </c>
    </row>
    <row r="10" spans="1:3" ht="12">
      <c r="A10" s="1166"/>
      <c r="B10" s="1170" t="s">
        <v>989</v>
      </c>
      <c r="C10" s="1185">
        <v>6594303</v>
      </c>
    </row>
    <row r="11" spans="1:3" ht="12">
      <c r="A11" s="1166"/>
      <c r="B11" s="1187" t="s">
        <v>999</v>
      </c>
      <c r="C11" s="1185">
        <v>8190937</v>
      </c>
    </row>
    <row r="12" spans="1:3" ht="12.75">
      <c r="A12" s="1166"/>
      <c r="B12" s="1188" t="s">
        <v>990</v>
      </c>
      <c r="C12" s="1186">
        <f>SUM(C10-C11)</f>
        <v>-1596634</v>
      </c>
    </row>
    <row r="13" spans="1:3" ht="12.75">
      <c r="A13" s="1166"/>
      <c r="B13" s="1189" t="s">
        <v>991</v>
      </c>
      <c r="C13" s="1173">
        <v>5957088</v>
      </c>
    </row>
    <row r="14" spans="1:3" ht="12.75">
      <c r="A14" s="1166"/>
      <c r="B14" s="1189"/>
      <c r="C14" s="1173"/>
    </row>
    <row r="15" spans="1:3" ht="12.75">
      <c r="A15" s="1166"/>
      <c r="B15" s="1189"/>
      <c r="C15" s="1173"/>
    </row>
    <row r="16" spans="1:3" ht="12.75">
      <c r="A16" s="1166"/>
      <c r="B16" s="1189" t="s">
        <v>1369</v>
      </c>
      <c r="C16" s="1173">
        <v>2238828</v>
      </c>
    </row>
    <row r="17" spans="1:3" ht="12.75">
      <c r="A17" s="1190"/>
      <c r="B17" s="1172"/>
      <c r="C17" s="1174"/>
    </row>
    <row r="18" spans="1:3" ht="12.75">
      <c r="A18" s="1190"/>
      <c r="B18" s="1172" t="s">
        <v>1000</v>
      </c>
      <c r="C18" s="1174"/>
    </row>
    <row r="19" spans="1:3" ht="12">
      <c r="A19" s="1166">
        <v>1801</v>
      </c>
      <c r="B19" s="1187" t="s">
        <v>692</v>
      </c>
      <c r="C19" s="1185">
        <v>4</v>
      </c>
    </row>
    <row r="20" spans="1:3" ht="12.75">
      <c r="A20" s="1190"/>
      <c r="B20" s="1172" t="s">
        <v>1001</v>
      </c>
      <c r="C20" s="1174">
        <f>SUM(C19:C19)</f>
        <v>4</v>
      </c>
    </row>
    <row r="21" spans="1:3" ht="12">
      <c r="A21" s="1191"/>
      <c r="B21" s="1192"/>
      <c r="C21" s="1193"/>
    </row>
    <row r="22" spans="1:3" ht="12.75">
      <c r="A22" s="1171"/>
      <c r="B22" s="1162" t="s">
        <v>1002</v>
      </c>
      <c r="C22" s="1194"/>
    </row>
    <row r="23" spans="1:3" ht="12">
      <c r="A23" s="1171">
        <v>3052</v>
      </c>
      <c r="B23" s="1166" t="s">
        <v>733</v>
      </c>
      <c r="C23" s="1194">
        <v>3258</v>
      </c>
    </row>
    <row r="24" spans="1:3" ht="12">
      <c r="A24" s="1171">
        <v>3061</v>
      </c>
      <c r="B24" s="1166" t="s">
        <v>838</v>
      </c>
      <c r="C24" s="1194">
        <v>706</v>
      </c>
    </row>
    <row r="25" spans="1:3" ht="12">
      <c r="A25" s="1171">
        <v>3071</v>
      </c>
      <c r="B25" s="1170" t="s">
        <v>856</v>
      </c>
      <c r="C25" s="1194">
        <v>1738</v>
      </c>
    </row>
    <row r="26" spans="1:3" ht="12">
      <c r="A26" s="1171">
        <v>3081</v>
      </c>
      <c r="B26" s="1170" t="s">
        <v>860</v>
      </c>
      <c r="C26" s="1194">
        <v>1311</v>
      </c>
    </row>
    <row r="27" spans="1:3" ht="12">
      <c r="A27" s="1171">
        <v>3111</v>
      </c>
      <c r="B27" s="1170" t="s">
        <v>1003</v>
      </c>
      <c r="C27" s="1194">
        <v>9943</v>
      </c>
    </row>
    <row r="28" spans="1:3" ht="12">
      <c r="A28" s="1171">
        <v>3112</v>
      </c>
      <c r="B28" s="1170" t="s">
        <v>356</v>
      </c>
      <c r="C28" s="1194">
        <v>15856</v>
      </c>
    </row>
    <row r="29" spans="1:3" ht="12">
      <c r="A29" s="1171">
        <v>3114</v>
      </c>
      <c r="B29" s="1166" t="s">
        <v>840</v>
      </c>
      <c r="C29" s="1194">
        <v>19662</v>
      </c>
    </row>
    <row r="30" spans="1:3" ht="12">
      <c r="A30" s="1171">
        <v>3115</v>
      </c>
      <c r="B30" s="1170" t="s">
        <v>267</v>
      </c>
      <c r="C30" s="1194">
        <v>3829</v>
      </c>
    </row>
    <row r="31" spans="1:3" ht="12">
      <c r="A31" s="1171">
        <v>3121</v>
      </c>
      <c r="B31" s="1170" t="s">
        <v>906</v>
      </c>
      <c r="C31" s="1194">
        <v>294</v>
      </c>
    </row>
    <row r="32" spans="1:3" ht="12">
      <c r="A32" s="1171">
        <v>3122</v>
      </c>
      <c r="B32" s="1170" t="s">
        <v>899</v>
      </c>
      <c r="C32" s="1194">
        <v>1661</v>
      </c>
    </row>
    <row r="33" spans="1:3" ht="12">
      <c r="A33" s="1171">
        <v>3123</v>
      </c>
      <c r="B33" s="1170" t="s">
        <v>839</v>
      </c>
      <c r="C33" s="1194">
        <v>2787</v>
      </c>
    </row>
    <row r="34" spans="1:3" ht="12">
      <c r="A34" s="1171">
        <v>3124</v>
      </c>
      <c r="B34" s="1166" t="s">
        <v>695</v>
      </c>
      <c r="C34" s="1194">
        <v>522</v>
      </c>
    </row>
    <row r="35" spans="1:3" ht="12">
      <c r="A35" s="1171">
        <v>3125</v>
      </c>
      <c r="B35" s="1170" t="s">
        <v>749</v>
      </c>
      <c r="C35" s="1194">
        <v>23375</v>
      </c>
    </row>
    <row r="36" spans="1:3" ht="12">
      <c r="A36" s="1171">
        <v>3142</v>
      </c>
      <c r="B36" s="1166" t="s">
        <v>740</v>
      </c>
      <c r="C36" s="1194">
        <v>1443</v>
      </c>
    </row>
    <row r="37" spans="1:3" ht="12">
      <c r="A37" s="1171">
        <v>3143</v>
      </c>
      <c r="B37" s="1170" t="s">
        <v>751</v>
      </c>
      <c r="C37" s="1194">
        <v>890</v>
      </c>
    </row>
    <row r="38" spans="1:3" ht="12">
      <c r="A38" s="1171">
        <v>3145</v>
      </c>
      <c r="B38" s="1170" t="s">
        <v>1004</v>
      </c>
      <c r="C38" s="1194">
        <v>143</v>
      </c>
    </row>
    <row r="39" spans="1:3" ht="12">
      <c r="A39" s="1171">
        <v>3146</v>
      </c>
      <c r="B39" s="1170" t="s">
        <v>604</v>
      </c>
      <c r="C39" s="1194">
        <v>1515</v>
      </c>
    </row>
    <row r="40" spans="1:3" ht="12">
      <c r="A40" s="1171">
        <v>3200</v>
      </c>
      <c r="B40" s="1170" t="s">
        <v>1005</v>
      </c>
      <c r="C40" s="1194">
        <v>105</v>
      </c>
    </row>
    <row r="41" spans="1:3" ht="12">
      <c r="A41" s="1171">
        <v>3201</v>
      </c>
      <c r="B41" s="1170" t="s">
        <v>125</v>
      </c>
      <c r="C41" s="1194">
        <v>21705</v>
      </c>
    </row>
    <row r="42" spans="1:3" ht="12">
      <c r="A42" s="1171">
        <v>3202</v>
      </c>
      <c r="B42" s="1166" t="s">
        <v>49</v>
      </c>
      <c r="C42" s="1194">
        <v>3102</v>
      </c>
    </row>
    <row r="43" spans="1:3" ht="12">
      <c r="A43" s="1171">
        <v>3204</v>
      </c>
      <c r="B43" s="1170" t="s">
        <v>513</v>
      </c>
      <c r="C43" s="1194">
        <v>467</v>
      </c>
    </row>
    <row r="44" spans="1:3" ht="12">
      <c r="A44" s="1171">
        <v>3205</v>
      </c>
      <c r="B44" s="1166" t="s">
        <v>127</v>
      </c>
      <c r="C44" s="1194">
        <v>5811</v>
      </c>
    </row>
    <row r="45" spans="1:3" ht="12">
      <c r="A45" s="1171">
        <v>3206</v>
      </c>
      <c r="B45" s="1170" t="s">
        <v>55</v>
      </c>
      <c r="C45" s="1194">
        <v>2090</v>
      </c>
    </row>
    <row r="46" spans="1:3" ht="12">
      <c r="A46" s="1171">
        <v>3208</v>
      </c>
      <c r="B46" s="1166" t="s">
        <v>911</v>
      </c>
      <c r="C46" s="1194">
        <v>10511</v>
      </c>
    </row>
    <row r="47" spans="1:3" ht="12">
      <c r="A47" s="1171">
        <v>3212</v>
      </c>
      <c r="B47" s="1170" t="s">
        <v>1006</v>
      </c>
      <c r="C47" s="1194">
        <v>37445</v>
      </c>
    </row>
    <row r="48" spans="1:3" ht="12">
      <c r="A48" s="1171">
        <v>3213</v>
      </c>
      <c r="B48" s="1170" t="s">
        <v>116</v>
      </c>
      <c r="C48" s="1194">
        <v>15767</v>
      </c>
    </row>
    <row r="49" spans="1:3" ht="12">
      <c r="A49" s="1171">
        <v>3214</v>
      </c>
      <c r="B49" s="1170" t="s">
        <v>1417</v>
      </c>
      <c r="C49" s="1194">
        <v>3831</v>
      </c>
    </row>
    <row r="50" spans="1:3" ht="12">
      <c r="A50" s="1171">
        <v>3216</v>
      </c>
      <c r="B50" s="1170" t="s">
        <v>514</v>
      </c>
      <c r="C50" s="1194">
        <v>23231</v>
      </c>
    </row>
    <row r="51" spans="1:3" ht="12">
      <c r="A51" s="1171">
        <v>3224</v>
      </c>
      <c r="B51" s="1170" t="s">
        <v>385</v>
      </c>
      <c r="C51" s="1194">
        <v>12000</v>
      </c>
    </row>
    <row r="52" spans="1:3" ht="12">
      <c r="A52" s="1171">
        <v>3301</v>
      </c>
      <c r="B52" s="1166" t="s">
        <v>868</v>
      </c>
      <c r="C52" s="1194">
        <v>2315</v>
      </c>
    </row>
    <row r="53" spans="1:3" ht="12">
      <c r="A53" s="1171">
        <v>3306</v>
      </c>
      <c r="B53" s="1170" t="s">
        <v>923</v>
      </c>
      <c r="C53" s="1194">
        <v>30</v>
      </c>
    </row>
    <row r="54" spans="1:3" ht="12">
      <c r="A54" s="1171">
        <v>3312</v>
      </c>
      <c r="B54" s="1170" t="s">
        <v>257</v>
      </c>
      <c r="C54" s="1194">
        <v>74</v>
      </c>
    </row>
    <row r="55" spans="1:3" ht="12">
      <c r="A55" s="1171">
        <v>3317</v>
      </c>
      <c r="B55" s="1170" t="s">
        <v>258</v>
      </c>
      <c r="C55" s="1194">
        <v>159</v>
      </c>
    </row>
    <row r="56" spans="1:3" ht="12">
      <c r="A56" s="1171">
        <v>3319</v>
      </c>
      <c r="B56" s="1170" t="s">
        <v>721</v>
      </c>
      <c r="C56" s="1194">
        <v>279</v>
      </c>
    </row>
    <row r="57" spans="1:3" ht="12">
      <c r="A57" s="1171">
        <v>3320</v>
      </c>
      <c r="B57" s="1170" t="s">
        <v>652</v>
      </c>
      <c r="C57" s="1194">
        <v>3</v>
      </c>
    </row>
    <row r="58" spans="1:3" ht="12">
      <c r="A58" s="1171">
        <v>3322</v>
      </c>
      <c r="B58" s="1170" t="s">
        <v>293</v>
      </c>
      <c r="C58" s="1194">
        <v>42</v>
      </c>
    </row>
    <row r="59" spans="1:3" ht="12">
      <c r="A59" s="1171">
        <v>3340</v>
      </c>
      <c r="B59" s="1170" t="s">
        <v>606</v>
      </c>
      <c r="C59" s="1194">
        <v>4359</v>
      </c>
    </row>
    <row r="60" spans="1:3" ht="12">
      <c r="A60" s="1171">
        <v>3342</v>
      </c>
      <c r="B60" s="1170" t="s">
        <v>1418</v>
      </c>
      <c r="C60" s="1194">
        <v>440</v>
      </c>
    </row>
    <row r="61" spans="1:3" ht="12">
      <c r="A61" s="1171">
        <v>3349</v>
      </c>
      <c r="B61" s="1195" t="s">
        <v>146</v>
      </c>
      <c r="C61" s="1194">
        <v>480</v>
      </c>
    </row>
    <row r="62" spans="1:3" ht="12">
      <c r="A62" s="1171">
        <v>3352</v>
      </c>
      <c r="B62" s="1170" t="s">
        <v>1007</v>
      </c>
      <c r="C62" s="1194">
        <v>3010</v>
      </c>
    </row>
    <row r="63" spans="1:3" ht="12">
      <c r="A63" s="1171">
        <v>3355</v>
      </c>
      <c r="B63" s="1170" t="s">
        <v>752</v>
      </c>
      <c r="C63" s="1194">
        <v>3029</v>
      </c>
    </row>
    <row r="64" spans="1:3" ht="12">
      <c r="A64" s="1171">
        <v>3356</v>
      </c>
      <c r="B64" s="1170" t="s">
        <v>1419</v>
      </c>
      <c r="C64" s="1194">
        <v>1293</v>
      </c>
    </row>
    <row r="65" spans="1:3" ht="12">
      <c r="A65" s="1171">
        <v>3357</v>
      </c>
      <c r="B65" s="1166" t="s">
        <v>753</v>
      </c>
      <c r="C65" s="1194">
        <v>1801</v>
      </c>
    </row>
    <row r="66" spans="1:3" ht="12">
      <c r="A66" s="1171">
        <v>3360</v>
      </c>
      <c r="B66" s="1170" t="s">
        <v>1008</v>
      </c>
      <c r="C66" s="1194">
        <v>286</v>
      </c>
    </row>
    <row r="67" spans="1:3" ht="12">
      <c r="A67" s="1171">
        <v>3362</v>
      </c>
      <c r="B67" s="1170" t="s">
        <v>605</v>
      </c>
      <c r="C67" s="1194">
        <v>1442</v>
      </c>
    </row>
    <row r="68" spans="1:3" ht="12">
      <c r="A68" s="1171">
        <v>3412</v>
      </c>
      <c r="B68" s="1170" t="s">
        <v>264</v>
      </c>
      <c r="C68" s="1194">
        <v>1439</v>
      </c>
    </row>
    <row r="69" spans="1:3" ht="12">
      <c r="A69" s="1171">
        <v>3413</v>
      </c>
      <c r="B69" s="1170" t="s">
        <v>857</v>
      </c>
      <c r="C69" s="1194">
        <v>315</v>
      </c>
    </row>
    <row r="70" spans="1:3" ht="12">
      <c r="A70" s="1171">
        <v>3422</v>
      </c>
      <c r="B70" s="1166" t="s">
        <v>859</v>
      </c>
      <c r="C70" s="1194">
        <v>9752</v>
      </c>
    </row>
    <row r="71" spans="1:3" ht="12">
      <c r="A71" s="1171">
        <v>3423</v>
      </c>
      <c r="B71" s="1166" t="s">
        <v>858</v>
      </c>
      <c r="C71" s="1194">
        <v>410</v>
      </c>
    </row>
    <row r="72" spans="1:3" ht="12">
      <c r="A72" s="1171">
        <v>3424</v>
      </c>
      <c r="B72" s="1166" t="s">
        <v>62</v>
      </c>
      <c r="C72" s="1194">
        <v>7318</v>
      </c>
    </row>
    <row r="73" spans="1:3" ht="12">
      <c r="A73" s="1171">
        <v>3425</v>
      </c>
      <c r="B73" s="1166" t="s">
        <v>755</v>
      </c>
      <c r="C73" s="1194">
        <v>3564</v>
      </c>
    </row>
    <row r="74" spans="1:3" ht="12">
      <c r="A74" s="1171">
        <v>3426</v>
      </c>
      <c r="B74" s="1166" t="s">
        <v>131</v>
      </c>
      <c r="C74" s="1194">
        <v>11441</v>
      </c>
    </row>
    <row r="75" spans="1:3" ht="12">
      <c r="A75" s="1171">
        <v>3427</v>
      </c>
      <c r="B75" s="1170" t="s">
        <v>756</v>
      </c>
      <c r="C75" s="1194">
        <v>1533</v>
      </c>
    </row>
    <row r="76" spans="1:3" ht="12">
      <c r="A76" s="1171">
        <v>3451</v>
      </c>
      <c r="B76" s="1170" t="s">
        <v>1009</v>
      </c>
      <c r="C76" s="1194">
        <v>12</v>
      </c>
    </row>
    <row r="77" spans="1:3" ht="12.75">
      <c r="A77" s="1171"/>
      <c r="B77" s="1162" t="s">
        <v>1010</v>
      </c>
      <c r="C77" s="1173">
        <f>SUM(C23:C76)</f>
        <v>279824</v>
      </c>
    </row>
    <row r="78" spans="1:3" ht="12.75">
      <c r="A78" s="1171"/>
      <c r="B78" s="1162"/>
      <c r="C78" s="1173"/>
    </row>
    <row r="79" spans="1:3" ht="12.75">
      <c r="A79" s="1171"/>
      <c r="B79" s="1162" t="s">
        <v>1011</v>
      </c>
      <c r="C79" s="1173"/>
    </row>
    <row r="80" spans="1:3" ht="12">
      <c r="A80" s="1171">
        <v>3928</v>
      </c>
      <c r="B80" s="1166" t="s">
        <v>871</v>
      </c>
      <c r="C80" s="1185">
        <v>150950</v>
      </c>
    </row>
    <row r="81" spans="1:3" ht="12">
      <c r="A81" s="1171">
        <v>3929</v>
      </c>
      <c r="B81" s="1166" t="s">
        <v>51</v>
      </c>
      <c r="C81" s="1185">
        <v>10000</v>
      </c>
    </row>
    <row r="82" spans="1:3" ht="12">
      <c r="A82" s="1171">
        <v>3942</v>
      </c>
      <c r="B82" s="1170" t="s">
        <v>353</v>
      </c>
      <c r="C82" s="1185">
        <v>1000</v>
      </c>
    </row>
    <row r="83" spans="1:3" ht="12.75">
      <c r="A83" s="1171"/>
      <c r="B83" s="1162" t="s">
        <v>1011</v>
      </c>
      <c r="C83" s="1173">
        <f>SUM(C80:C82)</f>
        <v>161950</v>
      </c>
    </row>
    <row r="84" spans="1:3" ht="12">
      <c r="A84" s="1191"/>
      <c r="B84" s="1166"/>
      <c r="C84" s="1193"/>
    </row>
    <row r="85" spans="1:3" ht="12.75">
      <c r="A85" s="1171"/>
      <c r="B85" s="1162" t="s">
        <v>865</v>
      </c>
      <c r="C85" s="1194"/>
    </row>
    <row r="86" spans="1:3" ht="12">
      <c r="A86" s="1171">
        <v>4014</v>
      </c>
      <c r="B86" s="1170" t="s">
        <v>1012</v>
      </c>
      <c r="C86" s="1194">
        <v>9886</v>
      </c>
    </row>
    <row r="87" spans="1:3" ht="12">
      <c r="A87" s="1181">
        <v>4018</v>
      </c>
      <c r="B87" s="1196" t="s">
        <v>525</v>
      </c>
      <c r="C87" s="1194">
        <v>24716</v>
      </c>
    </row>
    <row r="88" spans="1:3" ht="12">
      <c r="A88" s="1181">
        <v>4120</v>
      </c>
      <c r="B88" s="1197" t="s">
        <v>527</v>
      </c>
      <c r="C88" s="1194">
        <v>2985</v>
      </c>
    </row>
    <row r="89" spans="1:4" ht="12">
      <c r="A89" s="1171">
        <v>4121</v>
      </c>
      <c r="B89" s="1198" t="s">
        <v>844</v>
      </c>
      <c r="C89" s="1194">
        <v>30658</v>
      </c>
      <c r="D89" s="1199"/>
    </row>
    <row r="90" spans="1:4" ht="12">
      <c r="A90" s="1171">
        <v>4122</v>
      </c>
      <c r="B90" s="1166" t="s">
        <v>909</v>
      </c>
      <c r="C90" s="1194">
        <v>20231</v>
      </c>
      <c r="D90" s="1199"/>
    </row>
    <row r="91" spans="1:4" ht="12">
      <c r="A91" s="1200">
        <v>4124</v>
      </c>
      <c r="B91" s="1201" t="s">
        <v>512</v>
      </c>
      <c r="C91" s="1202">
        <v>1143</v>
      </c>
      <c r="D91" s="1199"/>
    </row>
    <row r="92" spans="1:4" ht="12">
      <c r="A92" s="1171">
        <v>4131</v>
      </c>
      <c r="B92" s="1166" t="s">
        <v>52</v>
      </c>
      <c r="C92" s="1194">
        <v>9179</v>
      </c>
      <c r="D92" s="1199"/>
    </row>
    <row r="93" spans="1:4" ht="12">
      <c r="A93" s="1181">
        <v>4132</v>
      </c>
      <c r="B93" s="1197" t="s">
        <v>841</v>
      </c>
      <c r="C93" s="1194">
        <v>10874</v>
      </c>
      <c r="D93" s="1199"/>
    </row>
    <row r="94" spans="1:4" ht="12">
      <c r="A94" s="1181">
        <v>4133</v>
      </c>
      <c r="B94" s="1197" t="s">
        <v>1013</v>
      </c>
      <c r="C94" s="1194">
        <v>30562</v>
      </c>
      <c r="D94" s="1199"/>
    </row>
    <row r="95" spans="1:4" ht="12">
      <c r="A95" s="1181">
        <v>4136</v>
      </c>
      <c r="B95" s="1197" t="s">
        <v>288</v>
      </c>
      <c r="C95" s="1194">
        <v>88344</v>
      </c>
      <c r="D95" s="1199"/>
    </row>
    <row r="96" spans="1:4" ht="12">
      <c r="A96" s="1171">
        <v>4137</v>
      </c>
      <c r="B96" s="1197" t="s">
        <v>434</v>
      </c>
      <c r="C96" s="1194">
        <v>4000</v>
      </c>
      <c r="D96" s="1199"/>
    </row>
    <row r="97" spans="1:4" ht="12">
      <c r="A97" s="1171">
        <v>4141</v>
      </c>
      <c r="B97" s="1197" t="s">
        <v>256</v>
      </c>
      <c r="C97" s="1194">
        <v>40640</v>
      </c>
      <c r="D97" s="1199"/>
    </row>
    <row r="98" spans="1:4" ht="12">
      <c r="A98" s="1171">
        <v>4310</v>
      </c>
      <c r="B98" s="1197" t="s">
        <v>145</v>
      </c>
      <c r="C98" s="1194">
        <v>52015</v>
      </c>
      <c r="D98" s="1199"/>
    </row>
    <row r="99" spans="1:4" ht="12">
      <c r="A99" s="1171">
        <v>4321</v>
      </c>
      <c r="B99" s="1197" t="s">
        <v>304</v>
      </c>
      <c r="C99" s="1194">
        <v>2996</v>
      </c>
      <c r="D99" s="1199"/>
    </row>
    <row r="100" spans="1:3" ht="12.75">
      <c r="A100" s="1181"/>
      <c r="B100" s="1162" t="s">
        <v>865</v>
      </c>
      <c r="C100" s="1177">
        <f>SUM(C86:C99)</f>
        <v>328229</v>
      </c>
    </row>
    <row r="101" spans="1:3" ht="12.75">
      <c r="A101" s="1181"/>
      <c r="B101" s="1162"/>
      <c r="C101" s="1173"/>
    </row>
    <row r="102" spans="1:3" ht="12.75">
      <c r="A102" s="1181"/>
      <c r="B102" s="1162" t="s">
        <v>867</v>
      </c>
      <c r="C102" s="1173"/>
    </row>
    <row r="103" spans="1:3" ht="12">
      <c r="A103" s="1181">
        <v>5012</v>
      </c>
      <c r="B103" s="1166" t="s">
        <v>357</v>
      </c>
      <c r="C103" s="1185">
        <v>2000</v>
      </c>
    </row>
    <row r="104" spans="1:3" ht="12">
      <c r="A104" s="1181">
        <v>5021</v>
      </c>
      <c r="B104" s="1450" t="s">
        <v>698</v>
      </c>
      <c r="C104" s="1185">
        <v>3560</v>
      </c>
    </row>
    <row r="105" spans="1:3" ht="12">
      <c r="A105" s="1181">
        <v>5030</v>
      </c>
      <c r="B105" s="1203" t="s">
        <v>346</v>
      </c>
      <c r="C105" s="1185">
        <v>838</v>
      </c>
    </row>
    <row r="106" spans="1:3" ht="12">
      <c r="A106" s="1181">
        <v>5033</v>
      </c>
      <c r="B106" s="1170" t="s">
        <v>1014</v>
      </c>
      <c r="C106" s="1185">
        <v>19686</v>
      </c>
    </row>
    <row r="107" spans="1:3" ht="12">
      <c r="A107" s="1181">
        <v>5039</v>
      </c>
      <c r="B107" s="1170" t="s">
        <v>1420</v>
      </c>
      <c r="C107" s="1185">
        <v>9465</v>
      </c>
    </row>
    <row r="108" spans="1:4" ht="12">
      <c r="A108" s="1181">
        <v>5044</v>
      </c>
      <c r="B108" s="1450" t="s">
        <v>1421</v>
      </c>
      <c r="C108" s="1185">
        <v>594</v>
      </c>
      <c r="D108" s="1199"/>
    </row>
    <row r="109" spans="1:4" ht="12">
      <c r="A109" s="1181">
        <v>5045</v>
      </c>
      <c r="B109" s="1203" t="s">
        <v>1422</v>
      </c>
      <c r="C109" s="1185">
        <v>6105</v>
      </c>
      <c r="D109" s="1199"/>
    </row>
    <row r="110" spans="1:4" ht="12.75">
      <c r="A110" s="1181"/>
      <c r="B110" s="1162" t="s">
        <v>1015</v>
      </c>
      <c r="C110" s="1173">
        <f>SUM(C103:C109)</f>
        <v>42248</v>
      </c>
      <c r="D110" s="1178"/>
    </row>
    <row r="111" spans="1:4" ht="12.75">
      <c r="A111" s="1181"/>
      <c r="B111" s="1162"/>
      <c r="C111" s="1173"/>
      <c r="D111" s="1178"/>
    </row>
    <row r="112" spans="1:4" ht="12.75">
      <c r="A112" s="1181"/>
      <c r="B112" s="1162" t="s">
        <v>996</v>
      </c>
      <c r="C112" s="1173"/>
      <c r="D112" s="1178"/>
    </row>
    <row r="113" spans="1:3" ht="12.75">
      <c r="A113" s="1181"/>
      <c r="B113" s="1162" t="s">
        <v>1016</v>
      </c>
      <c r="C113" s="1173"/>
    </row>
    <row r="114" spans="1:3" ht="12">
      <c r="A114" s="1181">
        <v>6110</v>
      </c>
      <c r="B114" s="1166" t="s">
        <v>686</v>
      </c>
      <c r="C114" s="1185">
        <f>SUM(C13-C110-C100-C83-C77-C20-C16)</f>
        <v>2906005</v>
      </c>
    </row>
    <row r="115" spans="1:3" ht="12.75">
      <c r="A115" s="1181"/>
      <c r="B115" s="1162" t="s">
        <v>1017</v>
      </c>
      <c r="C115" s="1173">
        <f>SUM(C114:C114)</f>
        <v>2906005</v>
      </c>
    </row>
    <row r="116" spans="1:3" ht="12.75">
      <c r="A116" s="1181"/>
      <c r="B116" s="1204"/>
      <c r="C116" s="1173"/>
    </row>
    <row r="117" spans="1:3" ht="12.75">
      <c r="A117" s="1181"/>
      <c r="B117" s="1182" t="s">
        <v>897</v>
      </c>
      <c r="C117" s="1173">
        <f>SUM(C115+C110+C100+C77+C16+C20+C83)</f>
        <v>5957088</v>
      </c>
    </row>
    <row r="118" spans="1:3" ht="12">
      <c r="A118" s="1181"/>
      <c r="B118" s="1205"/>
      <c r="C118" s="1185"/>
    </row>
    <row r="119" spans="1:3" ht="12">
      <c r="A119" s="1206"/>
      <c r="B119" s="1206"/>
      <c r="C119" s="1206"/>
    </row>
    <row r="120" ht="12">
      <c r="B120" s="1207"/>
    </row>
  </sheetData>
  <sheetProtection/>
  <mergeCells count="3">
    <mergeCell ref="A1:C1"/>
    <mergeCell ref="A2:C2"/>
    <mergeCell ref="A3:C3"/>
  </mergeCells>
  <printOptions horizontalCentered="1"/>
  <pageMargins left="0.5905511811023623" right="0.5905511811023623" top="0.5905511811023623" bottom="0.5905511811023623" header="0.5118110236220472" footer="0.31496062992125984"/>
  <pageSetup firstPageNumber="55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C37"/>
  <sheetViews>
    <sheetView zoomScalePageLayoutView="0" workbookViewId="0" topLeftCell="A15">
      <selection activeCell="C33" sqref="C33"/>
    </sheetView>
  </sheetViews>
  <sheetFormatPr defaultColWidth="9.00390625" defaultRowHeight="12.75"/>
  <cols>
    <col min="1" max="1" width="8.50390625" style="0" customWidth="1"/>
    <col min="2" max="2" width="51.875" style="0" customWidth="1"/>
    <col min="3" max="3" width="15.125" style="0" customWidth="1"/>
  </cols>
  <sheetData>
    <row r="3" spans="1:3" ht="12.75">
      <c r="A3" s="1690" t="s">
        <v>1018</v>
      </c>
      <c r="B3" s="1691"/>
      <c r="C3" s="1691"/>
    </row>
    <row r="4" spans="1:3" ht="12.75">
      <c r="A4" s="1692" t="s">
        <v>792</v>
      </c>
      <c r="B4" s="1689"/>
      <c r="C4" s="1689"/>
    </row>
    <row r="5" spans="1:3" ht="12.75">
      <c r="A5" s="1692" t="s">
        <v>1368</v>
      </c>
      <c r="B5" s="1693"/>
      <c r="C5" s="1693"/>
    </row>
    <row r="6" spans="1:3" ht="12.75">
      <c r="A6" s="1158"/>
      <c r="B6" s="1159"/>
      <c r="C6" s="1159"/>
    </row>
    <row r="7" spans="1:3" ht="12.75">
      <c r="A7" s="1158"/>
      <c r="B7" s="1159"/>
      <c r="C7" s="1159"/>
    </row>
    <row r="8" spans="1:3" ht="12">
      <c r="A8" s="1160"/>
      <c r="B8" s="1160"/>
      <c r="C8" s="1161" t="s">
        <v>902</v>
      </c>
    </row>
    <row r="9" spans="1:3" ht="12.75">
      <c r="A9" s="1162" t="s">
        <v>984</v>
      </c>
      <c r="B9" s="1163" t="s">
        <v>882</v>
      </c>
      <c r="C9" s="1163" t="s">
        <v>985</v>
      </c>
    </row>
    <row r="10" spans="1:3" ht="12.75">
      <c r="A10" s="1162"/>
      <c r="B10" s="1163"/>
      <c r="C10" s="1163"/>
    </row>
    <row r="11" spans="1:3" ht="12.75">
      <c r="A11" s="1162"/>
      <c r="B11" s="1163"/>
      <c r="C11" s="1163"/>
    </row>
    <row r="12" spans="1:3" ht="12.75">
      <c r="A12" s="1162"/>
      <c r="B12" s="1164" t="s">
        <v>986</v>
      </c>
      <c r="C12" s="1165">
        <v>22390</v>
      </c>
    </row>
    <row r="13" spans="1:3" ht="12.75">
      <c r="A13" s="1162"/>
      <c r="B13" s="1166" t="s">
        <v>987</v>
      </c>
      <c r="C13" s="1167">
        <v>615347</v>
      </c>
    </row>
    <row r="14" spans="1:3" ht="12.75">
      <c r="A14" s="1171"/>
      <c r="B14" s="1168" t="s">
        <v>988</v>
      </c>
      <c r="C14" s="1169">
        <f>SUM(C12-C13)</f>
        <v>-592957</v>
      </c>
    </row>
    <row r="15" spans="1:3" ht="12">
      <c r="A15" s="1171"/>
      <c r="B15" s="1170" t="s">
        <v>989</v>
      </c>
      <c r="C15" s="1167">
        <v>649458</v>
      </c>
    </row>
    <row r="16" spans="1:3" ht="12.75">
      <c r="A16" s="1171"/>
      <c r="B16" s="1168" t="s">
        <v>990</v>
      </c>
      <c r="C16" s="1169">
        <f>SUM(C15)</f>
        <v>649458</v>
      </c>
    </row>
    <row r="17" spans="1:3" ht="12.75">
      <c r="A17" s="1171"/>
      <c r="B17" s="1172" t="s">
        <v>991</v>
      </c>
      <c r="C17" s="1173">
        <f>SUM(C16,C14)</f>
        <v>56501</v>
      </c>
    </row>
    <row r="18" spans="1:3" ht="12">
      <c r="A18" s="1171"/>
      <c r="B18" s="1187" t="s">
        <v>1019</v>
      </c>
      <c r="C18" s="1185">
        <v>1283</v>
      </c>
    </row>
    <row r="19" spans="1:3" ht="12">
      <c r="A19" s="1171"/>
      <c r="B19" s="1187" t="s">
        <v>1020</v>
      </c>
      <c r="C19" s="1185">
        <v>809</v>
      </c>
    </row>
    <row r="20" spans="1:3" ht="12.75">
      <c r="A20" s="1171"/>
      <c r="B20" s="1172" t="s">
        <v>1021</v>
      </c>
      <c r="C20" s="1173">
        <f>SUM(C18-C19)</f>
        <v>474</v>
      </c>
    </row>
    <row r="21" spans="1:3" ht="12.75">
      <c r="A21" s="1171"/>
      <c r="B21" s="1172" t="s">
        <v>1022</v>
      </c>
      <c r="C21" s="1173">
        <f>SUM(C20+C17)</f>
        <v>56975</v>
      </c>
    </row>
    <row r="22" spans="1:3" ht="12.75">
      <c r="A22" s="1171"/>
      <c r="B22" s="1172"/>
      <c r="C22" s="1173"/>
    </row>
    <row r="23" spans="1:3" ht="12.75">
      <c r="A23" s="1171"/>
      <c r="B23" s="1172"/>
      <c r="C23" s="1174"/>
    </row>
    <row r="24" spans="1:3" ht="12.75">
      <c r="A24" s="1171"/>
      <c r="B24" s="1162" t="s">
        <v>1023</v>
      </c>
      <c r="C24" s="1174"/>
    </row>
    <row r="25" spans="1:3" ht="12.75">
      <c r="A25" s="1171">
        <v>3030</v>
      </c>
      <c r="B25" s="1166" t="s">
        <v>1024</v>
      </c>
      <c r="C25" s="1173"/>
    </row>
    <row r="26" spans="1:3" ht="12.75">
      <c r="A26" s="1171"/>
      <c r="B26" s="1175" t="s">
        <v>67</v>
      </c>
      <c r="C26" s="1180">
        <v>7368</v>
      </c>
    </row>
    <row r="27" spans="1:3" ht="12.75">
      <c r="A27" s="1171"/>
      <c r="B27" s="1179" t="s">
        <v>994</v>
      </c>
      <c r="C27" s="1180">
        <v>4320</v>
      </c>
    </row>
    <row r="28" spans="1:3" ht="12.75">
      <c r="A28" s="1171"/>
      <c r="B28" s="1175" t="s">
        <v>68</v>
      </c>
      <c r="C28" s="1180">
        <v>15917</v>
      </c>
    </row>
    <row r="29" spans="1:3" ht="12.75">
      <c r="A29" s="1171"/>
      <c r="B29" s="1175" t="s">
        <v>1416</v>
      </c>
      <c r="C29" s="1180">
        <v>79</v>
      </c>
    </row>
    <row r="30" spans="1:3" ht="12.75">
      <c r="A30" s="1181"/>
      <c r="B30" s="1182" t="s">
        <v>897</v>
      </c>
      <c r="C30" s="1173">
        <f>SUM(C26:C29)</f>
        <v>27684</v>
      </c>
    </row>
    <row r="31" spans="1:3" ht="12.75">
      <c r="A31" s="1181"/>
      <c r="B31" s="1182"/>
      <c r="C31" s="1173"/>
    </row>
    <row r="32" spans="1:3" ht="12.75">
      <c r="A32" s="1181"/>
      <c r="B32" s="1208" t="s">
        <v>996</v>
      </c>
      <c r="C32" s="1173"/>
    </row>
    <row r="33" spans="1:3" ht="12.75">
      <c r="A33" s="1171">
        <v>3030</v>
      </c>
      <c r="B33" s="1166" t="s">
        <v>1024</v>
      </c>
      <c r="C33" s="1173">
        <v>29291</v>
      </c>
    </row>
    <row r="34" spans="1:3" ht="12.75">
      <c r="A34" s="1171"/>
      <c r="B34" s="1175" t="s">
        <v>68</v>
      </c>
      <c r="C34" s="1180">
        <v>14791</v>
      </c>
    </row>
    <row r="35" spans="1:3" ht="12.75">
      <c r="A35" s="1171"/>
      <c r="B35" s="1175" t="s">
        <v>1441</v>
      </c>
      <c r="C35" s="1180">
        <v>14500</v>
      </c>
    </row>
    <row r="36" spans="1:3" ht="12.75">
      <c r="A36" s="1181"/>
      <c r="B36" s="1182"/>
      <c r="C36" s="1173"/>
    </row>
    <row r="37" spans="1:3" ht="12.75">
      <c r="A37" s="1181"/>
      <c r="B37" s="1182" t="s">
        <v>869</v>
      </c>
      <c r="C37" s="1173">
        <f>SUM(C33+C30)</f>
        <v>56975</v>
      </c>
    </row>
  </sheetData>
  <sheetProtection/>
  <mergeCells count="3">
    <mergeCell ref="A3:C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firstPageNumber="57" useFirstPageNumber="1"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7"/>
  <sheetViews>
    <sheetView showZeros="0" zoomScaleSheetLayoutView="100" zoomScalePageLayoutView="0" workbookViewId="0" topLeftCell="A266">
      <selection activeCell="D89" sqref="D89"/>
    </sheetView>
  </sheetViews>
  <sheetFormatPr defaultColWidth="9.125" defaultRowHeight="12.75"/>
  <cols>
    <col min="1" max="1" width="8.50390625" style="150" customWidth="1"/>
    <col min="2" max="2" width="72.125" style="107" customWidth="1"/>
    <col min="3" max="5" width="12.125" style="107" customWidth="1"/>
    <col min="6" max="6" width="8.50390625" style="107" customWidth="1"/>
    <col min="7" max="7" width="10.50390625" style="107" customWidth="1"/>
    <col min="8" max="8" width="10.125" style="107" bestFit="1" customWidth="1"/>
    <col min="9" max="16384" width="9.125" style="107" customWidth="1"/>
  </cols>
  <sheetData>
    <row r="1" spans="1:6" ht="12">
      <c r="A1" s="1506" t="s">
        <v>901</v>
      </c>
      <c r="B1" s="1506"/>
      <c r="C1" s="1507"/>
      <c r="D1" s="1507"/>
      <c r="E1" s="1507"/>
      <c r="F1" s="1508"/>
    </row>
    <row r="2" spans="1:6" ht="12">
      <c r="A2" s="1506" t="s">
        <v>358</v>
      </c>
      <c r="B2" s="1506"/>
      <c r="C2" s="1507"/>
      <c r="D2" s="1507"/>
      <c r="E2" s="1507"/>
      <c r="F2" s="1508"/>
    </row>
    <row r="3" spans="1:2" ht="12">
      <c r="A3" s="105"/>
      <c r="B3" s="106"/>
    </row>
    <row r="4" spans="1:6" ht="11.25" customHeight="1">
      <c r="A4" s="105"/>
      <c r="B4" s="105"/>
      <c r="C4" s="108"/>
      <c r="D4" s="108"/>
      <c r="E4" s="108"/>
      <c r="F4" s="792" t="s">
        <v>902</v>
      </c>
    </row>
    <row r="5" spans="1:6" s="109" customFormat="1" ht="19.5" customHeight="1">
      <c r="A5" s="1513" t="s">
        <v>910</v>
      </c>
      <c r="B5" s="1511" t="s">
        <v>896</v>
      </c>
      <c r="C5" s="1501" t="s">
        <v>426</v>
      </c>
      <c r="D5" s="1501" t="s">
        <v>1394</v>
      </c>
      <c r="E5" s="1501" t="s">
        <v>1389</v>
      </c>
      <c r="F5" s="1509" t="s">
        <v>1390</v>
      </c>
    </row>
    <row r="6" spans="1:6" s="109" customFormat="1" ht="17.25" customHeight="1">
      <c r="A6" s="1512"/>
      <c r="B6" s="1512"/>
      <c r="C6" s="1514"/>
      <c r="D6" s="1514"/>
      <c r="E6" s="1514"/>
      <c r="F6" s="1510"/>
    </row>
    <row r="7" spans="1:6" s="109" customFormat="1" ht="11.25" customHeight="1">
      <c r="A7" s="110" t="s">
        <v>883</v>
      </c>
      <c r="B7" s="111" t="s">
        <v>884</v>
      </c>
      <c r="C7" s="220" t="s">
        <v>885</v>
      </c>
      <c r="D7" s="220" t="s">
        <v>886</v>
      </c>
      <c r="E7" s="220" t="s">
        <v>887</v>
      </c>
      <c r="F7" s="1431" t="s">
        <v>757</v>
      </c>
    </row>
    <row r="8" spans="1:6" s="114" customFormat="1" ht="16.5" customHeight="1">
      <c r="A8" s="112"/>
      <c r="B8" s="246" t="s">
        <v>112</v>
      </c>
      <c r="C8" s="237"/>
      <c r="D8" s="237"/>
      <c r="E8" s="237"/>
      <c r="F8" s="191"/>
    </row>
    <row r="9" spans="1:6" ht="12" customHeight="1">
      <c r="A9" s="115"/>
      <c r="B9" s="116"/>
      <c r="C9" s="190"/>
      <c r="D9" s="190"/>
      <c r="E9" s="190"/>
      <c r="F9" s="116"/>
    </row>
    <row r="10" spans="1:6" ht="12" customHeight="1">
      <c r="A10" s="119">
        <v>1010</v>
      </c>
      <c r="B10" s="129" t="s">
        <v>928</v>
      </c>
      <c r="C10" s="825">
        <f>SUM(C11:C16)</f>
        <v>1421744</v>
      </c>
      <c r="D10" s="825">
        <f>SUM(D11:D16)</f>
        <v>1637033</v>
      </c>
      <c r="E10" s="825">
        <f>SUM(E11:E16)</f>
        <v>1647992</v>
      </c>
      <c r="F10" s="295">
        <f>SUM(E10/D10)</f>
        <v>1.0066944282735901</v>
      </c>
    </row>
    <row r="11" spans="1:6" ht="12" customHeight="1">
      <c r="A11" s="115">
        <v>1011</v>
      </c>
      <c r="B11" s="116" t="s">
        <v>929</v>
      </c>
      <c r="C11" s="916"/>
      <c r="D11" s="916">
        <v>2417</v>
      </c>
      <c r="E11" s="916">
        <v>2417</v>
      </c>
      <c r="F11" s="1091">
        <f aca="true" t="shared" si="0" ref="F11:F73">SUM(E11/D11)</f>
        <v>1</v>
      </c>
    </row>
    <row r="12" spans="1:6" ht="12" customHeight="1">
      <c r="A12" s="115">
        <v>1012</v>
      </c>
      <c r="B12" s="116" t="s">
        <v>930</v>
      </c>
      <c r="C12" s="917">
        <v>758759</v>
      </c>
      <c r="D12" s="917">
        <v>812752</v>
      </c>
      <c r="E12" s="917">
        <v>820508</v>
      </c>
      <c r="F12" s="1091">
        <f t="shared" si="0"/>
        <v>1.0095428863909286</v>
      </c>
    </row>
    <row r="13" spans="1:7" ht="12" customHeight="1">
      <c r="A13" s="115">
        <v>1013</v>
      </c>
      <c r="B13" s="116" t="s">
        <v>442</v>
      </c>
      <c r="C13" s="917">
        <v>505116</v>
      </c>
      <c r="D13" s="917">
        <v>625998</v>
      </c>
      <c r="E13" s="917">
        <v>629201</v>
      </c>
      <c r="F13" s="1091">
        <f t="shared" si="0"/>
        <v>1.0051166297655902</v>
      </c>
      <c r="G13" s="307"/>
    </row>
    <row r="14" spans="1:7" ht="12" customHeight="1">
      <c r="A14" s="115">
        <v>1014</v>
      </c>
      <c r="B14" s="116" t="s">
        <v>931</v>
      </c>
      <c r="C14" s="916">
        <v>157869</v>
      </c>
      <c r="D14" s="916">
        <v>165569</v>
      </c>
      <c r="E14" s="916">
        <v>165569</v>
      </c>
      <c r="F14" s="1091">
        <f t="shared" si="0"/>
        <v>1</v>
      </c>
      <c r="G14" s="307"/>
    </row>
    <row r="15" spans="1:7" ht="12" customHeight="1">
      <c r="A15" s="115">
        <v>1015</v>
      </c>
      <c r="B15" s="116" t="s">
        <v>616</v>
      </c>
      <c r="C15" s="916"/>
      <c r="D15" s="916">
        <v>17808</v>
      </c>
      <c r="E15" s="916">
        <v>17808</v>
      </c>
      <c r="F15" s="1091">
        <f t="shared" si="0"/>
        <v>1</v>
      </c>
      <c r="G15" s="799"/>
    </row>
    <row r="16" spans="1:7" ht="12" customHeight="1">
      <c r="A16" s="115">
        <v>1016</v>
      </c>
      <c r="B16" s="116" t="s">
        <v>617</v>
      </c>
      <c r="C16" s="826"/>
      <c r="D16" s="826">
        <v>12489</v>
      </c>
      <c r="E16" s="916">
        <v>12489</v>
      </c>
      <c r="F16" s="1091">
        <f t="shared" si="0"/>
        <v>1</v>
      </c>
      <c r="G16" s="307"/>
    </row>
    <row r="17" spans="1:7" ht="12" customHeight="1">
      <c r="A17" s="119">
        <v>1020</v>
      </c>
      <c r="B17" s="129" t="s">
        <v>932</v>
      </c>
      <c r="C17" s="826"/>
      <c r="D17" s="826"/>
      <c r="E17" s="916"/>
      <c r="F17" s="1091"/>
      <c r="G17" s="307"/>
    </row>
    <row r="18" spans="1:7" ht="12" customHeight="1" thickBot="1">
      <c r="A18" s="145">
        <v>1030</v>
      </c>
      <c r="B18" s="193" t="s">
        <v>392</v>
      </c>
      <c r="C18" s="828"/>
      <c r="D18" s="828">
        <v>14892</v>
      </c>
      <c r="E18" s="1432">
        <v>14892</v>
      </c>
      <c r="F18" s="1093">
        <f t="shared" si="0"/>
        <v>1</v>
      </c>
      <c r="G18" s="307"/>
    </row>
    <row r="19" spans="1:7" ht="16.5" customHeight="1" thickBot="1">
      <c r="A19" s="143"/>
      <c r="B19" s="238" t="s">
        <v>393</v>
      </c>
      <c r="C19" s="829">
        <f>SUM(C10+C18+C17)</f>
        <v>1421744</v>
      </c>
      <c r="D19" s="829">
        <f>SUM(D10+D18+D17)</f>
        <v>1651925</v>
      </c>
      <c r="E19" s="1444">
        <f>SUM(E10+E18+E17)</f>
        <v>1662884</v>
      </c>
      <c r="F19" s="1094">
        <f t="shared" si="0"/>
        <v>1.0066340784236572</v>
      </c>
      <c r="G19" s="307"/>
    </row>
    <row r="20" spans="1:6" ht="12" customHeight="1">
      <c r="A20" s="138"/>
      <c r="B20" s="153"/>
      <c r="C20" s="830"/>
      <c r="D20" s="830"/>
      <c r="E20" s="830"/>
      <c r="F20" s="1092"/>
    </row>
    <row r="21" spans="1:6" ht="12" customHeight="1">
      <c r="A21" s="117">
        <v>1040</v>
      </c>
      <c r="B21" s="118" t="s">
        <v>935</v>
      </c>
      <c r="C21" s="831">
        <f>SUM(C22:C23)</f>
        <v>3425000</v>
      </c>
      <c r="D21" s="831">
        <f>SUM(D22:D23)</f>
        <v>3425000</v>
      </c>
      <c r="E21" s="976">
        <f>SUM(E22:E23)</f>
        <v>3823350</v>
      </c>
      <c r="F21" s="295">
        <f t="shared" si="0"/>
        <v>1.1163065693430656</v>
      </c>
    </row>
    <row r="22" spans="1:7" ht="12" customHeight="1">
      <c r="A22" s="126">
        <v>1041</v>
      </c>
      <c r="B22" s="124" t="s">
        <v>744</v>
      </c>
      <c r="C22" s="832">
        <v>2950000</v>
      </c>
      <c r="D22" s="832">
        <v>2950000</v>
      </c>
      <c r="E22" s="977">
        <v>3198853</v>
      </c>
      <c r="F22" s="1091">
        <f t="shared" si="0"/>
        <v>1.0843569491525424</v>
      </c>
      <c r="G22" s="150"/>
    </row>
    <row r="23" spans="1:6" ht="12" customHeight="1">
      <c r="A23" s="126">
        <v>1042</v>
      </c>
      <c r="B23" s="124" t="s">
        <v>745</v>
      </c>
      <c r="C23" s="832">
        <v>475000</v>
      </c>
      <c r="D23" s="832">
        <v>475000</v>
      </c>
      <c r="E23" s="977">
        <v>624497</v>
      </c>
      <c r="F23" s="1091">
        <f t="shared" si="0"/>
        <v>1.3147305263157896</v>
      </c>
    </row>
    <row r="24" spans="1:6" ht="12" customHeight="1">
      <c r="A24" s="121">
        <v>1050</v>
      </c>
      <c r="B24" s="120" t="s">
        <v>936</v>
      </c>
      <c r="C24" s="831">
        <f>SUM(C25:C27)</f>
        <v>4271121</v>
      </c>
      <c r="D24" s="831">
        <f>SUM(D25:D27)</f>
        <v>4287121</v>
      </c>
      <c r="E24" s="976">
        <f>SUM(E25:E27)</f>
        <v>4478174</v>
      </c>
      <c r="F24" s="295">
        <f t="shared" si="0"/>
        <v>1.0445644058098664</v>
      </c>
    </row>
    <row r="25" spans="1:6" ht="12.75" customHeight="1">
      <c r="A25" s="127">
        <v>1051</v>
      </c>
      <c r="B25" s="116" t="s">
        <v>903</v>
      </c>
      <c r="C25" s="832">
        <v>3976121</v>
      </c>
      <c r="D25" s="832">
        <v>3976121</v>
      </c>
      <c r="E25" s="977">
        <v>4104968</v>
      </c>
      <c r="F25" s="1091">
        <f t="shared" si="0"/>
        <v>1.0324052009483615</v>
      </c>
    </row>
    <row r="26" spans="1:6" ht="12.75" customHeight="1">
      <c r="A26" s="127">
        <v>1052</v>
      </c>
      <c r="B26" s="128" t="s">
        <v>394</v>
      </c>
      <c r="C26" s="832">
        <v>190000</v>
      </c>
      <c r="D26" s="832">
        <v>190000</v>
      </c>
      <c r="E26" s="977">
        <v>194236</v>
      </c>
      <c r="F26" s="1091">
        <f t="shared" si="0"/>
        <v>1.0222947368421054</v>
      </c>
    </row>
    <row r="27" spans="1:6" ht="12.75" customHeight="1">
      <c r="A27" s="127">
        <v>1053</v>
      </c>
      <c r="B27" s="123" t="s">
        <v>898</v>
      </c>
      <c r="C27" s="832">
        <v>105000</v>
      </c>
      <c r="D27" s="832">
        <v>121000</v>
      </c>
      <c r="E27" s="977">
        <v>178970</v>
      </c>
      <c r="F27" s="1091">
        <f t="shared" si="0"/>
        <v>1.479090909090909</v>
      </c>
    </row>
    <row r="28" spans="1:6" ht="12" customHeight="1">
      <c r="A28" s="121">
        <v>1070</v>
      </c>
      <c r="B28" s="120" t="s">
        <v>905</v>
      </c>
      <c r="C28" s="976">
        <f>SUM(C29:C37)</f>
        <v>498860</v>
      </c>
      <c r="D28" s="976">
        <f>SUM(D29:D37)</f>
        <v>330795</v>
      </c>
      <c r="E28" s="976">
        <f>SUM(E29:E37)</f>
        <v>347579</v>
      </c>
      <c r="F28" s="295">
        <f t="shared" si="0"/>
        <v>1.0507383727081727</v>
      </c>
    </row>
    <row r="29" spans="1:6" ht="12" customHeight="1">
      <c r="A29" s="127">
        <v>1071</v>
      </c>
      <c r="B29" s="124" t="s">
        <v>937</v>
      </c>
      <c r="C29" s="977">
        <v>9000</v>
      </c>
      <c r="D29" s="977">
        <v>9000</v>
      </c>
      <c r="E29" s="977">
        <v>14856</v>
      </c>
      <c r="F29" s="1091">
        <f t="shared" si="0"/>
        <v>1.6506666666666667</v>
      </c>
    </row>
    <row r="30" spans="1:6" ht="12" customHeight="1">
      <c r="A30" s="127">
        <v>1073</v>
      </c>
      <c r="B30" s="116" t="s">
        <v>938</v>
      </c>
      <c r="C30" s="977"/>
      <c r="D30" s="977">
        <v>191</v>
      </c>
      <c r="E30" s="977">
        <v>241</v>
      </c>
      <c r="F30" s="1091">
        <f t="shared" si="0"/>
        <v>1.2617801047120418</v>
      </c>
    </row>
    <row r="31" spans="1:6" ht="12" customHeight="1">
      <c r="A31" s="127">
        <v>1074</v>
      </c>
      <c r="B31" s="116" t="s">
        <v>939</v>
      </c>
      <c r="C31" s="977">
        <v>2200</v>
      </c>
      <c r="D31" s="977">
        <v>2070</v>
      </c>
      <c r="E31" s="977">
        <v>2070</v>
      </c>
      <c r="F31" s="1091">
        <f t="shared" si="0"/>
        <v>1</v>
      </c>
    </row>
    <row r="32" spans="1:6" ht="12" customHeight="1">
      <c r="A32" s="127">
        <v>1075</v>
      </c>
      <c r="B32" s="123" t="s">
        <v>395</v>
      </c>
      <c r="C32" s="977">
        <v>17000</v>
      </c>
      <c r="D32" s="977">
        <v>13352</v>
      </c>
      <c r="E32" s="977">
        <v>13352</v>
      </c>
      <c r="F32" s="1091">
        <f t="shared" si="0"/>
        <v>1</v>
      </c>
    </row>
    <row r="33" spans="1:6" ht="12" customHeight="1">
      <c r="A33" s="127">
        <v>1076</v>
      </c>
      <c r="B33" s="123" t="s">
        <v>396</v>
      </c>
      <c r="C33" s="832">
        <v>6660</v>
      </c>
      <c r="D33" s="832">
        <v>6660</v>
      </c>
      <c r="E33" s="832">
        <v>13396</v>
      </c>
      <c r="F33" s="1091">
        <f t="shared" si="0"/>
        <v>2.0114114114114114</v>
      </c>
    </row>
    <row r="34" spans="1:6" ht="12" customHeight="1">
      <c r="A34" s="127">
        <v>1077</v>
      </c>
      <c r="B34" s="128" t="s">
        <v>940</v>
      </c>
      <c r="C34" s="832">
        <v>326000</v>
      </c>
      <c r="D34" s="832">
        <v>220400</v>
      </c>
      <c r="E34" s="832">
        <v>220400</v>
      </c>
      <c r="F34" s="1091">
        <f t="shared" si="0"/>
        <v>1</v>
      </c>
    </row>
    <row r="35" spans="1:6" ht="12" customHeight="1">
      <c r="A35" s="127">
        <v>1078</v>
      </c>
      <c r="B35" s="124" t="s">
        <v>941</v>
      </c>
      <c r="C35" s="832">
        <v>3000</v>
      </c>
      <c r="D35" s="832">
        <v>3000</v>
      </c>
      <c r="E35" s="832">
        <v>7142</v>
      </c>
      <c r="F35" s="1091">
        <f t="shared" si="0"/>
        <v>2.3806666666666665</v>
      </c>
    </row>
    <row r="36" spans="1:6" ht="12" customHeight="1">
      <c r="A36" s="127">
        <v>1079</v>
      </c>
      <c r="B36" s="124" t="s">
        <v>422</v>
      </c>
      <c r="C36" s="832">
        <v>60000</v>
      </c>
      <c r="D36" s="832">
        <v>33612</v>
      </c>
      <c r="E36" s="832">
        <v>33612</v>
      </c>
      <c r="F36" s="1091">
        <f t="shared" si="0"/>
        <v>1</v>
      </c>
    </row>
    <row r="37" spans="1:6" ht="13.5" customHeight="1" thickBot="1">
      <c r="A37" s="142">
        <v>1082</v>
      </c>
      <c r="B37" s="294" t="s">
        <v>889</v>
      </c>
      <c r="C37" s="833">
        <v>75000</v>
      </c>
      <c r="D37" s="833">
        <v>42510</v>
      </c>
      <c r="E37" s="833">
        <v>42510</v>
      </c>
      <c r="F37" s="1093">
        <f t="shared" si="0"/>
        <v>1</v>
      </c>
    </row>
    <row r="38" spans="1:6" ht="17.25" customHeight="1" thickBot="1">
      <c r="A38" s="144"/>
      <c r="B38" s="816" t="s">
        <v>942</v>
      </c>
      <c r="C38" s="834">
        <f>SUM(C21+C24+C28)</f>
        <v>8194981</v>
      </c>
      <c r="D38" s="834">
        <f>SUM(D21+D24+D28)</f>
        <v>8042916</v>
      </c>
      <c r="E38" s="834">
        <f>SUM(E21+E24+E28)</f>
        <v>8649103</v>
      </c>
      <c r="F38" s="1094">
        <f t="shared" si="0"/>
        <v>1.075369057690022</v>
      </c>
    </row>
    <row r="39" spans="1:6" ht="12" customHeight="1">
      <c r="A39" s="127"/>
      <c r="B39" s="216"/>
      <c r="C39" s="830"/>
      <c r="D39" s="830"/>
      <c r="E39" s="830"/>
      <c r="F39" s="1092"/>
    </row>
    <row r="40" spans="1:6" ht="12" customHeight="1">
      <c r="A40" s="121">
        <v>1090</v>
      </c>
      <c r="B40" s="239" t="s">
        <v>943</v>
      </c>
      <c r="C40" s="831">
        <f>SUM(C41:C48)</f>
        <v>1411000</v>
      </c>
      <c r="D40" s="831">
        <f>SUM(D41:D48)</f>
        <v>1412499</v>
      </c>
      <c r="E40" s="976">
        <f>SUM(E41:E48)</f>
        <v>1621845</v>
      </c>
      <c r="F40" s="295">
        <f t="shared" si="0"/>
        <v>1.1482096624493185</v>
      </c>
    </row>
    <row r="41" spans="1:6" ht="12" customHeight="1">
      <c r="A41" s="127">
        <v>1091</v>
      </c>
      <c r="B41" s="199" t="s">
        <v>610</v>
      </c>
      <c r="C41" s="832">
        <v>130000</v>
      </c>
      <c r="D41" s="832">
        <v>141283</v>
      </c>
      <c r="E41" s="832">
        <v>231865</v>
      </c>
      <c r="F41" s="1091">
        <f t="shared" si="0"/>
        <v>1.6411387074170283</v>
      </c>
    </row>
    <row r="42" spans="1:6" ht="12" customHeight="1">
      <c r="A42" s="127">
        <v>1092</v>
      </c>
      <c r="B42" s="124" t="s">
        <v>890</v>
      </c>
      <c r="C42" s="832">
        <v>669000</v>
      </c>
      <c r="D42" s="832">
        <v>669000</v>
      </c>
      <c r="E42" s="832">
        <v>747251</v>
      </c>
      <c r="F42" s="1091">
        <f t="shared" si="0"/>
        <v>1.1169671150971598</v>
      </c>
    </row>
    <row r="43" spans="1:6" ht="12" customHeight="1">
      <c r="A43" s="127">
        <v>1093</v>
      </c>
      <c r="B43" s="124" t="s">
        <v>611</v>
      </c>
      <c r="C43" s="832">
        <v>10000</v>
      </c>
      <c r="D43" s="832">
        <v>10000</v>
      </c>
      <c r="E43" s="832">
        <v>13554</v>
      </c>
      <c r="F43" s="1091">
        <f t="shared" si="0"/>
        <v>1.3554</v>
      </c>
    </row>
    <row r="44" spans="1:7" ht="12" customHeight="1">
      <c r="A44" s="127">
        <v>1094</v>
      </c>
      <c r="B44" s="124" t="s">
        <v>612</v>
      </c>
      <c r="C44" s="832">
        <v>12000</v>
      </c>
      <c r="D44" s="832">
        <v>12000</v>
      </c>
      <c r="E44" s="832">
        <v>15433</v>
      </c>
      <c r="F44" s="1091">
        <f t="shared" si="0"/>
        <v>1.2860833333333332</v>
      </c>
      <c r="G44" s="933"/>
    </row>
    <row r="45" spans="1:6" ht="12" customHeight="1">
      <c r="A45" s="127">
        <v>1095</v>
      </c>
      <c r="B45" s="128" t="s">
        <v>93</v>
      </c>
      <c r="C45" s="832">
        <v>280000</v>
      </c>
      <c r="D45" s="832">
        <v>280000</v>
      </c>
      <c r="E45" s="832">
        <v>299524</v>
      </c>
      <c r="F45" s="1091">
        <f t="shared" si="0"/>
        <v>1.0697285714285714</v>
      </c>
    </row>
    <row r="46" spans="1:6" ht="12" customHeight="1">
      <c r="A46" s="127">
        <v>1096</v>
      </c>
      <c r="B46" s="128" t="s">
        <v>73</v>
      </c>
      <c r="C46" s="832">
        <v>300000</v>
      </c>
      <c r="D46" s="832">
        <v>287107</v>
      </c>
      <c r="E46" s="832">
        <v>287107</v>
      </c>
      <c r="F46" s="1091">
        <f t="shared" si="0"/>
        <v>1</v>
      </c>
    </row>
    <row r="47" spans="1:7" ht="12" customHeight="1">
      <c r="A47" s="127">
        <v>1097</v>
      </c>
      <c r="B47" s="128" t="s">
        <v>613</v>
      </c>
      <c r="C47" s="832">
        <v>5000</v>
      </c>
      <c r="D47" s="832">
        <v>3856</v>
      </c>
      <c r="E47" s="832">
        <v>3856</v>
      </c>
      <c r="F47" s="1091">
        <f t="shared" si="0"/>
        <v>1</v>
      </c>
      <c r="G47" s="933"/>
    </row>
    <row r="48" spans="1:7" ht="12" customHeight="1">
      <c r="A48" s="127">
        <v>1098</v>
      </c>
      <c r="B48" s="128" t="s">
        <v>618</v>
      </c>
      <c r="C48" s="832">
        <v>5000</v>
      </c>
      <c r="D48" s="832">
        <v>9253</v>
      </c>
      <c r="E48" s="832">
        <v>23255</v>
      </c>
      <c r="F48" s="1091">
        <f t="shared" si="0"/>
        <v>2.513238949529882</v>
      </c>
      <c r="G48" s="933"/>
    </row>
    <row r="49" spans="1:6" ht="12" customHeight="1">
      <c r="A49" s="121">
        <v>1100</v>
      </c>
      <c r="B49" s="239" t="s">
        <v>944</v>
      </c>
      <c r="C49" s="831">
        <f>SUM(C50:C52)</f>
        <v>207500</v>
      </c>
      <c r="D49" s="831">
        <f>SUM(D50:D52)</f>
        <v>190136</v>
      </c>
      <c r="E49" s="976">
        <f>SUM(E50:E52)</f>
        <v>199571</v>
      </c>
      <c r="F49" s="295">
        <f t="shared" si="0"/>
        <v>1.0496223755627552</v>
      </c>
    </row>
    <row r="50" spans="1:7" ht="12" customHeight="1">
      <c r="A50" s="127">
        <v>1101</v>
      </c>
      <c r="B50" s="128" t="s">
        <v>614</v>
      </c>
      <c r="C50" s="832">
        <v>20000</v>
      </c>
      <c r="D50" s="832">
        <v>20000</v>
      </c>
      <c r="E50" s="832">
        <v>29436</v>
      </c>
      <c r="F50" s="1091">
        <f t="shared" si="0"/>
        <v>1.4718</v>
      </c>
      <c r="G50" s="933"/>
    </row>
    <row r="51" spans="1:6" ht="12" customHeight="1">
      <c r="A51" s="127">
        <v>1102</v>
      </c>
      <c r="B51" s="124" t="s">
        <v>945</v>
      </c>
      <c r="C51" s="832">
        <v>115500</v>
      </c>
      <c r="D51" s="832">
        <v>111024</v>
      </c>
      <c r="E51" s="832">
        <v>111024</v>
      </c>
      <c r="F51" s="1091">
        <f t="shared" si="0"/>
        <v>1</v>
      </c>
    </row>
    <row r="52" spans="1:6" ht="12" customHeight="1">
      <c r="A52" s="127">
        <v>1103</v>
      </c>
      <c r="B52" s="124" t="s">
        <v>946</v>
      </c>
      <c r="C52" s="832">
        <v>72000</v>
      </c>
      <c r="D52" s="832">
        <v>59112</v>
      </c>
      <c r="E52" s="977">
        <v>59111</v>
      </c>
      <c r="F52" s="1091">
        <f t="shared" si="0"/>
        <v>0.9999830829611585</v>
      </c>
    </row>
    <row r="53" spans="1:6" ht="12" customHeight="1">
      <c r="A53" s="597">
        <v>1105</v>
      </c>
      <c r="B53" s="596" t="s">
        <v>119</v>
      </c>
      <c r="C53" s="831"/>
      <c r="D53" s="831"/>
      <c r="E53" s="831"/>
      <c r="F53" s="295"/>
    </row>
    <row r="54" spans="1:6" ht="12" customHeight="1">
      <c r="A54" s="121">
        <v>1110</v>
      </c>
      <c r="B54" s="129" t="s">
        <v>947</v>
      </c>
      <c r="C54" s="832"/>
      <c r="D54" s="832"/>
      <c r="E54" s="832"/>
      <c r="F54" s="295"/>
    </row>
    <row r="55" spans="1:6" ht="12" customHeight="1">
      <c r="A55" s="121">
        <v>1120</v>
      </c>
      <c r="B55" s="129" t="s">
        <v>948</v>
      </c>
      <c r="C55" s="831">
        <f>SUM(C56:C58)</f>
        <v>654875</v>
      </c>
      <c r="D55" s="831">
        <f>SUM(D56:D58)</f>
        <v>592890</v>
      </c>
      <c r="E55" s="976">
        <f>SUM(E56:E58)</f>
        <v>611266</v>
      </c>
      <c r="F55" s="295">
        <f t="shared" si="0"/>
        <v>1.0309939449138963</v>
      </c>
    </row>
    <row r="56" spans="1:6" ht="12" customHeight="1">
      <c r="A56" s="127">
        <v>1121</v>
      </c>
      <c r="B56" s="116" t="s">
        <v>69</v>
      </c>
      <c r="C56" s="832">
        <v>267205</v>
      </c>
      <c r="D56" s="832">
        <v>205220</v>
      </c>
      <c r="E56" s="832">
        <v>205220</v>
      </c>
      <c r="F56" s="1091">
        <f t="shared" si="0"/>
        <v>1</v>
      </c>
    </row>
    <row r="57" spans="1:6" ht="12" customHeight="1">
      <c r="A57" s="127">
        <v>1122</v>
      </c>
      <c r="B57" s="116" t="s">
        <v>398</v>
      </c>
      <c r="C57" s="832">
        <v>187600</v>
      </c>
      <c r="D57" s="832">
        <v>187600</v>
      </c>
      <c r="E57" s="832">
        <v>188338</v>
      </c>
      <c r="F57" s="1091">
        <f t="shared" si="0"/>
        <v>1.0039339019189766</v>
      </c>
    </row>
    <row r="58" spans="1:6" ht="12" customHeight="1">
      <c r="A58" s="127">
        <v>1123</v>
      </c>
      <c r="B58" s="123" t="s">
        <v>83</v>
      </c>
      <c r="C58" s="832">
        <v>200070</v>
      </c>
      <c r="D58" s="832">
        <v>200070</v>
      </c>
      <c r="E58" s="832">
        <v>217708</v>
      </c>
      <c r="F58" s="1091">
        <f t="shared" si="0"/>
        <v>1.0881591442994951</v>
      </c>
    </row>
    <row r="59" spans="1:6" ht="12" customHeight="1">
      <c r="A59" s="121">
        <v>1130</v>
      </c>
      <c r="B59" s="120" t="s">
        <v>949</v>
      </c>
      <c r="C59" s="831"/>
      <c r="D59" s="831"/>
      <c r="E59" s="831"/>
      <c r="F59" s="1091"/>
    </row>
    <row r="60" spans="1:6" ht="12" customHeight="1">
      <c r="A60" s="121">
        <v>1140</v>
      </c>
      <c r="B60" s="122" t="s">
        <v>436</v>
      </c>
      <c r="C60" s="831">
        <f>SUM(C61)</f>
        <v>20000</v>
      </c>
      <c r="D60" s="831">
        <f>SUM(D61)</f>
        <v>15000</v>
      </c>
      <c r="E60" s="976">
        <f>SUM(E61)</f>
        <v>15388</v>
      </c>
      <c r="F60" s="295">
        <f t="shared" si="0"/>
        <v>1.0258666666666667</v>
      </c>
    </row>
    <row r="61" spans="1:6" ht="12" customHeight="1">
      <c r="A61" s="127">
        <v>1141</v>
      </c>
      <c r="B61" s="124" t="s">
        <v>814</v>
      </c>
      <c r="C61" s="832">
        <v>20000</v>
      </c>
      <c r="D61" s="832">
        <v>15000</v>
      </c>
      <c r="E61" s="832">
        <v>15388</v>
      </c>
      <c r="F61" s="1091">
        <f t="shared" si="0"/>
        <v>1.0258666666666667</v>
      </c>
    </row>
    <row r="62" spans="1:6" ht="12" customHeight="1">
      <c r="A62" s="119">
        <v>1150</v>
      </c>
      <c r="B62" s="129" t="s">
        <v>950</v>
      </c>
      <c r="C62" s="831">
        <v>20000</v>
      </c>
      <c r="D62" s="831">
        <v>12767</v>
      </c>
      <c r="E62" s="976">
        <v>12767</v>
      </c>
      <c r="F62" s="295">
        <f t="shared" si="0"/>
        <v>1</v>
      </c>
    </row>
    <row r="63" spans="1:6" ht="12" customHeight="1" thickBot="1">
      <c r="A63" s="143">
        <v>1151</v>
      </c>
      <c r="B63" s="824" t="s">
        <v>397</v>
      </c>
      <c r="C63" s="839">
        <v>3500</v>
      </c>
      <c r="D63" s="839">
        <v>3500</v>
      </c>
      <c r="E63" s="591">
        <v>30849</v>
      </c>
      <c r="F63" s="1095">
        <f t="shared" si="0"/>
        <v>8.814</v>
      </c>
    </row>
    <row r="64" spans="1:6" ht="18.75" customHeight="1" thickBot="1">
      <c r="A64" s="144"/>
      <c r="B64" s="248" t="s">
        <v>117</v>
      </c>
      <c r="C64" s="834">
        <f>SUM(C60+C62+C59+C55+C54+C49+C40+C53+C63)</f>
        <v>2316875</v>
      </c>
      <c r="D64" s="834">
        <f>SUM(D60+D62+D59+D55+D54+D49+D40+D53+D63)</f>
        <v>2226792</v>
      </c>
      <c r="E64" s="1435">
        <f>SUM(E60+E62+E59+E55+E54+E49+E40+E53+E63)</f>
        <v>2491686</v>
      </c>
      <c r="F64" s="1094">
        <f t="shared" si="0"/>
        <v>1.118957675436233</v>
      </c>
    </row>
    <row r="65" spans="1:6" ht="12" customHeight="1">
      <c r="A65" s="139"/>
      <c r="B65" s="240"/>
      <c r="C65" s="830"/>
      <c r="D65" s="830"/>
      <c r="E65" s="830"/>
      <c r="F65" s="1092"/>
    </row>
    <row r="66" spans="1:6" ht="15" customHeight="1" thickBot="1">
      <c r="A66" s="131">
        <v>1160</v>
      </c>
      <c r="B66" s="149" t="s">
        <v>951</v>
      </c>
      <c r="C66" s="835"/>
      <c r="D66" s="835">
        <v>2673</v>
      </c>
      <c r="E66" s="835">
        <v>11145</v>
      </c>
      <c r="F66" s="1095">
        <f t="shared" si="0"/>
        <v>4.169472502805836</v>
      </c>
    </row>
    <row r="67" spans="1:6" ht="18" customHeight="1" thickBot="1">
      <c r="A67" s="144"/>
      <c r="B67" s="238" t="s">
        <v>952</v>
      </c>
      <c r="C67" s="836"/>
      <c r="D67" s="836">
        <f>SUM(D66)</f>
        <v>2673</v>
      </c>
      <c r="E67" s="1436">
        <f>SUM(E66)</f>
        <v>11145</v>
      </c>
      <c r="F67" s="1094">
        <f t="shared" si="0"/>
        <v>4.169472502805836</v>
      </c>
    </row>
    <row r="68" spans="1:6" ht="12" customHeight="1" thickBot="1">
      <c r="A68" s="144"/>
      <c r="B68" s="183"/>
      <c r="C68" s="837"/>
      <c r="D68" s="837"/>
      <c r="E68" s="837"/>
      <c r="F68" s="1094"/>
    </row>
    <row r="69" spans="1:6" ht="18.75" customHeight="1" thickBot="1">
      <c r="A69" s="144"/>
      <c r="B69" s="241" t="s">
        <v>783</v>
      </c>
      <c r="C69" s="838">
        <f>SUM(C64+C38+C19+C67)</f>
        <v>11933600</v>
      </c>
      <c r="D69" s="838">
        <f>SUM(D64+D38+D19+D67)</f>
        <v>11924306</v>
      </c>
      <c r="E69" s="838">
        <f>SUM(E64+E38+E19+E67)</f>
        <v>12814818</v>
      </c>
      <c r="F69" s="1094">
        <f t="shared" si="0"/>
        <v>1.074680404880586</v>
      </c>
    </row>
    <row r="70" spans="1:6" ht="12" customHeight="1">
      <c r="A70" s="127"/>
      <c r="B70" s="219"/>
      <c r="C70" s="830"/>
      <c r="D70" s="830"/>
      <c r="E70" s="830"/>
      <c r="F70" s="1092"/>
    </row>
    <row r="71" spans="1:6" ht="12" customHeight="1">
      <c r="A71" s="119">
        <v>1165</v>
      </c>
      <c r="B71" s="129" t="s">
        <v>953</v>
      </c>
      <c r="C71" s="831">
        <v>300000</v>
      </c>
      <c r="D71" s="831">
        <v>300000</v>
      </c>
      <c r="E71" s="831">
        <v>300000</v>
      </c>
      <c r="F71" s="295">
        <f t="shared" si="0"/>
        <v>1</v>
      </c>
    </row>
    <row r="72" spans="1:6" ht="12" customHeight="1">
      <c r="A72" s="119">
        <v>1170</v>
      </c>
      <c r="B72" s="118" t="s">
        <v>954</v>
      </c>
      <c r="C72" s="831"/>
      <c r="D72" s="831">
        <f>SUM(D73:D73)</f>
        <v>6105</v>
      </c>
      <c r="E72" s="831">
        <v>6105</v>
      </c>
      <c r="F72" s="295">
        <f t="shared" si="0"/>
        <v>1</v>
      </c>
    </row>
    <row r="73" spans="1:6" ht="12" customHeight="1">
      <c r="A73" s="126">
        <v>1176</v>
      </c>
      <c r="B73" s="913" t="s">
        <v>958</v>
      </c>
      <c r="C73" s="832"/>
      <c r="D73" s="832">
        <v>6105</v>
      </c>
      <c r="E73" s="832">
        <v>6105</v>
      </c>
      <c r="F73" s="1091">
        <f t="shared" si="0"/>
        <v>1</v>
      </c>
    </row>
    <row r="74" spans="1:6" ht="12" customHeight="1">
      <c r="A74" s="119">
        <v>1180</v>
      </c>
      <c r="B74" s="135" t="s">
        <v>297</v>
      </c>
      <c r="C74" s="831">
        <f>SUM(C75:C75)</f>
        <v>65745</v>
      </c>
      <c r="D74" s="831">
        <f>SUM(D75:D75)</f>
        <v>65745</v>
      </c>
      <c r="E74" s="831">
        <f>SUM(E75:E75)</f>
        <v>65745</v>
      </c>
      <c r="F74" s="295">
        <f aca="true" t="shared" si="1" ref="F74:F140">SUM(E74/D74)</f>
        <v>1</v>
      </c>
    </row>
    <row r="75" spans="1:6" ht="12" customHeight="1">
      <c r="A75" s="126">
        <v>1181</v>
      </c>
      <c r="B75" s="124" t="s">
        <v>45</v>
      </c>
      <c r="C75" s="832">
        <v>65745</v>
      </c>
      <c r="D75" s="832">
        <v>65745</v>
      </c>
      <c r="E75" s="832">
        <v>65745</v>
      </c>
      <c r="F75" s="1091">
        <f t="shared" si="1"/>
        <v>1</v>
      </c>
    </row>
    <row r="76" spans="1:6" ht="12" customHeight="1" thickBot="1">
      <c r="A76" s="143">
        <v>1185</v>
      </c>
      <c r="B76" s="296" t="s">
        <v>443</v>
      </c>
      <c r="C76" s="839">
        <v>3500</v>
      </c>
      <c r="D76" s="839">
        <v>17967</v>
      </c>
      <c r="E76" s="839">
        <v>17967</v>
      </c>
      <c r="F76" s="1095">
        <f t="shared" si="1"/>
        <v>1</v>
      </c>
    </row>
    <row r="77" spans="1:6" ht="15" customHeight="1" thickBot="1">
      <c r="A77" s="134"/>
      <c r="B77" s="183" t="s">
        <v>399</v>
      </c>
      <c r="C77" s="839">
        <f>SUM(C72+C74+C71+C76)</f>
        <v>369245</v>
      </c>
      <c r="D77" s="839">
        <f>SUM(D72+D74+D71+D76)</f>
        <v>389817</v>
      </c>
      <c r="E77" s="839">
        <f>SUM(E72+E74+E71+E76)</f>
        <v>389817</v>
      </c>
      <c r="F77" s="1094">
        <f t="shared" si="1"/>
        <v>1</v>
      </c>
    </row>
    <row r="78" spans="1:6" ht="12" customHeight="1">
      <c r="A78" s="121"/>
      <c r="B78" s="128"/>
      <c r="C78" s="830"/>
      <c r="D78" s="830"/>
      <c r="E78" s="830"/>
      <c r="F78" s="1092"/>
    </row>
    <row r="79" spans="1:6" ht="12" customHeight="1">
      <c r="A79" s="119">
        <v>1190</v>
      </c>
      <c r="B79" s="122" t="s">
        <v>957</v>
      </c>
      <c r="C79" s="831">
        <f>SUM(C80+C81+C82)</f>
        <v>2170225</v>
      </c>
      <c r="D79" s="831">
        <f>SUM(D80+D81+D82)</f>
        <v>1974463</v>
      </c>
      <c r="E79" s="976">
        <f>SUM(E80+E81+E82)</f>
        <v>2062118</v>
      </c>
      <c r="F79" s="295">
        <f t="shared" si="1"/>
        <v>1.0443943492483778</v>
      </c>
    </row>
    <row r="80" spans="1:6" ht="12" customHeight="1">
      <c r="A80" s="126">
        <v>1191</v>
      </c>
      <c r="B80" s="116" t="s">
        <v>0</v>
      </c>
      <c r="C80" s="832">
        <v>1520225</v>
      </c>
      <c r="D80" s="832">
        <v>1324463</v>
      </c>
      <c r="E80" s="977">
        <v>1324464</v>
      </c>
      <c r="F80" s="1091">
        <f t="shared" si="1"/>
        <v>1.000000755022979</v>
      </c>
    </row>
    <row r="81" spans="1:6" ht="12" customHeight="1">
      <c r="A81" s="126">
        <v>1194</v>
      </c>
      <c r="B81" s="116" t="s">
        <v>904</v>
      </c>
      <c r="C81" s="832">
        <v>250000</v>
      </c>
      <c r="D81" s="832">
        <v>250000</v>
      </c>
      <c r="E81" s="832">
        <v>282985</v>
      </c>
      <c r="F81" s="1091">
        <f t="shared" si="1"/>
        <v>1.13194</v>
      </c>
    </row>
    <row r="82" spans="1:6" ht="12" customHeight="1">
      <c r="A82" s="126">
        <v>1195</v>
      </c>
      <c r="B82" s="116" t="s">
        <v>50</v>
      </c>
      <c r="C82" s="832">
        <v>400000</v>
      </c>
      <c r="D82" s="832">
        <v>400000</v>
      </c>
      <c r="E82" s="832">
        <v>454669</v>
      </c>
      <c r="F82" s="1091">
        <f t="shared" si="1"/>
        <v>1.1366725</v>
      </c>
    </row>
    <row r="83" spans="1:6" ht="12" customHeight="1">
      <c r="A83" s="127"/>
      <c r="B83" s="1492" t="s">
        <v>1438</v>
      </c>
      <c r="C83" s="830"/>
      <c r="D83" s="830"/>
      <c r="E83" s="1493">
        <v>91647</v>
      </c>
      <c r="F83" s="1120"/>
    </row>
    <row r="84" spans="1:6" ht="12" customHeight="1">
      <c r="A84" s="126"/>
      <c r="B84" s="1492" t="s">
        <v>1439</v>
      </c>
      <c r="C84" s="832"/>
      <c r="D84" s="832"/>
      <c r="E84" s="1494">
        <v>275804</v>
      </c>
      <c r="F84" s="1091"/>
    </row>
    <row r="85" spans="1:6" ht="12" customHeight="1" thickBot="1">
      <c r="A85" s="131"/>
      <c r="B85" s="1492" t="s">
        <v>1440</v>
      </c>
      <c r="C85" s="835"/>
      <c r="D85" s="835"/>
      <c r="E85" s="1495">
        <v>87218</v>
      </c>
      <c r="F85" s="1093"/>
    </row>
    <row r="86" spans="1:6" ht="15.75" customHeight="1" thickBot="1">
      <c r="A86" s="134"/>
      <c r="B86" s="248" t="s">
        <v>1</v>
      </c>
      <c r="C86" s="836">
        <f>SUM(C79)</f>
        <v>2170225</v>
      </c>
      <c r="D86" s="836">
        <f>SUM(D79)</f>
        <v>1974463</v>
      </c>
      <c r="E86" s="1436">
        <f>SUM(E79)</f>
        <v>2062118</v>
      </c>
      <c r="F86" s="1094">
        <f t="shared" si="1"/>
        <v>1.0443943492483778</v>
      </c>
    </row>
    <row r="87" spans="1:6" ht="12" customHeight="1">
      <c r="A87" s="119">
        <v>1200</v>
      </c>
      <c r="B87" s="129" t="s">
        <v>444</v>
      </c>
      <c r="C87" s="831">
        <f>SUM(C88:C89)</f>
        <v>17000</v>
      </c>
      <c r="D87" s="831">
        <f>SUM(D88:D89)</f>
        <v>17005</v>
      </c>
      <c r="E87" s="831">
        <f>SUM(E88:E89)</f>
        <v>20391</v>
      </c>
      <c r="F87" s="1092">
        <f t="shared" si="1"/>
        <v>1.1991179064980888</v>
      </c>
    </row>
    <row r="88" spans="1:6" ht="12" customHeight="1">
      <c r="A88" s="126">
        <v>1201</v>
      </c>
      <c r="B88" s="116" t="s">
        <v>88</v>
      </c>
      <c r="C88" s="832"/>
      <c r="D88" s="832">
        <v>5</v>
      </c>
      <c r="E88" s="832">
        <v>136</v>
      </c>
      <c r="F88" s="1091">
        <f t="shared" si="1"/>
        <v>27.2</v>
      </c>
    </row>
    <row r="89" spans="1:6" ht="12" customHeight="1">
      <c r="A89" s="126">
        <v>1202</v>
      </c>
      <c r="B89" s="116" t="s">
        <v>89</v>
      </c>
      <c r="C89" s="832">
        <v>17000</v>
      </c>
      <c r="D89" s="832">
        <v>17000</v>
      </c>
      <c r="E89" s="832">
        <v>20255</v>
      </c>
      <c r="F89" s="1091">
        <f t="shared" si="1"/>
        <v>1.191470588235294</v>
      </c>
    </row>
    <row r="90" spans="1:6" ht="12" customHeight="1">
      <c r="A90" s="119">
        <v>1210</v>
      </c>
      <c r="B90" s="129" t="s">
        <v>2</v>
      </c>
      <c r="C90" s="831"/>
      <c r="D90" s="831">
        <v>356040</v>
      </c>
      <c r="E90" s="831">
        <v>356040</v>
      </c>
      <c r="F90" s="295">
        <f t="shared" si="1"/>
        <v>1</v>
      </c>
    </row>
    <row r="91" spans="1:6" ht="12" customHeight="1">
      <c r="A91" s="976">
        <v>1211</v>
      </c>
      <c r="B91" s="596" t="s">
        <v>147</v>
      </c>
      <c r="C91" s="831"/>
      <c r="D91" s="831"/>
      <c r="E91" s="831"/>
      <c r="F91" s="295"/>
    </row>
    <row r="92" spans="1:6" ht="12" customHeight="1" thickBot="1">
      <c r="A92" s="591">
        <v>1212</v>
      </c>
      <c r="B92" s="592" t="s">
        <v>325</v>
      </c>
      <c r="C92" s="839"/>
      <c r="D92" s="839">
        <v>220000</v>
      </c>
      <c r="E92" s="839">
        <v>220000</v>
      </c>
      <c r="F92" s="1095">
        <f t="shared" si="1"/>
        <v>1</v>
      </c>
    </row>
    <row r="93" spans="1:6" ht="15.75" customHeight="1" thickBot="1">
      <c r="A93" s="134"/>
      <c r="B93" s="183" t="s">
        <v>3</v>
      </c>
      <c r="C93" s="836">
        <f>SUM(C87+C90+C91)</f>
        <v>17000</v>
      </c>
      <c r="D93" s="836">
        <f>SUM(D87+D90+D91+D92)</f>
        <v>593045</v>
      </c>
      <c r="E93" s="836">
        <f>SUM(E87+E90+E91+E92)</f>
        <v>596431</v>
      </c>
      <c r="F93" s="1094">
        <f t="shared" si="1"/>
        <v>1.0057095161412708</v>
      </c>
    </row>
    <row r="94" spans="1:6" ht="12" customHeight="1" thickBot="1">
      <c r="A94" s="134"/>
      <c r="B94" s="133"/>
      <c r="C94" s="837"/>
      <c r="D94" s="837"/>
      <c r="E94" s="837"/>
      <c r="F94" s="1094"/>
    </row>
    <row r="95" spans="1:6" ht="24" customHeight="1" thickBot="1">
      <c r="A95" s="134"/>
      <c r="B95" s="244" t="s">
        <v>784</v>
      </c>
      <c r="C95" s="840">
        <f>SUM(C77+C86+C93)</f>
        <v>2556470</v>
      </c>
      <c r="D95" s="840">
        <f>SUM(D77+D86+D93)</f>
        <v>2957325</v>
      </c>
      <c r="E95" s="840">
        <f>SUM(E77+E86+E93)</f>
        <v>3048366</v>
      </c>
      <c r="F95" s="1094">
        <f t="shared" si="1"/>
        <v>1.0307849154218762</v>
      </c>
    </row>
    <row r="96" spans="1:6" ht="12.75" customHeight="1">
      <c r="A96" s="141"/>
      <c r="B96" s="242"/>
      <c r="C96" s="830"/>
      <c r="D96" s="830"/>
      <c r="E96" s="830"/>
      <c r="F96" s="1092"/>
    </row>
    <row r="97" spans="1:6" ht="12" customHeight="1">
      <c r="A97" s="126">
        <v>1215</v>
      </c>
      <c r="B97" s="124" t="s">
        <v>402</v>
      </c>
      <c r="C97" s="832">
        <v>45604</v>
      </c>
      <c r="D97" s="832">
        <v>2382745</v>
      </c>
      <c r="E97" s="977">
        <v>2382745</v>
      </c>
      <c r="F97" s="1091">
        <f t="shared" si="1"/>
        <v>1</v>
      </c>
    </row>
    <row r="98" spans="1:6" ht="12" customHeight="1">
      <c r="A98" s="126">
        <v>1216</v>
      </c>
      <c r="B98" s="124" t="s">
        <v>352</v>
      </c>
      <c r="C98" s="832">
        <v>2000000</v>
      </c>
      <c r="D98" s="832">
        <v>2000000</v>
      </c>
      <c r="E98" s="977">
        <v>2000000</v>
      </c>
      <c r="F98" s="1091">
        <f t="shared" si="1"/>
        <v>1</v>
      </c>
    </row>
    <row r="99" spans="1:6" ht="12" customHeight="1" thickBot="1">
      <c r="A99" s="142">
        <v>1217</v>
      </c>
      <c r="B99" s="149" t="s">
        <v>437</v>
      </c>
      <c r="C99" s="833"/>
      <c r="D99" s="833">
        <v>55360</v>
      </c>
      <c r="E99" s="1437">
        <v>44400</v>
      </c>
      <c r="F99" s="1093">
        <f t="shared" si="1"/>
        <v>0.8020231213872833</v>
      </c>
    </row>
    <row r="100" spans="1:6" ht="21.75" customHeight="1" thickBot="1">
      <c r="A100" s="134"/>
      <c r="B100" s="238" t="s">
        <v>759</v>
      </c>
      <c r="C100" s="836">
        <f>SUM(C97:C98)</f>
        <v>2045604</v>
      </c>
      <c r="D100" s="836">
        <f>SUM(D97:D99)</f>
        <v>4438105</v>
      </c>
      <c r="E100" s="836">
        <f>SUM(E97:E99)</f>
        <v>4427145</v>
      </c>
      <c r="F100" s="1094">
        <f t="shared" si="1"/>
        <v>0.9975304775348939</v>
      </c>
    </row>
    <row r="101" spans="1:6" ht="12" customHeight="1">
      <c r="A101" s="141"/>
      <c r="B101" s="192"/>
      <c r="C101" s="830"/>
      <c r="D101" s="830"/>
      <c r="E101" s="830"/>
      <c r="F101" s="1092"/>
    </row>
    <row r="102" spans="1:6" ht="12" customHeight="1" thickBot="1">
      <c r="A102" s="126">
        <v>1221</v>
      </c>
      <c r="B102" s="132" t="s">
        <v>402</v>
      </c>
      <c r="C102" s="835">
        <v>1657396</v>
      </c>
      <c r="D102" s="835">
        <v>2167159</v>
      </c>
      <c r="E102" s="1438">
        <v>2167159</v>
      </c>
      <c r="F102" s="1093">
        <f t="shared" si="1"/>
        <v>1</v>
      </c>
    </row>
    <row r="103" spans="1:6" ht="18" customHeight="1" thickBot="1">
      <c r="A103" s="134"/>
      <c r="B103" s="182" t="s">
        <v>4</v>
      </c>
      <c r="C103" s="839">
        <f>SUM(C102:C102)</f>
        <v>1657396</v>
      </c>
      <c r="D103" s="839">
        <f>SUM(D102:D102)</f>
        <v>2167159</v>
      </c>
      <c r="E103" s="839">
        <f>SUM(E102:E102)</f>
        <v>2167159</v>
      </c>
      <c r="F103" s="1094">
        <f t="shared" si="1"/>
        <v>1</v>
      </c>
    </row>
    <row r="104" spans="1:6" ht="12" customHeight="1" thickBot="1">
      <c r="A104" s="134"/>
      <c r="B104" s="153"/>
      <c r="C104" s="837"/>
      <c r="D104" s="837"/>
      <c r="E104" s="837"/>
      <c r="F104" s="1094"/>
    </row>
    <row r="105" spans="1:6" ht="16.5" customHeight="1" thickBot="1">
      <c r="A105" s="134"/>
      <c r="B105" s="243" t="s">
        <v>113</v>
      </c>
      <c r="C105" s="840">
        <f>SUM(C103+C95+C69+C100)</f>
        <v>18193070</v>
      </c>
      <c r="D105" s="840">
        <f>SUM(D103+D95+D69+D100)</f>
        <v>21486895</v>
      </c>
      <c r="E105" s="1439">
        <f>SUM(E103+E95+E69+E100)</f>
        <v>22457488</v>
      </c>
      <c r="F105" s="1094">
        <f t="shared" si="1"/>
        <v>1.045171394005509</v>
      </c>
    </row>
    <row r="106" spans="1:6" ht="12" customHeight="1">
      <c r="A106" s="141"/>
      <c r="B106" s="153"/>
      <c r="C106" s="841"/>
      <c r="D106" s="841"/>
      <c r="E106" s="841"/>
      <c r="F106" s="1092"/>
    </row>
    <row r="107" spans="1:6" ht="15.75" customHeight="1">
      <c r="A107" s="119"/>
      <c r="B107" s="247" t="s">
        <v>70</v>
      </c>
      <c r="C107" s="842"/>
      <c r="D107" s="842"/>
      <c r="E107" s="842"/>
      <c r="F107" s="295"/>
    </row>
    <row r="108" spans="1:6" ht="12" customHeight="1">
      <c r="A108" s="119"/>
      <c r="B108" s="245"/>
      <c r="C108" s="843"/>
      <c r="D108" s="843"/>
      <c r="E108" s="843"/>
      <c r="F108" s="295"/>
    </row>
    <row r="109" spans="1:6" ht="12" customHeight="1">
      <c r="A109" s="126">
        <v>1230</v>
      </c>
      <c r="B109" s="124" t="s">
        <v>932</v>
      </c>
      <c r="C109" s="842"/>
      <c r="D109" s="842"/>
      <c r="E109" s="842"/>
      <c r="F109" s="295"/>
    </row>
    <row r="110" spans="1:6" ht="12" customHeight="1" thickBot="1">
      <c r="A110" s="131">
        <v>1231</v>
      </c>
      <c r="B110" s="132" t="s">
        <v>392</v>
      </c>
      <c r="C110" s="828"/>
      <c r="D110" s="828"/>
      <c r="E110" s="828"/>
      <c r="F110" s="1095"/>
    </row>
    <row r="111" spans="1:6" ht="12" customHeight="1" thickBot="1">
      <c r="A111" s="134"/>
      <c r="B111" s="133" t="s">
        <v>400</v>
      </c>
      <c r="C111" s="829"/>
      <c r="D111" s="829"/>
      <c r="E111" s="829"/>
      <c r="F111" s="1094"/>
    </row>
    <row r="112" spans="1:6" ht="12" customHeight="1">
      <c r="A112" s="121">
        <v>1240</v>
      </c>
      <c r="B112" s="239" t="s">
        <v>943</v>
      </c>
      <c r="C112" s="844">
        <f>C113+C114</f>
        <v>8000</v>
      </c>
      <c r="D112" s="844">
        <f>D113+D114</f>
        <v>7706</v>
      </c>
      <c r="E112" s="1440">
        <f>E113+E114</f>
        <v>7706</v>
      </c>
      <c r="F112" s="1092">
        <f t="shared" si="1"/>
        <v>1</v>
      </c>
    </row>
    <row r="113" spans="1:6" ht="12" customHeight="1">
      <c r="A113" s="126">
        <v>1241</v>
      </c>
      <c r="B113" s="124" t="s">
        <v>812</v>
      </c>
      <c r="C113" s="826">
        <v>8000</v>
      </c>
      <c r="D113" s="826">
        <v>7535</v>
      </c>
      <c r="E113" s="916">
        <v>7535</v>
      </c>
      <c r="F113" s="1091">
        <f t="shared" si="1"/>
        <v>1</v>
      </c>
    </row>
    <row r="114" spans="1:6" ht="12" customHeight="1">
      <c r="A114" s="126">
        <v>1242</v>
      </c>
      <c r="B114" s="124" t="s">
        <v>813</v>
      </c>
      <c r="C114" s="826"/>
      <c r="D114" s="826">
        <v>171</v>
      </c>
      <c r="E114" s="916">
        <v>171</v>
      </c>
      <c r="F114" s="1091">
        <f t="shared" si="1"/>
        <v>1</v>
      </c>
    </row>
    <row r="115" spans="1:6" ht="12" customHeight="1">
      <c r="A115" s="126">
        <v>1250</v>
      </c>
      <c r="B115" s="199" t="s">
        <v>944</v>
      </c>
      <c r="C115" s="826">
        <v>17000</v>
      </c>
      <c r="D115" s="826">
        <v>14765</v>
      </c>
      <c r="E115" s="916">
        <v>14765</v>
      </c>
      <c r="F115" s="1091">
        <f t="shared" si="1"/>
        <v>1</v>
      </c>
    </row>
    <row r="116" spans="1:6" ht="12" customHeight="1">
      <c r="A116" s="126">
        <v>1255</v>
      </c>
      <c r="B116" s="124" t="s">
        <v>947</v>
      </c>
      <c r="C116" s="826"/>
      <c r="D116" s="826"/>
      <c r="E116" s="916"/>
      <c r="F116" s="1091"/>
    </row>
    <row r="117" spans="1:6" ht="12" customHeight="1">
      <c r="A117" s="126">
        <v>1260</v>
      </c>
      <c r="B117" s="124" t="s">
        <v>948</v>
      </c>
      <c r="C117" s="826">
        <v>6750</v>
      </c>
      <c r="D117" s="826">
        <v>5050</v>
      </c>
      <c r="E117" s="916">
        <v>5050</v>
      </c>
      <c r="F117" s="1091">
        <f t="shared" si="1"/>
        <v>1</v>
      </c>
    </row>
    <row r="118" spans="1:6" ht="12" customHeight="1">
      <c r="A118" s="126">
        <v>1261</v>
      </c>
      <c r="B118" s="128" t="s">
        <v>949</v>
      </c>
      <c r="C118" s="826"/>
      <c r="D118" s="826"/>
      <c r="E118" s="916"/>
      <c r="F118" s="1091"/>
    </row>
    <row r="119" spans="1:6" ht="12" customHeight="1">
      <c r="A119" s="126">
        <v>1262</v>
      </c>
      <c r="B119" s="123" t="s">
        <v>436</v>
      </c>
      <c r="C119" s="826"/>
      <c r="D119" s="826">
        <v>8</v>
      </c>
      <c r="E119" s="916">
        <v>8</v>
      </c>
      <c r="F119" s="1091">
        <f t="shared" si="1"/>
        <v>1</v>
      </c>
    </row>
    <row r="120" spans="1:6" ht="12" customHeight="1" thickBot="1">
      <c r="A120" s="131">
        <v>1270</v>
      </c>
      <c r="B120" s="132" t="s">
        <v>950</v>
      </c>
      <c r="C120" s="828">
        <v>500</v>
      </c>
      <c r="D120" s="828">
        <v>1837</v>
      </c>
      <c r="E120" s="1432">
        <v>1837</v>
      </c>
      <c r="F120" s="1093">
        <f t="shared" si="1"/>
        <v>1</v>
      </c>
    </row>
    <row r="121" spans="1:6" ht="16.5" customHeight="1" thickBot="1">
      <c r="A121" s="143"/>
      <c r="B121" s="183" t="s">
        <v>117</v>
      </c>
      <c r="C121" s="845">
        <f>SUM(C112+C115+C117+C119+C116+C120)</f>
        <v>32250</v>
      </c>
      <c r="D121" s="845">
        <f>SUM(D112+D115+D117+D119+D116+D120)</f>
        <v>29366</v>
      </c>
      <c r="E121" s="1441">
        <f>SUM(E112+E115+E117+E119+E116+E120)</f>
        <v>29366</v>
      </c>
      <c r="F121" s="1094">
        <f t="shared" si="1"/>
        <v>1</v>
      </c>
    </row>
    <row r="122" spans="1:6" ht="12" customHeight="1">
      <c r="A122" s="141"/>
      <c r="B122" s="122"/>
      <c r="C122" s="841"/>
      <c r="D122" s="841"/>
      <c r="E122" s="841"/>
      <c r="F122" s="1092"/>
    </row>
    <row r="123" spans="1:6" ht="12" customHeight="1" thickBot="1">
      <c r="A123" s="142">
        <v>1280</v>
      </c>
      <c r="B123" s="149" t="s">
        <v>951</v>
      </c>
      <c r="C123" s="846"/>
      <c r="D123" s="846"/>
      <c r="E123" s="846"/>
      <c r="F123" s="1095"/>
    </row>
    <row r="124" spans="1:6" ht="15.75" customHeight="1" thickBot="1">
      <c r="A124" s="134"/>
      <c r="B124" s="238" t="s">
        <v>952</v>
      </c>
      <c r="C124" s="847"/>
      <c r="D124" s="847"/>
      <c r="E124" s="847"/>
      <c r="F124" s="1094"/>
    </row>
    <row r="125" spans="1:6" ht="15.75" customHeight="1" thickBot="1">
      <c r="A125" s="134"/>
      <c r="B125" s="219"/>
      <c r="C125" s="847"/>
      <c r="D125" s="847"/>
      <c r="E125" s="847"/>
      <c r="F125" s="1094"/>
    </row>
    <row r="126" spans="1:6" ht="15.75" customHeight="1" thickBot="1">
      <c r="A126" s="134"/>
      <c r="B126" s="241" t="s">
        <v>783</v>
      </c>
      <c r="C126" s="848">
        <f>SUM(C121+C124+C111)</f>
        <v>32250</v>
      </c>
      <c r="D126" s="848">
        <f>SUM(D121+D124+D111)</f>
        <v>29366</v>
      </c>
      <c r="E126" s="848">
        <f>SUM(E121+E124+E111)</f>
        <v>29366</v>
      </c>
      <c r="F126" s="1094">
        <f t="shared" si="1"/>
        <v>1</v>
      </c>
    </row>
    <row r="127" spans="1:6" ht="13.5" customHeight="1">
      <c r="A127" s="121"/>
      <c r="B127" s="219"/>
      <c r="C127" s="841"/>
      <c r="D127" s="841"/>
      <c r="E127" s="841"/>
      <c r="F127" s="1092"/>
    </row>
    <row r="128" spans="1:6" ht="12" customHeight="1">
      <c r="A128" s="126">
        <v>1285</v>
      </c>
      <c r="B128" s="124" t="s">
        <v>953</v>
      </c>
      <c r="C128" s="842"/>
      <c r="D128" s="842"/>
      <c r="E128" s="842"/>
      <c r="F128" s="295"/>
    </row>
    <row r="129" spans="1:6" ht="12" customHeight="1" thickBot="1">
      <c r="A129" s="126">
        <v>1286</v>
      </c>
      <c r="B129" s="124" t="s">
        <v>443</v>
      </c>
      <c r="C129" s="849"/>
      <c r="D129" s="849"/>
      <c r="E129" s="849"/>
      <c r="F129" s="1095"/>
    </row>
    <row r="130" spans="1:6" ht="16.5" customHeight="1" thickBot="1">
      <c r="A130" s="134"/>
      <c r="B130" s="183" t="s">
        <v>399</v>
      </c>
      <c r="C130" s="847"/>
      <c r="D130" s="847"/>
      <c r="E130" s="847"/>
      <c r="F130" s="1094"/>
    </row>
    <row r="131" spans="1:6" ht="12.75" customHeight="1">
      <c r="A131" s="141"/>
      <c r="B131" s="240"/>
      <c r="C131" s="841"/>
      <c r="D131" s="841"/>
      <c r="E131" s="841"/>
      <c r="F131" s="1092"/>
    </row>
    <row r="132" spans="1:6" ht="12.75" customHeight="1" thickBot="1">
      <c r="A132" s="131">
        <v>1290</v>
      </c>
      <c r="B132" s="132" t="s">
        <v>5</v>
      </c>
      <c r="C132" s="846"/>
      <c r="D132" s="828">
        <v>150</v>
      </c>
      <c r="E132" s="828">
        <v>150</v>
      </c>
      <c r="F132" s="1093">
        <f t="shared" si="1"/>
        <v>1</v>
      </c>
    </row>
    <row r="133" spans="1:6" ht="16.5" customHeight="1" thickBot="1">
      <c r="A133" s="143"/>
      <c r="B133" s="238" t="s">
        <v>1</v>
      </c>
      <c r="C133" s="850"/>
      <c r="D133" s="852">
        <f>SUM(D132)</f>
        <v>150</v>
      </c>
      <c r="E133" s="1442">
        <f>SUM(E132)</f>
        <v>150</v>
      </c>
      <c r="F133" s="1094">
        <f t="shared" si="1"/>
        <v>1</v>
      </c>
    </row>
    <row r="134" spans="1:6" ht="9" customHeight="1">
      <c r="A134" s="141"/>
      <c r="B134" s="240"/>
      <c r="C134" s="851"/>
      <c r="D134" s="851"/>
      <c r="E134" s="851"/>
      <c r="F134" s="1092"/>
    </row>
    <row r="135" spans="1:6" ht="12.75" customHeight="1">
      <c r="A135" s="119"/>
      <c r="B135" s="129" t="s">
        <v>401</v>
      </c>
      <c r="C135" s="842"/>
      <c r="D135" s="842"/>
      <c r="E135" s="842"/>
      <c r="F135" s="295"/>
    </row>
    <row r="136" spans="1:6" ht="13.5" customHeight="1" thickBot="1">
      <c r="A136" s="131">
        <v>1291</v>
      </c>
      <c r="B136" s="1077" t="s">
        <v>781</v>
      </c>
      <c r="C136" s="828">
        <v>10000</v>
      </c>
      <c r="D136" s="828">
        <v>7646</v>
      </c>
      <c r="E136" s="828">
        <v>7646</v>
      </c>
      <c r="F136" s="1093">
        <f t="shared" si="1"/>
        <v>1</v>
      </c>
    </row>
    <row r="137" spans="1:6" ht="16.5" customHeight="1" thickBot="1">
      <c r="A137" s="134"/>
      <c r="B137" s="183" t="s">
        <v>3</v>
      </c>
      <c r="C137" s="852">
        <f>SUM(C136)</f>
        <v>10000</v>
      </c>
      <c r="D137" s="852">
        <f>SUM(D136)</f>
        <v>7646</v>
      </c>
      <c r="E137" s="852">
        <f>SUM(E136)</f>
        <v>7646</v>
      </c>
      <c r="F137" s="1094">
        <f t="shared" si="1"/>
        <v>1</v>
      </c>
    </row>
    <row r="138" spans="1:6" ht="12.75" customHeight="1">
      <c r="A138" s="141"/>
      <c r="B138" s="240"/>
      <c r="C138" s="1042"/>
      <c r="D138" s="1042"/>
      <c r="E138" s="853"/>
      <c r="F138" s="1092"/>
    </row>
    <row r="139" spans="1:6" ht="12.75" customHeight="1">
      <c r="A139" s="126">
        <v>1292</v>
      </c>
      <c r="B139" s="124" t="s">
        <v>402</v>
      </c>
      <c r="C139" s="826"/>
      <c r="D139" s="826">
        <v>183279</v>
      </c>
      <c r="E139" s="826">
        <v>183279</v>
      </c>
      <c r="F139" s="1091">
        <f t="shared" si="1"/>
        <v>1</v>
      </c>
    </row>
    <row r="140" spans="1:6" ht="12.75" customHeight="1" thickBot="1">
      <c r="A140" s="126">
        <v>1293</v>
      </c>
      <c r="B140" s="124" t="s">
        <v>516</v>
      </c>
      <c r="C140" s="826">
        <v>1884981</v>
      </c>
      <c r="D140" s="826">
        <v>1800877</v>
      </c>
      <c r="E140" s="1041">
        <v>1794595</v>
      </c>
      <c r="F140" s="1093">
        <f t="shared" si="1"/>
        <v>0.9965116995774836</v>
      </c>
    </row>
    <row r="141" spans="1:6" ht="17.25" customHeight="1" thickBot="1">
      <c r="A141" s="134"/>
      <c r="B141" s="183" t="s">
        <v>759</v>
      </c>
      <c r="C141" s="852">
        <f>SUM(C139:C140)</f>
        <v>1884981</v>
      </c>
      <c r="D141" s="852">
        <f>SUM(D139:D140)</f>
        <v>1984156</v>
      </c>
      <c r="E141" s="1442">
        <f>SUM(E139:E140)</f>
        <v>1977874</v>
      </c>
      <c r="F141" s="1094">
        <f aca="true" t="shared" si="2" ref="F141:F204">SUM(E141/D141)</f>
        <v>0.9968339183007787</v>
      </c>
    </row>
    <row r="142" spans="1:6" ht="12" customHeight="1">
      <c r="A142" s="141"/>
      <c r="B142" s="205"/>
      <c r="C142" s="853"/>
      <c r="D142" s="853"/>
      <c r="E142" s="853"/>
      <c r="F142" s="1092"/>
    </row>
    <row r="143" spans="1:6" ht="12" customHeight="1" thickBot="1">
      <c r="A143" s="126">
        <v>1294</v>
      </c>
      <c r="B143" s="124" t="s">
        <v>403</v>
      </c>
      <c r="C143" s="826"/>
      <c r="D143" s="826">
        <v>32093</v>
      </c>
      <c r="E143" s="1041">
        <v>32093</v>
      </c>
      <c r="F143" s="1093">
        <f t="shared" si="2"/>
        <v>1</v>
      </c>
    </row>
    <row r="144" spans="1:6" ht="17.25" customHeight="1" thickBot="1">
      <c r="A144" s="134"/>
      <c r="B144" s="248" t="s">
        <v>4</v>
      </c>
      <c r="C144" s="852"/>
      <c r="D144" s="852">
        <f>SUM(D143)</f>
        <v>32093</v>
      </c>
      <c r="E144" s="852">
        <f>SUM(E143)</f>
        <v>32093</v>
      </c>
      <c r="F144" s="1094">
        <f t="shared" si="2"/>
        <v>1</v>
      </c>
    </row>
    <row r="145" spans="1:6" ht="12" customHeight="1" thickBot="1">
      <c r="A145" s="134"/>
      <c r="B145" s="125"/>
      <c r="C145" s="855"/>
      <c r="D145" s="855"/>
      <c r="E145" s="855"/>
      <c r="F145" s="1094"/>
    </row>
    <row r="146" spans="1:6" ht="18" customHeight="1" thickBot="1">
      <c r="A146" s="134"/>
      <c r="B146" s="243" t="s">
        <v>114</v>
      </c>
      <c r="C146" s="845">
        <f>SUM(C144+C141+C126+C133+C137)</f>
        <v>1927231</v>
      </c>
      <c r="D146" s="845">
        <f>SUM(D144+D141+D126+D133+D137)</f>
        <v>2053411</v>
      </c>
      <c r="E146" s="1441">
        <f>SUM(E144+E141+E126+E133+E137)</f>
        <v>2047129</v>
      </c>
      <c r="F146" s="1094">
        <f t="shared" si="2"/>
        <v>0.9969407001326086</v>
      </c>
    </row>
    <row r="147" spans="1:6" s="109" customFormat="1" ht="11.25">
      <c r="A147" s="139"/>
      <c r="B147" s="140"/>
      <c r="C147" s="856"/>
      <c r="D147" s="856"/>
      <c r="E147" s="856"/>
      <c r="F147" s="1092"/>
    </row>
    <row r="148" spans="1:7" s="109" customFormat="1" ht="13.5">
      <c r="A148" s="127"/>
      <c r="B148" s="223" t="s">
        <v>78</v>
      </c>
      <c r="C148" s="857"/>
      <c r="D148" s="857"/>
      <c r="E148" s="857"/>
      <c r="F148" s="295"/>
      <c r="G148" s="308"/>
    </row>
    <row r="149" spans="1:6" s="109" customFormat="1" ht="13.5">
      <c r="A149" s="127"/>
      <c r="B149" s="223"/>
      <c r="C149" s="857"/>
      <c r="D149" s="857"/>
      <c r="E149" s="857"/>
      <c r="F149" s="295"/>
    </row>
    <row r="150" spans="1:6" s="109" customFormat="1" ht="11.25">
      <c r="A150" s="126">
        <v>1301</v>
      </c>
      <c r="B150" s="124" t="s">
        <v>932</v>
      </c>
      <c r="C150" s="858"/>
      <c r="D150" s="858"/>
      <c r="E150" s="858"/>
      <c r="F150" s="295"/>
    </row>
    <row r="151" spans="1:6" s="109" customFormat="1" ht="12" thickBot="1">
      <c r="A151" s="131">
        <v>1302</v>
      </c>
      <c r="B151" s="132" t="s">
        <v>392</v>
      </c>
      <c r="C151" s="859"/>
      <c r="D151" s="859"/>
      <c r="E151" s="859"/>
      <c r="F151" s="1095"/>
    </row>
    <row r="152" spans="1:6" s="109" customFormat="1" ht="12" thickBot="1">
      <c r="A152" s="134"/>
      <c r="B152" s="133" t="s">
        <v>400</v>
      </c>
      <c r="C152" s="852"/>
      <c r="D152" s="852"/>
      <c r="E152" s="852"/>
      <c r="F152" s="1094"/>
    </row>
    <row r="153" spans="1:6" s="109" customFormat="1" ht="11.25">
      <c r="A153" s="121"/>
      <c r="B153" s="120"/>
      <c r="C153" s="856"/>
      <c r="D153" s="856"/>
      <c r="E153" s="856"/>
      <c r="F153" s="1092"/>
    </row>
    <row r="154" spans="1:6" s="109" customFormat="1" ht="12.75">
      <c r="A154" s="119"/>
      <c r="B154" s="775" t="s">
        <v>905</v>
      </c>
      <c r="C154" s="831"/>
      <c r="D154" s="831"/>
      <c r="E154" s="831"/>
      <c r="F154" s="295"/>
    </row>
    <row r="155" spans="1:6" s="109" customFormat="1" ht="12" thickBot="1">
      <c r="A155" s="131">
        <v>1305</v>
      </c>
      <c r="B155" s="774" t="s">
        <v>694</v>
      </c>
      <c r="C155" s="593">
        <v>25000</v>
      </c>
      <c r="D155" s="593">
        <v>20000</v>
      </c>
      <c r="E155" s="593">
        <v>21353</v>
      </c>
      <c r="F155" s="1093">
        <f t="shared" si="2"/>
        <v>1.06765</v>
      </c>
    </row>
    <row r="156" spans="1:6" s="109" customFormat="1" ht="14.25" thickBot="1">
      <c r="A156" s="142"/>
      <c r="B156" s="776" t="s">
        <v>942</v>
      </c>
      <c r="C156" s="860">
        <f>SUM(C155)</f>
        <v>25000</v>
      </c>
      <c r="D156" s="860">
        <f>SUM(D155)</f>
        <v>20000</v>
      </c>
      <c r="E156" s="1443">
        <f>SUM(E155)</f>
        <v>21353</v>
      </c>
      <c r="F156" s="1094">
        <f t="shared" si="2"/>
        <v>1.06765</v>
      </c>
    </row>
    <row r="157" spans="1:6" s="109" customFormat="1" ht="11.25">
      <c r="A157" s="121"/>
      <c r="B157" s="120"/>
      <c r="C157" s="856"/>
      <c r="D157" s="856"/>
      <c r="E157" s="856"/>
      <c r="F157" s="1092"/>
    </row>
    <row r="158" spans="1:6" s="109" customFormat="1" ht="11.25">
      <c r="A158" s="119">
        <v>1310</v>
      </c>
      <c r="B158" s="239" t="s">
        <v>943</v>
      </c>
      <c r="C158" s="831"/>
      <c r="D158" s="831">
        <f>SUM(D159:D160)</f>
        <v>1010</v>
      </c>
      <c r="E158" s="831">
        <v>1010</v>
      </c>
      <c r="F158" s="295">
        <f t="shared" si="2"/>
        <v>1</v>
      </c>
    </row>
    <row r="159" spans="1:6" s="109" customFormat="1" ht="12">
      <c r="A159" s="126">
        <v>1311</v>
      </c>
      <c r="B159" s="124" t="s">
        <v>812</v>
      </c>
      <c r="C159" s="861"/>
      <c r="D159" s="861">
        <v>1010</v>
      </c>
      <c r="E159" s="861">
        <v>1010</v>
      </c>
      <c r="F159" s="1418">
        <f t="shared" si="2"/>
        <v>1</v>
      </c>
    </row>
    <row r="160" spans="1:6" s="109" customFormat="1" ht="12">
      <c r="A160" s="126">
        <v>1312</v>
      </c>
      <c r="B160" s="124" t="s">
        <v>813</v>
      </c>
      <c r="C160" s="861"/>
      <c r="D160" s="861"/>
      <c r="E160" s="861"/>
      <c r="F160" s="1091"/>
    </row>
    <row r="161" spans="1:6" s="109" customFormat="1" ht="11.25">
      <c r="A161" s="126">
        <v>1320</v>
      </c>
      <c r="B161" s="199" t="s">
        <v>944</v>
      </c>
      <c r="C161" s="858"/>
      <c r="D161" s="858">
        <v>274</v>
      </c>
      <c r="E161" s="858">
        <v>342</v>
      </c>
      <c r="F161" s="1091">
        <f t="shared" si="2"/>
        <v>1.2481751824817517</v>
      </c>
    </row>
    <row r="162" spans="1:6" s="109" customFormat="1" ht="11.25">
      <c r="A162" s="126">
        <v>1321</v>
      </c>
      <c r="B162" s="124" t="s">
        <v>947</v>
      </c>
      <c r="C162" s="858"/>
      <c r="D162" s="858"/>
      <c r="E162" s="858"/>
      <c r="F162" s="1091"/>
    </row>
    <row r="163" spans="1:6" s="109" customFormat="1" ht="11.25">
      <c r="A163" s="126">
        <v>1322</v>
      </c>
      <c r="B163" s="124" t="s">
        <v>948</v>
      </c>
      <c r="C163" s="858"/>
      <c r="D163" s="858">
        <v>331</v>
      </c>
      <c r="E163" s="858">
        <v>342</v>
      </c>
      <c r="F163" s="1091">
        <f t="shared" si="2"/>
        <v>1.0332326283987916</v>
      </c>
    </row>
    <row r="164" spans="1:6" s="109" customFormat="1" ht="11.25">
      <c r="A164" s="126">
        <v>1323</v>
      </c>
      <c r="B164" s="128" t="s">
        <v>949</v>
      </c>
      <c r="C164" s="858"/>
      <c r="D164" s="858"/>
      <c r="E164" s="858"/>
      <c r="F164" s="1091"/>
    </row>
    <row r="165" spans="1:6" s="109" customFormat="1" ht="11.25">
      <c r="A165" s="126">
        <v>1324</v>
      </c>
      <c r="B165" s="123" t="s">
        <v>436</v>
      </c>
      <c r="C165" s="858"/>
      <c r="D165" s="858">
        <v>1</v>
      </c>
      <c r="E165" s="858">
        <v>1</v>
      </c>
      <c r="F165" s="1091">
        <f t="shared" si="2"/>
        <v>1</v>
      </c>
    </row>
    <row r="166" spans="1:6" s="109" customFormat="1" ht="12" thickBot="1">
      <c r="A166" s="131">
        <v>1325</v>
      </c>
      <c r="B166" s="132" t="s">
        <v>950</v>
      </c>
      <c r="C166" s="862"/>
      <c r="D166" s="862">
        <v>310</v>
      </c>
      <c r="E166" s="862">
        <v>625</v>
      </c>
      <c r="F166" s="1093">
        <f t="shared" si="2"/>
        <v>2.0161290322580645</v>
      </c>
    </row>
    <row r="167" spans="1:6" s="109" customFormat="1" ht="14.25" thickBot="1">
      <c r="A167" s="143"/>
      <c r="B167" s="183" t="s">
        <v>117</v>
      </c>
      <c r="C167" s="852">
        <f>SUM(C161:C166)+C158</f>
        <v>0</v>
      </c>
      <c r="D167" s="852">
        <f>SUM(D161:D166)+D158</f>
        <v>1926</v>
      </c>
      <c r="E167" s="1442">
        <f>SUM(E161:E166)+E158</f>
        <v>2320</v>
      </c>
      <c r="F167" s="1094">
        <f t="shared" si="2"/>
        <v>1.2045690550363448</v>
      </c>
    </row>
    <row r="168" spans="1:6" s="109" customFormat="1" ht="11.25">
      <c r="A168" s="141"/>
      <c r="B168" s="122"/>
      <c r="C168" s="841"/>
      <c r="D168" s="841"/>
      <c r="E168" s="841"/>
      <c r="F168" s="1092"/>
    </row>
    <row r="169" spans="1:6" s="109" customFormat="1" ht="12" thickBot="1">
      <c r="A169" s="142">
        <v>1330</v>
      </c>
      <c r="B169" s="149" t="s">
        <v>951</v>
      </c>
      <c r="C169" s="846"/>
      <c r="D169" s="846"/>
      <c r="E169" s="846"/>
      <c r="F169" s="1095"/>
    </row>
    <row r="170" spans="1:6" s="109" customFormat="1" ht="14.25" thickBot="1">
      <c r="A170" s="134"/>
      <c r="B170" s="238" t="s">
        <v>952</v>
      </c>
      <c r="C170" s="847"/>
      <c r="D170" s="847"/>
      <c r="E170" s="847"/>
      <c r="F170" s="1094"/>
    </row>
    <row r="171" spans="1:6" s="109" customFormat="1" ht="14.25" thickBot="1">
      <c r="A171" s="134"/>
      <c r="B171" s="219"/>
      <c r="C171" s="863"/>
      <c r="D171" s="863"/>
      <c r="E171" s="863"/>
      <c r="F171" s="1094"/>
    </row>
    <row r="172" spans="1:6" s="109" customFormat="1" ht="15.75" thickBot="1">
      <c r="A172" s="134"/>
      <c r="B172" s="241" t="s">
        <v>783</v>
      </c>
      <c r="C172" s="848">
        <f>SUM(C156+C167)</f>
        <v>25000</v>
      </c>
      <c r="D172" s="848">
        <f>SUM(D156+D167)</f>
        <v>21926</v>
      </c>
      <c r="E172" s="848">
        <f>SUM(E156+E167)</f>
        <v>23673</v>
      </c>
      <c r="F172" s="1094">
        <f t="shared" si="2"/>
        <v>1.0796770956854875</v>
      </c>
    </row>
    <row r="173" spans="1:6" s="109" customFormat="1" ht="13.5">
      <c r="A173" s="121"/>
      <c r="B173" s="219"/>
      <c r="C173" s="841"/>
      <c r="D173" s="841"/>
      <c r="E173" s="841"/>
      <c r="F173" s="1092"/>
    </row>
    <row r="174" spans="1:6" s="109" customFormat="1" ht="11.25">
      <c r="A174" s="126">
        <v>1335</v>
      </c>
      <c r="B174" s="124" t="s">
        <v>953</v>
      </c>
      <c r="C174" s="842"/>
      <c r="D174" s="842"/>
      <c r="E174" s="842"/>
      <c r="F174" s="295"/>
    </row>
    <row r="175" spans="1:6" s="109" customFormat="1" ht="12" thickBot="1">
      <c r="A175" s="126">
        <v>1336</v>
      </c>
      <c r="B175" s="124" t="s">
        <v>445</v>
      </c>
      <c r="C175" s="849"/>
      <c r="D175" s="849"/>
      <c r="E175" s="849"/>
      <c r="F175" s="1095"/>
    </row>
    <row r="176" spans="1:6" s="109" customFormat="1" ht="14.25" thickBot="1">
      <c r="A176" s="134"/>
      <c r="B176" s="183" t="s">
        <v>399</v>
      </c>
      <c r="C176" s="847"/>
      <c r="D176" s="847"/>
      <c r="E176" s="847"/>
      <c r="F176" s="1094"/>
    </row>
    <row r="177" spans="1:6" s="109" customFormat="1" ht="11.25">
      <c r="A177" s="139">
        <v>1340</v>
      </c>
      <c r="B177" s="140" t="s">
        <v>5</v>
      </c>
      <c r="C177" s="981"/>
      <c r="D177" s="981"/>
      <c r="E177" s="841"/>
      <c r="F177" s="1092"/>
    </row>
    <row r="178" spans="1:6" s="109" customFormat="1" ht="12" thickBot="1">
      <c r="A178" s="131">
        <v>1345</v>
      </c>
      <c r="B178" s="132" t="s">
        <v>2</v>
      </c>
      <c r="C178" s="846"/>
      <c r="D178" s="846"/>
      <c r="E178" s="846"/>
      <c r="F178" s="1095"/>
    </row>
    <row r="179" spans="1:6" s="109" customFormat="1" ht="14.25" thickBot="1">
      <c r="A179" s="143"/>
      <c r="B179" s="238" t="s">
        <v>404</v>
      </c>
      <c r="C179" s="863"/>
      <c r="D179" s="863"/>
      <c r="E179" s="863"/>
      <c r="F179" s="1094"/>
    </row>
    <row r="180" spans="1:6" s="109" customFormat="1" ht="13.5">
      <c r="A180" s="141"/>
      <c r="B180" s="240"/>
      <c r="C180" s="853"/>
      <c r="D180" s="853"/>
      <c r="E180" s="853"/>
      <c r="F180" s="1092"/>
    </row>
    <row r="181" spans="1:6" s="109" customFormat="1" ht="11.25">
      <c r="A181" s="126">
        <v>1350</v>
      </c>
      <c r="B181" s="124" t="s">
        <v>402</v>
      </c>
      <c r="C181" s="826"/>
      <c r="D181" s="826">
        <v>29361</v>
      </c>
      <c r="E181" s="826">
        <v>29361</v>
      </c>
      <c r="F181" s="1091">
        <f t="shared" si="2"/>
        <v>1</v>
      </c>
    </row>
    <row r="182" spans="1:6" s="109" customFormat="1" ht="11.25">
      <c r="A182" s="126">
        <v>1351</v>
      </c>
      <c r="B182" s="124" t="s">
        <v>516</v>
      </c>
      <c r="C182" s="826">
        <v>616506</v>
      </c>
      <c r="D182" s="826">
        <v>619914</v>
      </c>
      <c r="E182" s="826">
        <v>618844</v>
      </c>
      <c r="F182" s="1091">
        <f t="shared" si="2"/>
        <v>0.9982739541291211</v>
      </c>
    </row>
    <row r="183" spans="1:6" s="109" customFormat="1" ht="12" thickBot="1">
      <c r="A183" s="142">
        <v>1352</v>
      </c>
      <c r="B183" s="130" t="s">
        <v>429</v>
      </c>
      <c r="C183" s="854"/>
      <c r="D183" s="854">
        <v>362</v>
      </c>
      <c r="E183" s="854">
        <v>362</v>
      </c>
      <c r="F183" s="1093">
        <f t="shared" si="2"/>
        <v>1</v>
      </c>
    </row>
    <row r="184" spans="1:6" s="109" customFormat="1" ht="14.25" thickBot="1">
      <c r="A184" s="134"/>
      <c r="B184" s="183" t="s">
        <v>759</v>
      </c>
      <c r="C184" s="852">
        <f>SUM(C181:C182)</f>
        <v>616506</v>
      </c>
      <c r="D184" s="852">
        <f>SUM(D181:D183)</f>
        <v>649637</v>
      </c>
      <c r="E184" s="1442">
        <f>SUM(E181:E183)</f>
        <v>648567</v>
      </c>
      <c r="F184" s="1094">
        <f t="shared" si="2"/>
        <v>0.9983529263265485</v>
      </c>
    </row>
    <row r="185" spans="1:6" s="109" customFormat="1" ht="11.25">
      <c r="A185" s="141"/>
      <c r="B185" s="205"/>
      <c r="C185" s="853"/>
      <c r="D185" s="853"/>
      <c r="E185" s="853"/>
      <c r="F185" s="1092"/>
    </row>
    <row r="186" spans="1:6" s="109" customFormat="1" ht="12" thickBot="1">
      <c r="A186" s="126">
        <v>1355</v>
      </c>
      <c r="B186" s="124" t="s">
        <v>403</v>
      </c>
      <c r="C186" s="826"/>
      <c r="D186" s="826">
        <v>891</v>
      </c>
      <c r="E186" s="1041">
        <v>891</v>
      </c>
      <c r="F186" s="1093">
        <f t="shared" si="2"/>
        <v>1</v>
      </c>
    </row>
    <row r="187" spans="1:6" s="109" customFormat="1" ht="14.25" thickBot="1">
      <c r="A187" s="134"/>
      <c r="B187" s="248" t="s">
        <v>4</v>
      </c>
      <c r="C187" s="852"/>
      <c r="D187" s="852">
        <f>SUM(D186)</f>
        <v>891</v>
      </c>
      <c r="E187" s="1442">
        <f>SUM(E186)</f>
        <v>891</v>
      </c>
      <c r="F187" s="1094">
        <f t="shared" si="2"/>
        <v>1</v>
      </c>
    </row>
    <row r="188" spans="1:6" s="109" customFormat="1" ht="12" thickBot="1">
      <c r="A188" s="134"/>
      <c r="B188" s="125"/>
      <c r="C188" s="855"/>
      <c r="D188" s="855"/>
      <c r="E188" s="855"/>
      <c r="F188" s="1094"/>
    </row>
    <row r="189" spans="1:6" s="109" customFormat="1" ht="15.75" thickBot="1">
      <c r="A189" s="134"/>
      <c r="B189" s="243" t="s">
        <v>785</v>
      </c>
      <c r="C189" s="864">
        <f>SUM(C187+C184+C172)</f>
        <v>641506</v>
      </c>
      <c r="D189" s="864">
        <f>SUM(D187+D184+D172)</f>
        <v>672454</v>
      </c>
      <c r="E189" s="978">
        <f>SUM(E187+E184+E172)</f>
        <v>673131</v>
      </c>
      <c r="F189" s="1094">
        <f t="shared" si="2"/>
        <v>1.0010067603137167</v>
      </c>
    </row>
    <row r="190" spans="1:6" s="109" customFormat="1" ht="12" customHeight="1">
      <c r="A190" s="141"/>
      <c r="B190" s="249"/>
      <c r="C190" s="857"/>
      <c r="D190" s="857"/>
      <c r="E190" s="857"/>
      <c r="F190" s="1092"/>
    </row>
    <row r="191" spans="1:6" s="109" customFormat="1" ht="15" customHeight="1">
      <c r="A191" s="119"/>
      <c r="B191" s="246" t="s">
        <v>764</v>
      </c>
      <c r="C191" s="825"/>
      <c r="D191" s="825"/>
      <c r="E191" s="825"/>
      <c r="F191" s="295"/>
    </row>
    <row r="192" spans="1:6" s="109" customFormat="1" ht="12.75" customHeight="1">
      <c r="A192" s="119"/>
      <c r="B192" s="250"/>
      <c r="C192" s="825"/>
      <c r="D192" s="825"/>
      <c r="E192" s="825"/>
      <c r="F192" s="295"/>
    </row>
    <row r="193" spans="1:6" s="109" customFormat="1" ht="11.25">
      <c r="A193" s="126">
        <v>1400</v>
      </c>
      <c r="B193" s="124" t="s">
        <v>932</v>
      </c>
      <c r="C193" s="842"/>
      <c r="D193" s="842"/>
      <c r="E193" s="842"/>
      <c r="F193" s="295"/>
    </row>
    <row r="194" spans="1:6" s="109" customFormat="1" ht="12" thickBot="1">
      <c r="A194" s="131">
        <v>1401</v>
      </c>
      <c r="B194" s="132" t="s">
        <v>392</v>
      </c>
      <c r="C194" s="835">
        <f>SUM('2.mell'!C609)</f>
        <v>10000</v>
      </c>
      <c r="D194" s="835">
        <f>SUM('2.mell'!D609)</f>
        <v>23585</v>
      </c>
      <c r="E194" s="835">
        <f>SUM('2.mell'!E609)</f>
        <v>23736</v>
      </c>
      <c r="F194" s="1093">
        <f t="shared" si="2"/>
        <v>1.0064023743905024</v>
      </c>
    </row>
    <row r="195" spans="1:6" s="109" customFormat="1" ht="12" thickBot="1">
      <c r="A195" s="134"/>
      <c r="B195" s="133" t="s">
        <v>400</v>
      </c>
      <c r="C195" s="829">
        <f>SUM(C194)</f>
        <v>10000</v>
      </c>
      <c r="D195" s="829">
        <f>SUM(D194)</f>
        <v>23585</v>
      </c>
      <c r="E195" s="829">
        <f>SUM(E194)</f>
        <v>23736</v>
      </c>
      <c r="F195" s="1123">
        <f t="shared" si="2"/>
        <v>1.0064023743905024</v>
      </c>
    </row>
    <row r="196" spans="1:6" s="109" customFormat="1" ht="11.25">
      <c r="A196" s="139">
        <v>1409</v>
      </c>
      <c r="B196" s="130" t="s">
        <v>339</v>
      </c>
      <c r="C196" s="844"/>
      <c r="D196" s="1084">
        <f>SUM('2.mell'!D611)</f>
        <v>107</v>
      </c>
      <c r="E196" s="1084">
        <f>SUM('2.mell'!E611)</f>
        <v>108</v>
      </c>
      <c r="F196" s="1092">
        <f t="shared" si="2"/>
        <v>1.0093457943925233</v>
      </c>
    </row>
    <row r="197" spans="1:6" s="109" customFormat="1" ht="11.25">
      <c r="A197" s="121">
        <v>1410</v>
      </c>
      <c r="B197" s="239" t="s">
        <v>943</v>
      </c>
      <c r="C197" s="857">
        <f>SUM(C198:C199)</f>
        <v>63560</v>
      </c>
      <c r="D197" s="857">
        <f>SUM(D198:D199)</f>
        <v>112865</v>
      </c>
      <c r="E197" s="857">
        <f>SUM(E198:E199)</f>
        <v>112865</v>
      </c>
      <c r="F197" s="295">
        <f t="shared" si="2"/>
        <v>1</v>
      </c>
    </row>
    <row r="198" spans="1:6" s="109" customFormat="1" ht="11.25">
      <c r="A198" s="126">
        <v>1411</v>
      </c>
      <c r="B198" s="124" t="s">
        <v>812</v>
      </c>
      <c r="C198" s="826">
        <f>SUM('2.mell'!C613)</f>
        <v>40315</v>
      </c>
      <c r="D198" s="826">
        <f>SUM('2.mell'!D613)</f>
        <v>50314</v>
      </c>
      <c r="E198" s="826">
        <f>SUM('2.mell'!E613)</f>
        <v>50314</v>
      </c>
      <c r="F198" s="1091">
        <f t="shared" si="2"/>
        <v>1</v>
      </c>
    </row>
    <row r="199" spans="1:6" s="109" customFormat="1" ht="11.25">
      <c r="A199" s="126">
        <v>1412</v>
      </c>
      <c r="B199" s="124" t="s">
        <v>813</v>
      </c>
      <c r="C199" s="826">
        <f>SUM('2.mell'!C614)</f>
        <v>23245</v>
      </c>
      <c r="D199" s="826">
        <f>SUM('2.mell'!D614)</f>
        <v>62551</v>
      </c>
      <c r="E199" s="826">
        <f>SUM('2.mell'!E614)</f>
        <v>62551</v>
      </c>
      <c r="F199" s="1091">
        <f t="shared" si="2"/>
        <v>1</v>
      </c>
    </row>
    <row r="200" spans="1:6" s="109" customFormat="1" ht="11.25">
      <c r="A200" s="126">
        <v>1420</v>
      </c>
      <c r="B200" s="199" t="s">
        <v>944</v>
      </c>
      <c r="C200" s="826">
        <f>SUM('2.mell'!C615)</f>
        <v>9843</v>
      </c>
      <c r="D200" s="826">
        <f>SUM('2.mell'!D615)</f>
        <v>15201</v>
      </c>
      <c r="E200" s="826">
        <f>SUM('2.mell'!E615)</f>
        <v>15201</v>
      </c>
      <c r="F200" s="1091">
        <f t="shared" si="2"/>
        <v>1</v>
      </c>
    </row>
    <row r="201" spans="1:6" s="109" customFormat="1" ht="11.25">
      <c r="A201" s="126">
        <v>1421</v>
      </c>
      <c r="B201" s="124" t="s">
        <v>947</v>
      </c>
      <c r="C201" s="826">
        <f>SUM('2.mell'!C616)</f>
        <v>177792</v>
      </c>
      <c r="D201" s="826">
        <f>SUM('2.mell'!D616)</f>
        <v>196105</v>
      </c>
      <c r="E201" s="826">
        <f>SUM('2.mell'!E616)</f>
        <v>196106</v>
      </c>
      <c r="F201" s="1091">
        <f t="shared" si="2"/>
        <v>1.0000050993090437</v>
      </c>
    </row>
    <row r="202" spans="1:6" s="109" customFormat="1" ht="11.25">
      <c r="A202" s="126">
        <v>1422</v>
      </c>
      <c r="B202" s="124" t="s">
        <v>948</v>
      </c>
      <c r="C202" s="826">
        <f>SUM('2.mell'!C617)</f>
        <v>65032</v>
      </c>
      <c r="D202" s="826">
        <f>SUM('2.mell'!D617)</f>
        <v>78319</v>
      </c>
      <c r="E202" s="826">
        <f>SUM('2.mell'!E617)</f>
        <v>78320</v>
      </c>
      <c r="F202" s="1091">
        <f t="shared" si="2"/>
        <v>1.000012768293773</v>
      </c>
    </row>
    <row r="203" spans="1:6" s="109" customFormat="1" ht="11.25">
      <c r="A203" s="126">
        <v>1423</v>
      </c>
      <c r="B203" s="128" t="s">
        <v>949</v>
      </c>
      <c r="C203" s="826">
        <f>SUM('2.mell'!C618)</f>
        <v>0</v>
      </c>
      <c r="D203" s="826">
        <f>SUM('2.mell'!D618)</f>
        <v>10030</v>
      </c>
      <c r="E203" s="826">
        <f>SUM('2.mell'!E618)</f>
        <v>10030</v>
      </c>
      <c r="F203" s="1091">
        <f t="shared" si="2"/>
        <v>1</v>
      </c>
    </row>
    <row r="204" spans="1:6" s="109" customFormat="1" ht="11.25">
      <c r="A204" s="126">
        <v>1424</v>
      </c>
      <c r="B204" s="123" t="s">
        <v>436</v>
      </c>
      <c r="C204" s="826"/>
      <c r="D204" s="826">
        <f>SUM('2.mell'!D619)</f>
        <v>4</v>
      </c>
      <c r="E204" s="826">
        <f>SUM('2.mell'!E619)</f>
        <v>4</v>
      </c>
      <c r="F204" s="1091">
        <f t="shared" si="2"/>
        <v>1</v>
      </c>
    </row>
    <row r="205" spans="1:6" s="109" customFormat="1" ht="12" thickBot="1">
      <c r="A205" s="131">
        <v>1425</v>
      </c>
      <c r="B205" s="132" t="s">
        <v>950</v>
      </c>
      <c r="C205" s="826">
        <f>SUM('2.mell'!C620)</f>
        <v>0</v>
      </c>
      <c r="D205" s="826">
        <f>SUM('2.mell'!D620)</f>
        <v>6509</v>
      </c>
      <c r="E205" s="826">
        <f>SUM('2.mell'!E620)</f>
        <v>6510</v>
      </c>
      <c r="F205" s="1093">
        <f aca="true" t="shared" si="3" ref="F205:F268">SUM(E205/D205)</f>
        <v>1.0001536334306345</v>
      </c>
    </row>
    <row r="206" spans="1:6" s="109" customFormat="1" ht="14.25" thickBot="1">
      <c r="A206" s="143"/>
      <c r="B206" s="183" t="s">
        <v>117</v>
      </c>
      <c r="C206" s="852">
        <f>SUM(C197+C200+C202+C201+C205)</f>
        <v>316227</v>
      </c>
      <c r="D206" s="852">
        <f>SUM(D197+D200+D202+D201+D205+D203+D196+D204)</f>
        <v>419140</v>
      </c>
      <c r="E206" s="852">
        <f>SUM(E197+E200+E202+E201+E205+E203+E196+E204)</f>
        <v>419144</v>
      </c>
      <c r="F206" s="1094">
        <f t="shared" si="3"/>
        <v>1.0000095433506704</v>
      </c>
    </row>
    <row r="207" spans="1:6" s="109" customFormat="1" ht="11.25">
      <c r="A207" s="141"/>
      <c r="B207" s="122"/>
      <c r="C207" s="841"/>
      <c r="D207" s="841"/>
      <c r="E207" s="841"/>
      <c r="F207" s="1092"/>
    </row>
    <row r="208" spans="1:6" s="109" customFormat="1" ht="12" thickBot="1">
      <c r="A208" s="142">
        <v>1430</v>
      </c>
      <c r="B208" s="149" t="s">
        <v>951</v>
      </c>
      <c r="C208" s="846"/>
      <c r="D208" s="828">
        <v>1000</v>
      </c>
      <c r="E208" s="828">
        <v>1000</v>
      </c>
      <c r="F208" s="1095"/>
    </row>
    <row r="209" spans="1:6" s="109" customFormat="1" ht="14.25" thickBot="1">
      <c r="A209" s="134"/>
      <c r="B209" s="238" t="s">
        <v>952</v>
      </c>
      <c r="C209" s="847"/>
      <c r="D209" s="852">
        <f>SUM(D208)</f>
        <v>1000</v>
      </c>
      <c r="E209" s="852">
        <f>SUM(E208)</f>
        <v>1000</v>
      </c>
      <c r="F209" s="1094"/>
    </row>
    <row r="210" spans="1:6" s="109" customFormat="1" ht="14.25" thickBot="1">
      <c r="A210" s="134"/>
      <c r="B210" s="219"/>
      <c r="C210" s="847"/>
      <c r="D210" s="847"/>
      <c r="E210" s="847"/>
      <c r="F210" s="1094"/>
    </row>
    <row r="211" spans="1:6" s="109" customFormat="1" ht="15.75" thickBot="1">
      <c r="A211" s="134"/>
      <c r="B211" s="241" t="s">
        <v>783</v>
      </c>
      <c r="C211" s="848">
        <f>SUM(C206+C209+C195)</f>
        <v>326227</v>
      </c>
      <c r="D211" s="848">
        <f>SUM(D206+D209+D195)</f>
        <v>443725</v>
      </c>
      <c r="E211" s="848">
        <f>SUM(E206+E209+E195)</f>
        <v>443880</v>
      </c>
      <c r="F211" s="1094">
        <f t="shared" si="3"/>
        <v>1.0003493154543919</v>
      </c>
    </row>
    <row r="212" spans="1:6" s="109" customFormat="1" ht="13.5">
      <c r="A212" s="121"/>
      <c r="B212" s="987"/>
      <c r="C212" s="841"/>
      <c r="D212" s="841"/>
      <c r="E212" s="841"/>
      <c r="F212" s="1092"/>
    </row>
    <row r="213" spans="1:6" s="109" customFormat="1" ht="11.25">
      <c r="A213" s="126">
        <v>1435</v>
      </c>
      <c r="B213" s="124" t="s">
        <v>953</v>
      </c>
      <c r="C213" s="842"/>
      <c r="D213" s="842"/>
      <c r="E213" s="842"/>
      <c r="F213" s="295"/>
    </row>
    <row r="214" spans="1:6" s="109" customFormat="1" ht="12" thickBot="1">
      <c r="A214" s="126">
        <v>1436</v>
      </c>
      <c r="B214" s="124" t="s">
        <v>405</v>
      </c>
      <c r="C214" s="849"/>
      <c r="D214" s="1041">
        <f>SUM('2.mell'!D624)</f>
        <v>882</v>
      </c>
      <c r="E214" s="1041">
        <f>SUM('2.mell'!E624)</f>
        <v>882</v>
      </c>
      <c r="F214" s="1093">
        <f t="shared" si="3"/>
        <v>1</v>
      </c>
    </row>
    <row r="215" spans="1:6" s="109" customFormat="1" ht="14.25" thickBot="1">
      <c r="A215" s="134"/>
      <c r="B215" s="183" t="s">
        <v>399</v>
      </c>
      <c r="C215" s="847"/>
      <c r="D215" s="852">
        <f>SUM(D214)</f>
        <v>882</v>
      </c>
      <c r="E215" s="852">
        <f>SUM(E214)</f>
        <v>882</v>
      </c>
      <c r="F215" s="1123">
        <f t="shared" si="3"/>
        <v>1</v>
      </c>
    </row>
    <row r="216" spans="1:6" s="109" customFormat="1" ht="13.5">
      <c r="A216" s="141"/>
      <c r="B216" s="240"/>
      <c r="C216" s="841"/>
      <c r="D216" s="841"/>
      <c r="E216" s="841"/>
      <c r="F216" s="1092"/>
    </row>
    <row r="217" spans="1:6" s="109" customFormat="1" ht="12" thickBot="1">
      <c r="A217" s="131">
        <v>1440</v>
      </c>
      <c r="B217" s="132" t="s">
        <v>5</v>
      </c>
      <c r="C217" s="846"/>
      <c r="D217" s="828">
        <f>SUM('2.mell'!D625)</f>
        <v>53</v>
      </c>
      <c r="E217" s="828">
        <f>SUM('2.mell'!E625)</f>
        <v>53</v>
      </c>
      <c r="F217" s="1093">
        <f t="shared" si="3"/>
        <v>1</v>
      </c>
    </row>
    <row r="218" spans="1:6" s="109" customFormat="1" ht="14.25" thickBot="1">
      <c r="A218" s="143"/>
      <c r="B218" s="238" t="s">
        <v>1</v>
      </c>
      <c r="C218" s="847"/>
      <c r="D218" s="852">
        <f>SUM(D217)</f>
        <v>53</v>
      </c>
      <c r="E218" s="852">
        <f>SUM(E217)</f>
        <v>53</v>
      </c>
      <c r="F218" s="1094">
        <f t="shared" si="3"/>
        <v>1</v>
      </c>
    </row>
    <row r="219" spans="1:6" s="109" customFormat="1" ht="13.5">
      <c r="A219" s="141"/>
      <c r="B219" s="240"/>
      <c r="C219" s="841"/>
      <c r="D219" s="841"/>
      <c r="E219" s="841"/>
      <c r="F219" s="1092"/>
    </row>
    <row r="220" spans="1:6" s="109" customFormat="1" ht="12" thickBot="1">
      <c r="A220" s="221">
        <v>1445</v>
      </c>
      <c r="B220" s="136" t="s">
        <v>2</v>
      </c>
      <c r="C220" s="849"/>
      <c r="D220" s="1041"/>
      <c r="E220" s="1041"/>
      <c r="F220" s="1093"/>
    </row>
    <row r="221" spans="1:6" s="109" customFormat="1" ht="14.25" thickBot="1">
      <c r="A221" s="134"/>
      <c r="B221" s="183" t="s">
        <v>3</v>
      </c>
      <c r="C221" s="847"/>
      <c r="D221" s="852">
        <f>SUM(D220)</f>
        <v>0</v>
      </c>
      <c r="E221" s="852">
        <f>SUM(E220)</f>
        <v>0</v>
      </c>
      <c r="F221" s="1094"/>
    </row>
    <row r="222" spans="1:6" s="109" customFormat="1" ht="13.5">
      <c r="A222" s="141"/>
      <c r="B222" s="240"/>
      <c r="C222" s="853"/>
      <c r="D222" s="853"/>
      <c r="E222" s="853"/>
      <c r="F222" s="1092"/>
    </row>
    <row r="223" spans="1:6" s="109" customFormat="1" ht="11.25">
      <c r="A223" s="126">
        <v>1450</v>
      </c>
      <c r="B223" s="124" t="s">
        <v>402</v>
      </c>
      <c r="C223" s="826">
        <f>SUM('2.mell'!C627)</f>
        <v>0</v>
      </c>
      <c r="D223" s="826">
        <f>SUM('2.mell'!D627)</f>
        <v>32590</v>
      </c>
      <c r="E223" s="826">
        <f>SUM('2.mell'!E627)</f>
        <v>32590</v>
      </c>
      <c r="F223" s="1091">
        <f t="shared" si="3"/>
        <v>1</v>
      </c>
    </row>
    <row r="224" spans="1:6" s="109" customFormat="1" ht="12" thickBot="1">
      <c r="A224" s="142">
        <v>1451</v>
      </c>
      <c r="B224" s="130" t="s">
        <v>516</v>
      </c>
      <c r="C224" s="854">
        <f>SUM('2.mell'!C628+'2.mell'!C629)</f>
        <v>3701431</v>
      </c>
      <c r="D224" s="854">
        <f>SUM('2.mell'!D628+'2.mell'!D629)</f>
        <v>3815423</v>
      </c>
      <c r="E224" s="854">
        <f>SUM('2.mell'!E628+'2.mell'!E629)</f>
        <v>3683894</v>
      </c>
      <c r="F224" s="1093">
        <f t="shared" si="3"/>
        <v>0.965527020201954</v>
      </c>
    </row>
    <row r="225" spans="1:6" s="109" customFormat="1" ht="14.25" thickBot="1">
      <c r="A225" s="134"/>
      <c r="B225" s="183" t="s">
        <v>759</v>
      </c>
      <c r="C225" s="852">
        <f>SUM(C223:C224)</f>
        <v>3701431</v>
      </c>
      <c r="D225" s="852">
        <f>SUM(D223:D224)</f>
        <v>3848013</v>
      </c>
      <c r="E225" s="852">
        <f>SUM(E223:E224)</f>
        <v>3716484</v>
      </c>
      <c r="F225" s="1094">
        <f t="shared" si="3"/>
        <v>0.9658189824202776</v>
      </c>
    </row>
    <row r="226" spans="1:6" s="147" customFormat="1" ht="13.5" customHeight="1">
      <c r="A226" s="141"/>
      <c r="B226" s="205"/>
      <c r="C226" s="853"/>
      <c r="D226" s="853"/>
      <c r="E226" s="853"/>
      <c r="F226" s="1092"/>
    </row>
    <row r="227" spans="1:6" s="147" customFormat="1" ht="13.5" thickBot="1">
      <c r="A227" s="126">
        <v>1455</v>
      </c>
      <c r="B227" s="124" t="s">
        <v>403</v>
      </c>
      <c r="C227" s="826"/>
      <c r="D227" s="826">
        <f>SUM('2.mell'!D632)</f>
        <v>6766</v>
      </c>
      <c r="E227" s="826">
        <f>SUM('2.mell'!E632)</f>
        <v>6766</v>
      </c>
      <c r="F227" s="1093">
        <f t="shared" si="3"/>
        <v>1</v>
      </c>
    </row>
    <row r="228" spans="1:6" s="109" customFormat="1" ht="14.25" thickBot="1">
      <c r="A228" s="134"/>
      <c r="B228" s="248" t="s">
        <v>4</v>
      </c>
      <c r="C228" s="852"/>
      <c r="D228" s="852">
        <f>SUM(D227)</f>
        <v>6766</v>
      </c>
      <c r="E228" s="852">
        <f>SUM(E227)</f>
        <v>6766</v>
      </c>
      <c r="F228" s="1094">
        <f t="shared" si="3"/>
        <v>1</v>
      </c>
    </row>
    <row r="229" spans="1:6" s="109" customFormat="1" ht="12" thickBot="1">
      <c r="A229" s="134"/>
      <c r="B229" s="125"/>
      <c r="C229" s="855"/>
      <c r="D229" s="855"/>
      <c r="E229" s="855"/>
      <c r="F229" s="1094"/>
    </row>
    <row r="230" spans="1:6" s="109" customFormat="1" ht="15.75" thickBot="1">
      <c r="A230" s="134"/>
      <c r="B230" s="243" t="s">
        <v>765</v>
      </c>
      <c r="C230" s="978">
        <f>SUM(C228+C225+C211)</f>
        <v>4027658</v>
      </c>
      <c r="D230" s="978">
        <f>SUM(D228+D225+D211+D221+D215+D218)</f>
        <v>4299439</v>
      </c>
      <c r="E230" s="978">
        <f>SUM(E228+E225+E211+E221+E215+E218)</f>
        <v>4168065</v>
      </c>
      <c r="F230" s="1094">
        <f t="shared" si="3"/>
        <v>0.9694439204742759</v>
      </c>
    </row>
    <row r="231" spans="1:6" s="147" customFormat="1" ht="12.75">
      <c r="A231" s="146"/>
      <c r="B231" s="172"/>
      <c r="C231" s="865"/>
      <c r="D231" s="865"/>
      <c r="E231" s="865"/>
      <c r="F231" s="1092"/>
    </row>
    <row r="232" spans="1:6" s="147" customFormat="1" ht="17.25" customHeight="1">
      <c r="A232" s="148"/>
      <c r="B232" s="246" t="s">
        <v>115</v>
      </c>
      <c r="C232" s="866"/>
      <c r="D232" s="866"/>
      <c r="E232" s="866"/>
      <c r="F232" s="295"/>
    </row>
    <row r="233" spans="1:6" s="147" customFormat="1" ht="12.75">
      <c r="A233" s="148"/>
      <c r="B233" s="113"/>
      <c r="C233" s="866"/>
      <c r="D233" s="866"/>
      <c r="E233" s="866"/>
      <c r="F233" s="295"/>
    </row>
    <row r="234" spans="1:6" s="147" customFormat="1" ht="12.75">
      <c r="A234" s="126">
        <v>1500</v>
      </c>
      <c r="B234" s="124" t="s">
        <v>928</v>
      </c>
      <c r="C234" s="827">
        <f>SUM(C10)</f>
        <v>1421744</v>
      </c>
      <c r="D234" s="827">
        <f>SUM(D10)</f>
        <v>1637033</v>
      </c>
      <c r="E234" s="827">
        <f>SUM(E10)</f>
        <v>1647992</v>
      </c>
      <c r="F234" s="1091">
        <f t="shared" si="3"/>
        <v>1.0066944282735901</v>
      </c>
    </row>
    <row r="235" spans="1:6" s="147" customFormat="1" ht="12.75">
      <c r="A235" s="126">
        <v>1501</v>
      </c>
      <c r="B235" s="124" t="s">
        <v>932</v>
      </c>
      <c r="C235" s="827">
        <f>SUM(C17)</f>
        <v>0</v>
      </c>
      <c r="D235" s="827">
        <f>SUM(D17)</f>
        <v>0</v>
      </c>
      <c r="E235" s="827">
        <f>SUM(E17)</f>
        <v>0</v>
      </c>
      <c r="F235" s="1091"/>
    </row>
    <row r="236" spans="1:6" s="147" customFormat="1" ht="13.5" thickBot="1">
      <c r="A236" s="131">
        <v>1502</v>
      </c>
      <c r="B236" s="132" t="s">
        <v>392</v>
      </c>
      <c r="C236" s="827">
        <f>SUM(C194+C18+C110+C151)</f>
        <v>10000</v>
      </c>
      <c r="D236" s="827">
        <f>SUM(D194+D18+D110+D151)</f>
        <v>38477</v>
      </c>
      <c r="E236" s="827">
        <f>SUM(E194+E18+E110+E151)</f>
        <v>38628</v>
      </c>
      <c r="F236" s="1093">
        <f t="shared" si="3"/>
        <v>1.0039244223822024</v>
      </c>
    </row>
    <row r="237" spans="1:6" s="147" customFormat="1" ht="13.5" thickBot="1">
      <c r="A237" s="134"/>
      <c r="B237" s="137" t="s">
        <v>393</v>
      </c>
      <c r="C237" s="867">
        <f>SUM(C234:C236)</f>
        <v>1431744</v>
      </c>
      <c r="D237" s="867">
        <f>SUM(D234:D236)</f>
        <v>1675510</v>
      </c>
      <c r="E237" s="867">
        <f>SUM(E234:E236)</f>
        <v>1686620</v>
      </c>
      <c r="F237" s="1094">
        <f t="shared" si="3"/>
        <v>1.006630816885605</v>
      </c>
    </row>
    <row r="238" spans="1:6" s="147" customFormat="1" ht="12.75">
      <c r="A238" s="127">
        <v>1510</v>
      </c>
      <c r="B238" s="128" t="s">
        <v>935</v>
      </c>
      <c r="C238" s="868">
        <f>SUM(C21)</f>
        <v>3425000</v>
      </c>
      <c r="D238" s="868">
        <f>SUM(D21)</f>
        <v>3425000</v>
      </c>
      <c r="E238" s="868">
        <f>SUM(E21)</f>
        <v>3823350</v>
      </c>
      <c r="F238" s="1120">
        <f t="shared" si="3"/>
        <v>1.1163065693430656</v>
      </c>
    </row>
    <row r="239" spans="1:6" s="147" customFormat="1" ht="12.75">
      <c r="A239" s="126">
        <v>1511</v>
      </c>
      <c r="B239" s="128" t="s">
        <v>936</v>
      </c>
      <c r="C239" s="827">
        <f>SUM(C24)</f>
        <v>4271121</v>
      </c>
      <c r="D239" s="827">
        <f>SUM(D24)</f>
        <v>4287121</v>
      </c>
      <c r="E239" s="827">
        <f>SUM(E24)</f>
        <v>4478174</v>
      </c>
      <c r="F239" s="1091">
        <f t="shared" si="3"/>
        <v>1.0445644058098664</v>
      </c>
    </row>
    <row r="240" spans="1:6" s="147" customFormat="1" ht="13.5" thickBot="1">
      <c r="A240" s="131">
        <v>1514</v>
      </c>
      <c r="B240" s="132" t="s">
        <v>905</v>
      </c>
      <c r="C240" s="869">
        <f>SUM(C28+C156)</f>
        <v>523860</v>
      </c>
      <c r="D240" s="869">
        <f>SUM(D28+D156)</f>
        <v>350795</v>
      </c>
      <c r="E240" s="869">
        <f>SUM(E28+E156)</f>
        <v>368932</v>
      </c>
      <c r="F240" s="1093">
        <f t="shared" si="3"/>
        <v>1.0517025613249904</v>
      </c>
    </row>
    <row r="241" spans="1:6" s="147" customFormat="1" ht="13.5" thickBot="1">
      <c r="A241" s="134"/>
      <c r="B241" s="251" t="s">
        <v>942</v>
      </c>
      <c r="C241" s="867">
        <f>SUM(C238:C240)</f>
        <v>8219981</v>
      </c>
      <c r="D241" s="867">
        <f>SUM(D238:D240)</f>
        <v>8062916</v>
      </c>
      <c r="E241" s="867">
        <f>SUM(E238:E240)</f>
        <v>8670456</v>
      </c>
      <c r="F241" s="1094">
        <f t="shared" si="3"/>
        <v>1.0753499106278672</v>
      </c>
    </row>
    <row r="242" spans="1:6" s="147" customFormat="1" ht="12.75">
      <c r="A242" s="127">
        <v>1519</v>
      </c>
      <c r="B242" s="216" t="s">
        <v>339</v>
      </c>
      <c r="C242" s="1085"/>
      <c r="D242" s="868">
        <f>SUM(D196)</f>
        <v>107</v>
      </c>
      <c r="E242" s="868">
        <f>SUM(E196)</f>
        <v>108</v>
      </c>
      <c r="F242" s="1120">
        <f t="shared" si="3"/>
        <v>1.0093457943925233</v>
      </c>
    </row>
    <row r="243" spans="1:6" s="147" customFormat="1" ht="12.75">
      <c r="A243" s="127">
        <v>1520</v>
      </c>
      <c r="B243" s="216" t="s">
        <v>943</v>
      </c>
      <c r="C243" s="868">
        <f>SUM(C40+C112+C158+C197)</f>
        <v>1482560</v>
      </c>
      <c r="D243" s="868">
        <f>SUM(D40+D112+D158+D197)</f>
        <v>1534080</v>
      </c>
      <c r="E243" s="868">
        <f>SUM(E40+E112+E158+E197)</f>
        <v>1743426</v>
      </c>
      <c r="F243" s="1091">
        <f t="shared" si="3"/>
        <v>1.1364635481852314</v>
      </c>
    </row>
    <row r="244" spans="1:6" s="147" customFormat="1" ht="12.75">
      <c r="A244" s="126">
        <v>1521</v>
      </c>
      <c r="B244" s="199" t="s">
        <v>944</v>
      </c>
      <c r="C244" s="827">
        <f>SUM(C49+C115+C161+C200)</f>
        <v>234343</v>
      </c>
      <c r="D244" s="827">
        <f>SUM(D49+D115+D161+D200)</f>
        <v>220376</v>
      </c>
      <c r="E244" s="827">
        <f>SUM(E49+E115+E161+E200)</f>
        <v>229879</v>
      </c>
      <c r="F244" s="1091">
        <f t="shared" si="3"/>
        <v>1.0431217555450685</v>
      </c>
    </row>
    <row r="245" spans="1:6" s="147" customFormat="1" ht="12.75">
      <c r="A245" s="598">
        <v>1522</v>
      </c>
      <c r="B245" s="595" t="s">
        <v>119</v>
      </c>
      <c r="C245" s="827">
        <f>SUM(C53)</f>
        <v>0</v>
      </c>
      <c r="D245" s="827">
        <f>SUM(D53)</f>
        <v>0</v>
      </c>
      <c r="E245" s="827">
        <f>SUM(E53)</f>
        <v>0</v>
      </c>
      <c r="F245" s="1091"/>
    </row>
    <row r="246" spans="1:6" s="147" customFormat="1" ht="12.75">
      <c r="A246" s="126">
        <v>1523</v>
      </c>
      <c r="B246" s="124" t="s">
        <v>947</v>
      </c>
      <c r="C246" s="827">
        <f>SUM(C116+C162+C201+C54)</f>
        <v>177792</v>
      </c>
      <c r="D246" s="827">
        <f>SUM(D116+D162+D201+D54)</f>
        <v>196105</v>
      </c>
      <c r="E246" s="827">
        <f>SUM(E116+E162+E201+E54)</f>
        <v>196106</v>
      </c>
      <c r="F246" s="1091">
        <f t="shared" si="3"/>
        <v>1.0000050993090437</v>
      </c>
    </row>
    <row r="247" spans="1:6" s="147" customFormat="1" ht="12.75">
      <c r="A247" s="126">
        <v>1524</v>
      </c>
      <c r="B247" s="124" t="s">
        <v>948</v>
      </c>
      <c r="C247" s="827">
        <f>SUM(C55+C117+C163+C202)</f>
        <v>726657</v>
      </c>
      <c r="D247" s="827">
        <f>SUM(D55+D117+D163+D202)</f>
        <v>676590</v>
      </c>
      <c r="E247" s="827">
        <f>SUM(E55+E117+E163+E202)</f>
        <v>694978</v>
      </c>
      <c r="F247" s="1091">
        <f t="shared" si="3"/>
        <v>1.0271774634564508</v>
      </c>
    </row>
    <row r="248" spans="1:6" s="147" customFormat="1" ht="12.75">
      <c r="A248" s="126">
        <v>1525</v>
      </c>
      <c r="B248" s="128" t="s">
        <v>949</v>
      </c>
      <c r="C248" s="827">
        <f aca="true" t="shared" si="4" ref="C248:E249">SUM(C59+C118+C164+C203)</f>
        <v>0</v>
      </c>
      <c r="D248" s="827">
        <f t="shared" si="4"/>
        <v>10030</v>
      </c>
      <c r="E248" s="827">
        <f t="shared" si="4"/>
        <v>10030</v>
      </c>
      <c r="F248" s="1091">
        <f t="shared" si="3"/>
        <v>1</v>
      </c>
    </row>
    <row r="249" spans="1:6" s="147" customFormat="1" ht="12.75">
      <c r="A249" s="126">
        <v>1526</v>
      </c>
      <c r="B249" s="123" t="s">
        <v>436</v>
      </c>
      <c r="C249" s="827">
        <f t="shared" si="4"/>
        <v>20000</v>
      </c>
      <c r="D249" s="827">
        <f t="shared" si="4"/>
        <v>15013</v>
      </c>
      <c r="E249" s="827">
        <f t="shared" si="4"/>
        <v>15401</v>
      </c>
      <c r="F249" s="1091">
        <f t="shared" si="3"/>
        <v>1.025844268300806</v>
      </c>
    </row>
    <row r="250" spans="1:6" s="147" customFormat="1" ht="13.5" thickBot="1">
      <c r="A250" s="131">
        <v>1528</v>
      </c>
      <c r="B250" s="132" t="s">
        <v>950</v>
      </c>
      <c r="C250" s="869">
        <f>SUM(C62+C120+C166+C205+C63)</f>
        <v>24000</v>
      </c>
      <c r="D250" s="869">
        <f>SUM(D62+D120+D166+D205+D63)</f>
        <v>24923</v>
      </c>
      <c r="E250" s="869">
        <f>SUM(E62+E120+E166+E205+E63)</f>
        <v>52588</v>
      </c>
      <c r="F250" s="1093">
        <f t="shared" si="3"/>
        <v>2.110018858082895</v>
      </c>
    </row>
    <row r="251" spans="1:6" s="147" customFormat="1" ht="13.5" thickBot="1">
      <c r="A251" s="134"/>
      <c r="B251" s="137" t="s">
        <v>117</v>
      </c>
      <c r="C251" s="867">
        <f>SUM(C243:C250)</f>
        <v>2665352</v>
      </c>
      <c r="D251" s="867">
        <f>SUM(D242:D250)</f>
        <v>2677224</v>
      </c>
      <c r="E251" s="1445">
        <f>SUM(E242:E250)</f>
        <v>2942516</v>
      </c>
      <c r="F251" s="1123">
        <f t="shared" si="3"/>
        <v>1.0990921940039384</v>
      </c>
    </row>
    <row r="252" spans="1:6" s="147" customFormat="1" ht="13.5" thickBot="1">
      <c r="A252" s="144">
        <v>1530</v>
      </c>
      <c r="B252" s="256" t="s">
        <v>951</v>
      </c>
      <c r="C252" s="870">
        <f>SUM(C66)</f>
        <v>0</v>
      </c>
      <c r="D252" s="870">
        <f>SUM(D66+D209)</f>
        <v>3673</v>
      </c>
      <c r="E252" s="870">
        <f>SUM(E66+E209)</f>
        <v>12145</v>
      </c>
      <c r="F252" s="1419">
        <f t="shared" si="3"/>
        <v>3.3065613939558944</v>
      </c>
    </row>
    <row r="253" spans="1:6" s="147" customFormat="1" ht="13.5" thickBot="1">
      <c r="A253" s="271"/>
      <c r="B253" s="254" t="s">
        <v>952</v>
      </c>
      <c r="C253" s="871">
        <f>SUM(C252)</f>
        <v>0</v>
      </c>
      <c r="D253" s="871">
        <f>SUM(D252)</f>
        <v>3673</v>
      </c>
      <c r="E253" s="871">
        <f>SUM(E252)</f>
        <v>12145</v>
      </c>
      <c r="F253" s="1420">
        <f t="shared" si="3"/>
        <v>3.3065613939558944</v>
      </c>
    </row>
    <row r="254" spans="1:6" s="147" customFormat="1" ht="16.5" thickBot="1" thickTop="1">
      <c r="A254" s="272"/>
      <c r="B254" s="253" t="s">
        <v>783</v>
      </c>
      <c r="C254" s="872">
        <f>SUM(C237+C241+C251+C253)</f>
        <v>12317077</v>
      </c>
      <c r="D254" s="872">
        <f>SUM(D237+D241+D251+D253)</f>
        <v>12419323</v>
      </c>
      <c r="E254" s="872">
        <f>SUM(E237+E241+E251+E253)</f>
        <v>13311737</v>
      </c>
      <c r="F254" s="1121">
        <f t="shared" si="3"/>
        <v>1.071856895903263</v>
      </c>
    </row>
    <row r="255" spans="1:6" s="147" customFormat="1" ht="13.5" thickTop="1">
      <c r="A255" s="127">
        <v>1540</v>
      </c>
      <c r="B255" s="128" t="s">
        <v>953</v>
      </c>
      <c r="C255" s="868">
        <f aca="true" t="shared" si="5" ref="C255:E256">SUM(C71)</f>
        <v>300000</v>
      </c>
      <c r="D255" s="868">
        <f t="shared" si="5"/>
        <v>300000</v>
      </c>
      <c r="E255" s="868">
        <f t="shared" si="5"/>
        <v>300000</v>
      </c>
      <c r="F255" s="1421">
        <f t="shared" si="3"/>
        <v>1</v>
      </c>
    </row>
    <row r="256" spans="1:6" s="147" customFormat="1" ht="12.75">
      <c r="A256" s="126">
        <v>1541</v>
      </c>
      <c r="B256" s="124" t="s">
        <v>406</v>
      </c>
      <c r="C256" s="827">
        <f t="shared" si="5"/>
        <v>0</v>
      </c>
      <c r="D256" s="827">
        <f t="shared" si="5"/>
        <v>6105</v>
      </c>
      <c r="E256" s="827">
        <f t="shared" si="5"/>
        <v>6105</v>
      </c>
      <c r="F256" s="1091">
        <f t="shared" si="3"/>
        <v>1</v>
      </c>
    </row>
    <row r="257" spans="1:6" s="147" customFormat="1" ht="12.75">
      <c r="A257" s="126">
        <v>1542</v>
      </c>
      <c r="B257" s="124" t="s">
        <v>407</v>
      </c>
      <c r="C257" s="827">
        <f>SUM(C74)</f>
        <v>65745</v>
      </c>
      <c r="D257" s="827">
        <f>SUM(D74)</f>
        <v>65745</v>
      </c>
      <c r="E257" s="827">
        <f>SUM(E74)</f>
        <v>65745</v>
      </c>
      <c r="F257" s="1091">
        <f t="shared" si="3"/>
        <v>1</v>
      </c>
    </row>
    <row r="258" spans="1:6" s="147" customFormat="1" ht="13.5" thickBot="1">
      <c r="A258" s="131">
        <v>1543</v>
      </c>
      <c r="B258" s="132" t="s">
        <v>405</v>
      </c>
      <c r="C258" s="869">
        <f>SUM(C76)</f>
        <v>3500</v>
      </c>
      <c r="D258" s="869">
        <f>SUM(D76+D214)</f>
        <v>18849</v>
      </c>
      <c r="E258" s="869">
        <f>SUM(E76+E214)</f>
        <v>18849</v>
      </c>
      <c r="F258" s="1093">
        <f t="shared" si="3"/>
        <v>1</v>
      </c>
    </row>
    <row r="259" spans="1:6" s="147" customFormat="1" ht="13.5" thickBot="1">
      <c r="A259" s="143"/>
      <c r="B259" s="736" t="s">
        <v>399</v>
      </c>
      <c r="C259" s="873">
        <f>SUM(C255:C258)</f>
        <v>369245</v>
      </c>
      <c r="D259" s="873">
        <f>SUM(D255:D258)</f>
        <v>390699</v>
      </c>
      <c r="E259" s="873">
        <f>SUM(E255:E258)</f>
        <v>390699</v>
      </c>
      <c r="F259" s="1094">
        <f t="shared" si="3"/>
        <v>1</v>
      </c>
    </row>
    <row r="260" spans="1:6" s="147" customFormat="1" ht="12.75">
      <c r="A260" s="127">
        <v>1550</v>
      </c>
      <c r="B260" s="128" t="s">
        <v>957</v>
      </c>
      <c r="C260" s="868">
        <f>SUM(C79)</f>
        <v>2170225</v>
      </c>
      <c r="D260" s="868">
        <f>SUM(D79)</f>
        <v>1974463</v>
      </c>
      <c r="E260" s="868">
        <f>SUM(E79)</f>
        <v>2062118</v>
      </c>
      <c r="F260" s="1120">
        <f t="shared" si="3"/>
        <v>1.0443943492483778</v>
      </c>
    </row>
    <row r="261" spans="1:6" s="147" customFormat="1" ht="13.5" thickBot="1">
      <c r="A261" s="126">
        <v>1551</v>
      </c>
      <c r="B261" s="124" t="s">
        <v>5</v>
      </c>
      <c r="C261" s="827">
        <f>SUM(C217+C177+C132)</f>
        <v>0</v>
      </c>
      <c r="D261" s="827">
        <f>SUM(D217+D177+D132)</f>
        <v>203</v>
      </c>
      <c r="E261" s="827">
        <f>SUM(E217+E177+E132)</f>
        <v>203</v>
      </c>
      <c r="F261" s="1093">
        <f t="shared" si="3"/>
        <v>1</v>
      </c>
    </row>
    <row r="262" spans="1:6" s="147" customFormat="1" ht="13.5" thickBot="1">
      <c r="A262" s="134"/>
      <c r="B262" s="137" t="s">
        <v>1</v>
      </c>
      <c r="C262" s="867">
        <f>SUM(C260:C261)</f>
        <v>2170225</v>
      </c>
      <c r="D262" s="867">
        <f>SUM(D260:D261)</f>
        <v>1974666</v>
      </c>
      <c r="E262" s="867">
        <f>SUM(E260:E261)</f>
        <v>2062321</v>
      </c>
      <c r="F262" s="1094">
        <f t="shared" si="3"/>
        <v>1.0443897854118114</v>
      </c>
    </row>
    <row r="263" spans="1:6" s="147" customFormat="1" ht="12.75">
      <c r="A263" s="127">
        <v>1560</v>
      </c>
      <c r="B263" s="140" t="s">
        <v>408</v>
      </c>
      <c r="C263" s="868">
        <f>SUM(C87+C136)</f>
        <v>27000</v>
      </c>
      <c r="D263" s="868">
        <f>SUM(D87+D136)</f>
        <v>24651</v>
      </c>
      <c r="E263" s="868">
        <f>SUM(E87+E136)</f>
        <v>28037</v>
      </c>
      <c r="F263" s="1092">
        <f t="shared" si="3"/>
        <v>1.1373575108514868</v>
      </c>
    </row>
    <row r="264" spans="1:6" s="147" customFormat="1" ht="12.75">
      <c r="A264" s="221">
        <v>1561</v>
      </c>
      <c r="B264" s="130" t="s">
        <v>2</v>
      </c>
      <c r="C264" s="875">
        <f>SUM(C90)</f>
        <v>0</v>
      </c>
      <c r="D264" s="875">
        <f>SUM(D90+D92)</f>
        <v>576040</v>
      </c>
      <c r="E264" s="875">
        <f>SUM(E90+E92)</f>
        <v>576040</v>
      </c>
      <c r="F264" s="295">
        <f t="shared" si="3"/>
        <v>1</v>
      </c>
    </row>
    <row r="265" spans="1:6" s="147" customFormat="1" ht="13.5" thickBot="1">
      <c r="A265" s="593">
        <v>1562</v>
      </c>
      <c r="B265" s="594" t="s">
        <v>147</v>
      </c>
      <c r="C265" s="869">
        <f>C91</f>
        <v>0</v>
      </c>
      <c r="D265" s="869">
        <f>D91</f>
        <v>0</v>
      </c>
      <c r="E265" s="869">
        <f>E91</f>
        <v>0</v>
      </c>
      <c r="F265" s="1095"/>
    </row>
    <row r="266" spans="1:6" s="147" customFormat="1" ht="13.5" thickBot="1">
      <c r="A266" s="273"/>
      <c r="B266" s="252" t="s">
        <v>3</v>
      </c>
      <c r="C266" s="872">
        <f>SUM(C263:C265)</f>
        <v>27000</v>
      </c>
      <c r="D266" s="872">
        <f>SUM(D263:D265)</f>
        <v>600691</v>
      </c>
      <c r="E266" s="1446">
        <f>SUM(E263:E265)</f>
        <v>604077</v>
      </c>
      <c r="F266" s="1420">
        <f t="shared" si="3"/>
        <v>1.005636841570791</v>
      </c>
    </row>
    <row r="267" spans="1:6" s="147" customFormat="1" ht="16.5" thickBot="1" thickTop="1">
      <c r="A267" s="272"/>
      <c r="B267" s="255" t="s">
        <v>784</v>
      </c>
      <c r="C267" s="876">
        <f>SUM(C259+C262+C266)</f>
        <v>2566470</v>
      </c>
      <c r="D267" s="876">
        <f>SUM(D259+D262+D266)</f>
        <v>2966056</v>
      </c>
      <c r="E267" s="876">
        <f>SUM(E259+E262+E266)</f>
        <v>3057097</v>
      </c>
      <c r="F267" s="1121">
        <f t="shared" si="3"/>
        <v>1.030694295724693</v>
      </c>
    </row>
    <row r="268" spans="1:6" s="147" customFormat="1" ht="13.5" thickTop="1">
      <c r="A268" s="127">
        <v>1570</v>
      </c>
      <c r="B268" s="128" t="s">
        <v>402</v>
      </c>
      <c r="C268" s="868">
        <f>SUM(C181+C139+C97+C223)</f>
        <v>45604</v>
      </c>
      <c r="D268" s="868">
        <f>SUM(D181+D139+D97+D223)</f>
        <v>2627975</v>
      </c>
      <c r="E268" s="868">
        <f>SUM(E181+E139+E97+E223)</f>
        <v>2627975</v>
      </c>
      <c r="F268" s="1421">
        <f t="shared" si="3"/>
        <v>1</v>
      </c>
    </row>
    <row r="269" spans="1:6" s="147" customFormat="1" ht="12.75">
      <c r="A269" s="126">
        <v>1571</v>
      </c>
      <c r="B269" s="124" t="s">
        <v>516</v>
      </c>
      <c r="C269" s="827">
        <f>SUM(C224+C182+C140)</f>
        <v>6202918</v>
      </c>
      <c r="D269" s="827">
        <f>SUM(D224+D182+D140)</f>
        <v>6236214</v>
      </c>
      <c r="E269" s="827">
        <f>SUM(E224+E182+E140)</f>
        <v>6097333</v>
      </c>
      <c r="F269" s="1091">
        <f aca="true" t="shared" si="6" ref="F269:F276">SUM(E269/D269)</f>
        <v>0.9777299175429195</v>
      </c>
    </row>
    <row r="270" spans="1:6" s="147" customFormat="1" ht="12.75">
      <c r="A270" s="126">
        <v>1572</v>
      </c>
      <c r="B270" s="124" t="s">
        <v>352</v>
      </c>
      <c r="C270" s="827">
        <v>2000000</v>
      </c>
      <c r="D270" s="827">
        <v>2000000</v>
      </c>
      <c r="E270" s="827">
        <v>2000000</v>
      </c>
      <c r="F270" s="1091">
        <f t="shared" si="6"/>
        <v>1</v>
      </c>
    </row>
    <row r="271" spans="1:6" s="147" customFormat="1" ht="12.75">
      <c r="A271" s="126">
        <v>1573</v>
      </c>
      <c r="B271" s="124" t="s">
        <v>429</v>
      </c>
      <c r="C271" s="827"/>
      <c r="D271" s="827">
        <v>362</v>
      </c>
      <c r="E271" s="827">
        <v>362</v>
      </c>
      <c r="F271" s="1091">
        <f t="shared" si="6"/>
        <v>1</v>
      </c>
    </row>
    <row r="272" spans="1:6" s="147" customFormat="1" ht="13.5" thickBot="1">
      <c r="A272" s="142">
        <v>1574</v>
      </c>
      <c r="B272" s="130" t="s">
        <v>437</v>
      </c>
      <c r="C272" s="874"/>
      <c r="D272" s="874">
        <f>SUM(D99)</f>
        <v>55360</v>
      </c>
      <c r="E272" s="874">
        <f>SUM(E99)</f>
        <v>44400</v>
      </c>
      <c r="F272" s="1093">
        <f t="shared" si="6"/>
        <v>0.8020231213872833</v>
      </c>
    </row>
    <row r="273" spans="1:6" s="147" customFormat="1" ht="14.25" thickBot="1">
      <c r="A273" s="134"/>
      <c r="B273" s="270" t="s">
        <v>777</v>
      </c>
      <c r="C273" s="867">
        <f>SUM(C268:C270)</f>
        <v>8248522</v>
      </c>
      <c r="D273" s="867">
        <f>SUM(D268:D272)</f>
        <v>10919911</v>
      </c>
      <c r="E273" s="867">
        <f>SUM(E268:E272)</f>
        <v>10770070</v>
      </c>
      <c r="F273" s="1094">
        <f t="shared" si="6"/>
        <v>0.9862781848679902</v>
      </c>
    </row>
    <row r="274" spans="1:6" s="147" customFormat="1" ht="12" customHeight="1" thickBot="1">
      <c r="A274" s="126">
        <v>1581</v>
      </c>
      <c r="B274" s="124" t="s">
        <v>402</v>
      </c>
      <c r="C274" s="827">
        <f>SUM(C102+C143+C186)</f>
        <v>1657396</v>
      </c>
      <c r="D274" s="827">
        <f>SUM(D102+D143+D186+D227)</f>
        <v>2206909</v>
      </c>
      <c r="E274" s="827">
        <f>SUM(E102+E143+E186+E227)</f>
        <v>2206909</v>
      </c>
      <c r="F274" s="1419">
        <f t="shared" si="6"/>
        <v>1</v>
      </c>
    </row>
    <row r="275" spans="1:6" s="147" customFormat="1" ht="13.5" thickBot="1">
      <c r="A275" s="134"/>
      <c r="B275" s="181" t="s">
        <v>4</v>
      </c>
      <c r="C275" s="867">
        <f>SUM(C274:C274)</f>
        <v>1657396</v>
      </c>
      <c r="D275" s="867">
        <f>SUM(D274:D274)</f>
        <v>2206909</v>
      </c>
      <c r="E275" s="867">
        <f>SUM(E274:E274)</f>
        <v>2206909</v>
      </c>
      <c r="F275" s="1094">
        <f t="shared" si="6"/>
        <v>1</v>
      </c>
    </row>
    <row r="276" spans="1:8" s="147" customFormat="1" ht="18.75" customHeight="1" thickBot="1">
      <c r="A276" s="134"/>
      <c r="B276" s="189" t="s">
        <v>322</v>
      </c>
      <c r="C276" s="877">
        <f>SUM(C254+C267+C274+C268+C270)</f>
        <v>18586547</v>
      </c>
      <c r="D276" s="877">
        <f>SUM(D254+D267+D274+D268+D270+D271+D272)</f>
        <v>22275985</v>
      </c>
      <c r="E276" s="1441">
        <f>SUM(E254+E267+E274+E268+E270+E271+E272)</f>
        <v>23248480</v>
      </c>
      <c r="F276" s="1094">
        <f t="shared" si="6"/>
        <v>1.0436566553622657</v>
      </c>
      <c r="G276" s="304"/>
      <c r="H276" s="590"/>
    </row>
    <row r="277" ht="11.25">
      <c r="H277" s="150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5" manualBreakCount="5">
    <brk id="46" max="255" man="1"/>
    <brk id="133" max="255" man="1"/>
    <brk id="176" max="255" man="1"/>
    <brk id="218" max="255" man="1"/>
    <brk id="25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B10">
      <selection activeCell="F22" sqref="F22"/>
    </sheetView>
  </sheetViews>
  <sheetFormatPr defaultColWidth="9.00390625" defaultRowHeight="12.75"/>
  <cols>
    <col min="1" max="1" width="16.50390625" style="0" customWidth="1"/>
    <col min="2" max="3" width="15.50390625" style="0" customWidth="1"/>
    <col min="4" max="4" width="16.50390625" style="0" customWidth="1"/>
    <col min="5" max="5" width="16.125" style="0" customWidth="1"/>
    <col min="6" max="6" width="16.50390625" style="0" customWidth="1"/>
    <col min="7" max="7" width="15.25390625" style="0" customWidth="1"/>
    <col min="8" max="9" width="11.125" style="0" customWidth="1"/>
    <col min="10" max="10" width="11.875" style="0" customWidth="1"/>
    <col min="11" max="11" width="12.00390625" style="0" customWidth="1"/>
  </cols>
  <sheetData>
    <row r="2" spans="1:10" ht="12.75">
      <c r="A2" s="1699" t="s">
        <v>596</v>
      </c>
      <c r="B2" s="1699"/>
      <c r="C2" s="1699"/>
      <c r="D2" s="1699"/>
      <c r="E2" s="1699"/>
      <c r="F2" s="1699"/>
      <c r="G2" s="1699"/>
      <c r="H2" s="1699"/>
      <c r="I2" s="1699"/>
      <c r="J2" s="1699"/>
    </row>
    <row r="3" spans="1:10" ht="12.75">
      <c r="A3" s="1699" t="s">
        <v>1025</v>
      </c>
      <c r="B3" s="1699"/>
      <c r="C3" s="1699"/>
      <c r="D3" s="1699"/>
      <c r="E3" s="1699"/>
      <c r="F3" s="1699"/>
      <c r="G3" s="1699"/>
      <c r="H3" s="1699"/>
      <c r="I3" s="1699"/>
      <c r="J3" s="1699"/>
    </row>
    <row r="4" spans="1:10" ht="12.75">
      <c r="A4" s="1699" t="s">
        <v>1367</v>
      </c>
      <c r="B4" s="1699"/>
      <c r="C4" s="1699"/>
      <c r="D4" s="1699"/>
      <c r="E4" s="1699"/>
      <c r="F4" s="1699"/>
      <c r="G4" s="1699"/>
      <c r="H4" s="1699"/>
      <c r="I4" s="1699"/>
      <c r="J4" s="1699"/>
    </row>
    <row r="5" ht="12">
      <c r="K5" t="s">
        <v>137</v>
      </c>
    </row>
    <row r="6" spans="1:11" ht="27.75" customHeight="1">
      <c r="A6" s="1694" t="s">
        <v>1026</v>
      </c>
      <c r="B6" s="1700" t="s">
        <v>986</v>
      </c>
      <c r="C6" s="1694" t="s">
        <v>987</v>
      </c>
      <c r="D6" s="1694" t="s">
        <v>988</v>
      </c>
      <c r="E6" s="1700" t="s">
        <v>1027</v>
      </c>
      <c r="F6" s="1694" t="s">
        <v>991</v>
      </c>
      <c r="G6" s="1694" t="s">
        <v>1028</v>
      </c>
      <c r="H6" s="1696" t="s">
        <v>1029</v>
      </c>
      <c r="I6" s="1697"/>
      <c r="J6" s="1697"/>
      <c r="K6" s="1698"/>
    </row>
    <row r="7" spans="1:11" ht="24.75" customHeight="1" thickBot="1">
      <c r="A7" s="1695"/>
      <c r="B7" s="1701"/>
      <c r="C7" s="1695"/>
      <c r="D7" s="1695"/>
      <c r="E7" s="1701"/>
      <c r="F7" s="1695"/>
      <c r="G7" s="1695"/>
      <c r="H7" s="1209" t="s">
        <v>1030</v>
      </c>
      <c r="I7" s="1209" t="s">
        <v>1031</v>
      </c>
      <c r="J7" s="1209" t="s">
        <v>1032</v>
      </c>
      <c r="K7" s="1209" t="s">
        <v>163</v>
      </c>
    </row>
    <row r="8" spans="1:11" s="1157" customFormat="1" ht="20.25" customHeight="1" thickTop="1">
      <c r="A8" s="1127" t="s">
        <v>193</v>
      </c>
      <c r="B8" s="1210">
        <v>1555</v>
      </c>
      <c r="C8" s="1210">
        <v>135430</v>
      </c>
      <c r="D8" s="1210">
        <f>SUM(B8-C8)</f>
        <v>-133875</v>
      </c>
      <c r="E8" s="1210">
        <v>136596</v>
      </c>
      <c r="F8" s="1210">
        <f>SUM(D8+E8)</f>
        <v>2721</v>
      </c>
      <c r="G8" s="1210">
        <v>1120</v>
      </c>
      <c r="H8" s="1210"/>
      <c r="I8" s="1210"/>
      <c r="J8" s="1210">
        <v>2721</v>
      </c>
      <c r="K8" s="1210"/>
    </row>
    <row r="9" spans="1:11" s="1157" customFormat="1" ht="20.25" customHeight="1">
      <c r="A9" s="1211" t="s">
        <v>195</v>
      </c>
      <c r="B9" s="726">
        <v>1169</v>
      </c>
      <c r="C9" s="726">
        <v>146740</v>
      </c>
      <c r="D9" s="726">
        <f>SUM(B9-C9)</f>
        <v>-145571</v>
      </c>
      <c r="E9" s="726">
        <v>146373</v>
      </c>
      <c r="F9" s="726">
        <f>SUM(D9+E9)</f>
        <v>802</v>
      </c>
      <c r="G9" s="726">
        <v>801</v>
      </c>
      <c r="H9" s="726"/>
      <c r="I9" s="726"/>
      <c r="J9" s="726">
        <v>802</v>
      </c>
      <c r="K9" s="726"/>
    </row>
    <row r="10" spans="1:11" s="1157" customFormat="1" ht="20.25" customHeight="1">
      <c r="A10" s="1211" t="s">
        <v>197</v>
      </c>
      <c r="B10" s="726">
        <v>706</v>
      </c>
      <c r="C10" s="726">
        <v>74493</v>
      </c>
      <c r="D10" s="726">
        <f>SUM(B10-C10)</f>
        <v>-73787</v>
      </c>
      <c r="E10" s="726">
        <v>74340</v>
      </c>
      <c r="F10" s="726">
        <f>SUM(D10+E10)</f>
        <v>553</v>
      </c>
      <c r="G10" s="726">
        <v>535</v>
      </c>
      <c r="H10" s="726"/>
      <c r="I10" s="726"/>
      <c r="J10" s="726">
        <v>553</v>
      </c>
      <c r="K10" s="726"/>
    </row>
    <row r="11" spans="1:11" s="1157" customFormat="1" ht="20.25" customHeight="1">
      <c r="A11" s="1211" t="s">
        <v>199</v>
      </c>
      <c r="B11" s="726">
        <v>1267</v>
      </c>
      <c r="C11" s="726">
        <v>251768</v>
      </c>
      <c r="D11" s="726">
        <f>SUM(B11-C11)</f>
        <v>-250501</v>
      </c>
      <c r="E11" s="726">
        <v>251190</v>
      </c>
      <c r="F11" s="726">
        <f>SUM(D11+E11)</f>
        <v>689</v>
      </c>
      <c r="G11" s="726">
        <v>743</v>
      </c>
      <c r="H11" s="726"/>
      <c r="I11" s="726"/>
      <c r="J11" s="726">
        <v>689</v>
      </c>
      <c r="K11" s="726"/>
    </row>
    <row r="12" spans="1:11" s="1157" customFormat="1" ht="20.25" customHeight="1">
      <c r="A12" s="1211" t="s">
        <v>201</v>
      </c>
      <c r="B12" s="726">
        <v>292</v>
      </c>
      <c r="C12" s="726">
        <v>126971</v>
      </c>
      <c r="D12" s="726">
        <f>SUM(B12-C12)</f>
        <v>-126679</v>
      </c>
      <c r="E12" s="726">
        <v>127860</v>
      </c>
      <c r="F12" s="726">
        <f>SUM(D12+E12)</f>
        <v>1181</v>
      </c>
      <c r="G12" s="726">
        <v>0</v>
      </c>
      <c r="H12" s="726"/>
      <c r="I12" s="726"/>
      <c r="J12" s="726">
        <v>1181</v>
      </c>
      <c r="K12" s="726"/>
    </row>
    <row r="13" spans="1:11" s="1157" customFormat="1" ht="20.25" customHeight="1">
      <c r="A13" s="1211" t="s">
        <v>1033</v>
      </c>
      <c r="B13" s="726">
        <v>1452</v>
      </c>
      <c r="C13" s="726">
        <v>108412</v>
      </c>
      <c r="D13" s="726">
        <f aca="true" t="shared" si="0" ref="D13:D21">SUM(B13-C13)</f>
        <v>-106960</v>
      </c>
      <c r="E13" s="726">
        <v>106995</v>
      </c>
      <c r="F13" s="726">
        <f aca="true" t="shared" si="1" ref="F13:F21">SUM(D13+E13)</f>
        <v>35</v>
      </c>
      <c r="G13" s="726">
        <v>320</v>
      </c>
      <c r="H13" s="726"/>
      <c r="I13" s="726"/>
      <c r="J13" s="726">
        <v>35</v>
      </c>
      <c r="K13" s="726"/>
    </row>
    <row r="14" spans="1:11" s="1157" customFormat="1" ht="20.25" customHeight="1">
      <c r="A14" s="1211" t="s">
        <v>1034</v>
      </c>
      <c r="B14" s="726">
        <v>1049</v>
      </c>
      <c r="C14" s="726">
        <v>73753</v>
      </c>
      <c r="D14" s="726">
        <f>SUM(B14-C14)</f>
        <v>-72704</v>
      </c>
      <c r="E14" s="726">
        <v>73320</v>
      </c>
      <c r="F14" s="726">
        <f>SUM(D14+E14)</f>
        <v>616</v>
      </c>
      <c r="G14" s="726">
        <v>350</v>
      </c>
      <c r="H14" s="726"/>
      <c r="I14" s="726"/>
      <c r="J14" s="726">
        <v>616</v>
      </c>
      <c r="K14" s="726"/>
    </row>
    <row r="15" spans="1:11" s="1157" customFormat="1" ht="20.25" customHeight="1">
      <c r="A15" s="1211" t="s">
        <v>207</v>
      </c>
      <c r="B15" s="726">
        <v>1378</v>
      </c>
      <c r="C15" s="726">
        <v>68796</v>
      </c>
      <c r="D15" s="726">
        <f>SUM(B15-C15)</f>
        <v>-67418</v>
      </c>
      <c r="E15" s="726">
        <v>68440</v>
      </c>
      <c r="F15" s="726">
        <f>SUM(D15+E15)</f>
        <v>1022</v>
      </c>
      <c r="G15" s="726">
        <v>800</v>
      </c>
      <c r="H15" s="726"/>
      <c r="I15" s="726"/>
      <c r="J15" s="726">
        <v>1022</v>
      </c>
      <c r="K15" s="726"/>
    </row>
    <row r="16" spans="1:11" s="1157" customFormat="1" ht="20.25" customHeight="1">
      <c r="A16" s="1211" t="s">
        <v>209</v>
      </c>
      <c r="B16" s="726">
        <v>924</v>
      </c>
      <c r="C16" s="726">
        <v>67139</v>
      </c>
      <c r="D16" s="726">
        <f t="shared" si="0"/>
        <v>-66215</v>
      </c>
      <c r="E16" s="726">
        <v>67105</v>
      </c>
      <c r="F16" s="726">
        <f t="shared" si="1"/>
        <v>890</v>
      </c>
      <c r="G16" s="726">
        <v>764</v>
      </c>
      <c r="H16" s="726"/>
      <c r="I16" s="726"/>
      <c r="J16" s="726">
        <v>890</v>
      </c>
      <c r="K16" s="726"/>
    </row>
    <row r="17" spans="1:11" s="1157" customFormat="1" ht="20.25" customHeight="1">
      <c r="A17" s="1211" t="s">
        <v>708</v>
      </c>
      <c r="B17" s="726">
        <v>282997</v>
      </c>
      <c r="C17" s="726">
        <v>1440253</v>
      </c>
      <c r="D17" s="726">
        <f t="shared" si="0"/>
        <v>-1157256</v>
      </c>
      <c r="E17" s="726">
        <v>1173011</v>
      </c>
      <c r="F17" s="726">
        <f t="shared" si="1"/>
        <v>15755</v>
      </c>
      <c r="G17" s="726">
        <v>54830</v>
      </c>
      <c r="H17" s="726"/>
      <c r="I17" s="726"/>
      <c r="J17" s="726">
        <v>15755</v>
      </c>
      <c r="K17" s="726"/>
    </row>
    <row r="18" spans="1:11" s="1157" customFormat="1" ht="24.75" customHeight="1">
      <c r="A18" s="1212" t="s">
        <v>1035</v>
      </c>
      <c r="B18" s="726">
        <v>25903</v>
      </c>
      <c r="C18" s="726">
        <v>538871</v>
      </c>
      <c r="D18" s="726">
        <f>SUM(B18-C18)</f>
        <v>-512968</v>
      </c>
      <c r="E18" s="726">
        <v>514333</v>
      </c>
      <c r="F18" s="726">
        <f>SUM(D18+E18)</f>
        <v>1365</v>
      </c>
      <c r="G18" s="726">
        <v>2495</v>
      </c>
      <c r="H18" s="726"/>
      <c r="I18" s="726"/>
      <c r="J18" s="726">
        <v>1365</v>
      </c>
      <c r="K18" s="726"/>
    </row>
    <row r="19" spans="1:11" s="1157" customFormat="1" ht="24.75" customHeight="1">
      <c r="A19" s="1211" t="s">
        <v>74</v>
      </c>
      <c r="B19" s="726">
        <v>64289</v>
      </c>
      <c r="C19" s="726">
        <v>696787</v>
      </c>
      <c r="D19" s="726">
        <f>SUM(B19-C19)</f>
        <v>-632498</v>
      </c>
      <c r="E19" s="726">
        <v>638671</v>
      </c>
      <c r="F19" s="726">
        <f>SUM(D19+E19)</f>
        <v>6173</v>
      </c>
      <c r="G19" s="726">
        <v>12172</v>
      </c>
      <c r="H19" s="726">
        <v>1135</v>
      </c>
      <c r="I19" s="726">
        <v>250</v>
      </c>
      <c r="J19" s="726">
        <v>4264</v>
      </c>
      <c r="K19" s="726">
        <v>524</v>
      </c>
    </row>
    <row r="20" spans="1:11" s="1157" customFormat="1" ht="21.75" customHeight="1">
      <c r="A20" s="1127" t="s">
        <v>216</v>
      </c>
      <c r="B20" s="1210">
        <v>58691</v>
      </c>
      <c r="C20" s="1210">
        <v>387904</v>
      </c>
      <c r="D20" s="1210">
        <f t="shared" si="0"/>
        <v>-329213</v>
      </c>
      <c r="E20" s="1210">
        <v>329646</v>
      </c>
      <c r="F20" s="1210">
        <f t="shared" si="1"/>
        <v>433</v>
      </c>
      <c r="G20" s="1210">
        <v>3326</v>
      </c>
      <c r="H20" s="1210"/>
      <c r="I20" s="1210"/>
      <c r="J20" s="1210">
        <v>433</v>
      </c>
      <c r="K20" s="1210"/>
    </row>
    <row r="21" spans="1:11" s="1157" customFormat="1" ht="21.75" customHeight="1" thickBot="1">
      <c r="A21" s="1427" t="s">
        <v>327</v>
      </c>
      <c r="B21" s="1428">
        <v>3143</v>
      </c>
      <c r="C21" s="1428">
        <v>18514</v>
      </c>
      <c r="D21" s="1210">
        <f t="shared" si="0"/>
        <v>-15371</v>
      </c>
      <c r="E21" s="1428">
        <v>15371</v>
      </c>
      <c r="F21" s="1210">
        <f t="shared" si="1"/>
        <v>0</v>
      </c>
      <c r="G21" s="1428">
        <v>142</v>
      </c>
      <c r="H21" s="1428"/>
      <c r="I21" s="1428"/>
      <c r="J21" s="1428">
        <v>0</v>
      </c>
      <c r="K21" s="1428"/>
    </row>
    <row r="22" spans="1:11" ht="23.25" customHeight="1" thickBot="1" thickTop="1">
      <c r="A22" s="1213" t="s">
        <v>897</v>
      </c>
      <c r="B22" s="1214">
        <f>SUM(B8:B21)</f>
        <v>444815</v>
      </c>
      <c r="C22" s="1214">
        <f aca="true" t="shared" si="2" ref="C22:K22">SUM(C8:C21)</f>
        <v>4135831</v>
      </c>
      <c r="D22" s="1214">
        <f t="shared" si="2"/>
        <v>-3691016</v>
      </c>
      <c r="E22" s="1214">
        <f t="shared" si="2"/>
        <v>3723251</v>
      </c>
      <c r="F22" s="1214">
        <f t="shared" si="2"/>
        <v>32235</v>
      </c>
      <c r="G22" s="1214">
        <f t="shared" si="2"/>
        <v>78398</v>
      </c>
      <c r="H22" s="1214">
        <f t="shared" si="2"/>
        <v>1135</v>
      </c>
      <c r="I22" s="1214">
        <f t="shared" si="2"/>
        <v>250</v>
      </c>
      <c r="J22" s="1214">
        <f t="shared" si="2"/>
        <v>30326</v>
      </c>
      <c r="K22" s="1214">
        <f t="shared" si="2"/>
        <v>524</v>
      </c>
    </row>
    <row r="23" ht="12.75" thickTop="1"/>
  </sheetData>
  <sheetProtection/>
  <mergeCells count="11">
    <mergeCell ref="E6:E7"/>
    <mergeCell ref="F6:F7"/>
    <mergeCell ref="G6:G7"/>
    <mergeCell ref="H6:K6"/>
    <mergeCell ref="A2:J2"/>
    <mergeCell ref="A3:J3"/>
    <mergeCell ref="A4:J4"/>
    <mergeCell ref="A6:A7"/>
    <mergeCell ref="B6:B7"/>
    <mergeCell ref="C6:C7"/>
    <mergeCell ref="D6:D7"/>
  </mergeCells>
  <printOptions/>
  <pageMargins left="0.31496062992125984" right="0.31496062992125984" top="0.7480314960629921" bottom="0.7480314960629921" header="0.31496062992125984" footer="0.31496062992125984"/>
  <pageSetup firstPageNumber="58" useFirstPageNumber="1" horizontalDpi="600" verticalDpi="600" orientation="landscape" paperSize="9" scale="91" r:id="rId1"/>
  <headerFooter>
    <oddFooter>&amp;C&amp;P.oldal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SheetLayoutView="100" zoomScalePageLayoutView="0" workbookViewId="0" topLeftCell="A39">
      <selection activeCell="C44" sqref="C44"/>
    </sheetView>
  </sheetViews>
  <sheetFormatPr defaultColWidth="9.125" defaultRowHeight="12.75"/>
  <cols>
    <col min="1" max="1" width="7.75390625" style="1218" bestFit="1" customWidth="1"/>
    <col min="2" max="2" width="60.75390625" style="1217" customWidth="1"/>
    <col min="3" max="4" width="14.75390625" style="1289" customWidth="1"/>
    <col min="5" max="5" width="11.50390625" style="1290" bestFit="1" customWidth="1"/>
    <col min="6" max="6" width="14.75390625" style="1217" hidden="1" customWidth="1"/>
    <col min="7" max="16384" width="9.125" style="1217" customWidth="1"/>
  </cols>
  <sheetData>
    <row r="1" spans="1:5" ht="14.25">
      <c r="A1" s="1702"/>
      <c r="B1" s="1702"/>
      <c r="C1" s="1215"/>
      <c r="D1" s="1215"/>
      <c r="E1" s="1216"/>
    </row>
    <row r="2" spans="1:5" ht="14.25">
      <c r="A2" s="1703" t="s">
        <v>693</v>
      </c>
      <c r="B2" s="1703"/>
      <c r="C2" s="1703"/>
      <c r="D2" s="1703"/>
      <c r="E2" s="1703"/>
    </row>
    <row r="3" spans="1:5" ht="14.25">
      <c r="A3" s="1704" t="s">
        <v>1036</v>
      </c>
      <c r="B3" s="1704"/>
      <c r="C3" s="1704"/>
      <c r="D3" s="1704"/>
      <c r="E3" s="1704"/>
    </row>
    <row r="4" spans="1:5" ht="14.25">
      <c r="A4" s="1704" t="s">
        <v>1366</v>
      </c>
      <c r="B4" s="1704"/>
      <c r="C4" s="1704"/>
      <c r="D4" s="1704"/>
      <c r="E4" s="1704"/>
    </row>
    <row r="5" spans="1:5" ht="14.25">
      <c r="A5" s="1705"/>
      <c r="B5" s="1705"/>
      <c r="C5" s="1705"/>
      <c r="D5" s="1705"/>
      <c r="E5" s="1705"/>
    </row>
    <row r="6" spans="2:5" ht="14.25">
      <c r="B6" s="1219"/>
      <c r="C6" s="1220"/>
      <c r="D6" s="1220"/>
      <c r="E6" s="1221" t="s">
        <v>1037</v>
      </c>
    </row>
    <row r="7" spans="1:5" s="1218" customFormat="1" ht="15" thickBot="1">
      <c r="A7" s="1218" t="s">
        <v>1038</v>
      </c>
      <c r="B7" s="1222" t="s">
        <v>1039</v>
      </c>
      <c r="C7" s="1223" t="s">
        <v>1040</v>
      </c>
      <c r="D7" s="1223" t="s">
        <v>1041</v>
      </c>
      <c r="E7" s="1224" t="s">
        <v>1042</v>
      </c>
    </row>
    <row r="8" spans="1:5" s="1230" customFormat="1" ht="29.25" thickBot="1">
      <c r="A8" s="1225" t="s">
        <v>984</v>
      </c>
      <c r="B8" s="1226" t="s">
        <v>882</v>
      </c>
      <c r="C8" s="1227" t="s">
        <v>1043</v>
      </c>
      <c r="D8" s="1228" t="s">
        <v>1044</v>
      </c>
      <c r="E8" s="1229" t="s">
        <v>1045</v>
      </c>
    </row>
    <row r="9" spans="1:5" s="1230" customFormat="1" ht="30" customHeight="1" thickBot="1">
      <c r="A9" s="1231"/>
      <c r="B9" s="1232" t="s">
        <v>1046</v>
      </c>
      <c r="C9" s="1233"/>
      <c r="D9" s="1234"/>
      <c r="E9" s="1235"/>
    </row>
    <row r="10" spans="1:5" ht="15" thickTop="1">
      <c r="A10" s="1244" t="s">
        <v>1442</v>
      </c>
      <c r="B10" s="1236" t="s">
        <v>1048</v>
      </c>
      <c r="C10" s="1237">
        <f>SUM(C11:C12)</f>
        <v>39081</v>
      </c>
      <c r="D10" s="1238">
        <f>SUM(D11:D12)</f>
        <v>55377</v>
      </c>
      <c r="E10" s="1239">
        <f>IF(C10=0,0,D10/C10%)</f>
        <v>141.69801182160128</v>
      </c>
    </row>
    <row r="11" spans="1:5" ht="14.25">
      <c r="A11" s="1240" t="s">
        <v>1047</v>
      </c>
      <c r="B11" s="1241" t="s">
        <v>1049</v>
      </c>
      <c r="C11" s="1242">
        <v>31106</v>
      </c>
      <c r="D11" s="1242">
        <v>32711</v>
      </c>
      <c r="E11" s="1243">
        <f aca="true" t="shared" si="0" ref="E11:E64">IF(C11=0,0,D11/C11%)</f>
        <v>105.15977624895518</v>
      </c>
    </row>
    <row r="12" spans="1:5" ht="14.25">
      <c r="A12" s="1240" t="s">
        <v>1051</v>
      </c>
      <c r="B12" s="1241" t="s">
        <v>1050</v>
      </c>
      <c r="C12" s="1242">
        <v>7975</v>
      </c>
      <c r="D12" s="1242">
        <v>22666</v>
      </c>
      <c r="E12" s="1243">
        <f t="shared" si="0"/>
        <v>284.2131661442006</v>
      </c>
    </row>
    <row r="13" spans="1:5" s="1248" customFormat="1" ht="14.25">
      <c r="A13" s="1244" t="s">
        <v>187</v>
      </c>
      <c r="B13" s="1245" t="s">
        <v>1452</v>
      </c>
      <c r="C13" s="1246">
        <f>SUM(C14:C16)</f>
        <v>216630140</v>
      </c>
      <c r="D13" s="1246">
        <f>SUM(D14:D16)</f>
        <v>210035427</v>
      </c>
      <c r="E13" s="1247">
        <f t="shared" si="0"/>
        <v>96.95577309787087</v>
      </c>
    </row>
    <row r="14" spans="1:5" s="1248" customFormat="1" ht="14.25">
      <c r="A14" s="1240" t="s">
        <v>1492</v>
      </c>
      <c r="B14" s="1241" t="s">
        <v>1052</v>
      </c>
      <c r="C14" s="1242">
        <v>214776464</v>
      </c>
      <c r="D14" s="1242">
        <v>207805632</v>
      </c>
      <c r="E14" s="1243">
        <f t="shared" si="0"/>
        <v>96.75437807747872</v>
      </c>
    </row>
    <row r="15" spans="1:5" s="1248" customFormat="1" ht="14.25">
      <c r="A15" s="1240" t="s">
        <v>1493</v>
      </c>
      <c r="B15" s="1241" t="s">
        <v>1053</v>
      </c>
      <c r="C15" s="1242">
        <v>385909</v>
      </c>
      <c r="D15" s="1242">
        <v>541033</v>
      </c>
      <c r="E15" s="1243">
        <f t="shared" si="0"/>
        <v>140.1970412713878</v>
      </c>
    </row>
    <row r="16" spans="1:5" s="1248" customFormat="1" ht="14.25">
      <c r="A16" s="1240" t="s">
        <v>1494</v>
      </c>
      <c r="B16" s="1241" t="s">
        <v>1054</v>
      </c>
      <c r="C16" s="1242">
        <v>1467767</v>
      </c>
      <c r="D16" s="1242">
        <v>1688762</v>
      </c>
      <c r="E16" s="1243">
        <f t="shared" si="0"/>
        <v>115.0565450783401</v>
      </c>
    </row>
    <row r="17" spans="1:5" s="1248" customFormat="1" ht="14.25">
      <c r="A17" s="1244" t="s">
        <v>206</v>
      </c>
      <c r="B17" s="1245" t="s">
        <v>1453</v>
      </c>
      <c r="C17" s="1246">
        <f>SUM(C18)</f>
        <v>758957</v>
      </c>
      <c r="D17" s="1246">
        <f>SUM(D18)</f>
        <v>758957</v>
      </c>
      <c r="E17" s="1247">
        <f t="shared" si="0"/>
        <v>100</v>
      </c>
    </row>
    <row r="18" spans="1:5" s="1248" customFormat="1" ht="14.25">
      <c r="A18" s="1240" t="s">
        <v>188</v>
      </c>
      <c r="B18" s="1241" t="s">
        <v>1055</v>
      </c>
      <c r="C18" s="1242">
        <v>758957</v>
      </c>
      <c r="D18" s="1242">
        <v>758957</v>
      </c>
      <c r="E18" s="1243">
        <f t="shared" si="0"/>
        <v>100</v>
      </c>
    </row>
    <row r="19" spans="1:5" s="1253" customFormat="1" ht="28.5" customHeight="1">
      <c r="A19" s="1249" t="s">
        <v>1149</v>
      </c>
      <c r="B19" s="1271" t="s">
        <v>1454</v>
      </c>
      <c r="C19" s="1263">
        <f>SUM(C10+C13+C17)</f>
        <v>217428178</v>
      </c>
      <c r="D19" s="1263">
        <f>SUM(D10+D13+D17)</f>
        <v>210849761</v>
      </c>
      <c r="E19" s="1264">
        <f t="shared" si="0"/>
        <v>96.97444137162388</v>
      </c>
    </row>
    <row r="20" spans="1:5" s="1253" customFormat="1" ht="14.25">
      <c r="A20" s="1249" t="s">
        <v>1161</v>
      </c>
      <c r="B20" s="1250" t="s">
        <v>1057</v>
      </c>
      <c r="C20" s="1251">
        <f>SUM(C21)</f>
        <v>2189</v>
      </c>
      <c r="D20" s="1251">
        <f>SUM(D21)</f>
        <v>1920</v>
      </c>
      <c r="E20" s="1247">
        <f t="shared" si="0"/>
        <v>87.71128369118318</v>
      </c>
    </row>
    <row r="21" spans="1:5" ht="14.25">
      <c r="A21" s="1240" t="s">
        <v>1151</v>
      </c>
      <c r="B21" s="1241" t="s">
        <v>1059</v>
      </c>
      <c r="C21" s="1242">
        <v>2189</v>
      </c>
      <c r="D21" s="1242">
        <v>1920</v>
      </c>
      <c r="E21" s="1243">
        <f t="shared" si="0"/>
        <v>87.71128369118318</v>
      </c>
    </row>
    <row r="22" spans="1:5" s="1253" customFormat="1" ht="30" customHeight="1">
      <c r="A22" s="1269" t="s">
        <v>1176</v>
      </c>
      <c r="B22" s="1271" t="s">
        <v>1455</v>
      </c>
      <c r="C22" s="1263">
        <f>SUM(C21:C21)</f>
        <v>2189</v>
      </c>
      <c r="D22" s="1263">
        <f>SUM(D21:D21)</f>
        <v>1920</v>
      </c>
      <c r="E22" s="1264">
        <f t="shared" si="0"/>
        <v>87.71128369118318</v>
      </c>
    </row>
    <row r="23" spans="1:5" ht="14.25">
      <c r="A23" s="1240" t="s">
        <v>1060</v>
      </c>
      <c r="B23" s="1254" t="s">
        <v>1443</v>
      </c>
      <c r="C23" s="1242">
        <v>2105</v>
      </c>
      <c r="D23" s="1242">
        <v>1429</v>
      </c>
      <c r="E23" s="1243">
        <f t="shared" si="0"/>
        <v>67.88598574821853</v>
      </c>
    </row>
    <row r="24" spans="1:5" ht="14.25">
      <c r="A24" s="1240" t="s">
        <v>1061</v>
      </c>
      <c r="B24" s="1254" t="s">
        <v>1444</v>
      </c>
      <c r="C24" s="1242"/>
      <c r="D24" s="1242">
        <v>62</v>
      </c>
      <c r="E24" s="1243"/>
    </row>
    <row r="25" spans="1:5" ht="14.25">
      <c r="A25" s="1240" t="s">
        <v>1066</v>
      </c>
      <c r="B25" s="1254" t="s">
        <v>1064</v>
      </c>
      <c r="C25" s="1242">
        <v>4760887</v>
      </c>
      <c r="D25" s="1242">
        <v>6478030</v>
      </c>
      <c r="E25" s="1243">
        <f t="shared" si="0"/>
        <v>136.06771175203275</v>
      </c>
    </row>
    <row r="26" spans="1:5" s="1253" customFormat="1" ht="30" customHeight="1">
      <c r="A26" s="1269" t="s">
        <v>1071</v>
      </c>
      <c r="B26" s="1271" t="s">
        <v>1456</v>
      </c>
      <c r="C26" s="1263">
        <f>SUM(C23:C25)</f>
        <v>4762992</v>
      </c>
      <c r="D26" s="1263">
        <f>SUM(D23:D25)</f>
        <v>6479521</v>
      </c>
      <c r="E26" s="1264">
        <f t="shared" si="0"/>
        <v>136.03888060278078</v>
      </c>
    </row>
    <row r="27" spans="1:5" s="1248" customFormat="1" ht="28.5">
      <c r="A27" s="1244" t="s">
        <v>1107</v>
      </c>
      <c r="B27" s="1271" t="s">
        <v>1457</v>
      </c>
      <c r="C27" s="1263">
        <f>SUM(C28:C32)</f>
        <v>1905689</v>
      </c>
      <c r="D27" s="1449">
        <f>SUM(D28:D32)</f>
        <v>2256171</v>
      </c>
      <c r="E27" s="1264">
        <f t="shared" si="0"/>
        <v>118.39135346848306</v>
      </c>
    </row>
    <row r="28" spans="1:5" ht="15" customHeight="1">
      <c r="A28" s="1256" t="s">
        <v>1077</v>
      </c>
      <c r="B28" s="1257" t="s">
        <v>1070</v>
      </c>
      <c r="C28" s="1242">
        <v>1145333</v>
      </c>
      <c r="D28" s="1242">
        <v>1361807</v>
      </c>
      <c r="E28" s="1243">
        <f t="shared" si="0"/>
        <v>118.90052936569539</v>
      </c>
    </row>
    <row r="29" spans="1:5" ht="15" customHeight="1">
      <c r="A29" s="1256" t="s">
        <v>1082</v>
      </c>
      <c r="B29" s="1257" t="s">
        <v>1072</v>
      </c>
      <c r="C29" s="1242">
        <v>742268</v>
      </c>
      <c r="D29" s="1242">
        <v>819806</v>
      </c>
      <c r="E29" s="1243">
        <f t="shared" si="0"/>
        <v>110.44609224700513</v>
      </c>
    </row>
    <row r="30" spans="1:5" ht="15" customHeight="1">
      <c r="A30" s="1256" t="s">
        <v>1089</v>
      </c>
      <c r="B30" s="1257" t="s">
        <v>1074</v>
      </c>
      <c r="C30" s="1242">
        <v>8836</v>
      </c>
      <c r="D30" s="1242">
        <v>52105</v>
      </c>
      <c r="E30" s="1243">
        <f t="shared" si="0"/>
        <v>589.6899049343594</v>
      </c>
    </row>
    <row r="31" spans="1:5" ht="28.5">
      <c r="A31" s="1256" t="s">
        <v>1096</v>
      </c>
      <c r="B31" s="1257" t="s">
        <v>1075</v>
      </c>
      <c r="C31" s="1242"/>
      <c r="D31" s="1447">
        <v>13118</v>
      </c>
      <c r="E31" s="1243">
        <f t="shared" si="0"/>
        <v>0</v>
      </c>
    </row>
    <row r="32" spans="1:5" ht="28.5">
      <c r="A32" s="1256" t="s">
        <v>1099</v>
      </c>
      <c r="B32" s="1257" t="s">
        <v>1076</v>
      </c>
      <c r="C32" s="1242">
        <v>9252</v>
      </c>
      <c r="D32" s="1242">
        <v>9335</v>
      </c>
      <c r="E32" s="1243">
        <f t="shared" si="0"/>
        <v>100.89710332900995</v>
      </c>
    </row>
    <row r="33" spans="1:5" s="1248" customFormat="1" ht="28.5">
      <c r="A33" s="1244" t="s">
        <v>1449</v>
      </c>
      <c r="B33" s="1255" t="s">
        <v>1458</v>
      </c>
      <c r="C33" s="1246">
        <f>SUM(C34:C38)</f>
        <v>1628511</v>
      </c>
      <c r="D33" s="1448">
        <f>SUM(D34:D38)</f>
        <v>1319053</v>
      </c>
      <c r="E33" s="1247">
        <f t="shared" si="0"/>
        <v>80.9974878892436</v>
      </c>
    </row>
    <row r="34" spans="1:5" ht="28.5">
      <c r="A34" s="1256" t="s">
        <v>1111</v>
      </c>
      <c r="B34" s="1257" t="s">
        <v>1078</v>
      </c>
      <c r="C34" s="1242"/>
      <c r="D34" s="1242">
        <v>168</v>
      </c>
      <c r="E34" s="1243">
        <f t="shared" si="0"/>
        <v>0</v>
      </c>
    </row>
    <row r="35" spans="1:5" ht="28.5">
      <c r="A35" s="1256" t="s">
        <v>1445</v>
      </c>
      <c r="B35" s="1257" t="s">
        <v>1079</v>
      </c>
      <c r="C35" s="1242">
        <v>4831</v>
      </c>
      <c r="D35" s="1447">
        <v>162</v>
      </c>
      <c r="E35" s="1243">
        <f t="shared" si="0"/>
        <v>3.353342993169116</v>
      </c>
    </row>
    <row r="36" spans="1:5" ht="28.5">
      <c r="A36" s="1256" t="s">
        <v>1446</v>
      </c>
      <c r="B36" s="1257" t="s">
        <v>1080</v>
      </c>
      <c r="C36" s="1242">
        <v>1546984</v>
      </c>
      <c r="D36" s="1242">
        <v>1264992</v>
      </c>
      <c r="E36" s="1243">
        <f t="shared" si="0"/>
        <v>81.77149860632042</v>
      </c>
    </row>
    <row r="37" spans="1:5" ht="28.5">
      <c r="A37" s="1256" t="s">
        <v>1447</v>
      </c>
      <c r="B37" s="1257" t="s">
        <v>1081</v>
      </c>
      <c r="C37" s="1242"/>
      <c r="D37" s="1242">
        <v>519</v>
      </c>
      <c r="E37" s="1243">
        <f t="shared" si="0"/>
        <v>0</v>
      </c>
    </row>
    <row r="38" spans="1:5" ht="28.5">
      <c r="A38" s="1256" t="s">
        <v>1448</v>
      </c>
      <c r="B38" s="1257" t="s">
        <v>1083</v>
      </c>
      <c r="C38" s="1242">
        <v>76696</v>
      </c>
      <c r="D38" s="1242">
        <v>53212</v>
      </c>
      <c r="E38" s="1243">
        <f t="shared" si="0"/>
        <v>69.38041097319287</v>
      </c>
    </row>
    <row r="39" spans="1:5" s="1248" customFormat="1" ht="14.25">
      <c r="A39" s="1244" t="s">
        <v>1450</v>
      </c>
      <c r="B39" s="1245" t="s">
        <v>1084</v>
      </c>
      <c r="C39" s="1246">
        <v>131117</v>
      </c>
      <c r="D39" s="1246">
        <v>83792</v>
      </c>
      <c r="E39" s="1247">
        <f t="shared" si="0"/>
        <v>63.906282175461605</v>
      </c>
    </row>
    <row r="40" spans="1:5" s="1253" customFormat="1" ht="24" customHeight="1">
      <c r="A40" s="1269" t="s">
        <v>1451</v>
      </c>
      <c r="B40" s="1262" t="s">
        <v>1459</v>
      </c>
      <c r="C40" s="1251">
        <f>SUM(C27,C33,C39)</f>
        <v>3665317</v>
      </c>
      <c r="D40" s="1251">
        <f>SUM(D27,D33,D39)</f>
        <v>3659016</v>
      </c>
      <c r="E40" s="1252">
        <f t="shared" si="0"/>
        <v>99.82809126741289</v>
      </c>
    </row>
    <row r="41" spans="1:5" s="1253" customFormat="1" ht="24.75" customHeight="1">
      <c r="A41" s="1249" t="s">
        <v>1461</v>
      </c>
      <c r="B41" s="1262" t="s">
        <v>1085</v>
      </c>
      <c r="C41" s="1251">
        <v>70287</v>
      </c>
      <c r="D41" s="1251">
        <v>92799</v>
      </c>
      <c r="E41" s="1252">
        <f t="shared" si="0"/>
        <v>132.0286824021512</v>
      </c>
    </row>
    <row r="42" spans="1:5" s="1253" customFormat="1" ht="23.25" customHeight="1">
      <c r="A42" s="1249" t="s">
        <v>1462</v>
      </c>
      <c r="B42" s="1262" t="s">
        <v>1086</v>
      </c>
      <c r="C42" s="1251">
        <v>-68108</v>
      </c>
      <c r="D42" s="1251">
        <v>-111235</v>
      </c>
      <c r="E42" s="1252">
        <f t="shared" si="0"/>
        <v>163.32148939918952</v>
      </c>
    </row>
    <row r="43" spans="1:5" ht="30" customHeight="1">
      <c r="A43" s="1256" t="s">
        <v>1463</v>
      </c>
      <c r="B43" s="1254" t="s">
        <v>1087</v>
      </c>
      <c r="C43" s="1242">
        <v>3003</v>
      </c>
      <c r="D43" s="1242">
        <v>2004</v>
      </c>
      <c r="E43" s="1243">
        <f t="shared" si="0"/>
        <v>66.73326673326673</v>
      </c>
    </row>
    <row r="44" spans="1:5" s="1253" customFormat="1" ht="30" customHeight="1">
      <c r="A44" s="1269" t="s">
        <v>1464</v>
      </c>
      <c r="B44" s="1262" t="s">
        <v>1466</v>
      </c>
      <c r="C44" s="1263">
        <f>SUM(C41:C43)</f>
        <v>5182</v>
      </c>
      <c r="D44" s="1263">
        <f>SUM(D41:D43)</f>
        <v>-16432</v>
      </c>
      <c r="E44" s="1264">
        <f t="shared" si="0"/>
        <v>-317.09764569664225</v>
      </c>
    </row>
    <row r="45" spans="1:5" s="1248" customFormat="1" ht="30" customHeight="1">
      <c r="A45" s="1269" t="s">
        <v>1465</v>
      </c>
      <c r="B45" s="1262" t="s">
        <v>1088</v>
      </c>
      <c r="C45" s="1263">
        <v>4877</v>
      </c>
      <c r="D45" s="1263">
        <v>5549</v>
      </c>
      <c r="E45" s="1264">
        <f t="shared" si="0"/>
        <v>113.77896247693253</v>
      </c>
    </row>
    <row r="46" spans="1:5" s="1265" customFormat="1" ht="30" customHeight="1">
      <c r="A46" s="1269" t="s">
        <v>1460</v>
      </c>
      <c r="B46" s="1262" t="s">
        <v>1467</v>
      </c>
      <c r="C46" s="1263">
        <f>SUM(C19,C22,C26,C40,C44:C45)</f>
        <v>225868735</v>
      </c>
      <c r="D46" s="1449">
        <f>SUM(D19,D22,D26,D40,D44:D45)</f>
        <v>220979335</v>
      </c>
      <c r="E46" s="1264">
        <f t="shared" si="0"/>
        <v>97.83529136956471</v>
      </c>
    </row>
    <row r="47" spans="1:5" s="1265" customFormat="1" ht="30" customHeight="1">
      <c r="A47" s="1266"/>
      <c r="B47" s="1262" t="s">
        <v>1090</v>
      </c>
      <c r="C47" s="1263"/>
      <c r="D47" s="1263"/>
      <c r="E47" s="1247"/>
    </row>
    <row r="48" spans="1:5" ht="14.25">
      <c r="A48" s="1258" t="s">
        <v>1468</v>
      </c>
      <c r="B48" s="1267" t="s">
        <v>1091</v>
      </c>
      <c r="C48" s="1268">
        <v>232769746</v>
      </c>
      <c r="D48" s="1268">
        <v>232769746</v>
      </c>
      <c r="E48" s="1261">
        <f t="shared" si="0"/>
        <v>100</v>
      </c>
    </row>
    <row r="49" spans="1:5" ht="14.25">
      <c r="A49" s="1258" t="s">
        <v>1469</v>
      </c>
      <c r="B49" s="1267" t="s">
        <v>1092</v>
      </c>
      <c r="C49" s="1268">
        <v>63494</v>
      </c>
      <c r="D49" s="1268">
        <v>-6058664</v>
      </c>
      <c r="E49" s="1261">
        <f t="shared" si="0"/>
        <v>-9542.104765804643</v>
      </c>
    </row>
    <row r="50" spans="1:5" ht="14.25">
      <c r="A50" s="1258" t="s">
        <v>1470</v>
      </c>
      <c r="B50" s="1267" t="s">
        <v>1093</v>
      </c>
      <c r="C50" s="1268">
        <v>1828411</v>
      </c>
      <c r="D50" s="1268">
        <v>1828411</v>
      </c>
      <c r="E50" s="1261">
        <f t="shared" si="0"/>
        <v>100</v>
      </c>
    </row>
    <row r="51" spans="1:5" ht="14.25">
      <c r="A51" s="1258" t="s">
        <v>1471</v>
      </c>
      <c r="B51" s="1267" t="s">
        <v>1094</v>
      </c>
      <c r="C51" s="1268">
        <v>-14720307</v>
      </c>
      <c r="D51" s="1268">
        <v>-14277990</v>
      </c>
      <c r="E51" s="1261">
        <f t="shared" si="0"/>
        <v>96.99519174430262</v>
      </c>
    </row>
    <row r="52" spans="1:5" ht="14.25">
      <c r="A52" s="1258" t="s">
        <v>1472</v>
      </c>
      <c r="B52" s="1267" t="s">
        <v>1095</v>
      </c>
      <c r="C52" s="1268">
        <v>442316</v>
      </c>
      <c r="D52" s="1268">
        <v>1023073</v>
      </c>
      <c r="E52" s="1261">
        <f t="shared" si="0"/>
        <v>231.29911646876894</v>
      </c>
    </row>
    <row r="53" spans="1:5" s="1253" customFormat="1" ht="30" customHeight="1">
      <c r="A53" s="1269" t="s">
        <v>1473</v>
      </c>
      <c r="B53" s="1262" t="s">
        <v>1495</v>
      </c>
      <c r="C53" s="1270">
        <f>SUM(C48:C52)</f>
        <v>220383660</v>
      </c>
      <c r="D53" s="1270">
        <f>SUM(D48:D52)</f>
        <v>215284576</v>
      </c>
      <c r="E53" s="1264">
        <f t="shared" si="0"/>
        <v>97.6862694811403</v>
      </c>
    </row>
    <row r="54" spans="1:5" s="1248" customFormat="1" ht="28.5">
      <c r="A54" s="1269" t="s">
        <v>1474</v>
      </c>
      <c r="B54" s="1271" t="s">
        <v>1496</v>
      </c>
      <c r="C54" s="1270">
        <f>SUM(C55:C60)</f>
        <v>238138</v>
      </c>
      <c r="D54" s="1270">
        <f>SUM(D55:D60)</f>
        <v>171568</v>
      </c>
      <c r="E54" s="1264">
        <f t="shared" si="0"/>
        <v>72.04562060653906</v>
      </c>
    </row>
    <row r="55" spans="1:5" s="1275" customFormat="1" ht="14.25">
      <c r="A55" s="1272" t="s">
        <v>1475</v>
      </c>
      <c r="B55" s="1259" t="s">
        <v>1097</v>
      </c>
      <c r="C55" s="1273">
        <v>1104</v>
      </c>
      <c r="D55" s="1273">
        <v>3739</v>
      </c>
      <c r="E55" s="1274">
        <f t="shared" si="0"/>
        <v>338.67753623188406</v>
      </c>
    </row>
    <row r="56" spans="1:5" s="1275" customFormat="1" ht="15" customHeight="1">
      <c r="A56" s="1276" t="s">
        <v>1476</v>
      </c>
      <c r="B56" s="1257" t="s">
        <v>1098</v>
      </c>
      <c r="C56" s="1277">
        <v>150942</v>
      </c>
      <c r="D56" s="1277">
        <v>144661</v>
      </c>
      <c r="E56" s="1278">
        <f t="shared" si="0"/>
        <v>95.83879900889083</v>
      </c>
    </row>
    <row r="57" spans="1:5" s="1275" customFormat="1" ht="28.5">
      <c r="A57" s="1276" t="s">
        <v>1477</v>
      </c>
      <c r="B57" s="1257" t="s">
        <v>1100</v>
      </c>
      <c r="C57" s="1277">
        <v>1980</v>
      </c>
      <c r="D57" s="1277">
        <v>501</v>
      </c>
      <c r="E57" s="1278">
        <f t="shared" si="0"/>
        <v>25.3030303030303</v>
      </c>
    </row>
    <row r="58" spans="1:5" s="1275" customFormat="1" ht="28.5">
      <c r="A58" s="1276" t="s">
        <v>1478</v>
      </c>
      <c r="B58" s="1257" t="s">
        <v>1101</v>
      </c>
      <c r="C58" s="1277"/>
      <c r="D58" s="1277">
        <v>36</v>
      </c>
      <c r="E58" s="1278">
        <f t="shared" si="0"/>
        <v>0</v>
      </c>
    </row>
    <row r="59" spans="1:5" s="1275" customFormat="1" ht="15" customHeight="1">
      <c r="A59" s="1276" t="s">
        <v>1479</v>
      </c>
      <c r="B59" s="1257" t="s">
        <v>1102</v>
      </c>
      <c r="C59" s="1277">
        <v>20807</v>
      </c>
      <c r="D59" s="1277">
        <v>17856</v>
      </c>
      <c r="E59" s="1278">
        <f t="shared" si="0"/>
        <v>85.81727303311386</v>
      </c>
    </row>
    <row r="60" spans="1:5" s="1275" customFormat="1" ht="15" customHeight="1">
      <c r="A60" s="1276" t="s">
        <v>1480</v>
      </c>
      <c r="B60" s="1257" t="s">
        <v>1103</v>
      </c>
      <c r="C60" s="1277">
        <v>63305</v>
      </c>
      <c r="D60" s="1277">
        <v>4775</v>
      </c>
      <c r="E60" s="1278">
        <f t="shared" si="0"/>
        <v>7.542848116262539</v>
      </c>
    </row>
    <row r="61" spans="1:5" s="1248" customFormat="1" ht="28.5">
      <c r="A61" s="1249" t="s">
        <v>1497</v>
      </c>
      <c r="B61" s="1279" t="s">
        <v>1498</v>
      </c>
      <c r="C61" s="1280">
        <f>SUM(C62:C66)</f>
        <v>686726</v>
      </c>
      <c r="D61" s="1280">
        <f>SUM(D62:D66)</f>
        <v>605614</v>
      </c>
      <c r="E61" s="1247">
        <f t="shared" si="0"/>
        <v>88.18859341280219</v>
      </c>
    </row>
    <row r="62" spans="1:5" ht="28.5">
      <c r="A62" s="1256" t="s">
        <v>1481</v>
      </c>
      <c r="B62" s="1257" t="s">
        <v>1104</v>
      </c>
      <c r="C62" s="1242"/>
      <c r="D62" s="1242">
        <v>1719</v>
      </c>
      <c r="E62" s="1243">
        <f t="shared" si="0"/>
        <v>0</v>
      </c>
    </row>
    <row r="63" spans="1:5" ht="28.5">
      <c r="A63" s="1256" t="s">
        <v>1483</v>
      </c>
      <c r="B63" s="1257" t="s">
        <v>1105</v>
      </c>
      <c r="C63" s="1242">
        <v>254157</v>
      </c>
      <c r="D63" s="1242">
        <v>223251</v>
      </c>
      <c r="E63" s="1243">
        <f t="shared" si="0"/>
        <v>87.8397998087796</v>
      </c>
    </row>
    <row r="64" spans="1:5" ht="28.5">
      <c r="A64" s="1256" t="s">
        <v>1482</v>
      </c>
      <c r="B64" s="1257" t="s">
        <v>1106</v>
      </c>
      <c r="C64" s="1242">
        <v>888</v>
      </c>
      <c r="D64" s="1242"/>
      <c r="E64" s="1243">
        <f t="shared" si="0"/>
        <v>0</v>
      </c>
    </row>
    <row r="65" spans="1:5" ht="28.5">
      <c r="A65" s="1256" t="s">
        <v>1484</v>
      </c>
      <c r="B65" s="1257" t="s">
        <v>1108</v>
      </c>
      <c r="C65" s="1242">
        <v>83681</v>
      </c>
      <c r="D65" s="1242">
        <v>36244</v>
      </c>
      <c r="E65" s="1243">
        <f aca="true" t="shared" si="1" ref="E65:E71">IF(C65=0,0,D65/C65%)</f>
        <v>43.31210191082803</v>
      </c>
    </row>
    <row r="66" spans="1:5" ht="28.5">
      <c r="A66" s="1256" t="s">
        <v>1485</v>
      </c>
      <c r="B66" s="1257" t="s">
        <v>1109</v>
      </c>
      <c r="C66" s="1242">
        <v>348000</v>
      </c>
      <c r="D66" s="1242">
        <v>344400</v>
      </c>
      <c r="E66" s="1243">
        <f t="shared" si="1"/>
        <v>98.96551724137932</v>
      </c>
    </row>
    <row r="67" spans="1:5" s="1248" customFormat="1" ht="14.25">
      <c r="A67" s="1244" t="s">
        <v>1486</v>
      </c>
      <c r="B67" s="1279" t="s">
        <v>1110</v>
      </c>
      <c r="C67" s="1246">
        <v>621413</v>
      </c>
      <c r="D67" s="1246">
        <v>798039</v>
      </c>
      <c r="E67" s="1247">
        <f t="shared" si="1"/>
        <v>128.4232869283391</v>
      </c>
    </row>
    <row r="68" spans="1:5" s="1253" customFormat="1" ht="30" customHeight="1">
      <c r="A68" s="1269" t="s">
        <v>1487</v>
      </c>
      <c r="B68" s="1281" t="s">
        <v>1499</v>
      </c>
      <c r="C68" s="1263">
        <f>SUM(C54,C61,C67)</f>
        <v>1546277</v>
      </c>
      <c r="D68" s="1263">
        <f>SUM(D54,D61,D67)</f>
        <v>1575221</v>
      </c>
      <c r="E68" s="1264">
        <f t="shared" si="1"/>
        <v>101.87185090381607</v>
      </c>
    </row>
    <row r="69" spans="1:5" s="1219" customFormat="1" ht="18" customHeight="1">
      <c r="A69" s="1258" t="s">
        <v>1489</v>
      </c>
      <c r="B69" s="1282" t="s">
        <v>1112</v>
      </c>
      <c r="C69" s="1260">
        <v>18104</v>
      </c>
      <c r="D69" s="1260">
        <v>30695</v>
      </c>
      <c r="E69" s="1243">
        <f t="shared" si="1"/>
        <v>169.54816615112682</v>
      </c>
    </row>
    <row r="70" spans="1:5" s="1219" customFormat="1" ht="18" customHeight="1">
      <c r="A70" s="1258" t="s">
        <v>1490</v>
      </c>
      <c r="B70" s="1282" t="s">
        <v>1113</v>
      </c>
      <c r="C70" s="1283">
        <v>376667</v>
      </c>
      <c r="D70" s="1260">
        <v>413160</v>
      </c>
      <c r="E70" s="1243">
        <f t="shared" si="1"/>
        <v>109.68839850584203</v>
      </c>
    </row>
    <row r="71" spans="1:5" s="1219" customFormat="1" ht="18" customHeight="1">
      <c r="A71" s="1258" t="s">
        <v>1491</v>
      </c>
      <c r="B71" s="1284" t="s">
        <v>1114</v>
      </c>
      <c r="C71" s="1260">
        <v>3544027</v>
      </c>
      <c r="D71" s="1260">
        <v>3675683</v>
      </c>
      <c r="E71" s="1243">
        <f t="shared" si="1"/>
        <v>103.71487011808884</v>
      </c>
    </row>
    <row r="72" spans="1:5" s="1219" customFormat="1" ht="30" customHeight="1">
      <c r="A72" s="1269" t="s">
        <v>1488</v>
      </c>
      <c r="B72" s="1285" t="s">
        <v>1500</v>
      </c>
      <c r="C72" s="1263">
        <f>SUM(C69:C71)</f>
        <v>3938798</v>
      </c>
      <c r="D72" s="1263">
        <f>SUM(D69:D71)</f>
        <v>4119538</v>
      </c>
      <c r="E72" s="1286">
        <f>IF(C72=0,0,D72/C72%)</f>
        <v>104.58870955047706</v>
      </c>
    </row>
    <row r="73" spans="1:5" s="1265" customFormat="1" ht="30" customHeight="1" thickBot="1">
      <c r="A73" s="1287" t="s">
        <v>1115</v>
      </c>
      <c r="B73" s="1496" t="s">
        <v>1501</v>
      </c>
      <c r="C73" s="1263">
        <f>SUM(C72+C68+C53)</f>
        <v>225868735</v>
      </c>
      <c r="D73" s="1263">
        <f>SUM(D72+D68+D53)</f>
        <v>220979335</v>
      </c>
      <c r="E73" s="1288">
        <f>IF(C73=0,0,D73/C73%)</f>
        <v>97.83529136956471</v>
      </c>
    </row>
    <row r="74" ht="14.25">
      <c r="E74" s="1224"/>
    </row>
  </sheetData>
  <sheetProtection/>
  <mergeCells count="5">
    <mergeCell ref="A1:B1"/>
    <mergeCell ref="A2:E2"/>
    <mergeCell ref="A3:E3"/>
    <mergeCell ref="A4:E4"/>
    <mergeCell ref="A5:E5"/>
  </mergeCells>
  <printOptions horizontalCentered="1"/>
  <pageMargins left="0.7874015748031497" right="0.7874015748031497" top="0.3937007874015748" bottom="0.3937007874015748" header="0.5118110236220472" footer="0.31496062992125984"/>
  <pageSetup firstPageNumber="59" useFirstPageNumber="1" horizontalDpi="600" verticalDpi="600" orientation="portrait" paperSize="9" scale="69" r:id="rId1"/>
  <headerFooter alignWithMargins="0">
    <oddFooter>&amp;C&amp;P.oldal</oddFooter>
  </headerFooter>
  <rowBreaks count="1" manualBreakCount="1">
    <brk id="4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5">
      <selection activeCell="D30" sqref="D30"/>
    </sheetView>
  </sheetViews>
  <sheetFormatPr defaultColWidth="9.00390625" defaultRowHeight="12.75"/>
  <cols>
    <col min="1" max="1" width="63.125" style="0" customWidth="1"/>
    <col min="2" max="2" width="7.125" style="0" customWidth="1"/>
    <col min="3" max="3" width="16.00390625" style="0" customWidth="1"/>
    <col min="4" max="4" width="18.25390625" style="0" customWidth="1"/>
    <col min="5" max="5" width="18.00390625" style="0" customWidth="1"/>
  </cols>
  <sheetData>
    <row r="1" spans="1:5" ht="14.25">
      <c r="A1" s="1706" t="s">
        <v>699</v>
      </c>
      <c r="B1" s="1706"/>
      <c r="C1" s="1706"/>
      <c r="D1" s="1706"/>
      <c r="E1" s="1706"/>
    </row>
    <row r="2" spans="1:5" ht="14.25">
      <c r="A2" s="1706" t="s">
        <v>1116</v>
      </c>
      <c r="B2" s="1706"/>
      <c r="C2" s="1706"/>
      <c r="D2" s="1706"/>
      <c r="E2" s="1706"/>
    </row>
    <row r="3" spans="1:5" ht="14.25">
      <c r="A3" s="1706" t="s">
        <v>376</v>
      </c>
      <c r="B3" s="1706"/>
      <c r="C3" s="1706"/>
      <c r="D3" s="1706"/>
      <c r="E3" s="1706"/>
    </row>
    <row r="4" spans="1:5" ht="8.25" customHeight="1">
      <c r="A4" s="1707"/>
      <c r="B4" s="1707"/>
      <c r="C4" s="1707"/>
      <c r="D4" s="1707"/>
      <c r="E4" s="1291"/>
    </row>
    <row r="5" spans="1:5" ht="14.25">
      <c r="A5" s="1292"/>
      <c r="B5" s="1293"/>
      <c r="C5" s="1294"/>
      <c r="D5" s="1295" t="s">
        <v>1117</v>
      </c>
      <c r="E5" s="1295"/>
    </row>
    <row r="6" spans="1:5" ht="10.5" customHeight="1" thickBot="1">
      <c r="A6" s="1296" t="s">
        <v>1038</v>
      </c>
      <c r="B6" s="1297" t="s">
        <v>1039</v>
      </c>
      <c r="C6" s="1298" t="s">
        <v>1040</v>
      </c>
      <c r="D6" s="1298" t="s">
        <v>1041</v>
      </c>
      <c r="E6" s="1298"/>
    </row>
    <row r="7" spans="1:4" ht="12" customHeight="1">
      <c r="A7" s="1708" t="s">
        <v>1118</v>
      </c>
      <c r="B7" s="1710" t="s">
        <v>1119</v>
      </c>
      <c r="C7" s="1712" t="s">
        <v>1120</v>
      </c>
      <c r="D7" s="1712" t="s">
        <v>1121</v>
      </c>
    </row>
    <row r="8" spans="1:4" ht="12.75" customHeight="1" thickBot="1">
      <c r="A8" s="1709"/>
      <c r="B8" s="1711"/>
      <c r="C8" s="1713"/>
      <c r="D8" s="1713"/>
    </row>
    <row r="9" spans="1:5" ht="18" customHeight="1" thickTop="1">
      <c r="A9" s="1299" t="s">
        <v>1048</v>
      </c>
      <c r="B9" s="1300" t="s">
        <v>883</v>
      </c>
      <c r="C9" s="1301">
        <f>SUM(C10:C11)</f>
        <v>608383</v>
      </c>
      <c r="D9" s="1301">
        <f>SUM(D10:D11)</f>
        <v>55377</v>
      </c>
      <c r="E9" s="1302"/>
    </row>
    <row r="10" spans="1:5" ht="18" customHeight="1">
      <c r="A10" s="1241" t="s">
        <v>1122</v>
      </c>
      <c r="B10" s="1300" t="s">
        <v>884</v>
      </c>
      <c r="C10" s="1303">
        <v>309082</v>
      </c>
      <c r="D10" s="1303">
        <v>32711</v>
      </c>
      <c r="E10" s="1302"/>
    </row>
    <row r="11" spans="1:5" ht="18" customHeight="1">
      <c r="A11" s="1241" t="s">
        <v>1123</v>
      </c>
      <c r="B11" s="1300" t="s">
        <v>885</v>
      </c>
      <c r="C11" s="1303">
        <v>299301</v>
      </c>
      <c r="D11" s="1303">
        <v>22666</v>
      </c>
      <c r="E11" s="1302"/>
    </row>
    <row r="12" spans="1:5" ht="18" customHeight="1">
      <c r="A12" s="1299" t="s">
        <v>1124</v>
      </c>
      <c r="B12" s="1300" t="s">
        <v>886</v>
      </c>
      <c r="C12" s="1304">
        <f>SUM(C13+C24)</f>
        <v>225581899</v>
      </c>
      <c r="D12" s="1304">
        <f>SUM(D13+D24)</f>
        <v>210035427</v>
      </c>
      <c r="E12" s="60"/>
    </row>
    <row r="13" spans="1:5" ht="18" customHeight="1">
      <c r="A13" s="1299" t="s">
        <v>1125</v>
      </c>
      <c r="B13" s="1300" t="s">
        <v>887</v>
      </c>
      <c r="C13" s="1305">
        <f>SUM(C14+C19+C20)</f>
        <v>192961023</v>
      </c>
      <c r="D13" s="1305">
        <f>SUM(D14+D19+D20)</f>
        <v>182237480</v>
      </c>
      <c r="E13" s="1302"/>
    </row>
    <row r="14" spans="1:5" ht="18" customHeight="1">
      <c r="A14" s="1245" t="s">
        <v>1126</v>
      </c>
      <c r="B14" s="1300" t="s">
        <v>757</v>
      </c>
      <c r="C14" s="1301">
        <f>SUM(C15:C18)</f>
        <v>168866428</v>
      </c>
      <c r="D14" s="1301">
        <f>SUM(D15:D18)</f>
        <v>159990379</v>
      </c>
      <c r="E14" s="1302"/>
    </row>
    <row r="15" spans="1:5" ht="18" customHeight="1">
      <c r="A15" s="1241" t="s">
        <v>1127</v>
      </c>
      <c r="B15" s="1300" t="s">
        <v>138</v>
      </c>
      <c r="C15" s="1303">
        <v>96864280</v>
      </c>
      <c r="D15" s="1303">
        <v>96864280</v>
      </c>
      <c r="E15" s="1302"/>
    </row>
    <row r="16" spans="1:5" ht="18" customHeight="1">
      <c r="A16" s="1241" t="s">
        <v>1128</v>
      </c>
      <c r="B16" s="1300" t="s">
        <v>183</v>
      </c>
      <c r="C16" s="1303">
        <v>49691949</v>
      </c>
      <c r="D16" s="1303">
        <v>49691949</v>
      </c>
      <c r="E16" s="1302"/>
    </row>
    <row r="17" spans="1:5" ht="18" customHeight="1">
      <c r="A17" s="1241" t="s">
        <v>1129</v>
      </c>
      <c r="B17" s="1300" t="s">
        <v>185</v>
      </c>
      <c r="C17" s="1303">
        <v>22163190</v>
      </c>
      <c r="D17" s="1303">
        <v>13287140</v>
      </c>
      <c r="E17" s="1302"/>
    </row>
    <row r="18" spans="1:5" ht="18" customHeight="1">
      <c r="A18" s="1241" t="s">
        <v>1130</v>
      </c>
      <c r="B18" s="1300" t="s">
        <v>187</v>
      </c>
      <c r="C18" s="1303">
        <v>147009</v>
      </c>
      <c r="D18" s="1303">
        <v>147010</v>
      </c>
      <c r="E18" s="1302"/>
    </row>
    <row r="19" spans="1:5" ht="18" customHeight="1">
      <c r="A19" s="1255" t="s">
        <v>1131</v>
      </c>
      <c r="B19" s="1300" t="s">
        <v>188</v>
      </c>
      <c r="C19" s="1301">
        <v>0</v>
      </c>
      <c r="D19" s="1301">
        <v>0</v>
      </c>
      <c r="E19" s="1302"/>
    </row>
    <row r="20" spans="1:5" ht="18" customHeight="1">
      <c r="A20" s="1255" t="s">
        <v>1132</v>
      </c>
      <c r="B20" s="1300" t="s">
        <v>189</v>
      </c>
      <c r="C20" s="1301">
        <f>SUM(C21:C23)</f>
        <v>24094595</v>
      </c>
      <c r="D20" s="1301">
        <f>SUM(D21:D23)</f>
        <v>22247101</v>
      </c>
      <c r="E20" s="1302"/>
    </row>
    <row r="21" spans="1:5" ht="18" customHeight="1">
      <c r="A21" s="1254" t="s">
        <v>1133</v>
      </c>
      <c r="B21" s="1300" t="s">
        <v>190</v>
      </c>
      <c r="C21" s="1303">
        <v>24002717</v>
      </c>
      <c r="D21" s="1303">
        <v>22155454</v>
      </c>
      <c r="E21" s="1302"/>
    </row>
    <row r="22" spans="1:5" ht="18" customHeight="1">
      <c r="A22" s="1254" t="s">
        <v>1134</v>
      </c>
      <c r="B22" s="1300" t="s">
        <v>192</v>
      </c>
      <c r="C22" s="1303">
        <v>40942</v>
      </c>
      <c r="D22" s="1303">
        <v>40712</v>
      </c>
      <c r="E22" s="1302"/>
    </row>
    <row r="23" spans="1:5" ht="18" customHeight="1">
      <c r="A23" s="1254" t="s">
        <v>1135</v>
      </c>
      <c r="B23" s="1300" t="s">
        <v>194</v>
      </c>
      <c r="C23" s="1303">
        <v>50936</v>
      </c>
      <c r="D23" s="1303">
        <v>50935</v>
      </c>
      <c r="E23" s="1302"/>
    </row>
    <row r="24" spans="1:5" ht="18" customHeight="1">
      <c r="A24" s="1299" t="s">
        <v>1136</v>
      </c>
      <c r="B24" s="1300" t="s">
        <v>196</v>
      </c>
      <c r="C24" s="1304">
        <f>SUM(C25+C29)</f>
        <v>32620876</v>
      </c>
      <c r="D24" s="1304">
        <f>SUM(D25+D29)</f>
        <v>27797947</v>
      </c>
      <c r="E24" s="1302"/>
    </row>
    <row r="25" spans="1:5" ht="18" customHeight="1">
      <c r="A25" s="1245" t="s">
        <v>1137</v>
      </c>
      <c r="B25" s="1300" t="s">
        <v>198</v>
      </c>
      <c r="C25" s="1304">
        <f>SUM(C26:C28)</f>
        <v>30754002</v>
      </c>
      <c r="D25" s="1304">
        <f>SUM(D26:D28)</f>
        <v>27256915</v>
      </c>
      <c r="E25" s="1302"/>
    </row>
    <row r="26" spans="1:5" ht="18" customHeight="1">
      <c r="A26" s="1241" t="s">
        <v>1138</v>
      </c>
      <c r="B26" s="1300" t="s">
        <v>200</v>
      </c>
      <c r="C26" s="1303">
        <v>12647165</v>
      </c>
      <c r="D26" s="1303">
        <v>12647165</v>
      </c>
      <c r="E26" s="1302"/>
    </row>
    <row r="27" spans="1:5" ht="18" customHeight="1">
      <c r="A27" s="1241" t="s">
        <v>1139</v>
      </c>
      <c r="B27" s="1300" t="s">
        <v>202</v>
      </c>
      <c r="C27" s="1303">
        <v>16616020</v>
      </c>
      <c r="D27" s="1303">
        <v>13118933</v>
      </c>
      <c r="E27" s="1302"/>
    </row>
    <row r="28" spans="1:5" ht="18" customHeight="1">
      <c r="A28" s="1241" t="s">
        <v>1140</v>
      </c>
      <c r="B28" s="1300" t="s">
        <v>204</v>
      </c>
      <c r="C28" s="1303">
        <v>1490817</v>
      </c>
      <c r="D28" s="1303">
        <v>1490817</v>
      </c>
      <c r="E28" s="1302"/>
    </row>
    <row r="29" spans="1:4" ht="18" customHeight="1">
      <c r="A29" s="1245" t="s">
        <v>1141</v>
      </c>
      <c r="B29" s="1300" t="s">
        <v>206</v>
      </c>
      <c r="C29" s="1304">
        <f>SUM(C30:C31)</f>
        <v>1866874</v>
      </c>
      <c r="D29" s="1304">
        <f>SUM(D30:D31)</f>
        <v>541032</v>
      </c>
    </row>
    <row r="30" spans="1:5" ht="18" customHeight="1">
      <c r="A30" s="1241" t="s">
        <v>1142</v>
      </c>
      <c r="B30" s="1306" t="s">
        <v>208</v>
      </c>
      <c r="C30" s="1303">
        <v>1866874</v>
      </c>
      <c r="D30" s="1303">
        <v>541032</v>
      </c>
      <c r="E30" s="1307"/>
    </row>
    <row r="31" spans="1:5" ht="18" customHeight="1">
      <c r="A31" s="1241" t="s">
        <v>1143</v>
      </c>
      <c r="B31" s="1300" t="s">
        <v>210</v>
      </c>
      <c r="C31" s="1303"/>
      <c r="D31" s="1303"/>
      <c r="E31" s="1308"/>
    </row>
    <row r="32" spans="1:4" ht="18" customHeight="1">
      <c r="A32" s="1245" t="s">
        <v>1144</v>
      </c>
      <c r="B32" s="1300" t="s">
        <v>212</v>
      </c>
      <c r="C32" s="1304">
        <f>SUM(C33)</f>
        <v>758957</v>
      </c>
      <c r="D32" s="1304">
        <f>SUM(D33)</f>
        <v>758957</v>
      </c>
    </row>
    <row r="33" spans="1:4" ht="18" customHeight="1">
      <c r="A33" s="1245" t="s">
        <v>1145</v>
      </c>
      <c r="B33" s="1300" t="s">
        <v>214</v>
      </c>
      <c r="C33" s="1304">
        <f>SUM(C34+C35)</f>
        <v>758957</v>
      </c>
      <c r="D33" s="1304">
        <f>SUM(D34+D35)</f>
        <v>758957</v>
      </c>
    </row>
    <row r="34" spans="1:4" ht="18" customHeight="1">
      <c r="A34" s="1241" t="s">
        <v>1146</v>
      </c>
      <c r="B34" s="1300" t="s">
        <v>215</v>
      </c>
      <c r="C34" s="1309"/>
      <c r="D34" s="1309"/>
    </row>
    <row r="35" spans="1:4" ht="18" customHeight="1">
      <c r="A35" s="1241" t="s">
        <v>1147</v>
      </c>
      <c r="B35" s="1300" t="s">
        <v>328</v>
      </c>
      <c r="C35" s="1304">
        <f>SUM(C36)</f>
        <v>758957</v>
      </c>
      <c r="D35" s="1304">
        <f>SUM(D36)</f>
        <v>758957</v>
      </c>
    </row>
    <row r="36" spans="1:4" ht="18" customHeight="1">
      <c r="A36" s="1310" t="s">
        <v>1148</v>
      </c>
      <c r="B36" s="1300" t="s">
        <v>1149</v>
      </c>
      <c r="C36" s="1303">
        <v>758957</v>
      </c>
      <c r="D36" s="1303">
        <v>758957</v>
      </c>
    </row>
    <row r="37" spans="1:4" ht="18" customHeight="1">
      <c r="A37" s="1245" t="s">
        <v>1150</v>
      </c>
      <c r="B37" s="1300" t="s">
        <v>1151</v>
      </c>
      <c r="C37" s="1309"/>
      <c r="D37" s="1309"/>
    </row>
    <row r="38" spans="1:4" ht="18" customHeight="1">
      <c r="A38" s="1255" t="s">
        <v>1152</v>
      </c>
      <c r="B38" s="1300" t="s">
        <v>1153</v>
      </c>
      <c r="C38" s="1309"/>
      <c r="D38" s="1309"/>
    </row>
    <row r="39" spans="1:4" ht="18" customHeight="1">
      <c r="A39" s="1250" t="s">
        <v>1154</v>
      </c>
      <c r="B39" s="1300" t="s">
        <v>1155</v>
      </c>
      <c r="C39" s="1304">
        <f>SUM(C9+C12+C32)</f>
        <v>226949239</v>
      </c>
      <c r="D39" s="1304">
        <f>SUM(D9+D12+D32)</f>
        <v>210849761</v>
      </c>
    </row>
    <row r="40" spans="1:4" ht="18" customHeight="1">
      <c r="A40" s="1245" t="s">
        <v>1156</v>
      </c>
      <c r="B40" s="1300" t="s">
        <v>1157</v>
      </c>
      <c r="C40" s="1301">
        <v>1920</v>
      </c>
      <c r="D40" s="1301">
        <v>1920</v>
      </c>
    </row>
    <row r="41" spans="1:4" ht="18" customHeight="1">
      <c r="A41" s="1245" t="s">
        <v>1158</v>
      </c>
      <c r="B41" s="1300" t="s">
        <v>1159</v>
      </c>
      <c r="C41" s="1309"/>
      <c r="D41" s="1309"/>
    </row>
    <row r="42" spans="1:4" ht="18" customHeight="1">
      <c r="A42" s="1250" t="s">
        <v>1160</v>
      </c>
      <c r="B42" s="1300" t="s">
        <v>1161</v>
      </c>
      <c r="C42" s="1301">
        <f>SUM(C40:C41)</f>
        <v>1920</v>
      </c>
      <c r="D42" s="1301">
        <f>SUM(D40:D41)</f>
        <v>1920</v>
      </c>
    </row>
    <row r="43" spans="1:4" ht="18" customHeight="1">
      <c r="A43" s="1254" t="s">
        <v>1062</v>
      </c>
      <c r="B43" s="1300" t="s">
        <v>1162</v>
      </c>
      <c r="C43" s="1303">
        <v>1491</v>
      </c>
      <c r="D43" s="1303">
        <v>1491</v>
      </c>
    </row>
    <row r="44" spans="1:4" ht="18" customHeight="1">
      <c r="A44" s="1254" t="s">
        <v>1064</v>
      </c>
      <c r="B44" s="1300" t="s">
        <v>1163</v>
      </c>
      <c r="C44" s="1303">
        <v>6478030</v>
      </c>
      <c r="D44" s="1303">
        <v>6478030</v>
      </c>
    </row>
    <row r="45" spans="1:4" ht="18" customHeight="1">
      <c r="A45" s="1250" t="s">
        <v>1164</v>
      </c>
      <c r="B45" s="1300" t="s">
        <v>1165</v>
      </c>
      <c r="C45" s="1301">
        <f>SUM(C43:C44)</f>
        <v>6479521</v>
      </c>
      <c r="D45" s="1301">
        <f>SUM(D43:D44)</f>
        <v>6479521</v>
      </c>
    </row>
    <row r="46" spans="1:4" ht="18" customHeight="1">
      <c r="A46" s="1254" t="s">
        <v>1166</v>
      </c>
      <c r="B46" s="1300" t="s">
        <v>1167</v>
      </c>
      <c r="C46" s="1303">
        <v>2256171</v>
      </c>
      <c r="D46" s="1303">
        <v>2256171</v>
      </c>
    </row>
    <row r="47" spans="1:4" ht="18" customHeight="1">
      <c r="A47" s="1254" t="s">
        <v>1168</v>
      </c>
      <c r="B47" s="1300" t="s">
        <v>1169</v>
      </c>
      <c r="C47" s="1303">
        <v>1319053</v>
      </c>
      <c r="D47" s="1303">
        <v>1319053</v>
      </c>
    </row>
    <row r="48" spans="1:4" ht="18" customHeight="1">
      <c r="A48" s="1241" t="s">
        <v>1084</v>
      </c>
      <c r="B48" s="1300" t="s">
        <v>1170</v>
      </c>
      <c r="C48" s="1303">
        <v>83792</v>
      </c>
      <c r="D48" s="1303">
        <v>83792</v>
      </c>
    </row>
    <row r="49" spans="1:4" ht="18" customHeight="1">
      <c r="A49" s="1311" t="s">
        <v>1171</v>
      </c>
      <c r="B49" s="1300" t="s">
        <v>1172</v>
      </c>
      <c r="C49" s="1301">
        <f>SUM(C46:C48)</f>
        <v>3659016</v>
      </c>
      <c r="D49" s="1301">
        <f>SUM(D46:D48)</f>
        <v>3659016</v>
      </c>
    </row>
    <row r="50" spans="1:4" ht="18" customHeight="1">
      <c r="A50" s="1312" t="s">
        <v>1173</v>
      </c>
      <c r="B50" s="1300" t="s">
        <v>1174</v>
      </c>
      <c r="C50" s="1301">
        <v>92799</v>
      </c>
      <c r="D50" s="1301">
        <v>92799</v>
      </c>
    </row>
    <row r="51" spans="1:4" ht="18" customHeight="1">
      <c r="A51" s="1312" t="s">
        <v>1175</v>
      </c>
      <c r="B51" s="1300" t="s">
        <v>1176</v>
      </c>
      <c r="C51" s="1301">
        <v>-111235</v>
      </c>
      <c r="D51" s="1301">
        <v>-111235</v>
      </c>
    </row>
    <row r="52" spans="1:4" ht="18" customHeight="1">
      <c r="A52" s="1312" t="s">
        <v>1177</v>
      </c>
      <c r="B52" s="1300" t="s">
        <v>1056</v>
      </c>
      <c r="C52" s="1303">
        <v>2004</v>
      </c>
      <c r="D52" s="1303">
        <v>2004</v>
      </c>
    </row>
    <row r="53" spans="1:4" ht="18" customHeight="1">
      <c r="A53" s="1311" t="s">
        <v>1178</v>
      </c>
      <c r="B53" s="1300" t="s">
        <v>1058</v>
      </c>
      <c r="C53" s="1301">
        <f>SUM(C50:C52)</f>
        <v>-16432</v>
      </c>
      <c r="D53" s="1301">
        <f>SUM(D50:D52)</f>
        <v>-16432</v>
      </c>
    </row>
    <row r="54" spans="1:4" ht="18" customHeight="1">
      <c r="A54" s="1311" t="s">
        <v>1179</v>
      </c>
      <c r="B54" s="1300" t="s">
        <v>1180</v>
      </c>
      <c r="C54" s="1301">
        <v>5549</v>
      </c>
      <c r="D54" s="1301">
        <v>5549</v>
      </c>
    </row>
    <row r="55" spans="1:4" ht="18" customHeight="1">
      <c r="A55" s="1267" t="s">
        <v>1091</v>
      </c>
      <c r="B55" s="1300" t="s">
        <v>1060</v>
      </c>
      <c r="C55" s="1303">
        <v>232769746</v>
      </c>
      <c r="D55" s="1303">
        <v>232769746</v>
      </c>
    </row>
    <row r="56" spans="1:4" ht="18" customHeight="1">
      <c r="A56" s="1267" t="s">
        <v>1092</v>
      </c>
      <c r="B56" s="1300" t="s">
        <v>1181</v>
      </c>
      <c r="C56" s="1303">
        <v>-6058664</v>
      </c>
      <c r="D56" s="1303">
        <v>-6058664</v>
      </c>
    </row>
    <row r="57" spans="1:4" ht="18" customHeight="1">
      <c r="A57" s="1267" t="s">
        <v>1093</v>
      </c>
      <c r="B57" s="1300" t="s">
        <v>1061</v>
      </c>
      <c r="C57" s="1303">
        <v>1828411</v>
      </c>
      <c r="D57" s="1303">
        <v>1828411</v>
      </c>
    </row>
    <row r="58" spans="1:4" ht="18" customHeight="1">
      <c r="A58" s="1267" t="s">
        <v>1094</v>
      </c>
      <c r="B58" s="1300" t="s">
        <v>1063</v>
      </c>
      <c r="C58" s="1303">
        <v>-14277990</v>
      </c>
      <c r="D58" s="1303">
        <v>-14277990</v>
      </c>
    </row>
    <row r="59" spans="1:4" ht="18" customHeight="1">
      <c r="A59" s="1267" t="s">
        <v>1095</v>
      </c>
      <c r="B59" s="1300" t="s">
        <v>1182</v>
      </c>
      <c r="C59" s="1303">
        <v>1023073</v>
      </c>
      <c r="D59" s="1303">
        <v>1023073</v>
      </c>
    </row>
    <row r="60" spans="1:4" ht="18" customHeight="1">
      <c r="A60" s="1262" t="s">
        <v>1183</v>
      </c>
      <c r="B60" s="1300" t="s">
        <v>1065</v>
      </c>
      <c r="C60" s="1301">
        <f>SUM(C55:C59)</f>
        <v>215284576</v>
      </c>
      <c r="D60" s="1301">
        <f>SUM(D55:D59)</f>
        <v>215284576</v>
      </c>
    </row>
    <row r="61" spans="1:4" ht="18" customHeight="1">
      <c r="A61" s="1313" t="s">
        <v>1184</v>
      </c>
      <c r="B61" s="1300" t="s">
        <v>1066</v>
      </c>
      <c r="C61" s="1303">
        <v>171568</v>
      </c>
      <c r="D61" s="1303">
        <v>171568</v>
      </c>
    </row>
    <row r="62" spans="1:4" ht="18" customHeight="1">
      <c r="A62" s="1314" t="s">
        <v>1185</v>
      </c>
      <c r="B62" s="1300" t="s">
        <v>1067</v>
      </c>
      <c r="C62" s="1303">
        <v>605614</v>
      </c>
      <c r="D62" s="1303">
        <v>605614</v>
      </c>
    </row>
    <row r="63" spans="1:4" ht="18" customHeight="1">
      <c r="A63" s="1315" t="s">
        <v>1110</v>
      </c>
      <c r="B63" s="1300" t="s">
        <v>1068</v>
      </c>
      <c r="C63" s="1303">
        <v>798039</v>
      </c>
      <c r="D63" s="1303">
        <v>798039</v>
      </c>
    </row>
    <row r="64" spans="1:4" ht="18" customHeight="1">
      <c r="A64" s="1281" t="s">
        <v>1186</v>
      </c>
      <c r="B64" s="1300" t="s">
        <v>1069</v>
      </c>
      <c r="C64" s="1301">
        <f>SUM(C61:C63)</f>
        <v>1575221</v>
      </c>
      <c r="D64" s="1301">
        <f>SUM(D61:D63)</f>
        <v>1575221</v>
      </c>
    </row>
    <row r="65" spans="1:4" ht="18" customHeight="1">
      <c r="A65" s="1281" t="s">
        <v>1187</v>
      </c>
      <c r="B65" s="1300" t="s">
        <v>1071</v>
      </c>
      <c r="C65" s="1301"/>
      <c r="D65" s="1301"/>
    </row>
    <row r="66" spans="1:4" ht="18" customHeight="1">
      <c r="A66" s="1281" t="s">
        <v>1188</v>
      </c>
      <c r="B66" s="1300" t="s">
        <v>1073</v>
      </c>
      <c r="C66" s="1301">
        <v>4119538</v>
      </c>
      <c r="D66" s="1301">
        <v>4119538</v>
      </c>
    </row>
    <row r="67" spans="1:5" ht="15" thickBot="1">
      <c r="A67" s="1316"/>
      <c r="B67" s="1317"/>
      <c r="C67" s="1318"/>
      <c r="D67" s="1319"/>
      <c r="E67" s="1320"/>
    </row>
    <row r="68" spans="1:5" ht="14.25">
      <c r="A68" s="1708" t="s">
        <v>1118</v>
      </c>
      <c r="B68" s="1715" t="s">
        <v>1119</v>
      </c>
      <c r="C68" s="1717" t="s">
        <v>1189</v>
      </c>
      <c r="D68" s="1719" t="s">
        <v>1190</v>
      </c>
      <c r="E68" s="1320"/>
    </row>
    <row r="69" spans="1:5" ht="15" thickBot="1">
      <c r="A69" s="1714"/>
      <c r="B69" s="1716"/>
      <c r="C69" s="1718"/>
      <c r="D69" s="1720"/>
      <c r="E69" s="1320"/>
    </row>
    <row r="70" spans="1:5" ht="15" thickBot="1">
      <c r="A70" s="1721" t="s">
        <v>1361</v>
      </c>
      <c r="B70" s="1722"/>
      <c r="C70" s="1722"/>
      <c r="D70" s="1723"/>
      <c r="E70" s="1321"/>
    </row>
    <row r="71" spans="1:5" ht="15" thickBot="1">
      <c r="A71" s="1322" t="s">
        <v>1191</v>
      </c>
      <c r="B71" s="1323">
        <v>1</v>
      </c>
      <c r="C71" s="1324">
        <f>C72+C73</f>
        <v>503654</v>
      </c>
      <c r="D71" s="1325">
        <f>D72+D73</f>
        <v>0</v>
      </c>
      <c r="E71" s="1326"/>
    </row>
    <row r="72" spans="1:5" ht="14.25">
      <c r="A72" s="1327" t="s">
        <v>1192</v>
      </c>
      <c r="B72" s="1328">
        <v>2</v>
      </c>
      <c r="C72" s="1329">
        <v>503654</v>
      </c>
      <c r="D72" s="1330"/>
      <c r="E72" s="1331"/>
    </row>
    <row r="73" spans="1:5" ht="15" thickBot="1">
      <c r="A73" s="1332" t="s">
        <v>1193</v>
      </c>
      <c r="B73" s="1333">
        <v>3</v>
      </c>
      <c r="C73" s="1334"/>
      <c r="D73" s="1334"/>
      <c r="E73" s="1331"/>
    </row>
    <row r="74" spans="1:5" ht="15" thickBot="1">
      <c r="A74" s="1322" t="s">
        <v>1194</v>
      </c>
      <c r="B74" s="1323">
        <v>4</v>
      </c>
      <c r="C74" s="1324">
        <f>C75+C78+C81</f>
        <v>1099918</v>
      </c>
      <c r="D74" s="1324">
        <f>D75+D78+D81</f>
        <v>0</v>
      </c>
      <c r="E74" s="1326"/>
    </row>
    <row r="75" spans="1:5" ht="14.25">
      <c r="A75" s="1335" t="s">
        <v>1195</v>
      </c>
      <c r="B75" s="1336">
        <v>5</v>
      </c>
      <c r="C75" s="1337">
        <f>SUM(C76)</f>
        <v>52321</v>
      </c>
      <c r="D75" s="1338"/>
      <c r="E75" s="1331"/>
    </row>
    <row r="76" spans="1:5" ht="14.25">
      <c r="A76" s="1327" t="s">
        <v>1192</v>
      </c>
      <c r="B76" s="1328">
        <v>6</v>
      </c>
      <c r="C76" s="1329">
        <v>52321</v>
      </c>
      <c r="D76" s="1329"/>
      <c r="E76" s="1331"/>
    </row>
    <row r="77" spans="1:5" ht="14.25">
      <c r="A77" s="1339" t="s">
        <v>1193</v>
      </c>
      <c r="B77" s="1340">
        <v>7</v>
      </c>
      <c r="C77" s="1341"/>
      <c r="D77" s="1341"/>
      <c r="E77" s="1331"/>
    </row>
    <row r="78" spans="1:5" ht="14.25">
      <c r="A78" s="1339" t="s">
        <v>1196</v>
      </c>
      <c r="B78" s="1340">
        <v>8</v>
      </c>
      <c r="C78" s="1342">
        <f>SUM(C79)</f>
        <v>1047597</v>
      </c>
      <c r="D78" s="1341"/>
      <c r="E78" s="1331"/>
    </row>
    <row r="79" spans="1:5" ht="14.25">
      <c r="A79" s="1339" t="s">
        <v>1192</v>
      </c>
      <c r="B79" s="1340">
        <v>9</v>
      </c>
      <c r="C79" s="1341">
        <v>1047597</v>
      </c>
      <c r="D79" s="1341"/>
      <c r="E79" s="1331"/>
    </row>
    <row r="80" spans="1:5" ht="14.25">
      <c r="A80" s="1339" t="s">
        <v>1193</v>
      </c>
      <c r="B80" s="1340">
        <v>10</v>
      </c>
      <c r="C80" s="1341"/>
      <c r="D80" s="1341"/>
      <c r="E80" s="1331"/>
    </row>
    <row r="81" spans="1:5" ht="14.25">
      <c r="A81" s="1339" t="s">
        <v>1197</v>
      </c>
      <c r="B81" s="1340">
        <v>11</v>
      </c>
      <c r="C81" s="1341"/>
      <c r="D81" s="1341"/>
      <c r="E81" s="1331"/>
    </row>
    <row r="82" spans="1:5" ht="14.25">
      <c r="A82" s="1339" t="s">
        <v>1192</v>
      </c>
      <c r="B82" s="1340">
        <v>12</v>
      </c>
      <c r="C82" s="1341"/>
      <c r="D82" s="1341"/>
      <c r="E82" s="1331"/>
    </row>
    <row r="83" spans="1:5" ht="15" thickBot="1">
      <c r="A83" s="1332" t="s">
        <v>1193</v>
      </c>
      <c r="B83" s="1333">
        <v>13</v>
      </c>
      <c r="C83" s="1334"/>
      <c r="D83" s="1343"/>
      <c r="E83" s="1331"/>
    </row>
    <row r="84" spans="1:5" ht="14.25" customHeight="1" thickBot="1">
      <c r="A84" s="1344" t="s">
        <v>1198</v>
      </c>
      <c r="B84" s="1323">
        <v>14</v>
      </c>
      <c r="C84" s="1324">
        <f>C85+C86</f>
        <v>0</v>
      </c>
      <c r="D84" s="1325">
        <f>D85+D86</f>
        <v>0</v>
      </c>
      <c r="E84" s="1326"/>
    </row>
    <row r="85" spans="1:5" ht="14.25">
      <c r="A85" s="1327" t="s">
        <v>1192</v>
      </c>
      <c r="B85" s="1328">
        <v>15</v>
      </c>
      <c r="C85" s="1329"/>
      <c r="D85" s="1330"/>
      <c r="E85" s="1331"/>
    </row>
    <row r="86" spans="1:5" ht="15" thickBot="1">
      <c r="A86" s="1345" t="s">
        <v>1193</v>
      </c>
      <c r="B86" s="1346">
        <v>16</v>
      </c>
      <c r="C86" s="1343"/>
      <c r="D86" s="1347"/>
      <c r="E86" s="1331"/>
    </row>
    <row r="87" spans="1:5" ht="15" thickBot="1">
      <c r="A87" s="1348" t="s">
        <v>1199</v>
      </c>
      <c r="B87" s="1349">
        <v>17</v>
      </c>
      <c r="C87" s="1350">
        <f>C71+C74+C84</f>
        <v>1603572</v>
      </c>
      <c r="D87" s="1351">
        <f>D71+D74+D84</f>
        <v>0</v>
      </c>
      <c r="E87" s="1352"/>
    </row>
    <row r="88" spans="1:5" ht="14.25">
      <c r="A88" s="1353"/>
      <c r="B88" s="1354"/>
      <c r="C88" s="1355"/>
      <c r="D88" s="1355"/>
      <c r="E88" s="1355"/>
    </row>
    <row r="89" spans="1:5" ht="14.25">
      <c r="A89" s="1292"/>
      <c r="B89" s="1293"/>
      <c r="C89" s="1294"/>
      <c r="D89" s="1295" t="s">
        <v>1117</v>
      </c>
      <c r="E89" s="1295"/>
    </row>
    <row r="90" spans="1:5" ht="15" thickBot="1">
      <c r="A90" s="1296" t="s">
        <v>1038</v>
      </c>
      <c r="B90" s="1297" t="s">
        <v>1039</v>
      </c>
      <c r="C90" s="1298" t="s">
        <v>1040</v>
      </c>
      <c r="D90" s="1298" t="s">
        <v>1041</v>
      </c>
      <c r="E90" s="1298"/>
    </row>
    <row r="91" spans="1:5" ht="14.25">
      <c r="A91" s="1708" t="s">
        <v>1118</v>
      </c>
      <c r="B91" s="1715" t="s">
        <v>1119</v>
      </c>
      <c r="C91" s="1724" t="s">
        <v>1200</v>
      </c>
      <c r="D91" s="1719" t="s">
        <v>1201</v>
      </c>
      <c r="E91" s="1320"/>
    </row>
    <row r="92" spans="1:5" ht="15" thickBot="1">
      <c r="A92" s="1714"/>
      <c r="B92" s="1716"/>
      <c r="C92" s="1718"/>
      <c r="D92" s="1725"/>
      <c r="E92" s="1356"/>
    </row>
    <row r="93" spans="1:5" ht="15" thickBot="1">
      <c r="A93" s="1721" t="s">
        <v>1362</v>
      </c>
      <c r="B93" s="1722"/>
      <c r="C93" s="1722"/>
      <c r="D93" s="1723"/>
      <c r="E93" s="1321"/>
    </row>
    <row r="94" spans="1:5" ht="15" thickBot="1">
      <c r="A94" s="1322" t="s">
        <v>1202</v>
      </c>
      <c r="B94" s="1323">
        <v>1</v>
      </c>
      <c r="C94" s="1324">
        <v>160</v>
      </c>
      <c r="D94" s="1324">
        <v>11292</v>
      </c>
      <c r="E94" s="1326"/>
    </row>
    <row r="95" spans="1:5" ht="15" thickBot="1">
      <c r="A95" s="1322" t="s">
        <v>1203</v>
      </c>
      <c r="B95" s="1323">
        <v>2</v>
      </c>
      <c r="C95" s="1324">
        <f>SUM(C96:C98)</f>
        <v>46920</v>
      </c>
      <c r="D95" s="1324">
        <f>SUM(D96:D98)</f>
        <v>290940</v>
      </c>
      <c r="E95" s="1326"/>
    </row>
    <row r="96" spans="1:5" ht="14.25">
      <c r="A96" s="1335" t="s">
        <v>1204</v>
      </c>
      <c r="B96" s="1336">
        <v>3</v>
      </c>
      <c r="C96" s="1338"/>
      <c r="D96" s="1338"/>
      <c r="E96" s="1331"/>
    </row>
    <row r="97" spans="1:5" ht="14.25">
      <c r="A97" s="1339" t="s">
        <v>1205</v>
      </c>
      <c r="B97" s="1340">
        <v>4</v>
      </c>
      <c r="C97" s="1341">
        <v>46920</v>
      </c>
      <c r="D97" s="1341">
        <v>290940</v>
      </c>
      <c r="E97" s="1331"/>
    </row>
    <row r="98" spans="1:5" ht="15" thickBot="1">
      <c r="A98" s="1339" t="s">
        <v>1206</v>
      </c>
      <c r="B98" s="1340">
        <v>5</v>
      </c>
      <c r="C98" s="1341"/>
      <c r="D98" s="1341"/>
      <c r="E98" s="1331"/>
    </row>
    <row r="99" spans="1:5" ht="14.25" customHeight="1" thickBot="1">
      <c r="A99" s="1344" t="s">
        <v>1207</v>
      </c>
      <c r="B99" s="1323">
        <v>6</v>
      </c>
      <c r="C99" s="1324">
        <f>SUM(C100:C104)</f>
        <v>1114</v>
      </c>
      <c r="D99" s="1324">
        <f>SUM(D100:D104)</f>
        <v>1920</v>
      </c>
      <c r="E99" s="1326"/>
    </row>
    <row r="100" spans="1:5" ht="14.25">
      <c r="A100" s="1335" t="s">
        <v>1208</v>
      </c>
      <c r="B100" s="1336">
        <v>7</v>
      </c>
      <c r="C100" s="1338">
        <v>1114</v>
      </c>
      <c r="D100" s="1338">
        <v>1920</v>
      </c>
      <c r="E100" s="1331"/>
    </row>
    <row r="101" spans="1:5" ht="14.25">
      <c r="A101" s="1339" t="s">
        <v>1209</v>
      </c>
      <c r="B101" s="1340">
        <v>8</v>
      </c>
      <c r="C101" s="1341"/>
      <c r="D101" s="1341"/>
      <c r="E101" s="1331"/>
    </row>
    <row r="102" spans="1:5" ht="14.25">
      <c r="A102" s="1339" t="s">
        <v>1210</v>
      </c>
      <c r="B102" s="1340">
        <v>9</v>
      </c>
      <c r="C102" s="1341"/>
      <c r="D102" s="1357"/>
      <c r="E102" s="1331"/>
    </row>
    <row r="103" spans="1:5" ht="14.25">
      <c r="A103" s="1339" t="s">
        <v>1211</v>
      </c>
      <c r="B103" s="1340">
        <v>10</v>
      </c>
      <c r="C103" s="1341"/>
      <c r="D103" s="1357"/>
      <c r="E103" s="1331"/>
    </row>
    <row r="104" spans="1:5" ht="15" thickBot="1">
      <c r="A104" s="1345" t="s">
        <v>1212</v>
      </c>
      <c r="B104" s="1346">
        <v>11</v>
      </c>
      <c r="C104" s="1343"/>
      <c r="D104" s="1347"/>
      <c r="E104" s="1331"/>
    </row>
    <row r="105" spans="1:5" ht="15" thickBot="1">
      <c r="A105" s="1348" t="s">
        <v>1213</v>
      </c>
      <c r="B105" s="1349">
        <v>12</v>
      </c>
      <c r="C105" s="1358">
        <f>SUM(C94:C95,C99)</f>
        <v>48194</v>
      </c>
      <c r="D105" s="1359">
        <f>SUM(D94:D95,D99)</f>
        <v>304152</v>
      </c>
      <c r="E105" s="1360"/>
    </row>
    <row r="106" spans="1:5" ht="14.25">
      <c r="A106" s="1353"/>
      <c r="B106" s="1354"/>
      <c r="C106" s="1355"/>
      <c r="D106" s="1355"/>
      <c r="E106" s="1355"/>
    </row>
    <row r="107" spans="1:5" ht="14.25">
      <c r="A107" s="1292"/>
      <c r="B107" s="1293"/>
      <c r="C107" s="1294"/>
      <c r="D107" s="1295" t="s">
        <v>1117</v>
      </c>
      <c r="E107" s="1295"/>
    </row>
    <row r="108" spans="1:5" ht="15" thickBot="1">
      <c r="A108" s="1296" t="s">
        <v>1038</v>
      </c>
      <c r="B108" s="1297" t="s">
        <v>1039</v>
      </c>
      <c r="C108" s="1298" t="s">
        <v>1040</v>
      </c>
      <c r="D108" s="1298" t="s">
        <v>1041</v>
      </c>
      <c r="E108" s="1298"/>
    </row>
    <row r="109" spans="1:5" ht="14.25">
      <c r="A109" s="1708" t="s">
        <v>1118</v>
      </c>
      <c r="B109" s="1715" t="s">
        <v>1119</v>
      </c>
      <c r="C109" s="1724" t="s">
        <v>1200</v>
      </c>
      <c r="D109" s="1719" t="s">
        <v>1214</v>
      </c>
      <c r="E109" s="1320"/>
    </row>
    <row r="110" spans="1:5" ht="15" thickBot="1">
      <c r="A110" s="1714"/>
      <c r="B110" s="1716"/>
      <c r="C110" s="1718"/>
      <c r="D110" s="1725"/>
      <c r="E110" s="1356"/>
    </row>
    <row r="111" spans="1:5" ht="15" thickBot="1">
      <c r="A111" s="1721" t="s">
        <v>1363</v>
      </c>
      <c r="B111" s="1722"/>
      <c r="C111" s="1722"/>
      <c r="D111" s="1723"/>
      <c r="E111" s="1321"/>
    </row>
    <row r="112" spans="1:5" ht="15" thickBot="1">
      <c r="A112" s="1322" t="s">
        <v>1215</v>
      </c>
      <c r="B112" s="1323">
        <v>1</v>
      </c>
      <c r="C112" s="1373">
        <f>SUM(C113:C116)</f>
        <v>13780</v>
      </c>
      <c r="D112" s="1484">
        <f>SUM(D113:D116)</f>
        <v>9935374</v>
      </c>
      <c r="E112" s="1326"/>
    </row>
    <row r="113" spans="1:5" ht="14.25">
      <c r="A113" s="1335" t="s">
        <v>1216</v>
      </c>
      <c r="B113" s="1336">
        <v>2</v>
      </c>
      <c r="C113" s="1485">
        <v>13780</v>
      </c>
      <c r="D113" s="1486">
        <v>9935374</v>
      </c>
      <c r="E113" s="1361"/>
    </row>
    <row r="114" spans="1:5" ht="14.25">
      <c r="A114" s="1327" t="s">
        <v>1217</v>
      </c>
      <c r="B114" s="1328">
        <v>3</v>
      </c>
      <c r="C114" s="1329"/>
      <c r="D114" s="1362"/>
      <c r="E114" s="1331"/>
    </row>
    <row r="115" spans="1:5" ht="14.25">
      <c r="A115" s="1327" t="s">
        <v>1218</v>
      </c>
      <c r="B115" s="1328">
        <v>4</v>
      </c>
      <c r="C115" s="1329"/>
      <c r="D115" s="1362"/>
      <c r="E115" s="1331"/>
    </row>
    <row r="116" spans="1:5" ht="15" thickBot="1">
      <c r="A116" s="1327" t="s">
        <v>1219</v>
      </c>
      <c r="B116" s="1328">
        <v>5</v>
      </c>
      <c r="C116" s="1329"/>
      <c r="D116" s="1362"/>
      <c r="E116" s="1331"/>
    </row>
    <row r="117" spans="1:5" ht="15" thickBot="1">
      <c r="A117" s="1344" t="s">
        <v>1220</v>
      </c>
      <c r="B117" s="1323">
        <v>6</v>
      </c>
      <c r="C117" s="1324">
        <f>SUM(C118:C120)</f>
        <v>0</v>
      </c>
      <c r="D117" s="1325">
        <f>SUM(D118:D120)</f>
        <v>0</v>
      </c>
      <c r="E117" s="1326"/>
    </row>
    <row r="118" spans="1:5" ht="14.25">
      <c r="A118" s="1335" t="s">
        <v>1221</v>
      </c>
      <c r="B118" s="1336">
        <v>7</v>
      </c>
      <c r="C118" s="1338"/>
      <c r="D118" s="1363"/>
      <c r="E118" s="1331"/>
    </row>
    <row r="119" spans="1:5" ht="14.25">
      <c r="A119" s="1339" t="s">
        <v>1222</v>
      </c>
      <c r="B119" s="1340">
        <v>8</v>
      </c>
      <c r="C119" s="1341"/>
      <c r="D119" s="1357"/>
      <c r="E119" s="1331"/>
    </row>
    <row r="120" spans="1:5" ht="15" thickBot="1">
      <c r="A120" s="1339" t="s">
        <v>1223</v>
      </c>
      <c r="B120" s="1340">
        <v>9</v>
      </c>
      <c r="C120" s="1341"/>
      <c r="D120" s="1357"/>
      <c r="E120" s="1331"/>
    </row>
    <row r="121" spans="1:5" ht="15" thickBot="1">
      <c r="A121" s="1348" t="s">
        <v>1224</v>
      </c>
      <c r="B121" s="1349">
        <v>10</v>
      </c>
      <c r="C121" s="1358">
        <f>SUM(C112:C112,C117)</f>
        <v>13780</v>
      </c>
      <c r="D121" s="1359">
        <f>SUM(D112:D112,D117)</f>
        <v>9935374</v>
      </c>
      <c r="E121" s="1360"/>
    </row>
    <row r="122" spans="1:5" ht="14.25">
      <c r="A122" s="1353"/>
      <c r="B122" s="1354"/>
      <c r="C122" s="1355"/>
      <c r="D122" s="1355"/>
      <c r="E122" s="1355"/>
    </row>
    <row r="123" spans="1:5" ht="14.25">
      <c r="A123" s="1292"/>
      <c r="B123" s="1293"/>
      <c r="C123" s="1294"/>
      <c r="D123" s="1295" t="s">
        <v>1117</v>
      </c>
      <c r="E123" s="1295"/>
    </row>
    <row r="124" spans="1:5" ht="15" thickBot="1">
      <c r="A124" s="1296" t="s">
        <v>1038</v>
      </c>
      <c r="B124" s="1297" t="s">
        <v>1039</v>
      </c>
      <c r="C124" s="1298" t="s">
        <v>1040</v>
      </c>
      <c r="D124" s="1298" t="s">
        <v>1041</v>
      </c>
      <c r="E124" s="1298"/>
    </row>
    <row r="125" spans="1:5" ht="14.25">
      <c r="A125" s="1726" t="s">
        <v>882</v>
      </c>
      <c r="B125" s="1715" t="s">
        <v>1119</v>
      </c>
      <c r="C125" s="1724" t="s">
        <v>1200</v>
      </c>
      <c r="D125" s="1719" t="s">
        <v>1201</v>
      </c>
      <c r="E125" s="1320"/>
    </row>
    <row r="126" spans="1:5" ht="15" thickBot="1">
      <c r="A126" s="1716" t="s">
        <v>1225</v>
      </c>
      <c r="B126" s="1716"/>
      <c r="C126" s="1718"/>
      <c r="D126" s="1725"/>
      <c r="E126" s="1356"/>
    </row>
    <row r="127" spans="1:5" ht="15" thickBot="1">
      <c r="A127" s="1721" t="s">
        <v>1364</v>
      </c>
      <c r="B127" s="1722"/>
      <c r="C127" s="1722"/>
      <c r="D127" s="1723"/>
      <c r="E127" s="1321"/>
    </row>
    <row r="128" spans="1:5" ht="14.25">
      <c r="A128" s="1364" t="s">
        <v>1226</v>
      </c>
      <c r="B128" s="1365">
        <v>1</v>
      </c>
      <c r="C128" s="1329">
        <v>169</v>
      </c>
      <c r="D128" s="1366">
        <v>71110</v>
      </c>
      <c r="E128" s="1352"/>
    </row>
    <row r="129" spans="1:5" ht="14.25">
      <c r="A129" s="1367" t="s">
        <v>1227</v>
      </c>
      <c r="B129" s="1368">
        <v>2</v>
      </c>
      <c r="C129" s="1341"/>
      <c r="D129" s="1369"/>
      <c r="E129" s="1352"/>
    </row>
    <row r="130" spans="1:5" ht="14.25">
      <c r="A130" s="1370" t="s">
        <v>1228</v>
      </c>
      <c r="B130" s="1368">
        <v>3</v>
      </c>
      <c r="C130" s="1341"/>
      <c r="D130" s="1369"/>
      <c r="E130" s="1352"/>
    </row>
    <row r="131" spans="1:5" ht="14.25">
      <c r="A131" s="1367" t="s">
        <v>1229</v>
      </c>
      <c r="B131" s="1368">
        <v>4</v>
      </c>
      <c r="C131" s="1341"/>
      <c r="D131" s="1369"/>
      <c r="E131" s="1352"/>
    </row>
    <row r="132" spans="1:5" ht="15" thickBot="1">
      <c r="A132" s="1367" t="s">
        <v>1230</v>
      </c>
      <c r="B132" s="1368">
        <v>5</v>
      </c>
      <c r="C132" s="1341"/>
      <c r="D132" s="1369"/>
      <c r="E132" s="1352"/>
    </row>
    <row r="133" spans="1:5" ht="15" thickBot="1">
      <c r="A133" s="1348" t="s">
        <v>1231</v>
      </c>
      <c r="B133" s="1349">
        <v>6</v>
      </c>
      <c r="C133" s="1350">
        <f>SUM(C128:C131)</f>
        <v>169</v>
      </c>
      <c r="D133" s="1351">
        <f>SUM(D128:D131)</f>
        <v>71110</v>
      </c>
      <c r="E133" s="1352"/>
    </row>
    <row r="134" spans="1:5" ht="14.25">
      <c r="A134" s="1371"/>
      <c r="B134" s="1371"/>
      <c r="C134" s="1371"/>
      <c r="D134" s="1371"/>
      <c r="E134" s="1371"/>
    </row>
    <row r="135" spans="1:5" ht="14.25">
      <c r="A135" s="1292"/>
      <c r="B135" s="1293"/>
      <c r="C135" s="1294"/>
      <c r="D135" s="1295" t="s">
        <v>1117</v>
      </c>
      <c r="E135" s="1295"/>
    </row>
    <row r="136" spans="1:5" ht="15" thickBot="1">
      <c r="A136" s="1296" t="s">
        <v>1038</v>
      </c>
      <c r="B136" s="1297" t="s">
        <v>1039</v>
      </c>
      <c r="C136" s="1298" t="s">
        <v>1040</v>
      </c>
      <c r="D136" s="1298" t="s">
        <v>1041</v>
      </c>
      <c r="E136" s="1298"/>
    </row>
    <row r="137" spans="1:5" ht="14.25">
      <c r="A137" s="1726" t="s">
        <v>882</v>
      </c>
      <c r="B137" s="1715" t="s">
        <v>1119</v>
      </c>
      <c r="C137" s="1724" t="s">
        <v>1200</v>
      </c>
      <c r="D137" s="1719" t="s">
        <v>1232</v>
      </c>
      <c r="E137" s="1320"/>
    </row>
    <row r="138" spans="1:5" ht="15" thickBot="1">
      <c r="A138" s="1716" t="s">
        <v>1225</v>
      </c>
      <c r="B138" s="1716"/>
      <c r="C138" s="1718"/>
      <c r="D138" s="1725"/>
      <c r="E138" s="1356"/>
    </row>
    <row r="139" spans="1:5" ht="15" thickBot="1">
      <c r="A139" s="1721" t="s">
        <v>1365</v>
      </c>
      <c r="B139" s="1722"/>
      <c r="C139" s="1722"/>
      <c r="D139" s="1723"/>
      <c r="E139" s="1321"/>
    </row>
    <row r="140" spans="1:5" ht="15" thickBot="1">
      <c r="A140" s="1322" t="s">
        <v>1233</v>
      </c>
      <c r="B140" s="1372">
        <v>1</v>
      </c>
      <c r="C140" s="1324">
        <f>SUM(C141:C142)</f>
        <v>13</v>
      </c>
      <c r="D140" s="1373">
        <f>SUM(D141:D142)</f>
        <v>321887</v>
      </c>
      <c r="E140" s="1360"/>
    </row>
    <row r="141" spans="1:5" ht="14.25">
      <c r="A141" s="1327" t="s">
        <v>1234</v>
      </c>
      <c r="B141" s="1374">
        <v>2</v>
      </c>
      <c r="C141" s="1329"/>
      <c r="D141" s="1375"/>
      <c r="E141" s="1352"/>
    </row>
    <row r="142" spans="1:5" ht="15" thickBot="1">
      <c r="A142" s="1376" t="s">
        <v>1235</v>
      </c>
      <c r="B142" s="1377">
        <v>3</v>
      </c>
      <c r="C142" s="1378">
        <v>13</v>
      </c>
      <c r="D142" s="1379">
        <v>321887</v>
      </c>
      <c r="E142" s="1352"/>
    </row>
    <row r="143" spans="1:5" ht="15" thickBot="1">
      <c r="A143" s="1380" t="s">
        <v>1236</v>
      </c>
      <c r="B143" s="1381">
        <v>4</v>
      </c>
      <c r="C143" s="1382"/>
      <c r="D143" s="1383"/>
      <c r="E143" s="1360"/>
    </row>
    <row r="144" spans="1:5" ht="15" thickBot="1">
      <c r="A144" s="1322" t="s">
        <v>1237</v>
      </c>
      <c r="B144" s="1372">
        <v>5</v>
      </c>
      <c r="C144" s="1324">
        <v>1</v>
      </c>
      <c r="D144" s="1373">
        <f>SUM(D145:D149)</f>
        <v>50110</v>
      </c>
      <c r="E144" s="1360"/>
    </row>
    <row r="145" spans="1:5" ht="14.25">
      <c r="A145" s="1327" t="s">
        <v>1238</v>
      </c>
      <c r="B145" s="1374">
        <v>6</v>
      </c>
      <c r="C145" s="1329"/>
      <c r="D145" s="1375"/>
      <c r="E145" s="1352"/>
    </row>
    <row r="146" spans="1:5" ht="14.25">
      <c r="A146" s="1327" t="s">
        <v>1239</v>
      </c>
      <c r="B146" s="1374">
        <v>7</v>
      </c>
      <c r="C146" s="1329"/>
      <c r="D146" s="1375"/>
      <c r="E146" s="1352"/>
    </row>
    <row r="147" spans="1:5" ht="14.25">
      <c r="A147" s="1327" t="s">
        <v>1240</v>
      </c>
      <c r="B147" s="1374">
        <v>8</v>
      </c>
      <c r="C147" s="1329"/>
      <c r="D147" s="1375"/>
      <c r="E147" s="1352"/>
    </row>
    <row r="148" spans="1:5" ht="14.25">
      <c r="A148" s="1327" t="s">
        <v>1241</v>
      </c>
      <c r="B148" s="1374">
        <v>9</v>
      </c>
      <c r="C148" s="1329"/>
      <c r="D148" s="1375"/>
      <c r="E148" s="1352"/>
    </row>
    <row r="149" spans="1:5" ht="15" thickBot="1">
      <c r="A149" s="1327" t="s">
        <v>1242</v>
      </c>
      <c r="B149" s="1374">
        <v>10</v>
      </c>
      <c r="C149" s="1329">
        <v>1</v>
      </c>
      <c r="D149" s="1375">
        <v>50110</v>
      </c>
      <c r="E149" s="1352"/>
    </row>
    <row r="150" spans="1:5" ht="15" thickBot="1">
      <c r="A150" s="1384" t="s">
        <v>1243</v>
      </c>
      <c r="B150" s="1349">
        <v>11</v>
      </c>
      <c r="C150" s="1358">
        <f>SUM(C140,C143:C144)</f>
        <v>14</v>
      </c>
      <c r="D150" s="1358">
        <f>SUM(D140,D143:D144)</f>
        <v>371997</v>
      </c>
      <c r="E150" s="1360"/>
    </row>
    <row r="151" spans="1:5" ht="15" thickBot="1">
      <c r="A151" s="1353"/>
      <c r="B151" s="1353"/>
      <c r="C151" s="1355"/>
      <c r="D151" s="1355"/>
      <c r="E151" s="1355"/>
    </row>
    <row r="152" spans="1:5" ht="14.25">
      <c r="A152" s="1726" t="s">
        <v>882</v>
      </c>
      <c r="B152" s="1715" t="s">
        <v>1119</v>
      </c>
      <c r="C152" s="1724" t="s">
        <v>1200</v>
      </c>
      <c r="D152" s="1719" t="s">
        <v>1232</v>
      </c>
      <c r="E152" s="1355"/>
    </row>
    <row r="153" spans="1:4" ht="12.75" thickBot="1">
      <c r="A153" s="1716" t="s">
        <v>1225</v>
      </c>
      <c r="B153" s="1716"/>
      <c r="C153" s="1718"/>
      <c r="D153" s="1725"/>
    </row>
    <row r="154" spans="1:4" ht="15" thickBot="1">
      <c r="A154" s="1721" t="s">
        <v>1244</v>
      </c>
      <c r="B154" s="1722"/>
      <c r="C154" s="1722"/>
      <c r="D154" s="1723"/>
    </row>
    <row r="155" spans="1:4" ht="14.25">
      <c r="A155" s="1327" t="s">
        <v>1245</v>
      </c>
      <c r="B155" s="1374" t="s">
        <v>883</v>
      </c>
      <c r="C155" s="1329">
        <v>118</v>
      </c>
      <c r="D155" s="1375">
        <v>37539</v>
      </c>
    </row>
    <row r="156" spans="1:4" ht="14.25">
      <c r="A156" s="1327" t="s">
        <v>1246</v>
      </c>
      <c r="B156" s="1374" t="s">
        <v>884</v>
      </c>
      <c r="C156" s="1329">
        <v>70</v>
      </c>
      <c r="D156" s="1375">
        <v>32536</v>
      </c>
    </row>
  </sheetData>
  <sheetProtection/>
  <mergeCells count="38">
    <mergeCell ref="A139:D139"/>
    <mergeCell ref="A152:A153"/>
    <mergeCell ref="B152:B153"/>
    <mergeCell ref="C152:C153"/>
    <mergeCell ref="D152:D153"/>
    <mergeCell ref="A154:D154"/>
    <mergeCell ref="A125:A126"/>
    <mergeCell ref="B125:B126"/>
    <mergeCell ref="C125:C126"/>
    <mergeCell ref="D125:D126"/>
    <mergeCell ref="A127:D127"/>
    <mergeCell ref="A137:A138"/>
    <mergeCell ref="B137:B138"/>
    <mergeCell ref="C137:C138"/>
    <mergeCell ref="D137:D138"/>
    <mergeCell ref="A93:D93"/>
    <mergeCell ref="A109:A110"/>
    <mergeCell ref="B109:B110"/>
    <mergeCell ref="C109:C110"/>
    <mergeCell ref="D109:D110"/>
    <mergeCell ref="A111:D111"/>
    <mergeCell ref="A68:A69"/>
    <mergeCell ref="B68:B69"/>
    <mergeCell ref="C68:C69"/>
    <mergeCell ref="D68:D69"/>
    <mergeCell ref="A70:D70"/>
    <mergeCell ref="A91:A92"/>
    <mergeCell ref="B91:B92"/>
    <mergeCell ref="C91:C92"/>
    <mergeCell ref="D91:D92"/>
    <mergeCell ref="A1:E1"/>
    <mergeCell ref="A2:E2"/>
    <mergeCell ref="A3:E3"/>
    <mergeCell ref="A4:D4"/>
    <mergeCell ref="A7:A8"/>
    <mergeCell ref="B7:B8"/>
    <mergeCell ref="C7:C8"/>
    <mergeCell ref="D7:D8"/>
  </mergeCells>
  <printOptions/>
  <pageMargins left="0.7086614173228347" right="0.7086614173228347" top="0.35433070866141736" bottom="0.35433070866141736" header="0.31496062992125984" footer="0.11811023622047245"/>
  <pageSetup firstPageNumber="61" useFirstPageNumber="1" horizontalDpi="600" verticalDpi="600" orientation="portrait" paperSize="9" scale="67" r:id="rId1"/>
  <headerFooter>
    <oddFooter>&amp;C&amp;P.oldal
</oddFooter>
  </headerFooter>
  <rowBreaks count="2" manualBreakCount="2">
    <brk id="66" max="255" man="1"/>
    <brk id="1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3:D22"/>
  <sheetViews>
    <sheetView zoomScalePageLayoutView="0" workbookViewId="0" topLeftCell="A1">
      <selection activeCell="C19" sqref="C19"/>
    </sheetView>
  </sheetViews>
  <sheetFormatPr defaultColWidth="9.00390625" defaultRowHeight="12.75"/>
  <cols>
    <col min="3" max="3" width="51.125" style="0" customWidth="1"/>
    <col min="4" max="4" width="16.00390625" style="0" customWidth="1"/>
  </cols>
  <sheetData>
    <row r="3" spans="2:4" ht="15">
      <c r="B3" s="1727" t="s">
        <v>1247</v>
      </c>
      <c r="C3" s="1727"/>
      <c r="D3" s="1727"/>
    </row>
    <row r="4" spans="2:4" ht="15">
      <c r="B4" s="1727" t="s">
        <v>1355</v>
      </c>
      <c r="C4" s="1727"/>
      <c r="D4" s="1727"/>
    </row>
    <row r="5" ht="12">
      <c r="D5" s="60"/>
    </row>
    <row r="6" ht="12">
      <c r="D6" s="60"/>
    </row>
    <row r="7" ht="15.75" customHeight="1">
      <c r="D7" s="1385" t="s">
        <v>137</v>
      </c>
    </row>
    <row r="8" spans="2:4" ht="21.75" customHeight="1">
      <c r="B8" s="1386" t="s">
        <v>883</v>
      </c>
      <c r="C8" s="1387" t="s">
        <v>1356</v>
      </c>
      <c r="D8" s="1388">
        <v>2105</v>
      </c>
    </row>
    <row r="9" spans="2:4" ht="21.75" customHeight="1" thickBot="1">
      <c r="B9" s="1389" t="s">
        <v>884</v>
      </c>
      <c r="C9" s="1390" t="s">
        <v>1357</v>
      </c>
      <c r="D9" s="1391">
        <v>4760887</v>
      </c>
    </row>
    <row r="10" spans="2:4" ht="21.75" customHeight="1" thickBot="1" thickTop="1">
      <c r="B10" s="1392" t="s">
        <v>885</v>
      </c>
      <c r="C10" s="1393" t="s">
        <v>1358</v>
      </c>
      <c r="D10" s="1394">
        <f>SUM(D8:D9)</f>
        <v>4762992</v>
      </c>
    </row>
    <row r="11" spans="2:4" ht="21.75" customHeight="1" thickTop="1">
      <c r="B11" s="1126" t="s">
        <v>886</v>
      </c>
      <c r="C11" s="1395" t="s">
        <v>1248</v>
      </c>
      <c r="D11" s="1210">
        <v>29327300</v>
      </c>
    </row>
    <row r="12" spans="2:4" ht="21.75" customHeight="1">
      <c r="B12" s="1386" t="s">
        <v>887</v>
      </c>
      <c r="C12" s="1387" t="s">
        <v>1249</v>
      </c>
      <c r="D12" s="726">
        <v>4835246</v>
      </c>
    </row>
    <row r="13" spans="2:4" ht="21.75" customHeight="1">
      <c r="B13" s="1386" t="s">
        <v>757</v>
      </c>
      <c r="C13" s="1387" t="s">
        <v>1250</v>
      </c>
      <c r="D13" s="726">
        <v>22999412</v>
      </c>
    </row>
    <row r="14" spans="2:4" ht="21.75" customHeight="1">
      <c r="B14" s="1386" t="s">
        <v>138</v>
      </c>
      <c r="C14" s="1387" t="s">
        <v>1251</v>
      </c>
      <c r="D14" s="726">
        <v>223888</v>
      </c>
    </row>
    <row r="15" spans="2:4" ht="21.75" customHeight="1">
      <c r="B15" s="1386" t="s">
        <v>183</v>
      </c>
      <c r="C15" s="1387" t="s">
        <v>1252</v>
      </c>
      <c r="D15" s="726"/>
    </row>
    <row r="16" spans="2:4" ht="21.75" customHeight="1" thickBot="1">
      <c r="B16" s="1386" t="s">
        <v>185</v>
      </c>
      <c r="C16" s="1387" t="s">
        <v>1253</v>
      </c>
      <c r="D16" s="726"/>
    </row>
    <row r="17" spans="2:4" ht="21.75" customHeight="1" thickBot="1" thickTop="1">
      <c r="B17" s="1396" t="s">
        <v>187</v>
      </c>
      <c r="C17" s="1397" t="s">
        <v>1254</v>
      </c>
      <c r="D17" s="1214">
        <f>SUM(D11-D12-D13+D14+D15+D16)</f>
        <v>1716530</v>
      </c>
    </row>
    <row r="18" spans="2:4" ht="21.75" customHeight="1" thickTop="1">
      <c r="B18" s="1126" t="s">
        <v>188</v>
      </c>
      <c r="C18" s="1398" t="s">
        <v>1423</v>
      </c>
      <c r="D18" s="1399">
        <v>1491</v>
      </c>
    </row>
    <row r="19" spans="2:4" ht="21.75" customHeight="1" thickBot="1">
      <c r="B19" s="1389" t="s">
        <v>189</v>
      </c>
      <c r="C19" s="1390" t="s">
        <v>1359</v>
      </c>
      <c r="D19" s="1400">
        <v>6478030</v>
      </c>
    </row>
    <row r="20" spans="2:4" ht="21.75" customHeight="1" thickBot="1" thickTop="1">
      <c r="B20" s="1392" t="s">
        <v>190</v>
      </c>
      <c r="C20" s="1393" t="s">
        <v>1360</v>
      </c>
      <c r="D20" s="1394">
        <f>SUM(D18:D19)</f>
        <v>6479521</v>
      </c>
    </row>
    <row r="21" ht="12.75" thickTop="1"/>
    <row r="22" ht="12">
      <c r="D22" s="60"/>
    </row>
  </sheetData>
  <sheetProtection/>
  <mergeCells count="2"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r:id="rId1"/>
  <headerFooter>
    <oddFooter>&amp;C&amp;P.oldal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N12" sqref="N12"/>
    </sheetView>
  </sheetViews>
  <sheetFormatPr defaultColWidth="9.125" defaultRowHeight="12.75"/>
  <cols>
    <col min="1" max="2" width="9.125" style="1401" customWidth="1"/>
    <col min="3" max="3" width="6.50390625" style="1401" customWidth="1"/>
    <col min="4" max="4" width="13.25390625" style="1401" customWidth="1"/>
    <col min="5" max="5" width="13.75390625" style="1401" customWidth="1"/>
    <col min="6" max="16384" width="9.125" style="1401" customWidth="1"/>
  </cols>
  <sheetData>
    <row r="2" spans="1:13" ht="17.25" customHeight="1">
      <c r="A2" s="1728" t="s">
        <v>1255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</row>
    <row r="3" spans="1:13" ht="17.25" customHeight="1">
      <c r="A3" s="1729" t="s">
        <v>1256</v>
      </c>
      <c r="B3" s="1729"/>
      <c r="C3" s="1729"/>
      <c r="D3" s="1729"/>
      <c r="E3" s="1729"/>
      <c r="F3" s="1729"/>
      <c r="G3" s="1729"/>
      <c r="H3" s="1729"/>
      <c r="I3" s="1729"/>
      <c r="J3" s="1729"/>
      <c r="K3" s="1729"/>
      <c r="L3" s="1729"/>
      <c r="M3" s="1729"/>
    </row>
    <row r="5" spans="6:13" ht="12.75">
      <c r="F5" s="1402"/>
      <c r="G5" s="1402"/>
      <c r="H5" s="1402"/>
      <c r="I5" s="1402"/>
      <c r="J5" s="1402"/>
      <c r="K5" s="1402"/>
      <c r="L5" s="1402"/>
      <c r="M5" s="1403" t="s">
        <v>1037</v>
      </c>
    </row>
    <row r="6" spans="1:13" ht="21" customHeight="1">
      <c r="A6" s="1730" t="s">
        <v>882</v>
      </c>
      <c r="B6" s="1731"/>
      <c r="C6" s="1732"/>
      <c r="D6" s="1733" t="s">
        <v>1257</v>
      </c>
      <c r="E6" s="1733" t="s">
        <v>1354</v>
      </c>
      <c r="F6" s="1734"/>
      <c r="G6" s="1734"/>
      <c r="H6" s="1734"/>
      <c r="I6" s="1734"/>
      <c r="J6" s="1734"/>
      <c r="K6" s="1734"/>
      <c r="L6" s="1734"/>
      <c r="M6" s="1735"/>
    </row>
    <row r="7" spans="1:13" ht="21" customHeight="1">
      <c r="A7" s="1730"/>
      <c r="B7" s="1731"/>
      <c r="C7" s="1732"/>
      <c r="D7" s="1733"/>
      <c r="E7" s="1733"/>
      <c r="F7" s="1404" t="s">
        <v>1436</v>
      </c>
      <c r="G7" s="1404">
        <v>2018</v>
      </c>
      <c r="H7" s="1405">
        <v>2019</v>
      </c>
      <c r="I7" s="1405">
        <v>2020</v>
      </c>
      <c r="J7" s="1405">
        <v>2021</v>
      </c>
      <c r="K7" s="1405">
        <v>2022</v>
      </c>
      <c r="L7" s="1405">
        <v>2023</v>
      </c>
      <c r="M7" s="1405">
        <v>2024</v>
      </c>
    </row>
    <row r="8" spans="1:13" ht="12.75" customHeight="1">
      <c r="A8" s="1736" t="s">
        <v>1258</v>
      </c>
      <c r="B8" s="1737"/>
      <c r="C8" s="1738"/>
      <c r="D8" s="1739">
        <v>420000</v>
      </c>
      <c r="E8" s="1739">
        <v>300000</v>
      </c>
      <c r="F8" s="1739">
        <v>48000</v>
      </c>
      <c r="G8" s="1739">
        <v>48000</v>
      </c>
      <c r="H8" s="1739">
        <v>48000</v>
      </c>
      <c r="I8" s="1739">
        <v>48000</v>
      </c>
      <c r="J8" s="1739">
        <v>48000</v>
      </c>
      <c r="K8" s="1739">
        <v>48000</v>
      </c>
      <c r="L8" s="1739">
        <v>48000</v>
      </c>
      <c r="M8" s="1739">
        <v>12000</v>
      </c>
    </row>
    <row r="9" spans="1:13" ht="12.75" customHeight="1">
      <c r="A9" s="1736"/>
      <c r="B9" s="1737"/>
      <c r="C9" s="1738"/>
      <c r="D9" s="1740"/>
      <c r="E9" s="1740"/>
      <c r="F9" s="1740"/>
      <c r="G9" s="1740"/>
      <c r="H9" s="1740"/>
      <c r="I9" s="1740"/>
      <c r="J9" s="1740"/>
      <c r="K9" s="1740"/>
      <c r="L9" s="1740"/>
      <c r="M9" s="1740"/>
    </row>
    <row r="10" spans="1:13" ht="12.75" customHeight="1">
      <c r="A10" s="1736" t="s">
        <v>1259</v>
      </c>
      <c r="B10" s="1737"/>
      <c r="C10" s="1738"/>
      <c r="D10" s="1739">
        <v>90610</v>
      </c>
      <c r="E10" s="1739">
        <v>36244</v>
      </c>
      <c r="F10" s="1739">
        <v>18122</v>
      </c>
      <c r="G10" s="1739">
        <v>18122</v>
      </c>
      <c r="H10" s="1739">
        <v>18122</v>
      </c>
      <c r="I10" s="1739">
        <v>0</v>
      </c>
      <c r="J10" s="1739">
        <v>0</v>
      </c>
      <c r="K10" s="1739">
        <v>0</v>
      </c>
      <c r="L10" s="1739">
        <v>0</v>
      </c>
      <c r="M10" s="1739">
        <v>0</v>
      </c>
    </row>
    <row r="11" spans="1:13" ht="15.75" customHeight="1">
      <c r="A11" s="1736"/>
      <c r="B11" s="1737"/>
      <c r="C11" s="1738"/>
      <c r="D11" s="1740"/>
      <c r="E11" s="1740"/>
      <c r="F11" s="1740"/>
      <c r="G11" s="1740"/>
      <c r="H11" s="1740"/>
      <c r="I11" s="1740"/>
      <c r="J11" s="1740"/>
      <c r="K11" s="1740"/>
      <c r="L11" s="1740"/>
      <c r="M11" s="1740"/>
    </row>
    <row r="12" spans="1:13" ht="15.75" customHeight="1">
      <c r="A12" s="1741" t="s">
        <v>1260</v>
      </c>
      <c r="B12" s="1742"/>
      <c r="C12" s="1743"/>
      <c r="D12" s="1744">
        <v>148563</v>
      </c>
      <c r="E12" s="1744">
        <v>0</v>
      </c>
      <c r="F12" s="1744">
        <v>29314</v>
      </c>
      <c r="G12" s="1744">
        <v>0</v>
      </c>
      <c r="H12" s="1744">
        <v>0</v>
      </c>
      <c r="I12" s="1739">
        <v>0</v>
      </c>
      <c r="J12" s="1739">
        <v>0</v>
      </c>
      <c r="K12" s="1739">
        <v>0</v>
      </c>
      <c r="L12" s="1739">
        <v>0</v>
      </c>
      <c r="M12" s="1739">
        <v>0</v>
      </c>
    </row>
    <row r="13" spans="1:13" ht="15.75" customHeight="1">
      <c r="A13" s="1741"/>
      <c r="B13" s="1742"/>
      <c r="C13" s="1743"/>
      <c r="D13" s="1745"/>
      <c r="E13" s="1745"/>
      <c r="F13" s="1745"/>
      <c r="G13" s="1745"/>
      <c r="H13" s="1745"/>
      <c r="I13" s="1740"/>
      <c r="J13" s="1740"/>
      <c r="K13" s="1740"/>
      <c r="L13" s="1740"/>
      <c r="M13" s="1740"/>
    </row>
    <row r="14" spans="1:13" ht="12.75" customHeight="1">
      <c r="A14" s="1730" t="s">
        <v>869</v>
      </c>
      <c r="B14" s="1731"/>
      <c r="C14" s="1732"/>
      <c r="D14" s="1746">
        <f>SUM(D8:D13)</f>
        <v>659173</v>
      </c>
      <c r="E14" s="1746">
        <f>SUM(E8:E13)</f>
        <v>336244</v>
      </c>
      <c r="F14" s="1746">
        <f aca="true" t="shared" si="0" ref="F14:M14">SUM(F8:F13)</f>
        <v>95436</v>
      </c>
      <c r="G14" s="1746">
        <f t="shared" si="0"/>
        <v>66122</v>
      </c>
      <c r="H14" s="1746">
        <f t="shared" si="0"/>
        <v>66122</v>
      </c>
      <c r="I14" s="1746">
        <f t="shared" si="0"/>
        <v>48000</v>
      </c>
      <c r="J14" s="1746">
        <f t="shared" si="0"/>
        <v>48000</v>
      </c>
      <c r="K14" s="1746">
        <f t="shared" si="0"/>
        <v>48000</v>
      </c>
      <c r="L14" s="1746">
        <f t="shared" si="0"/>
        <v>48000</v>
      </c>
      <c r="M14" s="1746">
        <f t="shared" si="0"/>
        <v>12000</v>
      </c>
    </row>
    <row r="15" spans="1:13" ht="12.75" customHeight="1">
      <c r="A15" s="1730"/>
      <c r="B15" s="1731"/>
      <c r="C15" s="1732"/>
      <c r="D15" s="1747"/>
      <c r="E15" s="1747"/>
      <c r="F15" s="1747"/>
      <c r="G15" s="1747"/>
      <c r="H15" s="1747"/>
      <c r="I15" s="1747"/>
      <c r="J15" s="1747"/>
      <c r="K15" s="1747"/>
      <c r="L15" s="1747"/>
      <c r="M15" s="1747"/>
    </row>
  </sheetData>
  <sheetProtection/>
  <mergeCells count="50">
    <mergeCell ref="J14:J15"/>
    <mergeCell ref="K14:K15"/>
    <mergeCell ref="L14:L15"/>
    <mergeCell ref="M14:M15"/>
    <mergeCell ref="I12:I13"/>
    <mergeCell ref="I14:I15"/>
    <mergeCell ref="J12:J13"/>
    <mergeCell ref="K12:K13"/>
    <mergeCell ref="L12:L13"/>
    <mergeCell ref="M12:M13"/>
    <mergeCell ref="A14:C15"/>
    <mergeCell ref="D14:D15"/>
    <mergeCell ref="E14:E15"/>
    <mergeCell ref="F14:F15"/>
    <mergeCell ref="G14:G15"/>
    <mergeCell ref="H14:H15"/>
    <mergeCell ref="A12:C13"/>
    <mergeCell ref="D12:D13"/>
    <mergeCell ref="E12:E13"/>
    <mergeCell ref="F12:F13"/>
    <mergeCell ref="G12:G13"/>
    <mergeCell ref="H12:H13"/>
    <mergeCell ref="H10:H11"/>
    <mergeCell ref="I10:I11"/>
    <mergeCell ref="J10:J11"/>
    <mergeCell ref="K10:K11"/>
    <mergeCell ref="L10:L11"/>
    <mergeCell ref="M10:M11"/>
    <mergeCell ref="I8:I9"/>
    <mergeCell ref="J8:J9"/>
    <mergeCell ref="K8:K9"/>
    <mergeCell ref="L8:L9"/>
    <mergeCell ref="M8:M9"/>
    <mergeCell ref="A10:C11"/>
    <mergeCell ref="D10:D11"/>
    <mergeCell ref="E10:E11"/>
    <mergeCell ref="F10:F11"/>
    <mergeCell ref="G10:G11"/>
    <mergeCell ref="A8:C9"/>
    <mergeCell ref="D8:D9"/>
    <mergeCell ref="E8:E9"/>
    <mergeCell ref="F8:F9"/>
    <mergeCell ref="G8:G9"/>
    <mergeCell ref="H8:H9"/>
    <mergeCell ref="A2:M2"/>
    <mergeCell ref="A3:M3"/>
    <mergeCell ref="A6:C7"/>
    <mergeCell ref="D6:D7"/>
    <mergeCell ref="E6:E7"/>
    <mergeCell ref="F6:M6"/>
  </mergeCells>
  <printOptions/>
  <pageMargins left="0.3937007874015748" right="0.3937007874015748" top="0.3937007874015748" bottom="0.3937007874015748" header="0.5118110236220472" footer="0.5118110236220472"/>
  <pageSetup firstPageNumber="65" useFirstPageNumber="1" horizontalDpi="600" verticalDpi="600" orientation="landscape" paperSize="9" scale="91" r:id="rId1"/>
  <headerFooter alignWithMargins="0">
    <oddFooter>&amp;C&amp;P. oldal</oddFooter>
  </headerFooter>
  <ignoredErrors>
    <ignoredError sqref="F14:M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3:O160"/>
  <sheetViews>
    <sheetView zoomScale="75" zoomScaleNormal="75" zoomScaleSheetLayoutView="75" zoomScalePageLayoutView="0" workbookViewId="0" topLeftCell="C148">
      <selection activeCell="O157" sqref="O157"/>
    </sheetView>
  </sheetViews>
  <sheetFormatPr defaultColWidth="9.125" defaultRowHeight="12.75"/>
  <cols>
    <col min="1" max="1" width="4.50390625" style="663" customWidth="1"/>
    <col min="2" max="2" width="61.50390625" style="663" bestFit="1" customWidth="1"/>
    <col min="3" max="3" width="17.125" style="663" bestFit="1" customWidth="1"/>
    <col min="4" max="4" width="12.875" style="663" bestFit="1" customWidth="1"/>
    <col min="5" max="5" width="15.875" style="663" customWidth="1"/>
    <col min="6" max="6" width="12.50390625" style="663" customWidth="1"/>
    <col min="7" max="7" width="12.50390625" style="663" bestFit="1" customWidth="1"/>
    <col min="8" max="8" width="10.50390625" style="663" bestFit="1" customWidth="1"/>
    <col min="9" max="9" width="12.125" style="663" bestFit="1" customWidth="1"/>
    <col min="10" max="10" width="10.50390625" style="663" bestFit="1" customWidth="1"/>
    <col min="11" max="12" width="13.875" style="663" bestFit="1" customWidth="1"/>
    <col min="13" max="13" width="13.50390625" style="663" bestFit="1" customWidth="1"/>
    <col min="14" max="14" width="14.75390625" style="663" bestFit="1" customWidth="1"/>
    <col min="15" max="15" width="9.875" style="663" bestFit="1" customWidth="1"/>
    <col min="16" max="16384" width="9.125" style="663" customWidth="1"/>
  </cols>
  <sheetData>
    <row r="3" spans="1:14" ht="18.75" customHeight="1">
      <c r="A3" s="1758" t="s">
        <v>1425</v>
      </c>
      <c r="B3" s="1758"/>
      <c r="C3" s="1758"/>
      <c r="D3" s="1758"/>
      <c r="E3" s="1758"/>
      <c r="F3" s="1758"/>
      <c r="G3" s="1758"/>
      <c r="H3" s="1758"/>
      <c r="I3" s="1758"/>
      <c r="J3" s="1758"/>
      <c r="K3" s="1758"/>
      <c r="L3" s="1758"/>
      <c r="M3" s="1758"/>
      <c r="N3" s="1758"/>
    </row>
    <row r="4" spans="1:14" ht="15">
      <c r="A4" s="664"/>
      <c r="B4" s="1759" t="s">
        <v>234</v>
      </c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664"/>
    </row>
    <row r="5" spans="1:14" ht="15">
      <c r="A5" s="664"/>
      <c r="B5" s="1759" t="s">
        <v>376</v>
      </c>
      <c r="C5" s="1759"/>
      <c r="D5" s="1759"/>
      <c r="E5" s="1759"/>
      <c r="F5" s="1759"/>
      <c r="G5" s="1759"/>
      <c r="H5" s="1759"/>
      <c r="I5" s="1759"/>
      <c r="J5" s="1759"/>
      <c r="K5" s="1759"/>
      <c r="L5" s="1759"/>
      <c r="M5" s="1759"/>
      <c r="N5" s="664"/>
    </row>
    <row r="6" spans="2:13" ht="17.25"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</row>
    <row r="7" ht="12">
      <c r="N7" s="666" t="s">
        <v>137</v>
      </c>
    </row>
    <row r="8" spans="1:14" ht="32.25" customHeight="1">
      <c r="A8" s="667"/>
      <c r="B8" s="1752" t="s">
        <v>272</v>
      </c>
      <c r="C8" s="1748" t="s">
        <v>1353</v>
      </c>
      <c r="D8" s="1700" t="s">
        <v>523</v>
      </c>
      <c r="E8" s="1752" t="s">
        <v>529</v>
      </c>
      <c r="F8" s="1754" t="s">
        <v>235</v>
      </c>
      <c r="G8" s="668" t="s">
        <v>236</v>
      </c>
      <c r="H8" s="1756" t="s">
        <v>237</v>
      </c>
      <c r="I8" s="1757"/>
      <c r="J8" s="1761" t="s">
        <v>238</v>
      </c>
      <c r="K8" s="1761"/>
      <c r="L8" s="1762" t="s">
        <v>281</v>
      </c>
      <c r="M8" s="1748" t="s">
        <v>239</v>
      </c>
      <c r="N8" s="1749" t="s">
        <v>240</v>
      </c>
    </row>
    <row r="9" spans="1:14" ht="52.5" customHeight="1">
      <c r="A9" s="669"/>
      <c r="B9" s="1753"/>
      <c r="C9" s="1760"/>
      <c r="D9" s="1751"/>
      <c r="E9" s="1753"/>
      <c r="F9" s="1755"/>
      <c r="G9" s="668" t="s">
        <v>241</v>
      </c>
      <c r="H9" s="670" t="s">
        <v>242</v>
      </c>
      <c r="I9" s="670" t="s">
        <v>243</v>
      </c>
      <c r="J9" s="670" t="s">
        <v>242</v>
      </c>
      <c r="K9" s="670" t="s">
        <v>244</v>
      </c>
      <c r="L9" s="1763"/>
      <c r="M9" s="1514"/>
      <c r="N9" s="1750"/>
    </row>
    <row r="10" spans="1:14" ht="21" customHeight="1">
      <c r="A10" s="671" t="s">
        <v>883</v>
      </c>
      <c r="B10" s="672" t="s">
        <v>419</v>
      </c>
      <c r="C10" s="823">
        <f>SUM(C11:C21)</f>
        <v>519148</v>
      </c>
      <c r="D10" s="673">
        <f>SUM(E10:N10)</f>
        <v>519148</v>
      </c>
      <c r="E10" s="674"/>
      <c r="F10" s="674"/>
      <c r="G10" s="674"/>
      <c r="H10" s="674"/>
      <c r="I10" s="674"/>
      <c r="J10" s="674">
        <v>2500</v>
      </c>
      <c r="K10" s="674"/>
      <c r="L10" s="674">
        <v>443881</v>
      </c>
      <c r="M10" s="674">
        <v>72767</v>
      </c>
      <c r="N10" s="675"/>
    </row>
    <row r="11" spans="1:14" ht="21" customHeight="1">
      <c r="A11" s="671"/>
      <c r="B11" s="676" t="s">
        <v>528</v>
      </c>
      <c r="C11" s="893">
        <f>SUM('3c.m.'!E34)</f>
        <v>1010</v>
      </c>
      <c r="D11" s="677"/>
      <c r="E11" s="678"/>
      <c r="F11" s="678"/>
      <c r="G11" s="678"/>
      <c r="H11" s="678"/>
      <c r="I11" s="678"/>
      <c r="J11" s="678"/>
      <c r="K11" s="678"/>
      <c r="L11" s="678"/>
      <c r="M11" s="679"/>
      <c r="N11" s="675"/>
    </row>
    <row r="12" spans="1:14" ht="21" customHeight="1">
      <c r="A12" s="671"/>
      <c r="B12" s="680" t="s">
        <v>245</v>
      </c>
      <c r="C12" s="893">
        <f>SUM('3c.m.'!E42)</f>
        <v>1648</v>
      </c>
      <c r="D12" s="677"/>
      <c r="E12" s="678"/>
      <c r="F12" s="678"/>
      <c r="G12" s="678"/>
      <c r="H12" s="678"/>
      <c r="I12" s="678"/>
      <c r="J12" s="678"/>
      <c r="K12" s="678"/>
      <c r="L12" s="678"/>
      <c r="M12" s="679"/>
      <c r="N12" s="675"/>
    </row>
    <row r="13" spans="1:14" ht="21" customHeight="1">
      <c r="A13" s="671"/>
      <c r="B13" s="680" t="s">
        <v>374</v>
      </c>
      <c r="C13" s="893">
        <f>SUM('3c.m.'!E69)</f>
        <v>8843</v>
      </c>
      <c r="D13" s="677"/>
      <c r="E13" s="678"/>
      <c r="F13" s="678"/>
      <c r="G13" s="678"/>
      <c r="H13" s="678"/>
      <c r="I13" s="678"/>
      <c r="J13" s="678"/>
      <c r="K13" s="678"/>
      <c r="L13" s="678"/>
      <c r="M13" s="679"/>
      <c r="N13" s="675"/>
    </row>
    <row r="14" spans="1:14" ht="21" customHeight="1">
      <c r="A14" s="671"/>
      <c r="B14" s="681" t="s">
        <v>246</v>
      </c>
      <c r="C14" s="893">
        <f>SUM('3c.m.'!E212)</f>
        <v>6250</v>
      </c>
      <c r="D14" s="677"/>
      <c r="E14" s="678"/>
      <c r="F14" s="678"/>
      <c r="G14" s="678"/>
      <c r="H14" s="678"/>
      <c r="I14" s="678"/>
      <c r="J14" s="678"/>
      <c r="K14" s="678"/>
      <c r="L14" s="678"/>
      <c r="M14" s="679"/>
      <c r="N14" s="675"/>
    </row>
    <row r="15" spans="1:14" ht="21" customHeight="1">
      <c r="A15" s="671"/>
      <c r="B15" s="680" t="s">
        <v>247</v>
      </c>
      <c r="C15" s="893">
        <f>SUM('3c.m.'!E229)</f>
        <v>32698</v>
      </c>
      <c r="D15" s="677"/>
      <c r="E15" s="678"/>
      <c r="F15" s="678"/>
      <c r="G15" s="678"/>
      <c r="H15" s="678"/>
      <c r="I15" s="678"/>
      <c r="J15" s="678"/>
      <c r="K15" s="678"/>
      <c r="L15" s="678"/>
      <c r="M15" s="679"/>
      <c r="N15" s="675"/>
    </row>
    <row r="16" spans="1:14" ht="21" customHeight="1">
      <c r="A16" s="671"/>
      <c r="B16" s="680" t="s">
        <v>453</v>
      </c>
      <c r="C16" s="893">
        <f>SUM('3c.m.'!E302)</f>
        <v>369308</v>
      </c>
      <c r="D16" s="677"/>
      <c r="E16" s="678"/>
      <c r="F16" s="678"/>
      <c r="G16" s="678"/>
      <c r="H16" s="678"/>
      <c r="I16" s="678"/>
      <c r="J16" s="678"/>
      <c r="K16" s="678"/>
      <c r="L16" s="678"/>
      <c r="M16" s="679"/>
      <c r="N16" s="675"/>
    </row>
    <row r="17" spans="1:14" ht="21" customHeight="1">
      <c r="A17" s="671"/>
      <c r="B17" s="680" t="s">
        <v>454</v>
      </c>
      <c r="C17" s="893">
        <f>SUM('4.mell.'!E11)</f>
        <v>61794</v>
      </c>
      <c r="D17" s="677"/>
      <c r="E17" s="678"/>
      <c r="F17" s="678"/>
      <c r="G17" s="678"/>
      <c r="H17" s="678"/>
      <c r="I17" s="678"/>
      <c r="J17" s="678"/>
      <c r="K17" s="678"/>
      <c r="L17" s="678"/>
      <c r="M17" s="679"/>
      <c r="N17" s="675"/>
    </row>
    <row r="18" spans="1:14" ht="21" customHeight="1">
      <c r="A18" s="671"/>
      <c r="B18" s="680" t="s">
        <v>455</v>
      </c>
      <c r="C18" s="893">
        <f>SUM('4.mell.'!E12)</f>
        <v>34987</v>
      </c>
      <c r="D18" s="677"/>
      <c r="E18" s="678"/>
      <c r="F18" s="678"/>
      <c r="G18" s="678"/>
      <c r="H18" s="678"/>
      <c r="I18" s="678"/>
      <c r="J18" s="678"/>
      <c r="K18" s="678"/>
      <c r="L18" s="678"/>
      <c r="M18" s="679"/>
      <c r="N18" s="675"/>
    </row>
    <row r="19" spans="1:14" ht="21" customHeight="1">
      <c r="A19" s="671"/>
      <c r="B19" s="680" t="s">
        <v>370</v>
      </c>
      <c r="C19" s="893">
        <f>SUM('5.mell. '!E11)</f>
        <v>0</v>
      </c>
      <c r="D19" s="677"/>
      <c r="E19" s="678"/>
      <c r="F19" s="678"/>
      <c r="G19" s="678"/>
      <c r="H19" s="678"/>
      <c r="I19" s="678"/>
      <c r="J19" s="678"/>
      <c r="K19" s="678"/>
      <c r="L19" s="678"/>
      <c r="M19" s="679"/>
      <c r="N19" s="675"/>
    </row>
    <row r="20" spans="1:14" ht="21" customHeight="1">
      <c r="A20" s="671"/>
      <c r="B20" s="680" t="s">
        <v>369</v>
      </c>
      <c r="C20" s="893">
        <f>SUM('5.mell. '!E19)</f>
        <v>1115</v>
      </c>
      <c r="D20" s="677"/>
      <c r="E20" s="678"/>
      <c r="F20" s="678"/>
      <c r="G20" s="678"/>
      <c r="H20" s="678"/>
      <c r="I20" s="678"/>
      <c r="J20" s="678"/>
      <c r="K20" s="678"/>
      <c r="L20" s="678"/>
      <c r="M20" s="679"/>
      <c r="N20" s="675"/>
    </row>
    <row r="21" spans="1:14" ht="21" customHeight="1">
      <c r="A21" s="671"/>
      <c r="B21" s="680" t="s">
        <v>456</v>
      </c>
      <c r="C21" s="893">
        <f>SUM('5.mell. '!E23)</f>
        <v>1495</v>
      </c>
      <c r="D21" s="677"/>
      <c r="E21" s="678"/>
      <c r="F21" s="678"/>
      <c r="G21" s="678"/>
      <c r="H21" s="678"/>
      <c r="I21" s="678"/>
      <c r="J21" s="678"/>
      <c r="K21" s="678"/>
      <c r="L21" s="678"/>
      <c r="M21" s="679"/>
      <c r="N21" s="675"/>
    </row>
    <row r="22" spans="1:14" ht="21" customHeight="1">
      <c r="A22" s="671" t="s">
        <v>884</v>
      </c>
      <c r="B22" s="682" t="s">
        <v>248</v>
      </c>
      <c r="C22" s="673">
        <f>SUM(C23)</f>
        <v>12801</v>
      </c>
      <c r="D22" s="673">
        <f>SUM(E22:N22)</f>
        <v>12801</v>
      </c>
      <c r="E22" s="673"/>
      <c r="F22" s="673"/>
      <c r="G22" s="673"/>
      <c r="H22" s="673"/>
      <c r="I22" s="673"/>
      <c r="J22" s="673"/>
      <c r="K22" s="673"/>
      <c r="L22" s="673"/>
      <c r="M22" s="673"/>
      <c r="N22" s="675">
        <v>12801</v>
      </c>
    </row>
    <row r="23" spans="1:14" ht="21" customHeight="1">
      <c r="A23" s="671"/>
      <c r="B23" s="683" t="s">
        <v>249</v>
      </c>
      <c r="C23" s="684">
        <f>SUM('3d.m.'!E9)</f>
        <v>12801</v>
      </c>
      <c r="D23" s="684"/>
      <c r="E23" s="685"/>
      <c r="F23" s="685"/>
      <c r="G23" s="685"/>
      <c r="H23" s="685"/>
      <c r="I23" s="685"/>
      <c r="J23" s="685"/>
      <c r="K23" s="685"/>
      <c r="L23" s="685"/>
      <c r="M23" s="686"/>
      <c r="N23" s="675"/>
    </row>
    <row r="24" spans="1:14" ht="21" customHeight="1">
      <c r="A24" s="671" t="s">
        <v>885</v>
      </c>
      <c r="B24" s="682" t="s">
        <v>250</v>
      </c>
      <c r="C24" s="673">
        <f>SUM(C25)</f>
        <v>1161770</v>
      </c>
      <c r="D24" s="673">
        <f>SUM(E24:M24)</f>
        <v>1161770</v>
      </c>
      <c r="E24" s="685"/>
      <c r="F24" s="687">
        <v>26810</v>
      </c>
      <c r="G24" s="687">
        <v>209422</v>
      </c>
      <c r="H24" s="685"/>
      <c r="I24" s="685"/>
      <c r="J24" s="685"/>
      <c r="K24" s="685"/>
      <c r="L24" s="687">
        <v>925538</v>
      </c>
      <c r="M24" s="686"/>
      <c r="N24" s="675"/>
    </row>
    <row r="25" spans="1:14" ht="28.5" customHeight="1">
      <c r="A25" s="671"/>
      <c r="B25" s="1006" t="s">
        <v>457</v>
      </c>
      <c r="C25" s="684">
        <f>SUM('3c.m.'!E278)</f>
        <v>1161770</v>
      </c>
      <c r="D25" s="684"/>
      <c r="E25" s="685"/>
      <c r="F25" s="685"/>
      <c r="G25" s="685"/>
      <c r="H25" s="685"/>
      <c r="I25" s="685"/>
      <c r="J25" s="685"/>
      <c r="K25" s="685"/>
      <c r="L25" s="685"/>
      <c r="M25" s="686"/>
      <c r="N25" s="675"/>
    </row>
    <row r="26" spans="1:14" ht="21" customHeight="1">
      <c r="A26" s="671" t="s">
        <v>886</v>
      </c>
      <c r="B26" s="682" t="s">
        <v>251</v>
      </c>
      <c r="C26" s="673">
        <f>SUM(C27)</f>
        <v>616156</v>
      </c>
      <c r="D26" s="673">
        <f>SUM(E26:N26)</f>
        <v>616156</v>
      </c>
      <c r="E26" s="687">
        <v>940</v>
      </c>
      <c r="F26" s="687">
        <v>582676</v>
      </c>
      <c r="G26" s="687">
        <v>1926</v>
      </c>
      <c r="H26" s="685"/>
      <c r="I26" s="685"/>
      <c r="J26" s="685"/>
      <c r="K26" s="685"/>
      <c r="L26" s="687">
        <v>30614</v>
      </c>
      <c r="M26" s="686"/>
      <c r="N26" s="688"/>
    </row>
    <row r="27" spans="1:14" ht="21" customHeight="1">
      <c r="A27" s="671"/>
      <c r="B27" s="683" t="s">
        <v>252</v>
      </c>
      <c r="C27" s="684">
        <f>SUM('3b.m.'!E48)</f>
        <v>616156</v>
      </c>
      <c r="D27" s="684"/>
      <c r="E27" s="685"/>
      <c r="F27" s="685"/>
      <c r="G27" s="685"/>
      <c r="H27" s="685"/>
      <c r="I27" s="685"/>
      <c r="J27" s="685"/>
      <c r="K27" s="685"/>
      <c r="L27" s="685"/>
      <c r="M27" s="686"/>
      <c r="N27" s="675"/>
    </row>
    <row r="28" spans="1:14" ht="21" customHeight="1">
      <c r="A28" s="671" t="s">
        <v>887</v>
      </c>
      <c r="B28" s="682" t="s">
        <v>253</v>
      </c>
      <c r="C28" s="673">
        <f>SUM(C29:C45)</f>
        <v>1661621</v>
      </c>
      <c r="D28" s="673">
        <f>SUM(E28:N28)</f>
        <v>1661621</v>
      </c>
      <c r="E28" s="685"/>
      <c r="F28" s="687"/>
      <c r="G28" s="687"/>
      <c r="H28" s="685"/>
      <c r="I28" s="687"/>
      <c r="J28" s="685"/>
      <c r="K28" s="685"/>
      <c r="L28" s="687">
        <v>1661621</v>
      </c>
      <c r="M28" s="689"/>
      <c r="N28" s="690"/>
    </row>
    <row r="29" spans="1:14" ht="21" customHeight="1">
      <c r="A29" s="671"/>
      <c r="B29" s="683" t="s">
        <v>254</v>
      </c>
      <c r="C29" s="684">
        <f>SUM('3c.m.'!E270)</f>
        <v>270355</v>
      </c>
      <c r="D29" s="684"/>
      <c r="E29" s="685"/>
      <c r="F29" s="685"/>
      <c r="G29" s="685"/>
      <c r="H29" s="685"/>
      <c r="I29" s="685"/>
      <c r="J29" s="685"/>
      <c r="K29" s="685"/>
      <c r="L29" s="685"/>
      <c r="M29" s="686"/>
      <c r="N29" s="675"/>
    </row>
    <row r="30" spans="1:14" ht="24.75" customHeight="1">
      <c r="A30" s="671"/>
      <c r="B30" s="1006" t="s">
        <v>458</v>
      </c>
      <c r="C30" s="684">
        <f>SUM('3c.m.'!E294)</f>
        <v>6183</v>
      </c>
      <c r="D30" s="684"/>
      <c r="E30" s="685"/>
      <c r="F30" s="685"/>
      <c r="G30" s="685"/>
      <c r="H30" s="685"/>
      <c r="I30" s="685"/>
      <c r="J30" s="685"/>
      <c r="K30" s="685"/>
      <c r="L30" s="685"/>
      <c r="M30" s="686"/>
      <c r="N30" s="675"/>
    </row>
    <row r="31" spans="1:14" ht="21" customHeight="1">
      <c r="A31" s="671"/>
      <c r="B31" s="938" t="s">
        <v>371</v>
      </c>
      <c r="C31" s="684">
        <f>SUM('4.mell.'!E16)</f>
        <v>5947</v>
      </c>
      <c r="D31" s="684"/>
      <c r="E31" s="685"/>
      <c r="F31" s="685"/>
      <c r="G31" s="685"/>
      <c r="H31" s="685"/>
      <c r="I31" s="685"/>
      <c r="J31" s="685"/>
      <c r="K31" s="685"/>
      <c r="L31" s="685"/>
      <c r="M31" s="686"/>
      <c r="N31" s="675"/>
    </row>
    <row r="32" spans="1:14" ht="21" customHeight="1">
      <c r="A32" s="671"/>
      <c r="B32" s="683" t="s">
        <v>459</v>
      </c>
      <c r="C32" s="684">
        <f>SUM('4.mell.'!E22)</f>
        <v>712412</v>
      </c>
      <c r="D32" s="684"/>
      <c r="E32" s="685"/>
      <c r="F32" s="685"/>
      <c r="G32" s="685"/>
      <c r="H32" s="685"/>
      <c r="I32" s="685"/>
      <c r="J32" s="685"/>
      <c r="K32" s="685"/>
      <c r="L32" s="685"/>
      <c r="M32" s="686"/>
      <c r="N32" s="675"/>
    </row>
    <row r="33" spans="1:14" ht="21" customHeight="1">
      <c r="A33" s="671"/>
      <c r="B33" s="683" t="s">
        <v>460</v>
      </c>
      <c r="C33" s="684">
        <f>SUM('4.mell.'!E23)</f>
        <v>524042</v>
      </c>
      <c r="D33" s="684"/>
      <c r="E33" s="685"/>
      <c r="F33" s="685"/>
      <c r="G33" s="685"/>
      <c r="H33" s="685"/>
      <c r="I33" s="685"/>
      <c r="J33" s="685"/>
      <c r="K33" s="685"/>
      <c r="L33" s="685"/>
      <c r="M33" s="686"/>
      <c r="N33" s="675"/>
    </row>
    <row r="34" spans="1:14" ht="21" customHeight="1">
      <c r="A34" s="671"/>
      <c r="B34" s="940" t="s">
        <v>372</v>
      </c>
      <c r="C34" s="684">
        <f>SUM('4.mell.'!E24)</f>
        <v>0</v>
      </c>
      <c r="D34" s="684"/>
      <c r="E34" s="685"/>
      <c r="F34" s="685"/>
      <c r="G34" s="685"/>
      <c r="H34" s="685"/>
      <c r="I34" s="685"/>
      <c r="J34" s="685"/>
      <c r="K34" s="685"/>
      <c r="L34" s="685"/>
      <c r="M34" s="686"/>
      <c r="N34" s="675"/>
    </row>
    <row r="35" spans="1:14" ht="21" customHeight="1">
      <c r="A35" s="671"/>
      <c r="B35" s="939" t="s">
        <v>373</v>
      </c>
      <c r="C35" s="684">
        <f>SUM('4.mell.'!E25)</f>
        <v>0</v>
      </c>
      <c r="D35" s="684"/>
      <c r="E35" s="685"/>
      <c r="F35" s="685"/>
      <c r="G35" s="685"/>
      <c r="H35" s="685"/>
      <c r="I35" s="685"/>
      <c r="J35" s="685"/>
      <c r="K35" s="685"/>
      <c r="L35" s="685"/>
      <c r="M35" s="686"/>
      <c r="N35" s="675"/>
    </row>
    <row r="36" spans="1:14" ht="21" customHeight="1">
      <c r="A36" s="671"/>
      <c r="B36" s="939" t="s">
        <v>461</v>
      </c>
      <c r="C36" s="684">
        <f>SUM('4.mell.'!E26)</f>
        <v>15701</v>
      </c>
      <c r="D36" s="684"/>
      <c r="E36" s="685"/>
      <c r="F36" s="685"/>
      <c r="G36" s="685"/>
      <c r="H36" s="685"/>
      <c r="I36" s="685"/>
      <c r="J36" s="685"/>
      <c r="K36" s="685"/>
      <c r="L36" s="685"/>
      <c r="M36" s="686"/>
      <c r="N36" s="675"/>
    </row>
    <row r="37" spans="1:14" ht="21" customHeight="1">
      <c r="A37" s="671"/>
      <c r="B37" s="939" t="s">
        <v>462</v>
      </c>
      <c r="C37" s="684">
        <f>SUM('4.mell.'!E27)</f>
        <v>558</v>
      </c>
      <c r="D37" s="684"/>
      <c r="E37" s="685"/>
      <c r="F37" s="685"/>
      <c r="G37" s="685"/>
      <c r="H37" s="685"/>
      <c r="I37" s="685"/>
      <c r="J37" s="685"/>
      <c r="K37" s="685"/>
      <c r="L37" s="685"/>
      <c r="M37" s="686"/>
      <c r="N37" s="675"/>
    </row>
    <row r="38" spans="1:14" ht="21" customHeight="1">
      <c r="A38" s="671"/>
      <c r="B38" s="683" t="s">
        <v>533</v>
      </c>
      <c r="C38" s="684">
        <f>SUM('4.mell.'!E31)</f>
        <v>46692</v>
      </c>
      <c r="D38" s="684"/>
      <c r="E38" s="685"/>
      <c r="F38" s="685"/>
      <c r="G38" s="685"/>
      <c r="H38" s="685"/>
      <c r="I38" s="685"/>
      <c r="J38" s="685"/>
      <c r="K38" s="685"/>
      <c r="L38" s="685"/>
      <c r="M38" s="686"/>
      <c r="N38" s="675"/>
    </row>
    <row r="39" spans="1:14" ht="21" customHeight="1">
      <c r="A39" s="671"/>
      <c r="B39" s="683" t="s">
        <v>510</v>
      </c>
      <c r="C39" s="684">
        <f>SUM('4.mell.'!E38)</f>
        <v>0</v>
      </c>
      <c r="D39" s="684"/>
      <c r="E39" s="685"/>
      <c r="F39" s="685"/>
      <c r="G39" s="685"/>
      <c r="H39" s="685"/>
      <c r="I39" s="685"/>
      <c r="J39" s="685"/>
      <c r="K39" s="685"/>
      <c r="L39" s="685"/>
      <c r="M39" s="686"/>
      <c r="N39" s="675"/>
    </row>
    <row r="40" spans="1:14" ht="21" customHeight="1">
      <c r="A40" s="671"/>
      <c r="B40" s="683" t="s">
        <v>463</v>
      </c>
      <c r="C40" s="684">
        <f>SUM('4.mell.'!E45)</f>
        <v>0</v>
      </c>
      <c r="D40" s="684"/>
      <c r="E40" s="685"/>
      <c r="F40" s="685"/>
      <c r="G40" s="685"/>
      <c r="H40" s="685"/>
      <c r="I40" s="685"/>
      <c r="J40" s="685"/>
      <c r="K40" s="685"/>
      <c r="L40" s="685"/>
      <c r="M40" s="686"/>
      <c r="N40" s="675"/>
    </row>
    <row r="41" spans="1:14" ht="21" customHeight="1">
      <c r="A41" s="671"/>
      <c r="B41" s="683" t="s">
        <v>289</v>
      </c>
      <c r="C41" s="684">
        <f>SUM('4.mell.'!E46)</f>
        <v>30598</v>
      </c>
      <c r="D41" s="684"/>
      <c r="E41" s="685"/>
      <c r="F41" s="685"/>
      <c r="G41" s="685"/>
      <c r="H41" s="685"/>
      <c r="I41" s="685"/>
      <c r="J41" s="685"/>
      <c r="K41" s="685"/>
      <c r="L41" s="685"/>
      <c r="M41" s="686"/>
      <c r="N41" s="675"/>
    </row>
    <row r="42" spans="1:14" ht="21" customHeight="1">
      <c r="A42" s="671"/>
      <c r="B42" s="683" t="s">
        <v>464</v>
      </c>
      <c r="C42" s="684">
        <f>SUM('4.mell.'!E47)</f>
        <v>3694</v>
      </c>
      <c r="D42" s="684"/>
      <c r="E42" s="685"/>
      <c r="F42" s="685"/>
      <c r="G42" s="685"/>
      <c r="H42" s="685"/>
      <c r="I42" s="685"/>
      <c r="J42" s="685"/>
      <c r="K42" s="685"/>
      <c r="L42" s="685"/>
      <c r="M42" s="686"/>
      <c r="N42" s="675"/>
    </row>
    <row r="43" spans="1:14" ht="21" customHeight="1">
      <c r="A43" s="671"/>
      <c r="B43" s="683" t="s">
        <v>277</v>
      </c>
      <c r="C43" s="684">
        <f>SUM('4.mell.'!E48)</f>
        <v>17759</v>
      </c>
      <c r="D43" s="684"/>
      <c r="E43" s="685"/>
      <c r="F43" s="685"/>
      <c r="G43" s="685"/>
      <c r="H43" s="685"/>
      <c r="I43" s="685"/>
      <c r="J43" s="685"/>
      <c r="K43" s="685"/>
      <c r="L43" s="685"/>
      <c r="M43" s="686"/>
      <c r="N43" s="675"/>
    </row>
    <row r="44" spans="1:14" ht="21" customHeight="1">
      <c r="A44" s="671"/>
      <c r="B44" s="683" t="s">
        <v>465</v>
      </c>
      <c r="C44" s="684">
        <f>SUM('5.mell. '!E14)</f>
        <v>27680</v>
      </c>
      <c r="D44" s="684"/>
      <c r="E44" s="685"/>
      <c r="F44" s="685"/>
      <c r="G44" s="685"/>
      <c r="H44" s="685"/>
      <c r="I44" s="685"/>
      <c r="J44" s="685"/>
      <c r="K44" s="685"/>
      <c r="L44" s="685"/>
      <c r="M44" s="686"/>
      <c r="N44" s="675"/>
    </row>
    <row r="45" spans="1:14" ht="21" customHeight="1">
      <c r="A45" s="671"/>
      <c r="B45" s="683" t="s">
        <v>466</v>
      </c>
      <c r="C45" s="684">
        <f>SUM('5.mell. '!E21)</f>
        <v>0</v>
      </c>
      <c r="D45" s="684"/>
      <c r="E45" s="685"/>
      <c r="F45" s="685"/>
      <c r="G45" s="685"/>
      <c r="H45" s="685"/>
      <c r="I45" s="685"/>
      <c r="J45" s="685"/>
      <c r="K45" s="685"/>
      <c r="L45" s="685"/>
      <c r="M45" s="686"/>
      <c r="N45" s="675"/>
    </row>
    <row r="46" spans="1:14" ht="21" customHeight="1">
      <c r="A46" s="671" t="s">
        <v>757</v>
      </c>
      <c r="B46" s="682" t="s">
        <v>534</v>
      </c>
      <c r="C46" s="684"/>
      <c r="D46" s="673">
        <f>SUM(E46:M46)</f>
        <v>0</v>
      </c>
      <c r="E46" s="685"/>
      <c r="F46" s="685"/>
      <c r="G46" s="685"/>
      <c r="H46" s="685"/>
      <c r="I46" s="685"/>
      <c r="J46" s="685"/>
      <c r="K46" s="685"/>
      <c r="L46" s="685"/>
      <c r="M46" s="686"/>
      <c r="N46" s="675"/>
    </row>
    <row r="47" spans="1:14" ht="21" customHeight="1">
      <c r="A47" s="671" t="s">
        <v>138</v>
      </c>
      <c r="B47" s="682" t="s">
        <v>535</v>
      </c>
      <c r="C47" s="684"/>
      <c r="D47" s="673">
        <f>SUM(E47:M47)</f>
        <v>0</v>
      </c>
      <c r="E47" s="685"/>
      <c r="F47" s="685"/>
      <c r="G47" s="685"/>
      <c r="H47" s="685"/>
      <c r="I47" s="685"/>
      <c r="J47" s="685"/>
      <c r="K47" s="685"/>
      <c r="L47" s="685"/>
      <c r="M47" s="686"/>
      <c r="N47" s="675"/>
    </row>
    <row r="48" spans="1:14" ht="21" customHeight="1">
      <c r="A48" s="671" t="s">
        <v>183</v>
      </c>
      <c r="B48" s="682" t="s">
        <v>273</v>
      </c>
      <c r="C48" s="684"/>
      <c r="D48" s="673">
        <f>SUM(E48:M48)</f>
        <v>0</v>
      </c>
      <c r="E48" s="685"/>
      <c r="F48" s="685"/>
      <c r="G48" s="685"/>
      <c r="H48" s="685"/>
      <c r="I48" s="685"/>
      <c r="J48" s="685"/>
      <c r="K48" s="685"/>
      <c r="L48" s="685"/>
      <c r="M48" s="686"/>
      <c r="N48" s="675"/>
    </row>
    <row r="49" spans="1:14" ht="21" customHeight="1">
      <c r="A49" s="671" t="s">
        <v>185</v>
      </c>
      <c r="B49" s="682" t="s">
        <v>536</v>
      </c>
      <c r="C49" s="673">
        <f>SUM(C50:C52)</f>
        <v>68097</v>
      </c>
      <c r="D49" s="673">
        <f>SUM(E49:M49)</f>
        <v>68097</v>
      </c>
      <c r="E49" s="687"/>
      <c r="F49" s="687">
        <v>65870</v>
      </c>
      <c r="G49" s="687"/>
      <c r="H49" s="685"/>
      <c r="I49" s="685"/>
      <c r="J49" s="685"/>
      <c r="K49" s="685"/>
      <c r="L49" s="687">
        <v>2227</v>
      </c>
      <c r="M49" s="686"/>
      <c r="N49" s="675"/>
    </row>
    <row r="50" spans="1:14" ht="21" customHeight="1">
      <c r="A50" s="671"/>
      <c r="B50" s="683" t="s">
        <v>537</v>
      </c>
      <c r="C50" s="684">
        <f>SUM('3c.m.'!E328)</f>
        <v>7297</v>
      </c>
      <c r="D50" s="684"/>
      <c r="E50" s="685"/>
      <c r="F50" s="685"/>
      <c r="G50" s="685"/>
      <c r="H50" s="685"/>
      <c r="I50" s="685"/>
      <c r="J50" s="685"/>
      <c r="K50" s="685"/>
      <c r="L50" s="685"/>
      <c r="M50" s="686"/>
      <c r="N50" s="675"/>
    </row>
    <row r="51" spans="1:14" ht="21" customHeight="1">
      <c r="A51" s="671"/>
      <c r="B51" s="1482" t="s">
        <v>538</v>
      </c>
      <c r="C51" s="1483">
        <f>SUM('3c.m.'!E534)</f>
        <v>800</v>
      </c>
      <c r="D51" s="684"/>
      <c r="E51" s="685"/>
      <c r="F51" s="685"/>
      <c r="G51" s="685"/>
      <c r="H51" s="685"/>
      <c r="I51" s="685"/>
      <c r="J51" s="685"/>
      <c r="K51" s="685"/>
      <c r="L51" s="685"/>
      <c r="M51" s="686"/>
      <c r="N51" s="675"/>
    </row>
    <row r="52" spans="1:14" ht="21" customHeight="1">
      <c r="A52" s="671"/>
      <c r="B52" s="683" t="s">
        <v>276</v>
      </c>
      <c r="C52" s="684">
        <f>SUM('3c.m.'!E336)-'21mell'!C20</f>
        <v>60000</v>
      </c>
      <c r="D52" s="684"/>
      <c r="E52" s="685"/>
      <c r="F52" s="685"/>
      <c r="G52" s="685"/>
      <c r="H52" s="685"/>
      <c r="I52" s="685"/>
      <c r="J52" s="685"/>
      <c r="K52" s="685"/>
      <c r="L52" s="685"/>
      <c r="M52" s="686"/>
      <c r="N52" s="675"/>
    </row>
    <row r="53" spans="1:14" ht="21" customHeight="1">
      <c r="A53" s="671" t="s">
        <v>187</v>
      </c>
      <c r="B53" s="682" t="s">
        <v>539</v>
      </c>
      <c r="C53" s="673">
        <f>SUM(C54:C63)</f>
        <v>1053500</v>
      </c>
      <c r="D53" s="673">
        <f>SUM(E53:N53)</f>
        <v>1053500</v>
      </c>
      <c r="E53" s="687">
        <v>807709</v>
      </c>
      <c r="F53" s="687">
        <v>15065</v>
      </c>
      <c r="G53" s="673">
        <v>214379</v>
      </c>
      <c r="H53" s="687">
        <v>2128</v>
      </c>
      <c r="I53" s="687">
        <v>882</v>
      </c>
      <c r="J53" s="687"/>
      <c r="K53" s="685"/>
      <c r="L53" s="687">
        <v>13337</v>
      </c>
      <c r="M53" s="686"/>
      <c r="N53" s="675"/>
    </row>
    <row r="54" spans="1:14" ht="21" customHeight="1">
      <c r="A54" s="671"/>
      <c r="B54" s="683" t="s">
        <v>540</v>
      </c>
      <c r="C54" s="684">
        <f>SUM('2.mell'!E41)</f>
        <v>135430</v>
      </c>
      <c r="D54" s="673"/>
      <c r="E54" s="687"/>
      <c r="F54" s="685"/>
      <c r="G54" s="685"/>
      <c r="H54" s="685"/>
      <c r="I54" s="685"/>
      <c r="J54" s="685"/>
      <c r="K54" s="685"/>
      <c r="L54" s="685"/>
      <c r="M54" s="686"/>
      <c r="N54" s="675"/>
    </row>
    <row r="55" spans="1:14" ht="21" customHeight="1">
      <c r="A55" s="671"/>
      <c r="B55" s="683" t="s">
        <v>541</v>
      </c>
      <c r="C55" s="684">
        <f>SUM('2.mell'!E75)</f>
        <v>146741</v>
      </c>
      <c r="D55" s="673"/>
      <c r="E55" s="687"/>
      <c r="F55" s="685"/>
      <c r="G55" s="685"/>
      <c r="H55" s="685"/>
      <c r="I55" s="685"/>
      <c r="J55" s="685"/>
      <c r="K55" s="685"/>
      <c r="L55" s="685"/>
      <c r="M55" s="686"/>
      <c r="N55" s="675"/>
    </row>
    <row r="56" spans="1:14" ht="21" customHeight="1">
      <c r="A56" s="671"/>
      <c r="B56" s="683" t="s">
        <v>542</v>
      </c>
      <c r="C56" s="684">
        <f>SUM('2.mell'!E108)</f>
        <v>74492</v>
      </c>
      <c r="D56" s="673"/>
      <c r="E56" s="687"/>
      <c r="F56" s="685"/>
      <c r="G56" s="685"/>
      <c r="H56" s="685"/>
      <c r="I56" s="685"/>
      <c r="J56" s="685"/>
      <c r="K56" s="685"/>
      <c r="L56" s="685"/>
      <c r="M56" s="686"/>
      <c r="N56" s="675"/>
    </row>
    <row r="57" spans="1:14" ht="21" customHeight="1">
      <c r="A57" s="671"/>
      <c r="B57" s="683" t="s">
        <v>543</v>
      </c>
      <c r="C57" s="684">
        <f>SUM('2.mell'!E175)</f>
        <v>126970</v>
      </c>
      <c r="D57" s="673"/>
      <c r="E57" s="687"/>
      <c r="F57" s="685"/>
      <c r="G57" s="685"/>
      <c r="H57" s="685"/>
      <c r="I57" s="685"/>
      <c r="J57" s="685"/>
      <c r="K57" s="685"/>
      <c r="L57" s="685"/>
      <c r="M57" s="686"/>
      <c r="N57" s="675"/>
    </row>
    <row r="58" spans="1:14" ht="21" customHeight="1">
      <c r="A58" s="671"/>
      <c r="B58" s="683" t="s">
        <v>544</v>
      </c>
      <c r="C58" s="684">
        <f>SUM('2.mell'!E142)</f>
        <v>251768</v>
      </c>
      <c r="D58" s="673"/>
      <c r="E58" s="687"/>
      <c r="F58" s="685"/>
      <c r="G58" s="685"/>
      <c r="H58" s="685"/>
      <c r="I58" s="685"/>
      <c r="J58" s="685"/>
      <c r="K58" s="685"/>
      <c r="L58" s="685"/>
      <c r="M58" s="686"/>
      <c r="N58" s="675"/>
    </row>
    <row r="59" spans="1:14" ht="21" customHeight="1">
      <c r="A59" s="671"/>
      <c r="B59" s="683" t="s">
        <v>545</v>
      </c>
      <c r="C59" s="684">
        <f>SUM('2.mell'!E206)</f>
        <v>108411</v>
      </c>
      <c r="D59" s="673"/>
      <c r="E59" s="687"/>
      <c r="F59" s="685"/>
      <c r="G59" s="685"/>
      <c r="H59" s="685"/>
      <c r="I59" s="685"/>
      <c r="J59" s="685"/>
      <c r="K59" s="685"/>
      <c r="L59" s="685"/>
      <c r="M59" s="686"/>
      <c r="N59" s="675"/>
    </row>
    <row r="60" spans="1:14" ht="21" customHeight="1">
      <c r="A60" s="671"/>
      <c r="B60" s="683" t="s">
        <v>546</v>
      </c>
      <c r="C60" s="684">
        <f>SUM('2.mell'!E239)</f>
        <v>73753</v>
      </c>
      <c r="D60" s="673"/>
      <c r="E60" s="687"/>
      <c r="F60" s="685"/>
      <c r="G60" s="685"/>
      <c r="H60" s="685"/>
      <c r="I60" s="685"/>
      <c r="J60" s="685"/>
      <c r="K60" s="685"/>
      <c r="L60" s="685"/>
      <c r="M60" s="686"/>
      <c r="N60" s="675"/>
    </row>
    <row r="61" spans="1:14" ht="21" customHeight="1">
      <c r="A61" s="671"/>
      <c r="B61" s="683" t="s">
        <v>547</v>
      </c>
      <c r="C61" s="684">
        <f>SUM('2.mell'!E272)</f>
        <v>68796</v>
      </c>
      <c r="D61" s="673"/>
      <c r="E61" s="687"/>
      <c r="F61" s="685"/>
      <c r="G61" s="685"/>
      <c r="H61" s="685"/>
      <c r="I61" s="685"/>
      <c r="J61" s="685"/>
      <c r="K61" s="685"/>
      <c r="L61" s="685"/>
      <c r="M61" s="686"/>
      <c r="N61" s="675"/>
    </row>
    <row r="62" spans="1:14" ht="21" customHeight="1">
      <c r="A62" s="671"/>
      <c r="B62" s="683" t="s">
        <v>548</v>
      </c>
      <c r="C62" s="684">
        <f>SUM('2.mell'!E305)</f>
        <v>67139</v>
      </c>
      <c r="D62" s="673"/>
      <c r="E62" s="687"/>
      <c r="F62" s="685"/>
      <c r="G62" s="685"/>
      <c r="H62" s="685"/>
      <c r="I62" s="685"/>
      <c r="J62" s="685"/>
      <c r="K62" s="685"/>
      <c r="L62" s="685"/>
      <c r="M62" s="686"/>
      <c r="N62" s="675"/>
    </row>
    <row r="63" spans="1:14" ht="21" customHeight="1">
      <c r="A63" s="671"/>
      <c r="B63" s="683" t="s">
        <v>467</v>
      </c>
      <c r="C63" s="684"/>
      <c r="D63" s="673"/>
      <c r="E63" s="687"/>
      <c r="F63" s="685"/>
      <c r="G63" s="685"/>
      <c r="H63" s="685"/>
      <c r="I63" s="685"/>
      <c r="J63" s="685"/>
      <c r="K63" s="685"/>
      <c r="L63" s="685"/>
      <c r="M63" s="686"/>
      <c r="N63" s="675"/>
    </row>
    <row r="64" spans="1:14" ht="21" customHeight="1">
      <c r="A64" s="671" t="s">
        <v>188</v>
      </c>
      <c r="B64" s="682" t="s">
        <v>274</v>
      </c>
      <c r="C64" s="673">
        <f>SUM(C65:C76)</f>
        <v>54767</v>
      </c>
      <c r="D64" s="673">
        <f>SUM(E64:N64)</f>
        <v>54767</v>
      </c>
      <c r="E64" s="687"/>
      <c r="F64" s="687"/>
      <c r="G64" s="687">
        <v>46182</v>
      </c>
      <c r="H64" s="687">
        <v>3539</v>
      </c>
      <c r="I64" s="685"/>
      <c r="J64" s="685"/>
      <c r="K64" s="685"/>
      <c r="L64" s="687">
        <v>5046</v>
      </c>
      <c r="M64" s="686"/>
      <c r="N64" s="675"/>
    </row>
    <row r="65" spans="1:14" ht="21" customHeight="1">
      <c r="A65" s="691"/>
      <c r="B65" s="683" t="s">
        <v>549</v>
      </c>
      <c r="C65" s="684">
        <f>SUM('3c.m.'!E51)</f>
        <v>17338</v>
      </c>
      <c r="D65" s="684"/>
      <c r="E65" s="685"/>
      <c r="F65" s="685"/>
      <c r="G65" s="685"/>
      <c r="H65" s="685"/>
      <c r="I65" s="685"/>
      <c r="J65" s="685"/>
      <c r="K65" s="685"/>
      <c r="L65" s="685"/>
      <c r="M65" s="686"/>
      <c r="N65" s="675"/>
    </row>
    <row r="66" spans="1:14" ht="21" customHeight="1">
      <c r="A66" s="691"/>
      <c r="B66" s="683" t="s">
        <v>550</v>
      </c>
      <c r="C66" s="684">
        <f>SUM('3c.m.'!E379)</f>
        <v>9535</v>
      </c>
      <c r="D66" s="684"/>
      <c r="E66" s="685"/>
      <c r="F66" s="685"/>
      <c r="G66" s="685"/>
      <c r="H66" s="685"/>
      <c r="I66" s="685"/>
      <c r="J66" s="685"/>
      <c r="K66" s="685"/>
      <c r="L66" s="685"/>
      <c r="M66" s="686"/>
      <c r="N66" s="675"/>
    </row>
    <row r="67" spans="1:14" ht="21" customHeight="1">
      <c r="A67" s="691"/>
      <c r="B67" s="683" t="s">
        <v>731</v>
      </c>
      <c r="C67" s="684">
        <f>SUM('3c.m.'!E428)</f>
        <v>6847</v>
      </c>
      <c r="D67" s="684"/>
      <c r="E67" s="685"/>
      <c r="F67" s="685"/>
      <c r="G67" s="685"/>
      <c r="H67" s="685"/>
      <c r="I67" s="685"/>
      <c r="J67" s="685"/>
      <c r="K67" s="685"/>
      <c r="L67" s="685"/>
      <c r="M67" s="686"/>
      <c r="N67" s="675"/>
    </row>
    <row r="68" spans="1:14" ht="21" customHeight="1">
      <c r="A68" s="691"/>
      <c r="B68" s="683" t="s">
        <v>551</v>
      </c>
      <c r="C68" s="684">
        <f>SUM('3c.m.'!E437)</f>
        <v>138</v>
      </c>
      <c r="D68" s="684"/>
      <c r="E68" s="685"/>
      <c r="F68" s="685"/>
      <c r="G68" s="685"/>
      <c r="H68" s="685"/>
      <c r="I68" s="685"/>
      <c r="J68" s="685"/>
      <c r="K68" s="685"/>
      <c r="L68" s="685"/>
      <c r="M68" s="686"/>
      <c r="N68" s="675"/>
    </row>
    <row r="69" spans="1:14" ht="21" customHeight="1">
      <c r="A69" s="691"/>
      <c r="B69" s="683" t="s">
        <v>552</v>
      </c>
      <c r="C69" s="684">
        <f>SUM('3c.m.'!E453)</f>
        <v>5847</v>
      </c>
      <c r="D69" s="684"/>
      <c r="E69" s="685"/>
      <c r="F69" s="685"/>
      <c r="G69" s="685"/>
      <c r="H69" s="685"/>
      <c r="I69" s="685"/>
      <c r="J69" s="685"/>
      <c r="K69" s="685"/>
      <c r="L69" s="685"/>
      <c r="M69" s="686"/>
      <c r="N69" s="675"/>
    </row>
    <row r="70" spans="1:14" ht="21" customHeight="1">
      <c r="A70" s="691"/>
      <c r="B70" s="683" t="s">
        <v>468</v>
      </c>
      <c r="C70" s="684">
        <f>SUM('3c.m.'!E469)</f>
        <v>4254</v>
      </c>
      <c r="D70" s="684"/>
      <c r="E70" s="685"/>
      <c r="F70" s="685"/>
      <c r="G70" s="685"/>
      <c r="H70" s="685"/>
      <c r="I70" s="685"/>
      <c r="J70" s="685"/>
      <c r="K70" s="685"/>
      <c r="L70" s="685"/>
      <c r="M70" s="686"/>
      <c r="N70" s="675"/>
    </row>
    <row r="71" spans="1:14" ht="21" customHeight="1">
      <c r="A71" s="691"/>
      <c r="B71" s="683" t="s">
        <v>469</v>
      </c>
      <c r="C71" s="684">
        <f>SUM('3c.m.'!E477)</f>
        <v>1695</v>
      </c>
      <c r="D71" s="684"/>
      <c r="E71" s="685"/>
      <c r="F71" s="685"/>
      <c r="G71" s="685"/>
      <c r="H71" s="685"/>
      <c r="I71" s="685"/>
      <c r="J71" s="685"/>
      <c r="K71" s="685"/>
      <c r="L71" s="685"/>
      <c r="M71" s="686"/>
      <c r="N71" s="675"/>
    </row>
    <row r="72" spans="1:14" ht="21" customHeight="1">
      <c r="A72" s="691"/>
      <c r="B72" s="683" t="s">
        <v>553</v>
      </c>
      <c r="C72" s="684">
        <f>SUM('3c.m.'!E486)</f>
        <v>440</v>
      </c>
      <c r="D72" s="684"/>
      <c r="E72" s="685"/>
      <c r="F72" s="685"/>
      <c r="G72" s="685"/>
      <c r="H72" s="685"/>
      <c r="I72" s="685"/>
      <c r="J72" s="685"/>
      <c r="K72" s="685"/>
      <c r="L72" s="685"/>
      <c r="M72" s="686"/>
      <c r="N72" s="675"/>
    </row>
    <row r="73" spans="1:14" ht="21" customHeight="1">
      <c r="A73" s="691"/>
      <c r="B73" s="683" t="s">
        <v>471</v>
      </c>
      <c r="C73" s="684">
        <f>SUM('3c.m.'!E510)</f>
        <v>300</v>
      </c>
      <c r="D73" s="684"/>
      <c r="E73" s="685"/>
      <c r="F73" s="685"/>
      <c r="G73" s="685"/>
      <c r="H73" s="685"/>
      <c r="I73" s="685"/>
      <c r="J73" s="685"/>
      <c r="K73" s="685"/>
      <c r="L73" s="685"/>
      <c r="M73" s="686"/>
      <c r="N73" s="675"/>
    </row>
    <row r="74" spans="1:14" ht="21" customHeight="1">
      <c r="A74" s="691"/>
      <c r="B74" s="683" t="s">
        <v>554</v>
      </c>
      <c r="C74" s="684">
        <f>SUM('3c.m.'!E518)</f>
        <v>3733</v>
      </c>
      <c r="D74" s="684"/>
      <c r="E74" s="685"/>
      <c r="F74" s="685"/>
      <c r="G74" s="685"/>
      <c r="H74" s="685"/>
      <c r="I74" s="685"/>
      <c r="J74" s="685"/>
      <c r="K74" s="685"/>
      <c r="L74" s="685"/>
      <c r="M74" s="686"/>
      <c r="N74" s="675"/>
    </row>
    <row r="75" spans="1:14" ht="21" customHeight="1">
      <c r="A75" s="691"/>
      <c r="B75" s="683" t="s">
        <v>472</v>
      </c>
      <c r="C75" s="684">
        <f>SUM('3c.m.'!E526)</f>
        <v>2000</v>
      </c>
      <c r="D75" s="684"/>
      <c r="E75" s="685"/>
      <c r="F75" s="685"/>
      <c r="G75" s="685"/>
      <c r="H75" s="685"/>
      <c r="I75" s="685"/>
      <c r="J75" s="685"/>
      <c r="K75" s="685"/>
      <c r="L75" s="685"/>
      <c r="M75" s="686"/>
      <c r="N75" s="675"/>
    </row>
    <row r="76" spans="1:14" ht="21" customHeight="1">
      <c r="A76" s="691"/>
      <c r="B76" s="683" t="s">
        <v>473</v>
      </c>
      <c r="C76" s="684">
        <f>SUM('3c.m.'!E542)</f>
        <v>2640</v>
      </c>
      <c r="D76" s="684"/>
      <c r="E76" s="685"/>
      <c r="F76" s="685"/>
      <c r="G76" s="685"/>
      <c r="H76" s="685"/>
      <c r="I76" s="685"/>
      <c r="J76" s="685"/>
      <c r="K76" s="685"/>
      <c r="L76" s="685"/>
      <c r="M76" s="686"/>
      <c r="N76" s="675"/>
    </row>
    <row r="77" spans="1:14" ht="21" customHeight="1">
      <c r="A77" s="671" t="s">
        <v>189</v>
      </c>
      <c r="B77" s="682" t="s">
        <v>555</v>
      </c>
      <c r="C77" s="673">
        <f>SUM(C78:C79)</f>
        <v>2027</v>
      </c>
      <c r="D77" s="673">
        <f>SUM(E77:N77)</f>
        <v>2027</v>
      </c>
      <c r="E77" s="685"/>
      <c r="F77" s="687">
        <v>2027</v>
      </c>
      <c r="G77" s="687"/>
      <c r="H77" s="685"/>
      <c r="I77" s="685"/>
      <c r="J77" s="685"/>
      <c r="K77" s="685"/>
      <c r="L77" s="685"/>
      <c r="M77" s="686"/>
      <c r="N77" s="675"/>
    </row>
    <row r="78" spans="1:14" ht="21" customHeight="1">
      <c r="A78" s="671"/>
      <c r="B78" s="683" t="s">
        <v>474</v>
      </c>
      <c r="C78" s="684">
        <f>SUM('3c.m.'!E494)</f>
        <v>1000</v>
      </c>
      <c r="D78" s="684"/>
      <c r="E78" s="685"/>
      <c r="F78" s="685"/>
      <c r="G78" s="685"/>
      <c r="H78" s="685"/>
      <c r="I78" s="685"/>
      <c r="J78" s="685"/>
      <c r="K78" s="685"/>
      <c r="L78" s="685"/>
      <c r="M78" s="686"/>
      <c r="N78" s="675"/>
    </row>
    <row r="79" spans="1:14" ht="21" customHeight="1">
      <c r="A79" s="671"/>
      <c r="B79" s="683" t="s">
        <v>475</v>
      </c>
      <c r="C79" s="684">
        <f>SUM('3c.m.'!E502)</f>
        <v>1027</v>
      </c>
      <c r="D79" s="684"/>
      <c r="E79" s="685"/>
      <c r="F79" s="685"/>
      <c r="G79" s="685"/>
      <c r="H79" s="685"/>
      <c r="I79" s="685"/>
      <c r="J79" s="685"/>
      <c r="K79" s="685"/>
      <c r="L79" s="685"/>
      <c r="M79" s="686"/>
      <c r="N79" s="675"/>
    </row>
    <row r="80" spans="1:14" ht="21" customHeight="1">
      <c r="A80" s="671" t="s">
        <v>190</v>
      </c>
      <c r="B80" s="682" t="s">
        <v>275</v>
      </c>
      <c r="C80" s="673">
        <f>SUM(C81:C89)</f>
        <v>161200</v>
      </c>
      <c r="D80" s="673">
        <f>SUM(E80:N80)</f>
        <v>161200</v>
      </c>
      <c r="E80" s="687">
        <v>157869</v>
      </c>
      <c r="F80" s="687"/>
      <c r="G80" s="687">
        <v>3331</v>
      </c>
      <c r="H80" s="685"/>
      <c r="I80" s="685"/>
      <c r="J80" s="685"/>
      <c r="K80" s="685"/>
      <c r="L80" s="687"/>
      <c r="M80" s="686"/>
      <c r="N80" s="675"/>
    </row>
    <row r="81" spans="1:14" ht="21" customHeight="1">
      <c r="A81" s="691"/>
      <c r="B81" s="683" t="s">
        <v>556</v>
      </c>
      <c r="C81" s="684">
        <f>SUM('3c.m.'!E722)</f>
        <v>3000</v>
      </c>
      <c r="D81" s="684"/>
      <c r="E81" s="685"/>
      <c r="F81" s="685"/>
      <c r="G81" s="685"/>
      <c r="H81" s="685"/>
      <c r="I81" s="685"/>
      <c r="J81" s="685"/>
      <c r="K81" s="685"/>
      <c r="L81" s="685"/>
      <c r="M81" s="686"/>
      <c r="N81" s="675"/>
    </row>
    <row r="82" spans="1:14" ht="21" customHeight="1">
      <c r="A82" s="691"/>
      <c r="B82" s="683" t="s">
        <v>557</v>
      </c>
      <c r="C82" s="684">
        <f>SUM('3c.m.'!E730)</f>
        <v>2000</v>
      </c>
      <c r="D82" s="684"/>
      <c r="E82" s="685"/>
      <c r="F82" s="685"/>
      <c r="G82" s="685"/>
      <c r="H82" s="685"/>
      <c r="I82" s="685"/>
      <c r="J82" s="685"/>
      <c r="K82" s="685"/>
      <c r="L82" s="685"/>
      <c r="M82" s="686"/>
      <c r="N82" s="675"/>
    </row>
    <row r="83" spans="1:14" ht="21" customHeight="1">
      <c r="A83" s="691"/>
      <c r="B83" s="683" t="s">
        <v>476</v>
      </c>
      <c r="C83" s="684">
        <f>SUM('3c.m.'!E738)</f>
        <v>5000</v>
      </c>
      <c r="D83" s="684"/>
      <c r="E83" s="685"/>
      <c r="F83" s="685"/>
      <c r="G83" s="685"/>
      <c r="H83" s="685"/>
      <c r="I83" s="685"/>
      <c r="J83" s="685"/>
      <c r="K83" s="685"/>
      <c r="L83" s="685"/>
      <c r="M83" s="686"/>
      <c r="N83" s="675"/>
    </row>
    <row r="84" spans="1:14" ht="21" customHeight="1">
      <c r="A84" s="691"/>
      <c r="B84" s="683" t="s">
        <v>477</v>
      </c>
      <c r="C84" s="684">
        <f>SUM('3c.m.'!E746)</f>
        <v>5000</v>
      </c>
      <c r="D84" s="684"/>
      <c r="E84" s="685"/>
      <c r="F84" s="685"/>
      <c r="G84" s="685"/>
      <c r="H84" s="685"/>
      <c r="I84" s="685"/>
      <c r="J84" s="685"/>
      <c r="K84" s="685"/>
      <c r="L84" s="685"/>
      <c r="M84" s="686"/>
      <c r="N84" s="675"/>
    </row>
    <row r="85" spans="1:14" ht="21" customHeight="1">
      <c r="A85" s="691"/>
      <c r="B85" s="683" t="s">
        <v>478</v>
      </c>
      <c r="C85" s="684">
        <f>SUM('3c.m.'!E755)</f>
        <v>3000</v>
      </c>
      <c r="D85" s="684"/>
      <c r="E85" s="685"/>
      <c r="F85" s="685"/>
      <c r="G85" s="685"/>
      <c r="H85" s="685"/>
      <c r="I85" s="685"/>
      <c r="J85" s="685"/>
      <c r="K85" s="685"/>
      <c r="L85" s="685"/>
      <c r="M85" s="686"/>
      <c r="N85" s="675"/>
    </row>
    <row r="86" spans="1:14" ht="21" customHeight="1">
      <c r="A86" s="691"/>
      <c r="B86" s="683" t="s">
        <v>479</v>
      </c>
      <c r="C86" s="684">
        <f>SUM('3c.m.'!E763)</f>
        <v>3000</v>
      </c>
      <c r="D86" s="684"/>
      <c r="E86" s="685"/>
      <c r="F86" s="685"/>
      <c r="G86" s="685"/>
      <c r="H86" s="685"/>
      <c r="I86" s="685"/>
      <c r="J86" s="685"/>
      <c r="K86" s="685"/>
      <c r="L86" s="685"/>
      <c r="M86" s="686"/>
      <c r="N86" s="675"/>
    </row>
    <row r="87" spans="1:14" ht="21" customHeight="1">
      <c r="A87" s="691"/>
      <c r="B87" s="683" t="s">
        <v>480</v>
      </c>
      <c r="C87" s="684">
        <f>SUM('3c.m.'!E771)</f>
        <v>1500</v>
      </c>
      <c r="D87" s="684"/>
      <c r="E87" s="685"/>
      <c r="F87" s="685"/>
      <c r="G87" s="685"/>
      <c r="H87" s="685"/>
      <c r="I87" s="685"/>
      <c r="J87" s="685"/>
      <c r="K87" s="685"/>
      <c r="L87" s="685"/>
      <c r="M87" s="686"/>
      <c r="N87" s="675"/>
    </row>
    <row r="88" spans="1:14" ht="21" customHeight="1">
      <c r="A88" s="691"/>
      <c r="B88" s="683" t="s">
        <v>558</v>
      </c>
      <c r="C88" s="684">
        <f>SUM('3d.m.'!E25)</f>
        <v>2800</v>
      </c>
      <c r="D88" s="684"/>
      <c r="E88" s="685"/>
      <c r="F88" s="685"/>
      <c r="G88" s="685"/>
      <c r="H88" s="685"/>
      <c r="I88" s="685"/>
      <c r="J88" s="685"/>
      <c r="K88" s="685"/>
      <c r="L88" s="685"/>
      <c r="M88" s="686"/>
      <c r="N88" s="675"/>
    </row>
    <row r="89" spans="1:14" ht="21" customHeight="1">
      <c r="A89" s="691"/>
      <c r="B89" s="683" t="s">
        <v>481</v>
      </c>
      <c r="C89" s="684">
        <f>SUM('3d.m.'!E39)</f>
        <v>135900</v>
      </c>
      <c r="D89" s="684"/>
      <c r="E89" s="685"/>
      <c r="F89" s="685"/>
      <c r="G89" s="685"/>
      <c r="H89" s="685"/>
      <c r="I89" s="685"/>
      <c r="J89" s="685"/>
      <c r="K89" s="685"/>
      <c r="L89" s="685"/>
      <c r="M89" s="686"/>
      <c r="N89" s="675"/>
    </row>
    <row r="90" spans="1:14" ht="21" customHeight="1">
      <c r="A90" s="671" t="s">
        <v>192</v>
      </c>
      <c r="B90" s="682" t="s">
        <v>559</v>
      </c>
      <c r="C90" s="673">
        <f>SUM(C91:C113)</f>
        <v>2010860</v>
      </c>
      <c r="D90" s="673">
        <f>SUM(E90:N90)</f>
        <v>2010860</v>
      </c>
      <c r="E90" s="685"/>
      <c r="F90" s="687">
        <v>84838</v>
      </c>
      <c r="G90" s="687"/>
      <c r="H90" s="687"/>
      <c r="I90" s="687">
        <v>65745</v>
      </c>
      <c r="J90" s="685"/>
      <c r="K90" s="685"/>
      <c r="L90" s="687">
        <v>745591</v>
      </c>
      <c r="M90" s="689">
        <v>1114686</v>
      </c>
      <c r="N90" s="692"/>
    </row>
    <row r="91" spans="1:14" ht="21" customHeight="1">
      <c r="A91" s="691"/>
      <c r="B91" s="683" t="s">
        <v>482</v>
      </c>
      <c r="C91" s="684">
        <f>SUM('3c.m.'!E61)</f>
        <v>789531</v>
      </c>
      <c r="D91" s="684"/>
      <c r="E91" s="685"/>
      <c r="F91" s="685"/>
      <c r="G91" s="685"/>
      <c r="H91" s="685"/>
      <c r="I91" s="685"/>
      <c r="J91" s="685"/>
      <c r="K91" s="685"/>
      <c r="L91" s="685"/>
      <c r="M91" s="686"/>
      <c r="N91" s="675"/>
    </row>
    <row r="92" spans="1:14" ht="21" customHeight="1">
      <c r="A92" s="691"/>
      <c r="B92" s="683" t="s">
        <v>560</v>
      </c>
      <c r="C92" s="684">
        <f>SUM('3c.m.'!E78)</f>
        <v>96763</v>
      </c>
      <c r="D92" s="684"/>
      <c r="E92" s="685"/>
      <c r="F92" s="685"/>
      <c r="G92" s="685"/>
      <c r="H92" s="685"/>
      <c r="I92" s="685"/>
      <c r="J92" s="685"/>
      <c r="K92" s="685"/>
      <c r="L92" s="685"/>
      <c r="M92" s="686"/>
      <c r="N92" s="675"/>
    </row>
    <row r="93" spans="1:14" ht="21" customHeight="1">
      <c r="A93" s="691"/>
      <c r="B93" s="680" t="s">
        <v>280</v>
      </c>
      <c r="C93" s="684">
        <f>SUM('3c.m.'!E86)</f>
        <v>56425</v>
      </c>
      <c r="D93" s="684"/>
      <c r="E93" s="685"/>
      <c r="F93" s="685"/>
      <c r="G93" s="685"/>
      <c r="H93" s="685"/>
      <c r="I93" s="685"/>
      <c r="J93" s="685"/>
      <c r="K93" s="685"/>
      <c r="L93" s="685"/>
      <c r="M93" s="686"/>
      <c r="N93" s="675"/>
    </row>
    <row r="94" spans="1:14" ht="21" customHeight="1">
      <c r="A94" s="691"/>
      <c r="B94" s="680" t="s">
        <v>483</v>
      </c>
      <c r="C94" s="684">
        <f>SUM('3c.m.'!E95)</f>
        <v>9139</v>
      </c>
      <c r="D94" s="684"/>
      <c r="E94" s="685"/>
      <c r="F94" s="685"/>
      <c r="G94" s="685"/>
      <c r="H94" s="685"/>
      <c r="I94" s="685"/>
      <c r="J94" s="685"/>
      <c r="K94" s="685"/>
      <c r="L94" s="685"/>
      <c r="M94" s="686"/>
      <c r="N94" s="675"/>
    </row>
    <row r="95" spans="1:14" ht="21" customHeight="1">
      <c r="A95" s="691"/>
      <c r="B95" s="680" t="s">
        <v>561</v>
      </c>
      <c r="C95" s="684">
        <f>SUM('3c.m.'!E103)</f>
        <v>13002</v>
      </c>
      <c r="D95" s="684"/>
      <c r="E95" s="685"/>
      <c r="F95" s="685"/>
      <c r="G95" s="685"/>
      <c r="H95" s="685"/>
      <c r="I95" s="685"/>
      <c r="J95" s="685"/>
      <c r="K95" s="685"/>
      <c r="L95" s="685"/>
      <c r="M95" s="686"/>
      <c r="N95" s="675"/>
    </row>
    <row r="96" spans="1:14" ht="21" customHeight="1">
      <c r="A96" s="691"/>
      <c r="B96" s="680" t="s">
        <v>484</v>
      </c>
      <c r="C96" s="684">
        <f>SUM('3c.m.'!E111)</f>
        <v>9294</v>
      </c>
      <c r="D96" s="684"/>
      <c r="E96" s="685"/>
      <c r="F96" s="685"/>
      <c r="G96" s="685"/>
      <c r="H96" s="685"/>
      <c r="I96" s="685"/>
      <c r="J96" s="685"/>
      <c r="K96" s="685"/>
      <c r="L96" s="685"/>
      <c r="M96" s="686"/>
      <c r="N96" s="675"/>
    </row>
    <row r="97" spans="1:14" ht="21" customHeight="1">
      <c r="A97" s="691"/>
      <c r="B97" s="680" t="s">
        <v>562</v>
      </c>
      <c r="C97" s="684">
        <f>SUM('3c.m.'!E119)</f>
        <v>3572</v>
      </c>
      <c r="D97" s="684"/>
      <c r="E97" s="685"/>
      <c r="F97" s="685"/>
      <c r="G97" s="685"/>
      <c r="H97" s="685"/>
      <c r="I97" s="685"/>
      <c r="J97" s="685"/>
      <c r="K97" s="685"/>
      <c r="L97" s="685"/>
      <c r="M97" s="686"/>
      <c r="N97" s="675"/>
    </row>
    <row r="98" spans="1:14" ht="21" customHeight="1">
      <c r="A98" s="691"/>
      <c r="B98" s="680" t="s">
        <v>563</v>
      </c>
      <c r="C98" s="684">
        <f>SUM('3c.m.'!E286)</f>
        <v>530461</v>
      </c>
      <c r="D98" s="684"/>
      <c r="E98" s="685"/>
      <c r="F98" s="685"/>
      <c r="G98" s="685"/>
      <c r="H98" s="685"/>
      <c r="I98" s="685"/>
      <c r="J98" s="685"/>
      <c r="K98" s="685"/>
      <c r="L98" s="685"/>
      <c r="M98" s="686"/>
      <c r="N98" s="675"/>
    </row>
    <row r="99" spans="1:14" ht="21" customHeight="1">
      <c r="A99" s="691"/>
      <c r="B99" s="683" t="s">
        <v>564</v>
      </c>
      <c r="C99" s="684">
        <f>SUM('4.mell.'!E35)</f>
        <v>106442</v>
      </c>
      <c r="D99" s="684"/>
      <c r="E99" s="685"/>
      <c r="F99" s="685"/>
      <c r="G99" s="685"/>
      <c r="H99" s="685"/>
      <c r="I99" s="685"/>
      <c r="J99" s="685"/>
      <c r="K99" s="685"/>
      <c r="L99" s="685"/>
      <c r="M99" s="686"/>
      <c r="N99" s="675"/>
    </row>
    <row r="100" spans="1:14" ht="21" customHeight="1">
      <c r="A100" s="691"/>
      <c r="B100" s="683" t="s">
        <v>565</v>
      </c>
      <c r="C100" s="684">
        <f>SUM('4.mell.'!E40)</f>
        <v>54576</v>
      </c>
      <c r="D100" s="684"/>
      <c r="E100" s="685"/>
      <c r="F100" s="685"/>
      <c r="G100" s="685"/>
      <c r="H100" s="685"/>
      <c r="I100" s="685"/>
      <c r="J100" s="685"/>
      <c r="K100" s="685"/>
      <c r="L100" s="685"/>
      <c r="M100" s="686"/>
      <c r="N100" s="675"/>
    </row>
    <row r="101" spans="1:14" ht="21" customHeight="1">
      <c r="A101" s="691"/>
      <c r="B101" s="683" t="s">
        <v>566</v>
      </c>
      <c r="C101" s="684">
        <f>SUM('4.mell.'!E44)</f>
        <v>142797</v>
      </c>
      <c r="D101" s="684"/>
      <c r="E101" s="685"/>
      <c r="F101" s="685"/>
      <c r="G101" s="685"/>
      <c r="H101" s="685"/>
      <c r="I101" s="685"/>
      <c r="J101" s="685"/>
      <c r="K101" s="685"/>
      <c r="L101" s="685"/>
      <c r="M101" s="686"/>
      <c r="N101" s="675"/>
    </row>
    <row r="102" spans="1:14" ht="21" customHeight="1">
      <c r="A102" s="691"/>
      <c r="B102" s="683" t="s">
        <v>313</v>
      </c>
      <c r="C102" s="684">
        <f>SUM('4.mell.'!E56)</f>
        <v>4104</v>
      </c>
      <c r="D102" s="684"/>
      <c r="E102" s="685"/>
      <c r="F102" s="685"/>
      <c r="G102" s="685"/>
      <c r="H102" s="685"/>
      <c r="I102" s="685"/>
      <c r="J102" s="685"/>
      <c r="K102" s="685"/>
      <c r="L102" s="685"/>
      <c r="M102" s="686"/>
      <c r="N102" s="675"/>
    </row>
    <row r="103" spans="1:14" ht="21" customHeight="1">
      <c r="A103" s="691"/>
      <c r="B103" s="683" t="s">
        <v>314</v>
      </c>
      <c r="C103" s="684">
        <f>SUM('4.mell.'!E57)</f>
        <v>10781</v>
      </c>
      <c r="D103" s="684"/>
      <c r="E103" s="685"/>
      <c r="F103" s="685"/>
      <c r="G103" s="685"/>
      <c r="H103" s="685"/>
      <c r="I103" s="685"/>
      <c r="J103" s="685"/>
      <c r="K103" s="685"/>
      <c r="L103" s="685"/>
      <c r="M103" s="686"/>
      <c r="N103" s="675"/>
    </row>
    <row r="104" spans="1:14" ht="21" customHeight="1">
      <c r="A104" s="691"/>
      <c r="B104" s="683" t="s">
        <v>315</v>
      </c>
      <c r="C104" s="684">
        <f>SUM('4.mell.'!E58)</f>
        <v>8556</v>
      </c>
      <c r="D104" s="684"/>
      <c r="E104" s="685"/>
      <c r="F104" s="685"/>
      <c r="G104" s="685"/>
      <c r="H104" s="685"/>
      <c r="I104" s="685"/>
      <c r="J104" s="685"/>
      <c r="K104" s="685"/>
      <c r="L104" s="685"/>
      <c r="M104" s="686"/>
      <c r="N104" s="675"/>
    </row>
    <row r="105" spans="1:14" ht="21" customHeight="1">
      <c r="A105" s="691"/>
      <c r="B105" s="683" t="s">
        <v>316</v>
      </c>
      <c r="C105" s="684">
        <f>SUM('4.mell.'!E59)</f>
        <v>19800</v>
      </c>
      <c r="D105" s="684"/>
      <c r="E105" s="685"/>
      <c r="F105" s="685"/>
      <c r="G105" s="685"/>
      <c r="H105" s="685"/>
      <c r="I105" s="685"/>
      <c r="J105" s="685"/>
      <c r="K105" s="685"/>
      <c r="L105" s="685"/>
      <c r="M105" s="686"/>
      <c r="N105" s="675"/>
    </row>
    <row r="106" spans="1:14" ht="21" customHeight="1">
      <c r="A106" s="691"/>
      <c r="B106" s="683" t="s">
        <v>317</v>
      </c>
      <c r="C106" s="684">
        <f>SUM('4.mell.'!E60)</f>
        <v>5650</v>
      </c>
      <c r="D106" s="684"/>
      <c r="E106" s="685"/>
      <c r="F106" s="685"/>
      <c r="G106" s="685"/>
      <c r="H106" s="685"/>
      <c r="I106" s="685"/>
      <c r="J106" s="685"/>
      <c r="K106" s="685"/>
      <c r="L106" s="685"/>
      <c r="M106" s="686"/>
      <c r="N106" s="675"/>
    </row>
    <row r="107" spans="1:14" ht="21" customHeight="1">
      <c r="A107" s="691"/>
      <c r="B107" s="683" t="s">
        <v>318</v>
      </c>
      <c r="C107" s="684">
        <f>SUM('4.mell.'!E61)</f>
        <v>2497</v>
      </c>
      <c r="D107" s="684"/>
      <c r="E107" s="685"/>
      <c r="F107" s="685"/>
      <c r="G107" s="685"/>
      <c r="H107" s="685"/>
      <c r="I107" s="685"/>
      <c r="J107" s="685"/>
      <c r="K107" s="685"/>
      <c r="L107" s="685"/>
      <c r="M107" s="686"/>
      <c r="N107" s="675"/>
    </row>
    <row r="108" spans="1:14" ht="21" customHeight="1">
      <c r="A108" s="691"/>
      <c r="B108" s="683" t="s">
        <v>485</v>
      </c>
      <c r="C108" s="684">
        <f>SUM('4.mell.'!E62)</f>
        <v>0</v>
      </c>
      <c r="D108" s="684"/>
      <c r="E108" s="685"/>
      <c r="F108" s="685"/>
      <c r="G108" s="685"/>
      <c r="H108" s="685"/>
      <c r="I108" s="685"/>
      <c r="J108" s="685"/>
      <c r="K108" s="685"/>
      <c r="L108" s="685"/>
      <c r="M108" s="686"/>
      <c r="N108" s="675"/>
    </row>
    <row r="109" spans="1:14" ht="21" customHeight="1">
      <c r="A109" s="691"/>
      <c r="B109" s="683" t="s">
        <v>278</v>
      </c>
      <c r="C109" s="684">
        <f>SUM('4.mell.'!E65)</f>
        <v>13128</v>
      </c>
      <c r="D109" s="684"/>
      <c r="E109" s="685"/>
      <c r="F109" s="685"/>
      <c r="G109" s="685"/>
      <c r="H109" s="685"/>
      <c r="I109" s="685"/>
      <c r="J109" s="685"/>
      <c r="K109" s="685"/>
      <c r="L109" s="685"/>
      <c r="M109" s="686"/>
      <c r="N109" s="675"/>
    </row>
    <row r="110" spans="1:14" ht="21" customHeight="1">
      <c r="A110" s="691"/>
      <c r="B110" s="683" t="s">
        <v>486</v>
      </c>
      <c r="C110" s="684">
        <f>SUM('4.mell.'!E68)</f>
        <v>20672</v>
      </c>
      <c r="D110" s="684"/>
      <c r="E110" s="685"/>
      <c r="F110" s="685"/>
      <c r="G110" s="685"/>
      <c r="H110" s="685"/>
      <c r="I110" s="685"/>
      <c r="J110" s="685"/>
      <c r="K110" s="685"/>
      <c r="L110" s="685"/>
      <c r="M110" s="686"/>
      <c r="N110" s="675"/>
    </row>
    <row r="111" spans="1:14" ht="21" customHeight="1">
      <c r="A111" s="691"/>
      <c r="B111" s="683" t="s">
        <v>319</v>
      </c>
      <c r="C111" s="684">
        <f>SUM('4.mell.'!E69)</f>
        <v>41800</v>
      </c>
      <c r="D111" s="684"/>
      <c r="E111" s="685"/>
      <c r="F111" s="685"/>
      <c r="G111" s="685"/>
      <c r="H111" s="685"/>
      <c r="I111" s="685"/>
      <c r="J111" s="685"/>
      <c r="K111" s="685"/>
      <c r="L111" s="685"/>
      <c r="M111" s="686"/>
      <c r="N111" s="675"/>
    </row>
    <row r="112" spans="1:14" ht="21" customHeight="1">
      <c r="A112" s="691"/>
      <c r="B112" s="683" t="s">
        <v>320</v>
      </c>
      <c r="C112" s="684">
        <f>SUM('4.mell.'!E70)</f>
        <v>31919</v>
      </c>
      <c r="D112" s="684"/>
      <c r="E112" s="685"/>
      <c r="F112" s="685"/>
      <c r="G112" s="685"/>
      <c r="H112" s="685"/>
      <c r="I112" s="685"/>
      <c r="J112" s="685"/>
      <c r="K112" s="685"/>
      <c r="L112" s="685"/>
      <c r="M112" s="686"/>
      <c r="N112" s="675"/>
    </row>
    <row r="113" spans="1:14" ht="21" customHeight="1">
      <c r="A113" s="691"/>
      <c r="B113" s="683" t="s">
        <v>342</v>
      </c>
      <c r="C113" s="684">
        <f>SUM('5.mell. '!E30)</f>
        <v>39951</v>
      </c>
      <c r="D113" s="684"/>
      <c r="E113" s="685"/>
      <c r="F113" s="685"/>
      <c r="G113" s="685"/>
      <c r="H113" s="685"/>
      <c r="I113" s="685"/>
      <c r="J113" s="685"/>
      <c r="K113" s="685"/>
      <c r="L113" s="685"/>
      <c r="M113" s="686"/>
      <c r="N113" s="675"/>
    </row>
    <row r="114" spans="1:14" ht="21" customHeight="1">
      <c r="A114" s="671" t="s">
        <v>194</v>
      </c>
      <c r="B114" s="682" t="s">
        <v>567</v>
      </c>
      <c r="C114" s="684"/>
      <c r="D114" s="673">
        <f>SUM(E114:M114)</f>
        <v>0</v>
      </c>
      <c r="E114" s="685"/>
      <c r="F114" s="685"/>
      <c r="G114" s="685"/>
      <c r="H114" s="685"/>
      <c r="I114" s="685"/>
      <c r="J114" s="685"/>
      <c r="K114" s="685"/>
      <c r="L114" s="685"/>
      <c r="M114" s="686"/>
      <c r="N114" s="675"/>
    </row>
    <row r="115" spans="1:14" ht="21" customHeight="1">
      <c r="A115" s="671" t="s">
        <v>196</v>
      </c>
      <c r="B115" s="682" t="s">
        <v>568</v>
      </c>
      <c r="C115" s="684"/>
      <c r="D115" s="673">
        <f>SUM(E115:M115)</f>
        <v>0</v>
      </c>
      <c r="E115" s="685"/>
      <c r="F115" s="685"/>
      <c r="G115" s="685"/>
      <c r="H115" s="685"/>
      <c r="I115" s="685"/>
      <c r="J115" s="685"/>
      <c r="K115" s="685"/>
      <c r="L115" s="685"/>
      <c r="M115" s="686"/>
      <c r="N115" s="675"/>
    </row>
    <row r="116" spans="1:14" ht="21" customHeight="1">
      <c r="A116" s="671" t="s">
        <v>198</v>
      </c>
      <c r="B116" s="682" t="s">
        <v>569</v>
      </c>
      <c r="C116" s="673">
        <f>SUM(C117:C125)</f>
        <v>73171</v>
      </c>
      <c r="D116" s="673">
        <f>SUM(E116:M116)</f>
        <v>73171</v>
      </c>
      <c r="E116" s="685"/>
      <c r="F116" s="687"/>
      <c r="G116" s="687">
        <v>54776</v>
      </c>
      <c r="H116" s="687">
        <v>899</v>
      </c>
      <c r="I116" s="685"/>
      <c r="J116" s="685"/>
      <c r="K116" s="685"/>
      <c r="L116" s="687">
        <v>17496</v>
      </c>
      <c r="M116" s="686"/>
      <c r="N116" s="675"/>
    </row>
    <row r="117" spans="1:14" ht="21" customHeight="1">
      <c r="A117" s="671"/>
      <c r="B117" s="683" t="s">
        <v>570</v>
      </c>
      <c r="C117" s="684">
        <f>SUM('3c.m.'!E145)</f>
        <v>14344</v>
      </c>
      <c r="D117" s="673"/>
      <c r="E117" s="685"/>
      <c r="F117" s="685"/>
      <c r="G117" s="685"/>
      <c r="H117" s="687"/>
      <c r="I117" s="685"/>
      <c r="J117" s="685"/>
      <c r="K117" s="685"/>
      <c r="L117" s="685"/>
      <c r="M117" s="686"/>
      <c r="N117" s="675"/>
    </row>
    <row r="118" spans="1:14" ht="21" customHeight="1">
      <c r="A118" s="671"/>
      <c r="B118" s="683" t="s">
        <v>571</v>
      </c>
      <c r="C118" s="684">
        <f>SUM('3c.m.'!E153)</f>
        <v>11168</v>
      </c>
      <c r="D118" s="673"/>
      <c r="E118" s="685"/>
      <c r="F118" s="685"/>
      <c r="G118" s="685"/>
      <c r="H118" s="687"/>
      <c r="I118" s="685"/>
      <c r="J118" s="685"/>
      <c r="K118" s="685"/>
      <c r="L118" s="685"/>
      <c r="M118" s="686"/>
      <c r="N118" s="675"/>
    </row>
    <row r="119" spans="1:14" ht="21" customHeight="1">
      <c r="A119" s="671"/>
      <c r="B119" s="683" t="s">
        <v>487</v>
      </c>
      <c r="C119" s="684">
        <f>SUM('3c.m.'!E178)</f>
        <v>6407</v>
      </c>
      <c r="D119" s="673"/>
      <c r="E119" s="685"/>
      <c r="F119" s="685"/>
      <c r="G119" s="685"/>
      <c r="H119" s="687"/>
      <c r="I119" s="685"/>
      <c r="J119" s="685"/>
      <c r="K119" s="685"/>
      <c r="L119" s="685"/>
      <c r="M119" s="686"/>
      <c r="N119" s="675"/>
    </row>
    <row r="120" spans="1:14" ht="21" customHeight="1">
      <c r="A120" s="671"/>
      <c r="B120" s="683" t="s">
        <v>279</v>
      </c>
      <c r="C120" s="684">
        <f>SUM('3c.m.'!E169)</f>
        <v>4135</v>
      </c>
      <c r="D120" s="684"/>
      <c r="E120" s="685"/>
      <c r="F120" s="685"/>
      <c r="G120" s="685"/>
      <c r="H120" s="685"/>
      <c r="I120" s="685"/>
      <c r="J120" s="685"/>
      <c r="K120" s="685"/>
      <c r="L120" s="685"/>
      <c r="M120" s="686"/>
      <c r="N120" s="675"/>
    </row>
    <row r="121" spans="1:14" ht="21" customHeight="1">
      <c r="A121" s="671"/>
      <c r="B121" s="683" t="s">
        <v>572</v>
      </c>
      <c r="C121" s="684">
        <f>SUM('3c.m.'!E591)</f>
        <v>6015</v>
      </c>
      <c r="D121" s="684"/>
      <c r="E121" s="685"/>
      <c r="F121" s="685"/>
      <c r="G121" s="685"/>
      <c r="H121" s="685"/>
      <c r="I121" s="685"/>
      <c r="J121" s="685"/>
      <c r="K121" s="685"/>
      <c r="L121" s="685"/>
      <c r="M121" s="686"/>
      <c r="N121" s="675"/>
    </row>
    <row r="122" spans="1:14" ht="21" customHeight="1">
      <c r="A122" s="671"/>
      <c r="B122" s="683" t="s">
        <v>488</v>
      </c>
      <c r="C122" s="684">
        <f>SUM('3c.m.'!E625)</f>
        <v>12752</v>
      </c>
      <c r="D122" s="684"/>
      <c r="E122" s="685"/>
      <c r="F122" s="685"/>
      <c r="G122" s="685"/>
      <c r="H122" s="685"/>
      <c r="I122" s="685"/>
      <c r="J122" s="685"/>
      <c r="K122" s="685"/>
      <c r="L122" s="685"/>
      <c r="M122" s="686"/>
      <c r="N122" s="675"/>
    </row>
    <row r="123" spans="1:14" ht="21" customHeight="1">
      <c r="A123" s="671"/>
      <c r="B123" s="683" t="s">
        <v>573</v>
      </c>
      <c r="C123" s="684">
        <f>SUM('3c.m.'!E633)</f>
        <v>11350</v>
      </c>
      <c r="D123" s="684"/>
      <c r="E123" s="685"/>
      <c r="F123" s="685"/>
      <c r="G123" s="685"/>
      <c r="H123" s="685"/>
      <c r="I123" s="685"/>
      <c r="J123" s="685"/>
      <c r="K123" s="685"/>
      <c r="L123" s="685"/>
      <c r="M123" s="686"/>
      <c r="N123" s="675"/>
    </row>
    <row r="124" spans="1:14" ht="21" customHeight="1">
      <c r="A124" s="671"/>
      <c r="B124" s="683" t="s">
        <v>615</v>
      </c>
      <c r="C124" s="684">
        <f>SUM('3c.m.'!E641)</f>
        <v>3000</v>
      </c>
      <c r="D124" s="684"/>
      <c r="E124" s="685"/>
      <c r="F124" s="685"/>
      <c r="G124" s="685"/>
      <c r="H124" s="685"/>
      <c r="I124" s="685"/>
      <c r="J124" s="685"/>
      <c r="K124" s="685"/>
      <c r="L124" s="685"/>
      <c r="M124" s="686"/>
      <c r="N124" s="675"/>
    </row>
    <row r="125" spans="1:14" ht="21" customHeight="1">
      <c r="A125" s="671"/>
      <c r="B125" s="683" t="s">
        <v>489</v>
      </c>
      <c r="C125" s="684">
        <f>SUM('3c.m.'!E649)</f>
        <v>4000</v>
      </c>
      <c r="D125" s="684"/>
      <c r="E125" s="685"/>
      <c r="F125" s="685"/>
      <c r="G125" s="685"/>
      <c r="H125" s="685"/>
      <c r="I125" s="685"/>
      <c r="J125" s="685"/>
      <c r="K125" s="685"/>
      <c r="L125" s="685"/>
      <c r="M125" s="686"/>
      <c r="N125" s="675"/>
    </row>
    <row r="126" spans="1:14" ht="21" customHeight="1">
      <c r="A126" s="671" t="s">
        <v>200</v>
      </c>
      <c r="B126" s="682" t="s">
        <v>574</v>
      </c>
      <c r="C126" s="673">
        <f>SUM(C127:C130)</f>
        <v>33721</v>
      </c>
      <c r="D126" s="673">
        <f>SUM(E126:M126)</f>
        <v>33721</v>
      </c>
      <c r="E126" s="685"/>
      <c r="F126" s="687"/>
      <c r="G126" s="687">
        <v>21138</v>
      </c>
      <c r="H126" s="685"/>
      <c r="I126" s="685"/>
      <c r="J126" s="685"/>
      <c r="K126" s="685"/>
      <c r="L126" s="687">
        <v>12583</v>
      </c>
      <c r="M126" s="686"/>
      <c r="N126" s="675"/>
    </row>
    <row r="127" spans="1:14" ht="21" customHeight="1">
      <c r="A127" s="671"/>
      <c r="B127" s="683" t="s">
        <v>490</v>
      </c>
      <c r="C127" s="684">
        <f>SUM('3c.m.'!E220)</f>
        <v>5122</v>
      </c>
      <c r="D127" s="684"/>
      <c r="E127" s="685"/>
      <c r="F127" s="685"/>
      <c r="G127" s="685"/>
      <c r="H127" s="685"/>
      <c r="I127" s="685"/>
      <c r="J127" s="685"/>
      <c r="K127" s="685"/>
      <c r="L127" s="685"/>
      <c r="M127" s="686"/>
      <c r="N127" s="675"/>
    </row>
    <row r="128" spans="1:14" ht="21" customHeight="1">
      <c r="A128" s="671"/>
      <c r="B128" s="683" t="s">
        <v>575</v>
      </c>
      <c r="C128" s="684">
        <f>SUM('3c.m.'!E261)</f>
        <v>0</v>
      </c>
      <c r="D128" s="684"/>
      <c r="E128" s="685"/>
      <c r="F128" s="685"/>
      <c r="G128" s="685"/>
      <c r="H128" s="685"/>
      <c r="I128" s="685"/>
      <c r="J128" s="685"/>
      <c r="K128" s="685"/>
      <c r="L128" s="685"/>
      <c r="M128" s="686"/>
      <c r="N128" s="675"/>
    </row>
    <row r="129" spans="1:14" ht="21" customHeight="1">
      <c r="A129" s="671"/>
      <c r="B129" s="683" t="s">
        <v>491</v>
      </c>
      <c r="C129" s="684">
        <f>SUM('3c.m.'!E795)</f>
        <v>45</v>
      </c>
      <c r="D129" s="684"/>
      <c r="E129" s="685"/>
      <c r="F129" s="685"/>
      <c r="G129" s="685"/>
      <c r="H129" s="685"/>
      <c r="I129" s="685"/>
      <c r="J129" s="685"/>
      <c r="K129" s="685"/>
      <c r="L129" s="685"/>
      <c r="M129" s="686"/>
      <c r="N129" s="675"/>
    </row>
    <row r="130" spans="1:14" ht="21" customHeight="1">
      <c r="A130" s="671"/>
      <c r="B130" s="683" t="s">
        <v>576</v>
      </c>
      <c r="C130" s="684">
        <f>SUM('5.mell. '!E20)</f>
        <v>28554</v>
      </c>
      <c r="D130" s="684"/>
      <c r="E130" s="685"/>
      <c r="F130" s="685"/>
      <c r="G130" s="685"/>
      <c r="H130" s="685"/>
      <c r="I130" s="685"/>
      <c r="J130" s="685"/>
      <c r="K130" s="685"/>
      <c r="L130" s="685"/>
      <c r="M130" s="686"/>
      <c r="N130" s="675"/>
    </row>
    <row r="131" spans="1:14" ht="21" customHeight="1">
      <c r="A131" s="671" t="s">
        <v>202</v>
      </c>
      <c r="B131" s="682" t="s">
        <v>577</v>
      </c>
      <c r="C131" s="673">
        <f>SUM(C132:C134)</f>
        <v>11683</v>
      </c>
      <c r="D131" s="673">
        <f>SUM(E131:M131)</f>
        <v>11683</v>
      </c>
      <c r="E131" s="685"/>
      <c r="F131" s="687"/>
      <c r="G131" s="687">
        <v>10558</v>
      </c>
      <c r="H131" s="685"/>
      <c r="I131" s="685"/>
      <c r="J131" s="685"/>
      <c r="K131" s="685"/>
      <c r="L131" s="687">
        <v>1125</v>
      </c>
      <c r="M131" s="686"/>
      <c r="N131" s="675"/>
    </row>
    <row r="132" spans="1:14" ht="21" customHeight="1">
      <c r="A132" s="671"/>
      <c r="B132" s="683" t="s">
        <v>578</v>
      </c>
      <c r="C132" s="684">
        <f>SUM('3c.m.'!E203)</f>
        <v>8486</v>
      </c>
      <c r="D132" s="684"/>
      <c r="E132" s="685"/>
      <c r="F132" s="685"/>
      <c r="G132" s="685"/>
      <c r="H132" s="685"/>
      <c r="I132" s="685"/>
      <c r="J132" s="685"/>
      <c r="K132" s="685"/>
      <c r="L132" s="685"/>
      <c r="M132" s="686"/>
      <c r="N132" s="675"/>
    </row>
    <row r="133" spans="1:14" ht="21" customHeight="1">
      <c r="A133" s="671"/>
      <c r="B133" s="683" t="s">
        <v>621</v>
      </c>
      <c r="C133" s="684">
        <f>SUM('3c.m.'!E615)</f>
        <v>2340</v>
      </c>
      <c r="D133" s="684"/>
      <c r="E133" s="685"/>
      <c r="F133" s="685"/>
      <c r="G133" s="685"/>
      <c r="H133" s="685"/>
      <c r="I133" s="685"/>
      <c r="J133" s="685"/>
      <c r="K133" s="685"/>
      <c r="L133" s="685"/>
      <c r="M133" s="686"/>
      <c r="N133" s="675"/>
    </row>
    <row r="134" spans="1:14" ht="21" customHeight="1">
      <c r="A134" s="671"/>
      <c r="B134" s="683" t="s">
        <v>492</v>
      </c>
      <c r="C134" s="684">
        <f>SUM('3c.m.'!E787)</f>
        <v>857</v>
      </c>
      <c r="D134" s="684"/>
      <c r="E134" s="685"/>
      <c r="F134" s="685"/>
      <c r="G134" s="685"/>
      <c r="H134" s="685"/>
      <c r="I134" s="685"/>
      <c r="J134" s="685"/>
      <c r="K134" s="685"/>
      <c r="L134" s="685"/>
      <c r="M134" s="686"/>
      <c r="N134" s="675"/>
    </row>
    <row r="135" spans="1:14" ht="21" customHeight="1">
      <c r="A135" s="693"/>
      <c r="B135" s="682"/>
      <c r="C135" s="684"/>
      <c r="D135" s="684"/>
      <c r="E135" s="685"/>
      <c r="F135" s="685"/>
      <c r="G135" s="685"/>
      <c r="H135" s="685"/>
      <c r="I135" s="685"/>
      <c r="J135" s="685"/>
      <c r="K135" s="685"/>
      <c r="L135" s="685"/>
      <c r="M135" s="686"/>
      <c r="N135" s="675"/>
    </row>
    <row r="136" spans="1:14" ht="21" customHeight="1">
      <c r="A136" s="693"/>
      <c r="B136" s="682" t="s">
        <v>493</v>
      </c>
      <c r="C136" s="673">
        <f>SUM('3c.m.'!E187)</f>
        <v>122120</v>
      </c>
      <c r="D136" s="673">
        <f>SUM(E136:N136)</f>
        <v>122120</v>
      </c>
      <c r="E136" s="685"/>
      <c r="F136" s="687"/>
      <c r="G136" s="687">
        <v>121261</v>
      </c>
      <c r="H136" s="685"/>
      <c r="I136" s="685"/>
      <c r="J136" s="685"/>
      <c r="K136" s="685"/>
      <c r="L136" s="687">
        <v>859</v>
      </c>
      <c r="M136" s="686"/>
      <c r="N136" s="675"/>
    </row>
    <row r="137" spans="1:14" ht="21" customHeight="1">
      <c r="A137" s="693"/>
      <c r="B137" s="682"/>
      <c r="C137" s="673"/>
      <c r="D137" s="684"/>
      <c r="E137" s="685"/>
      <c r="F137" s="685"/>
      <c r="G137" s="685"/>
      <c r="H137" s="685"/>
      <c r="I137" s="685"/>
      <c r="J137" s="685"/>
      <c r="K137" s="685"/>
      <c r="L137" s="685"/>
      <c r="M137" s="686"/>
      <c r="N137" s="675"/>
    </row>
    <row r="138" spans="1:14" ht="21" customHeight="1">
      <c r="A138" s="693"/>
      <c r="B138" s="682" t="s">
        <v>418</v>
      </c>
      <c r="C138" s="673">
        <f>SUM('3c.m.'!E195)</f>
        <v>112118</v>
      </c>
      <c r="D138" s="673">
        <f aca="true" t="shared" si="0" ref="D138:D154">SUM(E138:N138)</f>
        <v>112118</v>
      </c>
      <c r="E138" s="685"/>
      <c r="F138" s="687">
        <v>30409</v>
      </c>
      <c r="G138" s="687">
        <v>65000</v>
      </c>
      <c r="H138" s="687"/>
      <c r="I138" s="685"/>
      <c r="J138" s="685"/>
      <c r="K138" s="685"/>
      <c r="L138" s="687">
        <v>16709</v>
      </c>
      <c r="M138" s="686"/>
      <c r="N138" s="675"/>
    </row>
    <row r="139" spans="1:14" ht="21" customHeight="1">
      <c r="A139" s="693"/>
      <c r="B139" s="682" t="s">
        <v>494</v>
      </c>
      <c r="C139" s="673">
        <v>1560080</v>
      </c>
      <c r="D139" s="673">
        <f t="shared" si="0"/>
        <v>1560080</v>
      </c>
      <c r="E139" s="687">
        <v>4048</v>
      </c>
      <c r="F139" s="687">
        <v>1312341</v>
      </c>
      <c r="G139" s="687">
        <v>11985</v>
      </c>
      <c r="H139" s="687">
        <v>550</v>
      </c>
      <c r="I139" s="685"/>
      <c r="J139" s="685"/>
      <c r="K139" s="685"/>
      <c r="L139" s="687">
        <v>215356</v>
      </c>
      <c r="M139" s="689">
        <v>5800</v>
      </c>
      <c r="N139" s="694">
        <v>10000</v>
      </c>
    </row>
    <row r="140" spans="1:14" ht="21" customHeight="1">
      <c r="A140" s="693"/>
      <c r="B140" s="682" t="s">
        <v>579</v>
      </c>
      <c r="C140" s="673">
        <f>SUM('3c.m.'!E245)</f>
        <v>42033</v>
      </c>
      <c r="D140" s="673">
        <f t="shared" si="0"/>
        <v>42033</v>
      </c>
      <c r="E140" s="685"/>
      <c r="F140" s="687">
        <v>29762</v>
      </c>
      <c r="G140" s="687"/>
      <c r="H140" s="685"/>
      <c r="I140" s="685"/>
      <c r="J140" s="685"/>
      <c r="K140" s="685"/>
      <c r="L140" s="687">
        <v>12271</v>
      </c>
      <c r="M140" s="686"/>
      <c r="N140" s="694"/>
    </row>
    <row r="141" spans="1:14" ht="21" customHeight="1">
      <c r="A141" s="693"/>
      <c r="B141" s="682" t="s">
        <v>580</v>
      </c>
      <c r="C141" s="673">
        <f>SUM('3c.m.'!E311)</f>
        <v>3607</v>
      </c>
      <c r="D141" s="673">
        <f t="shared" si="0"/>
        <v>3607</v>
      </c>
      <c r="E141" s="685"/>
      <c r="F141" s="687">
        <v>3607</v>
      </c>
      <c r="G141" s="687"/>
      <c r="H141" s="685"/>
      <c r="I141" s="685"/>
      <c r="J141" s="685"/>
      <c r="K141" s="685"/>
      <c r="L141" s="687"/>
      <c r="M141" s="686"/>
      <c r="N141" s="694"/>
    </row>
    <row r="142" spans="1:14" ht="21" customHeight="1">
      <c r="A142" s="693"/>
      <c r="B142" s="682" t="s">
        <v>581</v>
      </c>
      <c r="C142" s="673">
        <f>SUM('3d.m.'!E15)</f>
        <v>447804</v>
      </c>
      <c r="D142" s="673">
        <f t="shared" si="0"/>
        <v>447804</v>
      </c>
      <c r="E142" s="685"/>
      <c r="F142" s="687"/>
      <c r="G142" s="687"/>
      <c r="H142" s="685"/>
      <c r="I142" s="685"/>
      <c r="J142" s="685"/>
      <c r="K142" s="685"/>
      <c r="L142" s="687">
        <v>447804</v>
      </c>
      <c r="M142" s="686"/>
      <c r="N142" s="694"/>
    </row>
    <row r="143" spans="1:14" ht="21" customHeight="1">
      <c r="A143" s="693"/>
      <c r="B143" s="682" t="s">
        <v>495</v>
      </c>
      <c r="C143" s="673">
        <f>SUM('1c.mell '!E150)</f>
        <v>45604</v>
      </c>
      <c r="D143" s="673">
        <f t="shared" si="0"/>
        <v>45604</v>
      </c>
      <c r="E143" s="685"/>
      <c r="F143" s="687"/>
      <c r="G143" s="687"/>
      <c r="H143" s="685"/>
      <c r="I143" s="685"/>
      <c r="J143" s="685"/>
      <c r="K143" s="685"/>
      <c r="L143" s="687">
        <v>45604</v>
      </c>
      <c r="M143" s="686"/>
      <c r="N143" s="694"/>
    </row>
    <row r="144" spans="1:14" ht="21" customHeight="1">
      <c r="A144" s="693"/>
      <c r="B144" s="682" t="s">
        <v>496</v>
      </c>
      <c r="C144" s="673">
        <f>SUM('1c.mell '!E75)</f>
        <v>21781</v>
      </c>
      <c r="D144" s="673">
        <f t="shared" si="0"/>
        <v>21781</v>
      </c>
      <c r="E144" s="685"/>
      <c r="F144" s="687">
        <v>21723</v>
      </c>
      <c r="G144" s="687"/>
      <c r="H144" s="685"/>
      <c r="I144" s="685"/>
      <c r="J144" s="685"/>
      <c r="K144" s="685"/>
      <c r="L144" s="687">
        <v>58</v>
      </c>
      <c r="M144" s="686"/>
      <c r="N144" s="694"/>
    </row>
    <row r="145" spans="1:14" ht="21" customHeight="1">
      <c r="A145" s="693"/>
      <c r="B145" s="682" t="s">
        <v>323</v>
      </c>
      <c r="C145" s="673">
        <f>SUM('1c.mell '!E77)</f>
        <v>5078</v>
      </c>
      <c r="D145" s="673">
        <f t="shared" si="0"/>
        <v>5078</v>
      </c>
      <c r="E145" s="685"/>
      <c r="F145" s="687"/>
      <c r="G145" s="687"/>
      <c r="H145" s="685"/>
      <c r="I145" s="685"/>
      <c r="J145" s="685"/>
      <c r="K145" s="685"/>
      <c r="L145" s="687">
        <v>5078</v>
      </c>
      <c r="M145" s="686"/>
      <c r="N145" s="694"/>
    </row>
    <row r="146" spans="1:14" ht="21" customHeight="1">
      <c r="A146" s="693"/>
      <c r="B146" s="682" t="s">
        <v>375</v>
      </c>
      <c r="C146" s="673">
        <f>SUM('1c.mell '!E79)</f>
        <v>114788</v>
      </c>
      <c r="D146" s="673">
        <f t="shared" si="0"/>
        <v>114788</v>
      </c>
      <c r="E146" s="687"/>
      <c r="F146" s="687">
        <v>114788</v>
      </c>
      <c r="G146" s="687"/>
      <c r="H146" s="685"/>
      <c r="I146" s="685"/>
      <c r="J146" s="685"/>
      <c r="K146" s="685"/>
      <c r="L146" s="687"/>
      <c r="M146" s="686"/>
      <c r="N146" s="694"/>
    </row>
    <row r="147" spans="1:14" ht="21" customHeight="1">
      <c r="A147" s="693"/>
      <c r="B147" s="682" t="s">
        <v>497</v>
      </c>
      <c r="C147" s="673">
        <f>SUM('1c.mell '!E81)</f>
        <v>173916</v>
      </c>
      <c r="D147" s="673">
        <f t="shared" si="0"/>
        <v>173916</v>
      </c>
      <c r="E147" s="685"/>
      <c r="F147" s="687">
        <v>173916</v>
      </c>
      <c r="G147" s="687"/>
      <c r="H147" s="685"/>
      <c r="I147" s="685"/>
      <c r="J147" s="685"/>
      <c r="K147" s="685"/>
      <c r="L147" s="685"/>
      <c r="M147" s="686"/>
      <c r="N147" s="694"/>
    </row>
    <row r="148" spans="1:14" ht="21" customHeight="1">
      <c r="A148" s="693"/>
      <c r="B148" s="682" t="s">
        <v>730</v>
      </c>
      <c r="C148" s="673">
        <f>SUM('1c.mell '!E83)</f>
        <v>7441</v>
      </c>
      <c r="D148" s="673">
        <f t="shared" si="0"/>
        <v>7441</v>
      </c>
      <c r="E148" s="685"/>
      <c r="F148" s="687">
        <v>7441</v>
      </c>
      <c r="G148" s="687"/>
      <c r="H148" s="685"/>
      <c r="I148" s="685"/>
      <c r="J148" s="685"/>
      <c r="K148" s="685"/>
      <c r="L148" s="685"/>
      <c r="M148" s="686"/>
      <c r="N148" s="694"/>
    </row>
    <row r="149" spans="1:14" ht="21" customHeight="1">
      <c r="A149" s="693"/>
      <c r="B149" s="682" t="s">
        <v>498</v>
      </c>
      <c r="C149" s="673">
        <f>SUM('1c.mell '!E114)</f>
        <v>48000</v>
      </c>
      <c r="D149" s="673">
        <f t="shared" si="0"/>
        <v>48000</v>
      </c>
      <c r="E149" s="685"/>
      <c r="F149" s="687">
        <v>48000</v>
      </c>
      <c r="G149" s="687"/>
      <c r="H149" s="685"/>
      <c r="I149" s="687"/>
      <c r="J149" s="685"/>
      <c r="K149" s="685"/>
      <c r="L149" s="687"/>
      <c r="M149" s="686"/>
      <c r="N149" s="694"/>
    </row>
    <row r="150" spans="1:14" ht="21" customHeight="1">
      <c r="A150" s="693"/>
      <c r="B150" s="682" t="s">
        <v>499</v>
      </c>
      <c r="C150" s="673">
        <f>SUM('1c.mell '!E71)</f>
        <v>47436</v>
      </c>
      <c r="D150" s="673">
        <f t="shared" si="0"/>
        <v>47436</v>
      </c>
      <c r="E150" s="685"/>
      <c r="F150" s="687">
        <v>47436</v>
      </c>
      <c r="G150" s="687"/>
      <c r="H150" s="685"/>
      <c r="I150" s="685"/>
      <c r="J150" s="685"/>
      <c r="K150" s="685"/>
      <c r="L150" s="687"/>
      <c r="M150" s="686"/>
      <c r="N150" s="694"/>
    </row>
    <row r="151" spans="1:14" ht="21" customHeight="1">
      <c r="A151" s="693"/>
      <c r="B151" s="682" t="s">
        <v>500</v>
      </c>
      <c r="C151" s="673">
        <f>SUM('2.mell'!E371)-'21mell'!C8</f>
        <v>1433181</v>
      </c>
      <c r="D151" s="673">
        <f t="shared" si="0"/>
        <v>1433181</v>
      </c>
      <c r="E151" s="687">
        <v>348700</v>
      </c>
      <c r="F151" s="687">
        <v>793380</v>
      </c>
      <c r="G151" s="687">
        <v>282975</v>
      </c>
      <c r="H151" s="687"/>
      <c r="I151" s="685"/>
      <c r="J151" s="685"/>
      <c r="K151" s="685"/>
      <c r="L151" s="687">
        <v>8105</v>
      </c>
      <c r="M151" s="686">
        <v>21</v>
      </c>
      <c r="N151" s="675"/>
    </row>
    <row r="152" spans="1:14" ht="21" customHeight="1">
      <c r="A152" s="671"/>
      <c r="B152" s="682" t="s">
        <v>501</v>
      </c>
      <c r="C152" s="673">
        <f>SUM('2.mell'!E439)</f>
        <v>538871</v>
      </c>
      <c r="D152" s="673">
        <f t="shared" si="0"/>
        <v>538871</v>
      </c>
      <c r="E152" s="687">
        <v>145286</v>
      </c>
      <c r="F152" s="687">
        <v>366924</v>
      </c>
      <c r="G152" s="687">
        <v>25553</v>
      </c>
      <c r="H152" s="687">
        <v>350</v>
      </c>
      <c r="I152" s="685"/>
      <c r="J152" s="685"/>
      <c r="K152" s="685"/>
      <c r="L152" s="687">
        <v>758</v>
      </c>
      <c r="M152" s="686"/>
      <c r="N152" s="675"/>
    </row>
    <row r="153" spans="1:14" ht="21" customHeight="1">
      <c r="A153" s="671"/>
      <c r="B153" s="682" t="s">
        <v>582</v>
      </c>
      <c r="C153" s="673">
        <f>SUM('2.mell'!E470)</f>
        <v>696786</v>
      </c>
      <c r="D153" s="673">
        <f t="shared" si="0"/>
        <v>696786</v>
      </c>
      <c r="E153" s="687">
        <v>177181</v>
      </c>
      <c r="F153" s="687">
        <v>440531</v>
      </c>
      <c r="G153" s="687">
        <v>55923</v>
      </c>
      <c r="H153" s="687">
        <v>14713</v>
      </c>
      <c r="I153" s="685"/>
      <c r="J153" s="685"/>
      <c r="K153" s="685"/>
      <c r="L153" s="687">
        <v>8438</v>
      </c>
      <c r="M153" s="686"/>
      <c r="N153" s="675"/>
    </row>
    <row r="154" spans="1:14" ht="21" customHeight="1">
      <c r="A154" s="671"/>
      <c r="B154" s="682" t="s">
        <v>502</v>
      </c>
      <c r="C154" s="673">
        <f>SUM('2.mell'!E539)-'21mell'!C9</f>
        <v>256470</v>
      </c>
      <c r="D154" s="673">
        <f t="shared" si="0"/>
        <v>256470</v>
      </c>
      <c r="E154" s="687">
        <v>6259</v>
      </c>
      <c r="F154" s="687">
        <v>182802</v>
      </c>
      <c r="G154" s="687">
        <v>47659</v>
      </c>
      <c r="H154" s="687">
        <v>10000</v>
      </c>
      <c r="I154" s="685"/>
      <c r="J154" s="687">
        <v>1000</v>
      </c>
      <c r="K154" s="685"/>
      <c r="L154" s="687">
        <v>8718</v>
      </c>
      <c r="M154" s="689">
        <v>32</v>
      </c>
      <c r="N154" s="675"/>
    </row>
    <row r="155" spans="1:14" ht="21" customHeight="1">
      <c r="A155" s="671"/>
      <c r="B155" s="682"/>
      <c r="C155" s="684"/>
      <c r="D155" s="684"/>
      <c r="E155" s="685"/>
      <c r="F155" s="685"/>
      <c r="G155" s="685"/>
      <c r="H155" s="685"/>
      <c r="I155" s="685"/>
      <c r="J155" s="685"/>
      <c r="K155" s="685"/>
      <c r="L155" s="685"/>
      <c r="M155" s="686"/>
      <c r="N155" s="675"/>
    </row>
    <row r="156" spans="1:15" ht="21" customHeight="1">
      <c r="A156" s="671"/>
      <c r="B156" s="695" t="s">
        <v>343</v>
      </c>
      <c r="C156" s="894">
        <f>SUM(C10+C22+C24+C26+C28+C49+C53+C64+C77+C80+C90+C116+C126+C131+C136+C138+C139+C140+C141+C142+C143+C144+C146+C147+C148+C149+C150+C151+C152+C153+C154+C145)</f>
        <v>13117636</v>
      </c>
      <c r="D156" s="894">
        <f aca="true" t="shared" si="1" ref="D156:N156">SUM(D10+D22+D24+D26+D28+D49+D53+D64+D77+D80+D90+D116+D126+D131+D136+D138+D139+D140+D141+D142+D143+D144+D146+D147+D148+D149+D150+D151+D152+D153+D154+D145)</f>
        <v>13117636</v>
      </c>
      <c r="E156" s="894">
        <f t="shared" si="1"/>
        <v>1647992</v>
      </c>
      <c r="F156" s="894">
        <f t="shared" si="1"/>
        <v>4350346</v>
      </c>
      <c r="G156" s="894">
        <f t="shared" si="1"/>
        <v>1172068</v>
      </c>
      <c r="H156" s="894">
        <f t="shared" si="1"/>
        <v>32179</v>
      </c>
      <c r="I156" s="894">
        <f t="shared" si="1"/>
        <v>66627</v>
      </c>
      <c r="J156" s="894">
        <f t="shared" si="1"/>
        <v>3500</v>
      </c>
      <c r="K156" s="894">
        <f t="shared" si="1"/>
        <v>0</v>
      </c>
      <c r="L156" s="894">
        <f t="shared" si="1"/>
        <v>4628817</v>
      </c>
      <c r="M156" s="894">
        <f t="shared" si="1"/>
        <v>1193306</v>
      </c>
      <c r="N156" s="894">
        <f t="shared" si="1"/>
        <v>22801</v>
      </c>
      <c r="O156" s="822"/>
    </row>
    <row r="157" spans="1:14" ht="21" customHeight="1">
      <c r="A157" s="671"/>
      <c r="B157" s="682"/>
      <c r="C157" s="684"/>
      <c r="D157" s="684"/>
      <c r="E157" s="685"/>
      <c r="F157" s="685"/>
      <c r="G157" s="685"/>
      <c r="H157" s="685"/>
      <c r="I157" s="685"/>
      <c r="J157" s="685"/>
      <c r="K157" s="685"/>
      <c r="L157" s="685"/>
      <c r="M157" s="686"/>
      <c r="N157" s="675"/>
    </row>
    <row r="158" ht="12">
      <c r="F158" s="822"/>
    </row>
    <row r="159" ht="12">
      <c r="F159" s="822"/>
    </row>
    <row r="160" ht="12">
      <c r="F160" s="822"/>
    </row>
  </sheetData>
  <sheetProtection/>
  <mergeCells count="13">
    <mergeCell ref="A3:N3"/>
    <mergeCell ref="B4:M4"/>
    <mergeCell ref="B5:M5"/>
    <mergeCell ref="B8:B9"/>
    <mergeCell ref="C8:C9"/>
    <mergeCell ref="J8:K8"/>
    <mergeCell ref="L8:L9"/>
    <mergeCell ref="M8:M9"/>
    <mergeCell ref="N8:N9"/>
    <mergeCell ref="D8:D9"/>
    <mergeCell ref="E8:E9"/>
    <mergeCell ref="F8:F9"/>
    <mergeCell ref="H8:I8"/>
  </mergeCells>
  <printOptions/>
  <pageMargins left="0.3937007874015748" right="0.3937007874015748" top="0.3937007874015748" bottom="0.3937007874015748" header="0.5118110236220472" footer="0"/>
  <pageSetup firstPageNumber="66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C73">
      <selection activeCell="E35" sqref="E35"/>
    </sheetView>
  </sheetViews>
  <sheetFormatPr defaultColWidth="9.125" defaultRowHeight="12.75"/>
  <cols>
    <col min="1" max="1" width="7.50390625" style="663" customWidth="1"/>
    <col min="2" max="2" width="49.50390625" style="663" customWidth="1"/>
    <col min="3" max="3" width="13.875" style="663" customWidth="1"/>
    <col min="4" max="4" width="13.00390625" style="663" customWidth="1"/>
    <col min="5" max="5" width="11.125" style="663" customWidth="1"/>
    <col min="6" max="6" width="11.875" style="663" customWidth="1"/>
    <col min="7" max="7" width="12.125" style="663" customWidth="1"/>
    <col min="8" max="8" width="11.50390625" style="663" customWidth="1"/>
    <col min="9" max="9" width="10.50390625" style="663" bestFit="1" customWidth="1"/>
    <col min="10" max="10" width="11.125" style="663" customWidth="1"/>
    <col min="11" max="11" width="11.50390625" style="663" customWidth="1"/>
    <col min="12" max="12" width="10.875" style="663" customWidth="1"/>
    <col min="13" max="13" width="11.00390625" style="663" customWidth="1"/>
    <col min="14" max="16384" width="9.125" style="663" customWidth="1"/>
  </cols>
  <sheetData>
    <row r="1" spans="1:13" ht="12.75">
      <c r="A1" s="1766" t="s">
        <v>1426</v>
      </c>
      <c r="B1" s="1766"/>
      <c r="C1" s="1766"/>
      <c r="D1" s="1766"/>
      <c r="E1" s="1766"/>
      <c r="F1" s="1766"/>
      <c r="G1" s="1766"/>
      <c r="H1" s="1766"/>
      <c r="I1" s="1766"/>
      <c r="J1" s="1766"/>
      <c r="K1" s="1766"/>
      <c r="L1" s="1766"/>
      <c r="M1" s="1766"/>
    </row>
    <row r="2" spans="2:12" ht="17.25">
      <c r="B2" s="1767" t="s">
        <v>583</v>
      </c>
      <c r="C2" s="1767"/>
      <c r="D2" s="1767"/>
      <c r="E2" s="1767"/>
      <c r="F2" s="1767"/>
      <c r="G2" s="1767"/>
      <c r="H2" s="1767"/>
      <c r="I2" s="1767"/>
      <c r="J2" s="1767"/>
      <c r="K2" s="1767"/>
      <c r="L2" s="1767"/>
    </row>
    <row r="3" spans="2:12" ht="17.25">
      <c r="B3" s="1768" t="s">
        <v>376</v>
      </c>
      <c r="C3" s="1768"/>
      <c r="D3" s="1768"/>
      <c r="E3" s="1768"/>
      <c r="F3" s="1768"/>
      <c r="G3" s="1768"/>
      <c r="H3" s="1768"/>
      <c r="I3" s="1768"/>
      <c r="J3" s="1768"/>
      <c r="K3" s="1768"/>
      <c r="L3" s="1768"/>
    </row>
    <row r="4" spans="3:13" ht="9.75" customHeight="1">
      <c r="C4" s="696"/>
      <c r="F4" s="697"/>
      <c r="G4" s="697"/>
      <c r="H4" s="697"/>
      <c r="I4" s="697"/>
      <c r="J4" s="697"/>
      <c r="K4" s="697"/>
      <c r="L4" s="697"/>
      <c r="M4" s="666" t="s">
        <v>137</v>
      </c>
    </row>
    <row r="5" spans="1:13" ht="27" customHeight="1">
      <c r="A5" s="698"/>
      <c r="B5" s="1765" t="s">
        <v>584</v>
      </c>
      <c r="C5" s="1748" t="s">
        <v>1352</v>
      </c>
      <c r="D5" s="1765" t="s">
        <v>585</v>
      </c>
      <c r="E5" s="1748" t="s">
        <v>235</v>
      </c>
      <c r="F5" s="1748" t="s">
        <v>241</v>
      </c>
      <c r="G5" s="1765" t="s">
        <v>237</v>
      </c>
      <c r="H5" s="1765"/>
      <c r="I5" s="1765" t="s">
        <v>238</v>
      </c>
      <c r="J5" s="1765"/>
      <c r="K5" s="1765" t="s">
        <v>300</v>
      </c>
      <c r="L5" s="1748" t="s">
        <v>586</v>
      </c>
      <c r="M5" s="1765" t="s">
        <v>382</v>
      </c>
    </row>
    <row r="6" spans="1:13" ht="41.25" customHeight="1">
      <c r="A6" s="700"/>
      <c r="B6" s="1765"/>
      <c r="C6" s="1760"/>
      <c r="D6" s="1765"/>
      <c r="E6" s="1760"/>
      <c r="F6" s="1514"/>
      <c r="G6" s="699" t="s">
        <v>587</v>
      </c>
      <c r="H6" s="699" t="s">
        <v>588</v>
      </c>
      <c r="I6" s="699" t="s">
        <v>589</v>
      </c>
      <c r="J6" s="699" t="s">
        <v>588</v>
      </c>
      <c r="K6" s="1765"/>
      <c r="L6" s="1764"/>
      <c r="M6" s="1765"/>
    </row>
    <row r="7" spans="1:13" ht="18" customHeight="1">
      <c r="A7" s="702">
        <v>1976</v>
      </c>
      <c r="B7" s="820" t="s">
        <v>423</v>
      </c>
      <c r="C7" s="1009">
        <v>2000000</v>
      </c>
      <c r="D7" s="704">
        <f aca="true" t="shared" si="0" ref="D7:D81">SUM(E7:M7)</f>
        <v>2000000</v>
      </c>
      <c r="E7" s="701"/>
      <c r="F7" s="1001"/>
      <c r="G7" s="699"/>
      <c r="H7" s="699"/>
      <c r="I7" s="699"/>
      <c r="J7" s="699"/>
      <c r="K7" s="699"/>
      <c r="L7" s="1002"/>
      <c r="M7" s="1039">
        <v>2000000</v>
      </c>
    </row>
    <row r="8" spans="1:13" ht="18" customHeight="1">
      <c r="A8" s="702">
        <v>2795</v>
      </c>
      <c r="B8" s="820" t="s">
        <v>532</v>
      </c>
      <c r="C8" s="1009">
        <v>7071</v>
      </c>
      <c r="D8" s="704">
        <f t="shared" si="0"/>
        <v>7071</v>
      </c>
      <c r="E8" s="1009">
        <v>7071</v>
      </c>
      <c r="F8" s="1001"/>
      <c r="G8" s="699"/>
      <c r="H8" s="699"/>
      <c r="I8" s="699"/>
      <c r="J8" s="699"/>
      <c r="K8" s="699"/>
      <c r="L8" s="1002"/>
      <c r="M8" s="1039"/>
    </row>
    <row r="9" spans="1:13" ht="18" customHeight="1">
      <c r="A9" s="702">
        <v>2985</v>
      </c>
      <c r="B9" s="706" t="s">
        <v>503</v>
      </c>
      <c r="C9" s="821">
        <v>131434</v>
      </c>
      <c r="D9" s="704">
        <f t="shared" si="0"/>
        <v>131434</v>
      </c>
      <c r="E9" s="704">
        <v>131434</v>
      </c>
      <c r="F9" s="705"/>
      <c r="G9" s="706"/>
      <c r="H9" s="706"/>
      <c r="I9" s="706"/>
      <c r="J9" s="706"/>
      <c r="K9" s="706"/>
      <c r="L9" s="706"/>
      <c r="M9" s="708"/>
    </row>
    <row r="10" spans="1:13" ht="18" customHeight="1">
      <c r="A10" s="702">
        <v>2985</v>
      </c>
      <c r="B10" s="706" t="s">
        <v>327</v>
      </c>
      <c r="C10" s="821">
        <f>SUM('2.mell'!E571)</f>
        <v>18514</v>
      </c>
      <c r="D10" s="704">
        <f t="shared" si="0"/>
        <v>18514</v>
      </c>
      <c r="E10" s="704">
        <v>18514</v>
      </c>
      <c r="F10" s="705"/>
      <c r="G10" s="706"/>
      <c r="H10" s="706"/>
      <c r="I10" s="706"/>
      <c r="J10" s="706"/>
      <c r="K10" s="706"/>
      <c r="L10" s="706"/>
      <c r="M10" s="708"/>
    </row>
    <row r="11" spans="1:13" ht="18" customHeight="1">
      <c r="A11" s="709">
        <v>3011</v>
      </c>
      <c r="B11" s="710" t="s">
        <v>831</v>
      </c>
      <c r="C11" s="909">
        <f>SUM('3a.m.'!E19)</f>
        <v>7803</v>
      </c>
      <c r="D11" s="704">
        <f t="shared" si="0"/>
        <v>7803</v>
      </c>
      <c r="E11" s="704">
        <v>7787</v>
      </c>
      <c r="F11" s="711"/>
      <c r="G11" s="699"/>
      <c r="H11" s="699"/>
      <c r="I11" s="699"/>
      <c r="J11" s="699"/>
      <c r="K11" s="712">
        <v>16</v>
      </c>
      <c r="L11" s="699"/>
      <c r="M11" s="713"/>
    </row>
    <row r="12" spans="1:13" ht="18" customHeight="1">
      <c r="A12" s="714">
        <v>3052</v>
      </c>
      <c r="B12" s="733" t="s">
        <v>733</v>
      </c>
      <c r="C12" s="821">
        <f>SUM('3c.m.'!E17)</f>
        <v>2963</v>
      </c>
      <c r="D12" s="704">
        <f t="shared" si="0"/>
        <v>2963</v>
      </c>
      <c r="E12" s="704">
        <v>1201</v>
      </c>
      <c r="F12" s="704"/>
      <c r="G12" s="716"/>
      <c r="H12" s="716"/>
      <c r="I12" s="716"/>
      <c r="J12" s="716"/>
      <c r="K12" s="908">
        <v>1762</v>
      </c>
      <c r="L12" s="716"/>
      <c r="M12" s="708"/>
    </row>
    <row r="13" spans="1:13" ht="18" customHeight="1">
      <c r="A13" s="714">
        <v>3053</v>
      </c>
      <c r="B13" s="733" t="s">
        <v>259</v>
      </c>
      <c r="C13" s="821">
        <f>SUM('3c.m.'!E25)</f>
        <v>2999</v>
      </c>
      <c r="D13" s="704">
        <f t="shared" si="0"/>
        <v>2999</v>
      </c>
      <c r="E13" s="704"/>
      <c r="F13" s="704"/>
      <c r="G13" s="716"/>
      <c r="H13" s="716"/>
      <c r="I13" s="716"/>
      <c r="J13" s="716"/>
      <c r="K13" s="908">
        <v>2999</v>
      </c>
      <c r="L13" s="716"/>
      <c r="M13" s="708"/>
    </row>
    <row r="14" spans="1:13" ht="18" customHeight="1">
      <c r="A14" s="714">
        <v>3141</v>
      </c>
      <c r="B14" s="733" t="s">
        <v>852</v>
      </c>
      <c r="C14" s="821">
        <f>SUM('3c.m.'!E136)</f>
        <v>6764</v>
      </c>
      <c r="D14" s="704">
        <f t="shared" si="0"/>
        <v>6764</v>
      </c>
      <c r="E14" s="704"/>
      <c r="F14" s="717">
        <v>6742</v>
      </c>
      <c r="G14" s="718"/>
      <c r="H14" s="718"/>
      <c r="I14" s="718"/>
      <c r="J14" s="718"/>
      <c r="K14" s="718">
        <v>22</v>
      </c>
      <c r="L14" s="718"/>
      <c r="M14" s="708"/>
    </row>
    <row r="15" spans="1:13" ht="18" customHeight="1">
      <c r="A15" s="702">
        <v>3144</v>
      </c>
      <c r="B15" s="719" t="s">
        <v>260</v>
      </c>
      <c r="C15" s="821">
        <f>SUM('3c.m.'!E161)</f>
        <v>1300</v>
      </c>
      <c r="D15" s="704">
        <f t="shared" si="0"/>
        <v>1300</v>
      </c>
      <c r="E15" s="704">
        <v>1300</v>
      </c>
      <c r="F15" s="717"/>
      <c r="G15" s="718"/>
      <c r="H15" s="718"/>
      <c r="I15" s="718"/>
      <c r="J15" s="718"/>
      <c r="K15" s="718"/>
      <c r="L15" s="718"/>
      <c r="M15" s="708"/>
    </row>
    <row r="16" spans="1:13" ht="18" customHeight="1">
      <c r="A16" s="702">
        <v>3125</v>
      </c>
      <c r="B16" s="719" t="s">
        <v>511</v>
      </c>
      <c r="C16" s="821">
        <f>SUM('3c.m.'!E123)</f>
        <v>0</v>
      </c>
      <c r="D16" s="704"/>
      <c r="E16" s="704"/>
      <c r="F16" s="717"/>
      <c r="G16" s="718"/>
      <c r="H16" s="718"/>
      <c r="I16" s="718"/>
      <c r="J16" s="718"/>
      <c r="K16" s="718"/>
      <c r="L16" s="718"/>
      <c r="M16" s="708"/>
    </row>
    <row r="17" spans="1:13" ht="18" customHeight="1">
      <c r="A17" s="714">
        <v>3207</v>
      </c>
      <c r="B17" s="733" t="s">
        <v>55</v>
      </c>
      <c r="C17" s="821">
        <f>SUM('3c.m.'!E237)</f>
        <v>22981</v>
      </c>
      <c r="D17" s="704">
        <f t="shared" si="0"/>
        <v>22981</v>
      </c>
      <c r="E17" s="704">
        <v>22981</v>
      </c>
      <c r="F17" s="717"/>
      <c r="G17" s="718"/>
      <c r="H17" s="718"/>
      <c r="I17" s="718"/>
      <c r="J17" s="718"/>
      <c r="K17" s="718"/>
      <c r="L17" s="718"/>
      <c r="M17" s="708"/>
    </row>
    <row r="18" spans="1:13" ht="18" customHeight="1">
      <c r="A18" s="714">
        <v>3209</v>
      </c>
      <c r="B18" s="715" t="s">
        <v>590</v>
      </c>
      <c r="C18" s="821">
        <f>SUM('3c.m.'!E253)</f>
        <v>4768</v>
      </c>
      <c r="D18" s="704">
        <f t="shared" si="0"/>
        <v>4768</v>
      </c>
      <c r="E18" s="704"/>
      <c r="F18" s="717">
        <v>4607</v>
      </c>
      <c r="G18" s="718"/>
      <c r="H18" s="718"/>
      <c r="I18" s="718"/>
      <c r="J18" s="718"/>
      <c r="K18" s="718">
        <v>161</v>
      </c>
      <c r="L18" s="718"/>
      <c r="M18" s="708"/>
    </row>
    <row r="19" spans="1:13" ht="18" customHeight="1">
      <c r="A19" s="714">
        <v>3224</v>
      </c>
      <c r="B19" s="742" t="s">
        <v>385</v>
      </c>
      <c r="C19" s="821">
        <f>SUM('3c.m.'!E319)</f>
        <v>0</v>
      </c>
      <c r="D19" s="704">
        <f t="shared" si="0"/>
        <v>0</v>
      </c>
      <c r="E19" s="704"/>
      <c r="F19" s="717"/>
      <c r="G19" s="718"/>
      <c r="H19" s="718"/>
      <c r="I19" s="718"/>
      <c r="J19" s="718"/>
      <c r="K19" s="718"/>
      <c r="L19" s="718"/>
      <c r="M19" s="708"/>
    </row>
    <row r="20" spans="1:13" ht="18" customHeight="1">
      <c r="A20" s="714">
        <v>3302</v>
      </c>
      <c r="B20" s="742" t="s">
        <v>255</v>
      </c>
      <c r="C20" s="821">
        <v>137000</v>
      </c>
      <c r="D20" s="704">
        <f t="shared" si="0"/>
        <v>137000</v>
      </c>
      <c r="E20" s="704">
        <v>137000</v>
      </c>
      <c r="F20" s="717"/>
      <c r="G20" s="718"/>
      <c r="H20" s="718"/>
      <c r="I20" s="718"/>
      <c r="J20" s="718"/>
      <c r="K20" s="718"/>
      <c r="L20" s="718"/>
      <c r="M20" s="708"/>
    </row>
    <row r="21" spans="1:13" ht="18" customHeight="1">
      <c r="A21" s="714">
        <v>3305</v>
      </c>
      <c r="B21" s="715" t="s">
        <v>922</v>
      </c>
      <c r="C21" s="821">
        <f>SUM('3c.m.'!E345)</f>
        <v>8919</v>
      </c>
      <c r="D21" s="704">
        <f t="shared" si="0"/>
        <v>8919</v>
      </c>
      <c r="E21" s="704">
        <v>8919</v>
      </c>
      <c r="F21" s="717"/>
      <c r="G21" s="718"/>
      <c r="H21" s="718"/>
      <c r="I21" s="718"/>
      <c r="J21" s="718"/>
      <c r="K21" s="718"/>
      <c r="L21" s="718"/>
      <c r="M21" s="708"/>
    </row>
    <row r="22" spans="1:13" ht="18" customHeight="1">
      <c r="A22" s="714">
        <v>3306</v>
      </c>
      <c r="B22" s="715" t="s">
        <v>923</v>
      </c>
      <c r="C22" s="821">
        <f>SUM('3c.m.'!E354)</f>
        <v>2891</v>
      </c>
      <c r="D22" s="704">
        <f t="shared" si="0"/>
        <v>2891</v>
      </c>
      <c r="E22" s="704">
        <v>2888</v>
      </c>
      <c r="F22" s="717"/>
      <c r="G22" s="718"/>
      <c r="H22" s="718"/>
      <c r="I22" s="718"/>
      <c r="J22" s="718"/>
      <c r="K22" s="718">
        <v>3</v>
      </c>
      <c r="L22" s="718"/>
      <c r="M22" s="708"/>
    </row>
    <row r="23" spans="1:13" ht="18" customHeight="1">
      <c r="A23" s="714">
        <v>3307</v>
      </c>
      <c r="B23" s="733" t="s">
        <v>924</v>
      </c>
      <c r="C23" s="821">
        <f>SUM('3c.m.'!E363)</f>
        <v>4000</v>
      </c>
      <c r="D23" s="704">
        <f t="shared" si="0"/>
        <v>4000</v>
      </c>
      <c r="E23" s="704">
        <v>4000</v>
      </c>
      <c r="F23" s="717"/>
      <c r="G23" s="718"/>
      <c r="H23" s="718"/>
      <c r="I23" s="718"/>
      <c r="J23" s="718"/>
      <c r="K23" s="718"/>
      <c r="L23" s="718"/>
      <c r="M23" s="708"/>
    </row>
    <row r="24" spans="1:13" ht="18" customHeight="1">
      <c r="A24" s="714">
        <v>3310</v>
      </c>
      <c r="B24" s="733" t="s">
        <v>295</v>
      </c>
      <c r="C24" s="821">
        <f>SUM('3c.m.'!E371)</f>
        <v>5514</v>
      </c>
      <c r="D24" s="704">
        <f t="shared" si="0"/>
        <v>5514</v>
      </c>
      <c r="E24" s="704">
        <v>5508</v>
      </c>
      <c r="F24" s="717"/>
      <c r="G24" s="718"/>
      <c r="H24" s="718"/>
      <c r="I24" s="718"/>
      <c r="J24" s="718"/>
      <c r="K24" s="718">
        <v>6</v>
      </c>
      <c r="L24" s="718"/>
      <c r="M24" s="708"/>
    </row>
    <row r="25" spans="1:13" ht="18" customHeight="1">
      <c r="A25" s="714">
        <v>3312</v>
      </c>
      <c r="B25" s="733" t="s">
        <v>257</v>
      </c>
      <c r="C25" s="821">
        <f>SUM('3c.m.'!E387)</f>
        <v>16255</v>
      </c>
      <c r="D25" s="704">
        <f t="shared" si="0"/>
        <v>16255</v>
      </c>
      <c r="E25" s="704">
        <v>16244</v>
      </c>
      <c r="F25" s="717"/>
      <c r="G25" s="718"/>
      <c r="H25" s="718"/>
      <c r="I25" s="718"/>
      <c r="J25" s="718"/>
      <c r="K25" s="718">
        <v>11</v>
      </c>
      <c r="L25" s="718"/>
      <c r="M25" s="708"/>
    </row>
    <row r="26" spans="1:13" ht="18" customHeight="1">
      <c r="A26" s="714">
        <v>3313</v>
      </c>
      <c r="B26" s="755" t="s">
        <v>696</v>
      </c>
      <c r="C26" s="821">
        <f>SUM('3c.m.'!E395)</f>
        <v>8180</v>
      </c>
      <c r="D26" s="704">
        <f t="shared" si="0"/>
        <v>8180</v>
      </c>
      <c r="E26" s="704">
        <v>8180</v>
      </c>
      <c r="F26" s="717"/>
      <c r="G26" s="718"/>
      <c r="H26" s="718"/>
      <c r="I26" s="718"/>
      <c r="J26" s="718"/>
      <c r="K26" s="718"/>
      <c r="L26" s="718"/>
      <c r="M26" s="708"/>
    </row>
    <row r="27" spans="1:13" ht="18" customHeight="1">
      <c r="A27" s="714">
        <v>3315</v>
      </c>
      <c r="B27" s="755" t="s">
        <v>697</v>
      </c>
      <c r="C27" s="821">
        <f>SUM('3c.m.'!E403)</f>
        <v>10712</v>
      </c>
      <c r="D27" s="704">
        <f t="shared" si="0"/>
        <v>10712</v>
      </c>
      <c r="E27" s="704">
        <v>10709</v>
      </c>
      <c r="F27" s="717"/>
      <c r="G27" s="718"/>
      <c r="H27" s="718"/>
      <c r="I27" s="718"/>
      <c r="J27" s="718"/>
      <c r="K27" s="718">
        <v>3</v>
      </c>
      <c r="L27" s="718"/>
      <c r="M27" s="708"/>
    </row>
    <row r="28" spans="1:13" ht="18" customHeight="1">
      <c r="A28" s="714">
        <v>3316</v>
      </c>
      <c r="B28" s="755" t="s">
        <v>855</v>
      </c>
      <c r="C28" s="821">
        <f>SUM('3c.m.'!E411)</f>
        <v>4973</v>
      </c>
      <c r="D28" s="704">
        <f t="shared" si="0"/>
        <v>4973</v>
      </c>
      <c r="E28" s="704">
        <v>4973</v>
      </c>
      <c r="F28" s="717"/>
      <c r="G28" s="718"/>
      <c r="H28" s="718"/>
      <c r="I28" s="718"/>
      <c r="J28" s="718"/>
      <c r="K28" s="718"/>
      <c r="L28" s="718"/>
      <c r="M28" s="708"/>
    </row>
    <row r="29" spans="1:13" ht="18" customHeight="1">
      <c r="A29" s="714">
        <v>3317</v>
      </c>
      <c r="B29" s="754" t="s">
        <v>258</v>
      </c>
      <c r="C29" s="821">
        <f>SUM('3c.m.'!E419)</f>
        <v>81437</v>
      </c>
      <c r="D29" s="704">
        <f t="shared" si="0"/>
        <v>81437</v>
      </c>
      <c r="E29" s="704">
        <v>81436</v>
      </c>
      <c r="F29" s="717"/>
      <c r="G29" s="718"/>
      <c r="H29" s="718"/>
      <c r="I29" s="718"/>
      <c r="J29" s="718"/>
      <c r="K29" s="718">
        <v>1</v>
      </c>
      <c r="L29" s="718"/>
      <c r="M29" s="708"/>
    </row>
    <row r="30" spans="1:13" ht="18" customHeight="1">
      <c r="A30" s="714">
        <v>3322</v>
      </c>
      <c r="B30" s="733" t="s">
        <v>293</v>
      </c>
      <c r="C30" s="821">
        <f>SUM('3c.m.'!E445)</f>
        <v>7035</v>
      </c>
      <c r="D30" s="704">
        <f t="shared" si="0"/>
        <v>7035</v>
      </c>
      <c r="E30" s="704">
        <v>7027</v>
      </c>
      <c r="F30" s="717"/>
      <c r="G30" s="718"/>
      <c r="H30" s="718"/>
      <c r="I30" s="718"/>
      <c r="J30" s="718"/>
      <c r="K30" s="718">
        <v>8</v>
      </c>
      <c r="L30" s="718"/>
      <c r="M30" s="708"/>
    </row>
    <row r="31" spans="1:13" ht="18" customHeight="1">
      <c r="A31" s="714">
        <v>3324</v>
      </c>
      <c r="B31" s="733" t="s">
        <v>421</v>
      </c>
      <c r="C31" s="821">
        <f>SUM('3c.m.'!E461)</f>
        <v>1998</v>
      </c>
      <c r="D31" s="704">
        <f t="shared" si="0"/>
        <v>1998</v>
      </c>
      <c r="E31" s="704">
        <v>1998</v>
      </c>
      <c r="F31" s="717"/>
      <c r="G31" s="718"/>
      <c r="H31" s="718"/>
      <c r="I31" s="718"/>
      <c r="J31" s="718"/>
      <c r="K31" s="718"/>
      <c r="L31" s="718"/>
      <c r="M31" s="708"/>
    </row>
    <row r="32" spans="1:13" ht="18" customHeight="1">
      <c r="A32" s="714">
        <v>3350</v>
      </c>
      <c r="B32" s="733" t="s">
        <v>59</v>
      </c>
      <c r="C32" s="821">
        <f>SUM('3c.m.'!E550)</f>
        <v>0</v>
      </c>
      <c r="D32" s="704">
        <f t="shared" si="0"/>
        <v>0</v>
      </c>
      <c r="E32" s="704"/>
      <c r="F32" s="717"/>
      <c r="G32" s="718"/>
      <c r="H32" s="718"/>
      <c r="I32" s="718"/>
      <c r="J32" s="718"/>
      <c r="K32" s="718"/>
      <c r="L32" s="718"/>
      <c r="M32" s="708"/>
    </row>
    <row r="33" spans="1:13" ht="18" customHeight="1">
      <c r="A33" s="714">
        <v>3351</v>
      </c>
      <c r="B33" s="733" t="s">
        <v>294</v>
      </c>
      <c r="C33" s="821">
        <f>SUM('3c.m.'!E558)</f>
        <v>18297</v>
      </c>
      <c r="D33" s="704">
        <f t="shared" si="0"/>
        <v>18297</v>
      </c>
      <c r="E33" s="704">
        <v>18297</v>
      </c>
      <c r="F33" s="717"/>
      <c r="G33" s="718"/>
      <c r="H33" s="718"/>
      <c r="I33" s="718"/>
      <c r="J33" s="718"/>
      <c r="K33" s="718"/>
      <c r="L33" s="718"/>
      <c r="M33" s="708"/>
    </row>
    <row r="34" spans="1:13" ht="18" customHeight="1">
      <c r="A34" s="714">
        <v>3352</v>
      </c>
      <c r="B34" s="733" t="s">
        <v>504</v>
      </c>
      <c r="C34" s="821">
        <f>SUM('3c.m.'!E567)</f>
        <v>15781</v>
      </c>
      <c r="D34" s="704">
        <f t="shared" si="0"/>
        <v>15781</v>
      </c>
      <c r="E34" s="704">
        <v>14100</v>
      </c>
      <c r="F34" s="717"/>
      <c r="G34" s="718"/>
      <c r="H34" s="718"/>
      <c r="I34" s="718"/>
      <c r="J34" s="718"/>
      <c r="K34" s="718">
        <v>1681</v>
      </c>
      <c r="L34" s="718"/>
      <c r="M34" s="708"/>
    </row>
    <row r="35" spans="1:13" ht="18" customHeight="1">
      <c r="A35" s="714">
        <v>3355</v>
      </c>
      <c r="B35" s="733" t="s">
        <v>752</v>
      </c>
      <c r="C35" s="821">
        <f>SUM('3c.m.'!E575)</f>
        <v>9191</v>
      </c>
      <c r="D35" s="704">
        <f t="shared" si="0"/>
        <v>9191</v>
      </c>
      <c r="E35" s="704">
        <v>6248</v>
      </c>
      <c r="F35" s="717"/>
      <c r="G35" s="718"/>
      <c r="H35" s="718"/>
      <c r="I35" s="718"/>
      <c r="J35" s="718"/>
      <c r="K35" s="718">
        <v>2943</v>
      </c>
      <c r="L35" s="718"/>
      <c r="M35" s="708"/>
    </row>
    <row r="36" spans="1:13" ht="24.75" customHeight="1">
      <c r="A36" s="714">
        <v>3356</v>
      </c>
      <c r="B36" s="1007" t="s">
        <v>505</v>
      </c>
      <c r="C36" s="821">
        <f>SUM('3c.m.'!E583)</f>
        <v>13771</v>
      </c>
      <c r="D36" s="704">
        <f t="shared" si="0"/>
        <v>13771</v>
      </c>
      <c r="E36" s="704">
        <v>13771</v>
      </c>
      <c r="F36" s="717"/>
      <c r="G36" s="718"/>
      <c r="H36" s="718"/>
      <c r="I36" s="718"/>
      <c r="J36" s="718"/>
      <c r="K36" s="718"/>
      <c r="L36" s="718"/>
      <c r="M36" s="708"/>
    </row>
    <row r="37" spans="1:13" ht="18" customHeight="1">
      <c r="A37" s="714">
        <v>3358</v>
      </c>
      <c r="B37" s="733" t="s">
        <v>623</v>
      </c>
      <c r="C37" s="821">
        <f>SUM('3c.m.'!E599)</f>
        <v>216</v>
      </c>
      <c r="D37" s="704">
        <f t="shared" si="0"/>
        <v>216</v>
      </c>
      <c r="E37" s="704">
        <v>216</v>
      </c>
      <c r="F37" s="717"/>
      <c r="G37" s="718"/>
      <c r="H37" s="718"/>
      <c r="I37" s="718"/>
      <c r="J37" s="718"/>
      <c r="K37" s="718"/>
      <c r="L37" s="718"/>
      <c r="M37" s="708"/>
    </row>
    <row r="38" spans="1:13" ht="18" customHeight="1">
      <c r="A38" s="714">
        <v>3360</v>
      </c>
      <c r="B38" s="733" t="s">
        <v>263</v>
      </c>
      <c r="C38" s="821">
        <f>SUM('3c.m.'!E607)</f>
        <v>1180</v>
      </c>
      <c r="D38" s="704">
        <f t="shared" si="0"/>
        <v>1180</v>
      </c>
      <c r="E38" s="704"/>
      <c r="F38" s="717">
        <v>708</v>
      </c>
      <c r="G38" s="718"/>
      <c r="H38" s="718"/>
      <c r="I38" s="718"/>
      <c r="J38" s="718"/>
      <c r="K38" s="718">
        <v>472</v>
      </c>
      <c r="L38" s="718"/>
      <c r="M38" s="708"/>
    </row>
    <row r="39" spans="1:13" ht="18" customHeight="1">
      <c r="A39" s="714">
        <v>3416</v>
      </c>
      <c r="B39" s="733" t="s">
        <v>893</v>
      </c>
      <c r="C39" s="821">
        <f>SUM('3c.m.'!E657)</f>
        <v>20000</v>
      </c>
      <c r="D39" s="704">
        <f t="shared" si="0"/>
        <v>20000</v>
      </c>
      <c r="E39" s="704">
        <v>20000</v>
      </c>
      <c r="F39" s="717"/>
      <c r="G39" s="718"/>
      <c r="H39" s="718"/>
      <c r="I39" s="718"/>
      <c r="J39" s="718"/>
      <c r="K39" s="718"/>
      <c r="L39" s="718"/>
      <c r="M39" s="708"/>
    </row>
    <row r="40" spans="1:13" ht="18" customHeight="1">
      <c r="A40" s="714">
        <v>3421</v>
      </c>
      <c r="B40" s="733" t="s">
        <v>298</v>
      </c>
      <c r="C40" s="821">
        <f>SUM('3c.m.'!E666)</f>
        <v>4445</v>
      </c>
      <c r="D40" s="704">
        <f t="shared" si="0"/>
        <v>4445</v>
      </c>
      <c r="E40" s="704">
        <v>4000</v>
      </c>
      <c r="F40" s="717"/>
      <c r="G40" s="718"/>
      <c r="H40" s="718"/>
      <c r="I40" s="718"/>
      <c r="J40" s="718"/>
      <c r="K40" s="718">
        <v>445</v>
      </c>
      <c r="L40" s="718"/>
      <c r="M40" s="708"/>
    </row>
    <row r="41" spans="1:13" ht="18" customHeight="1">
      <c r="A41" s="714">
        <v>3422</v>
      </c>
      <c r="B41" s="715" t="s">
        <v>859</v>
      </c>
      <c r="C41" s="821">
        <f>SUM('3c.m.'!E674)</f>
        <v>39152</v>
      </c>
      <c r="D41" s="704">
        <f t="shared" si="0"/>
        <v>39152</v>
      </c>
      <c r="E41" s="704">
        <v>18581</v>
      </c>
      <c r="F41" s="717">
        <v>6501</v>
      </c>
      <c r="G41" s="718"/>
      <c r="H41" s="718"/>
      <c r="I41" s="718"/>
      <c r="J41" s="718"/>
      <c r="K41" s="718">
        <v>14070</v>
      </c>
      <c r="L41" s="718"/>
      <c r="M41" s="708"/>
    </row>
    <row r="42" spans="1:13" ht="18" customHeight="1">
      <c r="A42" s="714">
        <v>3423</v>
      </c>
      <c r="B42" s="715" t="s">
        <v>858</v>
      </c>
      <c r="C42" s="821">
        <f>SUM('3c.m.'!E682)</f>
        <v>18866</v>
      </c>
      <c r="D42" s="704">
        <f t="shared" si="0"/>
        <v>18866</v>
      </c>
      <c r="E42" s="704">
        <v>18197</v>
      </c>
      <c r="F42" s="717"/>
      <c r="G42" s="718"/>
      <c r="H42" s="718"/>
      <c r="I42" s="718"/>
      <c r="J42" s="718"/>
      <c r="K42" s="718">
        <v>669</v>
      </c>
      <c r="L42" s="718"/>
      <c r="M42" s="708"/>
    </row>
    <row r="43" spans="1:13" ht="18" customHeight="1">
      <c r="A43" s="714">
        <v>3424</v>
      </c>
      <c r="B43" s="720" t="s">
        <v>62</v>
      </c>
      <c r="C43" s="821">
        <f>SUM('3c.m.'!E690)</f>
        <v>9910</v>
      </c>
      <c r="D43" s="704">
        <f t="shared" si="0"/>
        <v>9910</v>
      </c>
      <c r="E43" s="704">
        <v>3807</v>
      </c>
      <c r="F43" s="717"/>
      <c r="G43" s="718"/>
      <c r="H43" s="718"/>
      <c r="I43" s="718"/>
      <c r="J43" s="718"/>
      <c r="K43" s="718">
        <v>6103</v>
      </c>
      <c r="L43" s="718"/>
      <c r="M43" s="708"/>
    </row>
    <row r="44" spans="1:13" ht="18" customHeight="1">
      <c r="A44" s="714">
        <v>3425</v>
      </c>
      <c r="B44" s="720" t="s">
        <v>755</v>
      </c>
      <c r="C44" s="821">
        <f>SUM('3c.m.'!E698)</f>
        <v>4530</v>
      </c>
      <c r="D44" s="704">
        <f t="shared" si="0"/>
        <v>4530</v>
      </c>
      <c r="E44" s="704"/>
      <c r="F44" s="705"/>
      <c r="G44" s="706"/>
      <c r="H44" s="706"/>
      <c r="I44" s="706"/>
      <c r="J44" s="706"/>
      <c r="K44" s="706">
        <v>4530</v>
      </c>
      <c r="L44" s="706"/>
      <c r="M44" s="708"/>
    </row>
    <row r="45" spans="1:13" ht="18" customHeight="1">
      <c r="A45" s="714">
        <v>3426</v>
      </c>
      <c r="B45" s="715" t="s">
        <v>131</v>
      </c>
      <c r="C45" s="821">
        <f>SUM('3c.m.'!E706)</f>
        <v>55055</v>
      </c>
      <c r="D45" s="704">
        <f t="shared" si="0"/>
        <v>55055</v>
      </c>
      <c r="E45" s="704">
        <v>46193</v>
      </c>
      <c r="F45" s="705"/>
      <c r="G45" s="706"/>
      <c r="H45" s="706"/>
      <c r="I45" s="706"/>
      <c r="J45" s="706"/>
      <c r="K45" s="706">
        <v>8862</v>
      </c>
      <c r="L45" s="706"/>
      <c r="M45" s="708"/>
    </row>
    <row r="46" spans="1:13" ht="18" customHeight="1">
      <c r="A46" s="714">
        <v>3427</v>
      </c>
      <c r="B46" s="733" t="s">
        <v>756</v>
      </c>
      <c r="C46" s="821">
        <f>SUM('3c.m.'!E714)</f>
        <v>19374</v>
      </c>
      <c r="D46" s="704">
        <f t="shared" si="0"/>
        <v>19374</v>
      </c>
      <c r="E46" s="704">
        <v>17223</v>
      </c>
      <c r="F46" s="705"/>
      <c r="G46" s="706"/>
      <c r="H46" s="706"/>
      <c r="I46" s="706"/>
      <c r="J46" s="706"/>
      <c r="K46" s="706">
        <v>2151</v>
      </c>
      <c r="L46" s="706"/>
      <c r="M46" s="708"/>
    </row>
    <row r="47" spans="1:13" ht="18" customHeight="1">
      <c r="A47" s="714">
        <v>3436</v>
      </c>
      <c r="B47" s="733" t="s">
        <v>509</v>
      </c>
      <c r="C47" s="821">
        <f>SUM('3c.m.'!E779)</f>
        <v>1045</v>
      </c>
      <c r="D47" s="704">
        <f t="shared" si="0"/>
        <v>1045</v>
      </c>
      <c r="E47" s="704"/>
      <c r="F47" s="705"/>
      <c r="G47" s="706"/>
      <c r="H47" s="706"/>
      <c r="I47" s="706"/>
      <c r="J47" s="706"/>
      <c r="K47" s="706">
        <v>1045</v>
      </c>
      <c r="L47" s="706"/>
      <c r="M47" s="708"/>
    </row>
    <row r="48" spans="1:13" ht="18" customHeight="1">
      <c r="A48" s="714">
        <v>3921</v>
      </c>
      <c r="B48" s="742" t="s">
        <v>608</v>
      </c>
      <c r="C48" s="821">
        <f>SUM('3d.m.'!E12)</f>
        <v>5797</v>
      </c>
      <c r="D48" s="704">
        <f t="shared" si="0"/>
        <v>5797</v>
      </c>
      <c r="E48" s="704">
        <v>5797</v>
      </c>
      <c r="F48" s="705"/>
      <c r="G48" s="706"/>
      <c r="H48" s="706"/>
      <c r="I48" s="706"/>
      <c r="J48" s="706"/>
      <c r="K48" s="706"/>
      <c r="L48" s="706"/>
      <c r="M48" s="708"/>
    </row>
    <row r="49" spans="1:13" ht="18" customHeight="1">
      <c r="A49" s="714">
        <v>3922</v>
      </c>
      <c r="B49" s="742" t="s">
        <v>607</v>
      </c>
      <c r="C49" s="821">
        <f>SUM('3d.m.'!E13)</f>
        <v>4946</v>
      </c>
      <c r="D49" s="704">
        <f t="shared" si="0"/>
        <v>4946</v>
      </c>
      <c r="E49" s="704">
        <v>4946</v>
      </c>
      <c r="F49" s="705"/>
      <c r="G49" s="706"/>
      <c r="H49" s="706"/>
      <c r="I49" s="706"/>
      <c r="J49" s="706"/>
      <c r="K49" s="706"/>
      <c r="L49" s="706"/>
      <c r="M49" s="708"/>
    </row>
    <row r="50" spans="1:13" ht="18" customHeight="1">
      <c r="A50" s="714">
        <v>3924</v>
      </c>
      <c r="B50" s="941" t="s">
        <v>336</v>
      </c>
      <c r="C50" s="821">
        <f>SUM('3d.m.'!E14)</f>
        <v>0</v>
      </c>
      <c r="D50" s="704">
        <f t="shared" si="0"/>
        <v>0</v>
      </c>
      <c r="E50" s="704"/>
      <c r="F50" s="705"/>
      <c r="G50" s="706"/>
      <c r="H50" s="706"/>
      <c r="I50" s="706"/>
      <c r="J50" s="706"/>
      <c r="K50" s="706"/>
      <c r="L50" s="706"/>
      <c r="M50" s="708"/>
    </row>
    <row r="51" spans="1:13" ht="18" customHeight="1">
      <c r="A51" s="702">
        <v>3928</v>
      </c>
      <c r="B51" s="703" t="s">
        <v>871</v>
      </c>
      <c r="C51" s="821">
        <f>SUM('3d.m.'!E16)</f>
        <v>145485</v>
      </c>
      <c r="D51" s="704">
        <f t="shared" si="0"/>
        <v>145485</v>
      </c>
      <c r="E51" s="704">
        <v>19946</v>
      </c>
      <c r="F51" s="705"/>
      <c r="G51" s="706"/>
      <c r="H51" s="706"/>
      <c r="I51" s="706"/>
      <c r="J51" s="706"/>
      <c r="K51" s="706">
        <v>125539</v>
      </c>
      <c r="L51" s="706"/>
      <c r="M51" s="708"/>
    </row>
    <row r="52" spans="1:13" ht="18" customHeight="1">
      <c r="A52" s="702">
        <v>3929</v>
      </c>
      <c r="B52" s="703" t="s">
        <v>51</v>
      </c>
      <c r="C52" s="821">
        <f>SUM('3d.m.'!E22)</f>
        <v>11194</v>
      </c>
      <c r="D52" s="704">
        <f t="shared" si="0"/>
        <v>11194</v>
      </c>
      <c r="E52" s="704"/>
      <c r="F52" s="705"/>
      <c r="G52" s="706"/>
      <c r="H52" s="706"/>
      <c r="I52" s="706"/>
      <c r="J52" s="706"/>
      <c r="K52" s="706">
        <v>11194</v>
      </c>
      <c r="L52" s="706"/>
      <c r="M52" s="708"/>
    </row>
    <row r="53" spans="1:13" ht="18" customHeight="1">
      <c r="A53" s="714">
        <v>3932</v>
      </c>
      <c r="B53" s="742" t="s">
        <v>908</v>
      </c>
      <c r="C53" s="821">
        <f>SUM('3d.m.'!E26)</f>
        <v>12500</v>
      </c>
      <c r="D53" s="704">
        <f t="shared" si="0"/>
        <v>12500</v>
      </c>
      <c r="E53" s="704">
        <v>12500</v>
      </c>
      <c r="F53" s="705"/>
      <c r="G53" s="706"/>
      <c r="H53" s="706"/>
      <c r="I53" s="706"/>
      <c r="J53" s="706"/>
      <c r="K53" s="706"/>
      <c r="L53" s="706"/>
      <c r="M53" s="708"/>
    </row>
    <row r="54" spans="1:13" ht="18" customHeight="1">
      <c r="A54" s="714">
        <v>3933</v>
      </c>
      <c r="B54" s="1086" t="s">
        <v>337</v>
      </c>
      <c r="C54" s="821">
        <f>SUM('3d.m.'!E27)</f>
        <v>3000</v>
      </c>
      <c r="D54" s="704">
        <f t="shared" si="0"/>
        <v>3000</v>
      </c>
      <c r="E54" s="704">
        <v>3000</v>
      </c>
      <c r="F54" s="705"/>
      <c r="G54" s="706"/>
      <c r="H54" s="706"/>
      <c r="I54" s="706"/>
      <c r="J54" s="706"/>
      <c r="K54" s="706"/>
      <c r="L54" s="706"/>
      <c r="M54" s="708"/>
    </row>
    <row r="55" spans="1:13" ht="24" customHeight="1">
      <c r="A55" s="714">
        <v>3941</v>
      </c>
      <c r="B55" s="1008" t="s">
        <v>506</v>
      </c>
      <c r="C55" s="821">
        <f>SUM('3d.m.'!E30)</f>
        <v>252022</v>
      </c>
      <c r="D55" s="704">
        <f t="shared" si="0"/>
        <v>252022</v>
      </c>
      <c r="E55" s="704">
        <v>252022</v>
      </c>
      <c r="F55" s="705"/>
      <c r="G55" s="706"/>
      <c r="H55" s="706"/>
      <c r="I55" s="706"/>
      <c r="J55" s="706"/>
      <c r="K55" s="706"/>
      <c r="L55" s="706"/>
      <c r="M55" s="708"/>
    </row>
    <row r="56" spans="1:13" ht="18" customHeight="1">
      <c r="A56" s="702">
        <v>3942</v>
      </c>
      <c r="B56" s="941" t="s">
        <v>353</v>
      </c>
      <c r="C56" s="821">
        <f>SUM('3d.m.'!E31)</f>
        <v>5000</v>
      </c>
      <c r="D56" s="704">
        <f t="shared" si="0"/>
        <v>5000</v>
      </c>
      <c r="E56" s="704">
        <v>5000</v>
      </c>
      <c r="F56" s="705"/>
      <c r="G56" s="706"/>
      <c r="H56" s="706"/>
      <c r="I56" s="706"/>
      <c r="J56" s="706"/>
      <c r="K56" s="706"/>
      <c r="L56" s="706"/>
      <c r="M56" s="708"/>
    </row>
    <row r="57" spans="1:13" ht="18" customHeight="1">
      <c r="A57" s="702">
        <v>3943</v>
      </c>
      <c r="B57" s="706" t="s">
        <v>622</v>
      </c>
      <c r="C57" s="821">
        <f>SUM('3d.m.'!E32)</f>
        <v>1219</v>
      </c>
      <c r="D57" s="704">
        <f t="shared" si="0"/>
        <v>1219</v>
      </c>
      <c r="E57" s="704">
        <v>1219</v>
      </c>
      <c r="F57" s="705"/>
      <c r="G57" s="706"/>
      <c r="H57" s="706"/>
      <c r="I57" s="706"/>
      <c r="J57" s="706"/>
      <c r="K57" s="706"/>
      <c r="L57" s="706"/>
      <c r="M57" s="708"/>
    </row>
    <row r="58" spans="1:13" ht="18" customHeight="1">
      <c r="A58" s="702">
        <v>3944</v>
      </c>
      <c r="B58" s="706" t="s">
        <v>349</v>
      </c>
      <c r="C58" s="821">
        <f>SUM('3d.m.'!E36)</f>
        <v>14741</v>
      </c>
      <c r="D58" s="704">
        <f t="shared" si="0"/>
        <v>14741</v>
      </c>
      <c r="E58" s="704">
        <v>14741</v>
      </c>
      <c r="F58" s="705"/>
      <c r="G58" s="706"/>
      <c r="H58" s="706"/>
      <c r="I58" s="706"/>
      <c r="J58" s="706"/>
      <c r="K58" s="706"/>
      <c r="L58" s="706"/>
      <c r="M58" s="708"/>
    </row>
    <row r="59" spans="1:13" ht="18" customHeight="1">
      <c r="A59" s="702">
        <v>3962</v>
      </c>
      <c r="B59" s="706" t="s">
        <v>126</v>
      </c>
      <c r="C59" s="821">
        <f>SUM('3d.m.'!E40)</f>
        <v>50000</v>
      </c>
      <c r="D59" s="704">
        <f t="shared" si="0"/>
        <v>50000</v>
      </c>
      <c r="E59" s="704">
        <v>50000</v>
      </c>
      <c r="F59" s="705"/>
      <c r="G59" s="706"/>
      <c r="H59" s="706"/>
      <c r="I59" s="706"/>
      <c r="J59" s="706"/>
      <c r="K59" s="706"/>
      <c r="L59" s="706"/>
      <c r="M59" s="708"/>
    </row>
    <row r="60" spans="1:13" ht="18" customHeight="1">
      <c r="A60" s="702">
        <v>3972</v>
      </c>
      <c r="B60" s="706" t="s">
        <v>354</v>
      </c>
      <c r="C60" s="821">
        <f>SUM('3d.m.'!E41)</f>
        <v>17800</v>
      </c>
      <c r="D60" s="704">
        <f t="shared" si="0"/>
        <v>17800</v>
      </c>
      <c r="E60" s="704">
        <v>17800</v>
      </c>
      <c r="F60" s="705"/>
      <c r="G60" s="706"/>
      <c r="H60" s="706"/>
      <c r="I60" s="706"/>
      <c r="J60" s="706"/>
      <c r="K60" s="706"/>
      <c r="L60" s="706"/>
      <c r="M60" s="707"/>
    </row>
    <row r="61" spans="1:13" ht="18" customHeight="1">
      <c r="A61" s="702">
        <v>3988</v>
      </c>
      <c r="B61" s="739" t="s">
        <v>811</v>
      </c>
      <c r="C61" s="821">
        <f>SUM('3d.m.'!E44)</f>
        <v>800</v>
      </c>
      <c r="D61" s="704">
        <f t="shared" si="0"/>
        <v>800</v>
      </c>
      <c r="E61" s="704">
        <v>800</v>
      </c>
      <c r="F61" s="705"/>
      <c r="G61" s="706"/>
      <c r="H61" s="706"/>
      <c r="I61" s="706"/>
      <c r="J61" s="706"/>
      <c r="K61" s="706"/>
      <c r="L61" s="706"/>
      <c r="M61" s="707"/>
    </row>
    <row r="62" spans="1:13" ht="18" customHeight="1">
      <c r="A62" s="702">
        <v>3989</v>
      </c>
      <c r="B62" s="739" t="s">
        <v>128</v>
      </c>
      <c r="C62" s="821">
        <f>SUM('3d.m.'!E45)</f>
        <v>6000</v>
      </c>
      <c r="D62" s="704">
        <f t="shared" si="0"/>
        <v>6000</v>
      </c>
      <c r="E62" s="704">
        <v>6000</v>
      </c>
      <c r="F62" s="705"/>
      <c r="G62" s="706"/>
      <c r="H62" s="706"/>
      <c r="I62" s="706"/>
      <c r="J62" s="706"/>
      <c r="K62" s="706"/>
      <c r="L62" s="706"/>
      <c r="M62" s="707"/>
    </row>
    <row r="63" spans="1:13" ht="18" customHeight="1">
      <c r="A63" s="702">
        <v>3990</v>
      </c>
      <c r="B63" s="740" t="s">
        <v>75</v>
      </c>
      <c r="C63" s="821">
        <f>SUM('3d.m.'!E46)</f>
        <v>1000</v>
      </c>
      <c r="D63" s="704">
        <f t="shared" si="0"/>
        <v>1000</v>
      </c>
      <c r="E63" s="704">
        <v>1000</v>
      </c>
      <c r="F63" s="705"/>
      <c r="G63" s="706"/>
      <c r="H63" s="706"/>
      <c r="I63" s="706"/>
      <c r="J63" s="706"/>
      <c r="K63" s="706"/>
      <c r="L63" s="706"/>
      <c r="M63" s="707"/>
    </row>
    <row r="64" spans="1:13" ht="18" customHeight="1">
      <c r="A64" s="702">
        <v>3991</v>
      </c>
      <c r="B64" s="740" t="s">
        <v>122</v>
      </c>
      <c r="C64" s="821">
        <f>SUM('3d.m.'!E47)</f>
        <v>4820</v>
      </c>
      <c r="D64" s="704">
        <f t="shared" si="0"/>
        <v>4820</v>
      </c>
      <c r="E64" s="704">
        <v>4820</v>
      </c>
      <c r="F64" s="705"/>
      <c r="G64" s="706"/>
      <c r="H64" s="706"/>
      <c r="I64" s="706"/>
      <c r="J64" s="706"/>
      <c r="K64" s="706"/>
      <c r="L64" s="706"/>
      <c r="M64" s="707"/>
    </row>
    <row r="65" spans="1:13" ht="18" customHeight="1">
      <c r="A65" s="741">
        <v>3992</v>
      </c>
      <c r="B65" s="740" t="s">
        <v>76</v>
      </c>
      <c r="C65" s="821">
        <f>SUM('3d.m.'!E48)</f>
        <v>1400</v>
      </c>
      <c r="D65" s="704">
        <f t="shared" si="0"/>
        <v>1400</v>
      </c>
      <c r="E65" s="704">
        <v>1400</v>
      </c>
      <c r="F65" s="705"/>
      <c r="G65" s="706"/>
      <c r="H65" s="706"/>
      <c r="I65" s="706"/>
      <c r="J65" s="706"/>
      <c r="K65" s="706"/>
      <c r="L65" s="706"/>
      <c r="M65" s="707"/>
    </row>
    <row r="66" spans="1:13" ht="18" customHeight="1">
      <c r="A66" s="702">
        <v>3993</v>
      </c>
      <c r="B66" s="740" t="s">
        <v>77</v>
      </c>
      <c r="C66" s="821">
        <f>SUM('3d.m.'!E49)</f>
        <v>900</v>
      </c>
      <c r="D66" s="704">
        <f t="shared" si="0"/>
        <v>900</v>
      </c>
      <c r="E66" s="704">
        <v>900</v>
      </c>
      <c r="F66" s="705"/>
      <c r="G66" s="706"/>
      <c r="H66" s="706"/>
      <c r="I66" s="706"/>
      <c r="J66" s="706"/>
      <c r="K66" s="706"/>
      <c r="L66" s="706"/>
      <c r="M66" s="707"/>
    </row>
    <row r="67" spans="1:13" ht="18" customHeight="1">
      <c r="A67" s="702">
        <v>3994</v>
      </c>
      <c r="B67" s="740" t="s">
        <v>820</v>
      </c>
      <c r="C67" s="821">
        <f>SUM('3d.m.'!E50)</f>
        <v>900</v>
      </c>
      <c r="D67" s="704">
        <f t="shared" si="0"/>
        <v>900</v>
      </c>
      <c r="E67" s="704">
        <v>900</v>
      </c>
      <c r="F67" s="705"/>
      <c r="G67" s="706"/>
      <c r="H67" s="706"/>
      <c r="I67" s="706"/>
      <c r="J67" s="706"/>
      <c r="K67" s="706"/>
      <c r="L67" s="706"/>
      <c r="M67" s="707"/>
    </row>
    <row r="68" spans="1:13" ht="18" customHeight="1">
      <c r="A68" s="702">
        <v>3995</v>
      </c>
      <c r="B68" s="740" t="s">
        <v>821</v>
      </c>
      <c r="C68" s="821">
        <f>SUM('3d.m.'!E51)</f>
        <v>900</v>
      </c>
      <c r="D68" s="704">
        <f t="shared" si="0"/>
        <v>900</v>
      </c>
      <c r="E68" s="704">
        <v>900</v>
      </c>
      <c r="F68" s="705"/>
      <c r="G68" s="706"/>
      <c r="H68" s="706"/>
      <c r="I68" s="706"/>
      <c r="J68" s="706"/>
      <c r="K68" s="706"/>
      <c r="L68" s="706"/>
      <c r="M68" s="707"/>
    </row>
    <row r="69" spans="1:13" ht="18" customHeight="1">
      <c r="A69" s="702">
        <v>3997</v>
      </c>
      <c r="B69" s="740" t="s">
        <v>822</v>
      </c>
      <c r="C69" s="821">
        <f>SUM('3d.m.'!E52)</f>
        <v>900</v>
      </c>
      <c r="D69" s="704">
        <f t="shared" si="0"/>
        <v>900</v>
      </c>
      <c r="E69" s="704">
        <v>900</v>
      </c>
      <c r="F69" s="705"/>
      <c r="G69" s="706"/>
      <c r="H69" s="706"/>
      <c r="I69" s="706"/>
      <c r="J69" s="706"/>
      <c r="K69" s="706"/>
      <c r="L69" s="706"/>
      <c r="M69" s="707"/>
    </row>
    <row r="70" spans="1:13" ht="18" customHeight="1">
      <c r="A70" s="702">
        <v>3998</v>
      </c>
      <c r="B70" s="740" t="s">
        <v>823</v>
      </c>
      <c r="C70" s="821">
        <f>SUM('3d.m.'!E53)</f>
        <v>900</v>
      </c>
      <c r="D70" s="704">
        <f t="shared" si="0"/>
        <v>900</v>
      </c>
      <c r="E70" s="704">
        <v>900</v>
      </c>
      <c r="F70" s="705"/>
      <c r="G70" s="706"/>
      <c r="H70" s="706"/>
      <c r="I70" s="706"/>
      <c r="J70" s="706"/>
      <c r="K70" s="706"/>
      <c r="L70" s="706"/>
      <c r="M70" s="707"/>
    </row>
    <row r="71" spans="1:13" ht="18" customHeight="1">
      <c r="A71" s="702">
        <v>3999</v>
      </c>
      <c r="B71" s="740" t="s">
        <v>824</v>
      </c>
      <c r="C71" s="821">
        <f>SUM('3d.m.'!E54)</f>
        <v>1000</v>
      </c>
      <c r="D71" s="704">
        <f t="shared" si="0"/>
        <v>1000</v>
      </c>
      <c r="E71" s="704">
        <v>1000</v>
      </c>
      <c r="F71" s="705"/>
      <c r="G71" s="706"/>
      <c r="H71" s="706"/>
      <c r="I71" s="706"/>
      <c r="J71" s="706"/>
      <c r="K71" s="706"/>
      <c r="L71" s="706"/>
      <c r="M71" s="707"/>
    </row>
    <row r="72" spans="1:13" ht="18" customHeight="1">
      <c r="A72" s="702">
        <v>4017</v>
      </c>
      <c r="B72" s="740" t="s">
        <v>527</v>
      </c>
      <c r="C72" s="821">
        <f>SUM('4.mell.'!E28)</f>
        <v>107</v>
      </c>
      <c r="D72" s="704">
        <f t="shared" si="0"/>
        <v>107</v>
      </c>
      <c r="E72" s="704">
        <v>107</v>
      </c>
      <c r="F72" s="705"/>
      <c r="G72" s="706"/>
      <c r="H72" s="706"/>
      <c r="I72" s="706"/>
      <c r="J72" s="706"/>
      <c r="K72" s="706"/>
      <c r="L72" s="706"/>
      <c r="M72" s="707"/>
    </row>
    <row r="73" spans="1:13" ht="18" customHeight="1">
      <c r="A73" s="702">
        <v>4018</v>
      </c>
      <c r="B73" s="740" t="s">
        <v>525</v>
      </c>
      <c r="C73" s="821">
        <f>SUM('4.mell.'!E17)</f>
        <v>0</v>
      </c>
      <c r="D73" s="704">
        <f t="shared" si="0"/>
        <v>0</v>
      </c>
      <c r="E73" s="704"/>
      <c r="F73" s="705"/>
      <c r="G73" s="706"/>
      <c r="H73" s="706"/>
      <c r="I73" s="706"/>
      <c r="J73" s="706"/>
      <c r="K73" s="706"/>
      <c r="L73" s="706"/>
      <c r="M73" s="707"/>
    </row>
    <row r="74" spans="1:13" ht="18" customHeight="1">
      <c r="A74" s="702">
        <v>4132</v>
      </c>
      <c r="B74" s="706" t="s">
        <v>841</v>
      </c>
      <c r="C74" s="821">
        <f>SUM('4.mell.'!E43)</f>
        <v>7740</v>
      </c>
      <c r="D74" s="704">
        <f t="shared" si="0"/>
        <v>7740</v>
      </c>
      <c r="E74" s="704">
        <v>650</v>
      </c>
      <c r="F74" s="705"/>
      <c r="G74" s="706"/>
      <c r="H74" s="706"/>
      <c r="I74" s="706"/>
      <c r="J74" s="706"/>
      <c r="K74" s="706">
        <v>7090</v>
      </c>
      <c r="L74" s="706"/>
      <c r="M74" s="707"/>
    </row>
    <row r="75" spans="1:13" ht="18" customHeight="1">
      <c r="A75" s="702">
        <v>5023</v>
      </c>
      <c r="B75" s="925" t="s">
        <v>310</v>
      </c>
      <c r="C75" s="821">
        <f>SUM('5.mell. '!E15)</f>
        <v>0</v>
      </c>
      <c r="D75" s="704">
        <f t="shared" si="0"/>
        <v>0</v>
      </c>
      <c r="E75" s="704"/>
      <c r="F75" s="705"/>
      <c r="G75" s="706"/>
      <c r="H75" s="706"/>
      <c r="I75" s="706"/>
      <c r="J75" s="706"/>
      <c r="K75" s="706"/>
      <c r="L75" s="706"/>
      <c r="M75" s="707"/>
    </row>
    <row r="76" spans="1:13" ht="18" customHeight="1">
      <c r="A76" s="702">
        <v>5024</v>
      </c>
      <c r="B76" s="925" t="s">
        <v>326</v>
      </c>
      <c r="C76" s="821">
        <f>SUM('5.mell. '!E16)</f>
        <v>5995</v>
      </c>
      <c r="D76" s="704">
        <f t="shared" si="0"/>
        <v>5995</v>
      </c>
      <c r="E76" s="704"/>
      <c r="F76" s="705"/>
      <c r="G76" s="706"/>
      <c r="H76" s="706"/>
      <c r="I76" s="706"/>
      <c r="J76" s="706">
        <v>5995</v>
      </c>
      <c r="K76" s="706"/>
      <c r="L76" s="706"/>
      <c r="M76" s="707"/>
    </row>
    <row r="77" spans="1:13" ht="18" customHeight="1">
      <c r="A77" s="702">
        <v>5040</v>
      </c>
      <c r="B77" s="925" t="s">
        <v>265</v>
      </c>
      <c r="C77" s="821">
        <f>SUM('5.mell. '!E22)</f>
        <v>9643</v>
      </c>
      <c r="D77" s="704">
        <f t="shared" si="0"/>
        <v>9643</v>
      </c>
      <c r="E77" s="704"/>
      <c r="F77" s="705"/>
      <c r="G77" s="706"/>
      <c r="H77" s="706"/>
      <c r="I77" s="706"/>
      <c r="J77" s="706"/>
      <c r="K77" s="706">
        <v>9643</v>
      </c>
      <c r="L77" s="706"/>
      <c r="M77" s="707"/>
    </row>
    <row r="78" spans="1:13" ht="18" customHeight="1">
      <c r="A78" s="702">
        <v>5043</v>
      </c>
      <c r="B78" s="820" t="s">
        <v>347</v>
      </c>
      <c r="C78" s="821">
        <f>SUM('5.mell. '!E24)</f>
        <v>0</v>
      </c>
      <c r="D78" s="704">
        <f t="shared" si="0"/>
        <v>0</v>
      </c>
      <c r="E78" s="704"/>
      <c r="F78" s="705"/>
      <c r="G78" s="706"/>
      <c r="H78" s="706"/>
      <c r="I78" s="706"/>
      <c r="J78" s="706"/>
      <c r="K78" s="706"/>
      <c r="L78" s="706"/>
      <c r="M78" s="707"/>
    </row>
    <row r="79" spans="1:13" ht="18" customHeight="1">
      <c r="A79" s="702">
        <v>5044</v>
      </c>
      <c r="B79" s="925" t="s">
        <v>350</v>
      </c>
      <c r="C79" s="821">
        <f>SUM('5.mell. '!E25)</f>
        <v>299406</v>
      </c>
      <c r="D79" s="704">
        <f t="shared" si="0"/>
        <v>299406</v>
      </c>
      <c r="E79" s="704"/>
      <c r="F79" s="705"/>
      <c r="G79" s="706"/>
      <c r="H79" s="706">
        <v>299406</v>
      </c>
      <c r="I79" s="706"/>
      <c r="J79" s="706"/>
      <c r="K79" s="706"/>
      <c r="L79" s="706"/>
      <c r="M79" s="707"/>
    </row>
    <row r="80" spans="1:13" ht="18" customHeight="1">
      <c r="A80" s="702">
        <v>5062</v>
      </c>
      <c r="B80" s="820" t="s">
        <v>306</v>
      </c>
      <c r="C80" s="821">
        <f>SUM('5.mell. '!E28)</f>
        <v>6861</v>
      </c>
      <c r="D80" s="704">
        <f t="shared" si="0"/>
        <v>6861</v>
      </c>
      <c r="E80" s="704"/>
      <c r="F80" s="705"/>
      <c r="G80" s="706"/>
      <c r="H80" s="706">
        <v>1861</v>
      </c>
      <c r="I80" s="706"/>
      <c r="J80" s="706"/>
      <c r="K80" s="706">
        <v>5000</v>
      </c>
      <c r="L80" s="706"/>
      <c r="M80" s="707"/>
    </row>
    <row r="81" spans="1:13" ht="18" customHeight="1">
      <c r="A81" s="702">
        <v>5063</v>
      </c>
      <c r="B81" s="820" t="s">
        <v>508</v>
      </c>
      <c r="C81" s="821">
        <f>SUM('5.mell. '!E29)</f>
        <v>6000</v>
      </c>
      <c r="D81" s="704">
        <f t="shared" si="0"/>
        <v>6000</v>
      </c>
      <c r="E81" s="704">
        <v>2500</v>
      </c>
      <c r="F81" s="705"/>
      <c r="G81" s="706"/>
      <c r="H81" s="706">
        <v>3500</v>
      </c>
      <c r="I81" s="706"/>
      <c r="J81" s="706"/>
      <c r="K81" s="706"/>
      <c r="L81" s="706"/>
      <c r="M81" s="707"/>
    </row>
    <row r="82" spans="1:14" ht="21" customHeight="1">
      <c r="A82" s="675"/>
      <c r="B82" s="721" t="s">
        <v>869</v>
      </c>
      <c r="C82" s="692">
        <f>SUM(C7:C81)</f>
        <v>3605300</v>
      </c>
      <c r="D82" s="692">
        <f>SUM(D7:D81)</f>
        <v>3605300</v>
      </c>
      <c r="E82" s="692">
        <f aca="true" t="shared" si="1" ref="E82:M82">SUM(E7:E81)</f>
        <v>1069551</v>
      </c>
      <c r="F82" s="692">
        <f t="shared" si="1"/>
        <v>18558</v>
      </c>
      <c r="G82" s="692">
        <f t="shared" si="1"/>
        <v>0</v>
      </c>
      <c r="H82" s="692">
        <f t="shared" si="1"/>
        <v>304767</v>
      </c>
      <c r="I82" s="692">
        <f t="shared" si="1"/>
        <v>0</v>
      </c>
      <c r="J82" s="692">
        <f t="shared" si="1"/>
        <v>5995</v>
      </c>
      <c r="K82" s="692">
        <f t="shared" si="1"/>
        <v>206429</v>
      </c>
      <c r="L82" s="692">
        <f t="shared" si="1"/>
        <v>0</v>
      </c>
      <c r="M82" s="692">
        <f t="shared" si="1"/>
        <v>2000000</v>
      </c>
      <c r="N82" s="822"/>
    </row>
  </sheetData>
  <sheetProtection/>
  <mergeCells count="13">
    <mergeCell ref="A1:M1"/>
    <mergeCell ref="B2:L2"/>
    <mergeCell ref="B3:L3"/>
    <mergeCell ref="B5:B6"/>
    <mergeCell ref="C5:C6"/>
    <mergeCell ref="I5:J5"/>
    <mergeCell ref="K5:K6"/>
    <mergeCell ref="L5:L6"/>
    <mergeCell ref="M5:M6"/>
    <mergeCell ref="D5:D6"/>
    <mergeCell ref="E5:E6"/>
    <mergeCell ref="F5:F6"/>
    <mergeCell ref="G5:H5"/>
  </mergeCells>
  <printOptions/>
  <pageMargins left="1.1811023622047245" right="0.7874015748031497" top="0.3937007874015748" bottom="0.1968503937007874" header="0.31496062992125984" footer="0"/>
  <pageSetup firstPageNumber="71" useFirstPageNumber="1" horizontalDpi="600" verticalDpi="600" orientation="landscape" paperSize="9" scale="68" r:id="rId1"/>
  <headerFooter alignWithMargins="0">
    <oddFooter>&amp;C&amp;P. oldal</oddFooter>
  </headerFooter>
  <rowBreaks count="1" manualBreakCount="1">
    <brk id="42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769" t="s">
        <v>1427</v>
      </c>
      <c r="C3" s="1769"/>
      <c r="D3" s="1769"/>
      <c r="E3" s="1769"/>
      <c r="F3" s="1769"/>
      <c r="G3" s="1769"/>
    </row>
    <row r="4" spans="2:7" ht="17.25" customHeight="1">
      <c r="B4" s="1770" t="s">
        <v>591</v>
      </c>
      <c r="C4" s="1770"/>
      <c r="D4" s="1770"/>
      <c r="E4" s="1770"/>
      <c r="F4" s="1770"/>
      <c r="G4" s="1770"/>
    </row>
    <row r="5" spans="2:7" ht="17.25">
      <c r="B5" s="1771" t="s">
        <v>376</v>
      </c>
      <c r="C5" s="1771"/>
      <c r="D5" s="1771"/>
      <c r="E5" s="1771"/>
      <c r="F5" s="1771"/>
      <c r="G5" s="1771"/>
    </row>
    <row r="6" spans="2:6" ht="17.25">
      <c r="B6" s="722"/>
      <c r="C6" s="722"/>
      <c r="D6" s="722"/>
      <c r="E6" s="722"/>
      <c r="F6" s="722"/>
    </row>
    <row r="7" ht="12.75">
      <c r="G7" s="723" t="s">
        <v>137</v>
      </c>
    </row>
    <row r="8" spans="2:7" ht="132.75" customHeight="1">
      <c r="B8" s="724" t="s">
        <v>592</v>
      </c>
      <c r="C8" s="699" t="s">
        <v>1351</v>
      </c>
      <c r="D8" s="735" t="s">
        <v>585</v>
      </c>
      <c r="E8" s="724" t="s">
        <v>593</v>
      </c>
      <c r="F8" s="724" t="s">
        <v>594</v>
      </c>
      <c r="G8" s="699" t="s">
        <v>595</v>
      </c>
    </row>
    <row r="9" spans="2:7" ht="13.5">
      <c r="B9" s="724" t="s">
        <v>43</v>
      </c>
      <c r="C9" s="701"/>
      <c r="D9" s="734"/>
      <c r="E9" s="724"/>
      <c r="F9" s="724"/>
      <c r="G9" s="699"/>
    </row>
    <row r="10" spans="2:7" ht="23.25" customHeight="1">
      <c r="B10" s="819" t="s">
        <v>1433</v>
      </c>
      <c r="C10" s="910">
        <v>197657</v>
      </c>
      <c r="D10" s="726">
        <v>197657</v>
      </c>
      <c r="E10" s="725"/>
      <c r="F10" s="725"/>
      <c r="G10" s="711">
        <v>197657</v>
      </c>
    </row>
    <row r="11" spans="2:7" ht="18" customHeight="1">
      <c r="B11" s="725"/>
      <c r="C11" s="725"/>
      <c r="D11" s="725"/>
      <c r="E11" s="725"/>
      <c r="F11" s="725"/>
      <c r="G11" s="725"/>
    </row>
    <row r="12" spans="2:7" ht="23.25" customHeight="1">
      <c r="B12" s="727" t="s">
        <v>869</v>
      </c>
      <c r="C12" s="728">
        <f>SUM(C10:C11)</f>
        <v>197657</v>
      </c>
      <c r="D12" s="728">
        <f>SUM(D10:D11)</f>
        <v>197657</v>
      </c>
      <c r="E12" s="727"/>
      <c r="F12" s="727"/>
      <c r="G12" s="1488">
        <f>SUM(G10:G11)</f>
        <v>197657</v>
      </c>
    </row>
  </sheetData>
  <sheetProtection/>
  <mergeCells count="3">
    <mergeCell ref="B3:G3"/>
    <mergeCell ref="B4:G4"/>
    <mergeCell ref="B5:G5"/>
  </mergeCells>
  <printOptions/>
  <pageMargins left="0.3937007874015748" right="0.3937007874015748" top="0.984251968503937" bottom="0.984251968503937" header="0.5118110236220472" footer="0.5118110236220472"/>
  <pageSetup firstPageNumber="73" useFirstPageNumber="1" horizontalDpi="600" verticalDpi="600" orientation="landscape" paperSize="9" r:id="rId1"/>
  <headerFooter alignWithMargins="0">
    <oddFooter>&amp;C&amp;P. oldal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20">
      <selection activeCell="G31" sqref="G31:G33"/>
    </sheetView>
  </sheetViews>
  <sheetFormatPr defaultColWidth="9.125" defaultRowHeight="12.75"/>
  <cols>
    <col min="1" max="1" width="9.125" style="729" customWidth="1"/>
    <col min="2" max="2" width="31.875" style="729" customWidth="1"/>
    <col min="3" max="4" width="13.875" style="729" customWidth="1"/>
    <col min="5" max="5" width="12.875" style="729" customWidth="1"/>
    <col min="6" max="6" width="13.125" style="729" customWidth="1"/>
    <col min="7" max="7" width="13.875" style="729" customWidth="1"/>
    <col min="8" max="16384" width="9.125" style="729" customWidth="1"/>
  </cols>
  <sheetData>
    <row r="2" spans="2:7" ht="12.75">
      <c r="B2" s="1779" t="s">
        <v>1400</v>
      </c>
      <c r="C2" s="1559"/>
      <c r="D2" s="1559"/>
      <c r="E2" s="1559"/>
      <c r="F2" s="1559"/>
      <c r="G2" s="1559"/>
    </row>
    <row r="3" spans="2:7" ht="12">
      <c r="B3" s="1780" t="s">
        <v>597</v>
      </c>
      <c r="C3" s="1781"/>
      <c r="D3" s="1781"/>
      <c r="E3" s="1781"/>
      <c r="F3" s="1781"/>
      <c r="G3" s="1781"/>
    </row>
    <row r="4" spans="2:7" ht="12">
      <c r="B4" s="1781"/>
      <c r="C4" s="1781"/>
      <c r="D4" s="1781"/>
      <c r="E4" s="1781"/>
      <c r="F4" s="1781"/>
      <c r="G4" s="1781"/>
    </row>
    <row r="5" spans="2:7" ht="12">
      <c r="B5" s="730"/>
      <c r="C5" s="730"/>
      <c r="D5" s="730"/>
      <c r="E5" s="730"/>
      <c r="F5" s="730"/>
      <c r="G5" s="730"/>
    </row>
    <row r="6" ht="12.75">
      <c r="G6" s="731" t="s">
        <v>137</v>
      </c>
    </row>
    <row r="7" spans="2:7" ht="12.75" customHeight="1">
      <c r="B7" s="1782" t="s">
        <v>598</v>
      </c>
      <c r="C7" s="1783" t="s">
        <v>1350</v>
      </c>
      <c r="D7" s="1783" t="s">
        <v>1434</v>
      </c>
      <c r="E7" s="1784" t="s">
        <v>620</v>
      </c>
      <c r="F7" s="1784" t="s">
        <v>292</v>
      </c>
      <c r="G7" s="1784" t="s">
        <v>381</v>
      </c>
    </row>
    <row r="8" spans="2:7" ht="30.75" customHeight="1">
      <c r="B8" s="1782"/>
      <c r="C8" s="1783"/>
      <c r="D8" s="1783"/>
      <c r="E8" s="1784"/>
      <c r="F8" s="1784"/>
      <c r="G8" s="1784"/>
    </row>
    <row r="9" spans="2:7" ht="12.75" customHeight="1">
      <c r="B9" s="1785" t="s">
        <v>285</v>
      </c>
      <c r="C9" s="1775">
        <v>8107288</v>
      </c>
      <c r="D9" s="1775">
        <v>7506121</v>
      </c>
      <c r="E9" s="1775">
        <v>7506121</v>
      </c>
      <c r="F9" s="1775">
        <v>7506121</v>
      </c>
      <c r="G9" s="1775">
        <v>7506121</v>
      </c>
    </row>
    <row r="10" spans="2:7" ht="12.75" customHeight="1">
      <c r="B10" s="1785"/>
      <c r="C10" s="1775"/>
      <c r="D10" s="1775"/>
      <c r="E10" s="1775"/>
      <c r="F10" s="1775"/>
      <c r="G10" s="1775"/>
    </row>
    <row r="11" spans="2:7" ht="27" customHeight="1">
      <c r="B11" s="1785"/>
      <c r="C11" s="1775"/>
      <c r="D11" s="1775"/>
      <c r="E11" s="1775"/>
      <c r="F11" s="1775"/>
      <c r="G11" s="1775"/>
    </row>
    <row r="12" spans="2:7" ht="12">
      <c r="B12" s="1785" t="s">
        <v>599</v>
      </c>
      <c r="C12" s="1775">
        <v>590487</v>
      </c>
      <c r="D12" s="1775">
        <v>585000</v>
      </c>
      <c r="E12" s="1775">
        <v>585000</v>
      </c>
      <c r="F12" s="1775">
        <v>585000</v>
      </c>
      <c r="G12" s="1775">
        <v>585000</v>
      </c>
    </row>
    <row r="13" spans="2:7" ht="12">
      <c r="B13" s="1785"/>
      <c r="C13" s="1775"/>
      <c r="D13" s="1775"/>
      <c r="E13" s="1775"/>
      <c r="F13" s="1775"/>
      <c r="G13" s="1775"/>
    </row>
    <row r="14" spans="2:7" ht="60" customHeight="1">
      <c r="B14" s="1785"/>
      <c r="C14" s="1775"/>
      <c r="D14" s="1775"/>
      <c r="E14" s="1775"/>
      <c r="F14" s="1775"/>
      <c r="G14" s="1775"/>
    </row>
    <row r="15" spans="2:7" ht="12.75" customHeight="1">
      <c r="B15" s="1785" t="s">
        <v>600</v>
      </c>
      <c r="C15" s="1776" t="s">
        <v>601</v>
      </c>
      <c r="D15" s="1776" t="s">
        <v>601</v>
      </c>
      <c r="E15" s="1776" t="s">
        <v>601</v>
      </c>
      <c r="F15" s="1776" t="s">
        <v>601</v>
      </c>
      <c r="G15" s="1776" t="s">
        <v>601</v>
      </c>
    </row>
    <row r="16" spans="2:7" ht="12.75" customHeight="1">
      <c r="B16" s="1785"/>
      <c r="C16" s="1777"/>
      <c r="D16" s="1777"/>
      <c r="E16" s="1777"/>
      <c r="F16" s="1777"/>
      <c r="G16" s="1777"/>
    </row>
    <row r="17" spans="2:7" ht="27" customHeight="1">
      <c r="B17" s="1785"/>
      <c r="C17" s="1778"/>
      <c r="D17" s="1778"/>
      <c r="E17" s="1778"/>
      <c r="F17" s="1778"/>
      <c r="G17" s="1778"/>
    </row>
    <row r="18" spans="2:7" ht="12.75" customHeight="1">
      <c r="B18" s="1785" t="s">
        <v>287</v>
      </c>
      <c r="C18" s="1775">
        <v>2062118</v>
      </c>
      <c r="D18" s="1775">
        <v>2170225</v>
      </c>
      <c r="E18" s="1775">
        <v>2170225</v>
      </c>
      <c r="F18" s="1775">
        <v>2170225</v>
      </c>
      <c r="G18" s="1775">
        <v>2170225</v>
      </c>
    </row>
    <row r="19" spans="2:7" ht="15.75" customHeight="1">
      <c r="B19" s="1785"/>
      <c r="C19" s="1775"/>
      <c r="D19" s="1775"/>
      <c r="E19" s="1775"/>
      <c r="F19" s="1775"/>
      <c r="G19" s="1775"/>
    </row>
    <row r="20" spans="2:7" ht="43.5" customHeight="1">
      <c r="B20" s="1785"/>
      <c r="C20" s="1775"/>
      <c r="D20" s="1775"/>
      <c r="E20" s="1775"/>
      <c r="F20" s="1775"/>
      <c r="G20" s="1775"/>
    </row>
    <row r="21" spans="2:7" ht="12.75" customHeight="1">
      <c r="B21" s="1785" t="s">
        <v>602</v>
      </c>
      <c r="C21" s="1775">
        <v>332723</v>
      </c>
      <c r="D21" s="1775">
        <v>489860</v>
      </c>
      <c r="E21" s="1775">
        <v>489860</v>
      </c>
      <c r="F21" s="1775">
        <v>489860</v>
      </c>
      <c r="G21" s="1775">
        <v>489860</v>
      </c>
    </row>
    <row r="22" spans="2:7" ht="12.75" customHeight="1">
      <c r="B22" s="1785"/>
      <c r="C22" s="1775"/>
      <c r="D22" s="1775"/>
      <c r="E22" s="1775"/>
      <c r="F22" s="1775"/>
      <c r="G22" s="1775"/>
    </row>
    <row r="23" spans="2:7" ht="27" customHeight="1">
      <c r="B23" s="1785"/>
      <c r="C23" s="1775"/>
      <c r="D23" s="1775"/>
      <c r="E23" s="1775"/>
      <c r="F23" s="1775"/>
      <c r="G23" s="1775"/>
    </row>
    <row r="24" spans="2:7" ht="12.75" customHeight="1">
      <c r="B24" s="1785" t="s">
        <v>286</v>
      </c>
      <c r="C24" s="1776" t="s">
        <v>601</v>
      </c>
      <c r="D24" s="1776" t="s">
        <v>601</v>
      </c>
      <c r="E24" s="1776" t="s">
        <v>601</v>
      </c>
      <c r="F24" s="1776" t="s">
        <v>601</v>
      </c>
      <c r="G24" s="1776" t="s">
        <v>601</v>
      </c>
    </row>
    <row r="25" spans="2:7" ht="12.75" customHeight="1">
      <c r="B25" s="1785"/>
      <c r="C25" s="1777"/>
      <c r="D25" s="1777"/>
      <c r="E25" s="1777"/>
      <c r="F25" s="1777"/>
      <c r="G25" s="1777"/>
    </row>
    <row r="26" spans="2:7" ht="27" customHeight="1">
      <c r="B26" s="1785"/>
      <c r="C26" s="1778"/>
      <c r="D26" s="1778"/>
      <c r="E26" s="1778"/>
      <c r="F26" s="1778"/>
      <c r="G26" s="1778"/>
    </row>
    <row r="27" spans="2:7" ht="12.75" customHeight="1">
      <c r="B27" s="1787" t="s">
        <v>897</v>
      </c>
      <c r="C27" s="1772">
        <f>SUM(C9:C26)</f>
        <v>11092616</v>
      </c>
      <c r="D27" s="1772">
        <f>SUM(D9:D26)</f>
        <v>10751206</v>
      </c>
      <c r="E27" s="1772">
        <f>SUM(E9:E26)</f>
        <v>10751206</v>
      </c>
      <c r="F27" s="1772">
        <f>SUM(F9:F26)</f>
        <v>10751206</v>
      </c>
      <c r="G27" s="1772">
        <f>SUM(G9:G26)</f>
        <v>10751206</v>
      </c>
    </row>
    <row r="28" spans="2:7" ht="12.75" customHeight="1">
      <c r="B28" s="1787"/>
      <c r="C28" s="1772"/>
      <c r="D28" s="1772"/>
      <c r="E28" s="1772"/>
      <c r="F28" s="1772"/>
      <c r="G28" s="1772"/>
    </row>
    <row r="29" spans="2:7" ht="27.75" customHeight="1" thickBot="1">
      <c r="B29" s="1788"/>
      <c r="C29" s="1773"/>
      <c r="D29" s="1773"/>
      <c r="E29" s="1773"/>
      <c r="F29" s="1773"/>
      <c r="G29" s="1773"/>
    </row>
    <row r="30" spans="2:7" ht="27.75" customHeight="1" thickBot="1" thickTop="1">
      <c r="B30" s="1489" t="s">
        <v>1437</v>
      </c>
      <c r="C30" s="1490">
        <v>5546313</v>
      </c>
      <c r="D30" s="1490">
        <v>5375603</v>
      </c>
      <c r="E30" s="1490">
        <v>5375603</v>
      </c>
      <c r="F30" s="1490">
        <v>5375603</v>
      </c>
      <c r="G30" s="1490">
        <v>5375603</v>
      </c>
    </row>
    <row r="31" spans="2:7" ht="21" customHeight="1" thickTop="1">
      <c r="B31" s="1786" t="s">
        <v>603</v>
      </c>
      <c r="C31" s="1774">
        <v>49949</v>
      </c>
      <c r="D31" s="1774">
        <v>51192</v>
      </c>
      <c r="E31" s="1774">
        <v>50787</v>
      </c>
      <c r="F31" s="1774">
        <v>50381</v>
      </c>
      <c r="G31" s="1774">
        <v>49981</v>
      </c>
    </row>
    <row r="32" spans="1:7" ht="18.75" customHeight="1">
      <c r="A32" s="732"/>
      <c r="B32" s="1787"/>
      <c r="C32" s="1772"/>
      <c r="D32" s="1772"/>
      <c r="E32" s="1772"/>
      <c r="F32" s="1772"/>
      <c r="G32" s="1772"/>
    </row>
    <row r="33" spans="2:7" ht="18.75" customHeight="1" thickBot="1">
      <c r="B33" s="1788"/>
      <c r="C33" s="1773"/>
      <c r="D33" s="1773"/>
      <c r="E33" s="1773"/>
      <c r="F33" s="1773"/>
      <c r="G33" s="1773"/>
    </row>
    <row r="34" ht="12.75" thickTop="1"/>
  </sheetData>
  <sheetProtection/>
  <mergeCells count="56">
    <mergeCell ref="G27:G29"/>
    <mergeCell ref="B31:B33"/>
    <mergeCell ref="C31:C33"/>
    <mergeCell ref="E31:E33"/>
    <mergeCell ref="F31:F33"/>
    <mergeCell ref="G31:G33"/>
    <mergeCell ref="B27:B29"/>
    <mergeCell ref="C27:C29"/>
    <mergeCell ref="E27:E29"/>
    <mergeCell ref="F27:F29"/>
    <mergeCell ref="G21:G23"/>
    <mergeCell ref="B24:B26"/>
    <mergeCell ref="C24:C26"/>
    <mergeCell ref="E24:E26"/>
    <mergeCell ref="F24:F26"/>
    <mergeCell ref="G24:G26"/>
    <mergeCell ref="B21:B23"/>
    <mergeCell ref="C21:C23"/>
    <mergeCell ref="E21:E23"/>
    <mergeCell ref="F21:F23"/>
    <mergeCell ref="G15:G17"/>
    <mergeCell ref="B18:B20"/>
    <mergeCell ref="C18:C20"/>
    <mergeCell ref="E18:E20"/>
    <mergeCell ref="F18:F20"/>
    <mergeCell ref="G18:G20"/>
    <mergeCell ref="B15:B17"/>
    <mergeCell ref="C15:C17"/>
    <mergeCell ref="E15:E17"/>
    <mergeCell ref="F15:F17"/>
    <mergeCell ref="G9:G11"/>
    <mergeCell ref="B12:B14"/>
    <mergeCell ref="C12:C14"/>
    <mergeCell ref="E12:E14"/>
    <mergeCell ref="F12:F14"/>
    <mergeCell ref="G12:G14"/>
    <mergeCell ref="B9:B11"/>
    <mergeCell ref="C9:C11"/>
    <mergeCell ref="E9:E11"/>
    <mergeCell ref="F9:F11"/>
    <mergeCell ref="B2:G2"/>
    <mergeCell ref="B3:G4"/>
    <mergeCell ref="B7:B8"/>
    <mergeCell ref="C7:C8"/>
    <mergeCell ref="E7:E8"/>
    <mergeCell ref="F7:F8"/>
    <mergeCell ref="G7:G8"/>
    <mergeCell ref="D7:D8"/>
    <mergeCell ref="D27:D29"/>
    <mergeCell ref="D31:D33"/>
    <mergeCell ref="D9:D11"/>
    <mergeCell ref="D12:D14"/>
    <mergeCell ref="D15:D17"/>
    <mergeCell ref="D18:D20"/>
    <mergeCell ref="D21:D23"/>
    <mergeCell ref="D24:D26"/>
  </mergeCells>
  <printOptions/>
  <pageMargins left="0.5905511811023623" right="0.7874015748031497" top="0.984251968503937" bottom="0.984251968503937" header="0.5118110236220472" footer="0.5118110236220472"/>
  <pageSetup firstPageNumber="74" useFirstPageNumber="1" horizontalDpi="600" verticalDpi="600" orientation="portrait" paperSize="9" scale="82" r:id="rId1"/>
  <headerFooter alignWithMargins="0">
    <oddFooter>&amp;C&amp;P.oldal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2:E104"/>
  <sheetViews>
    <sheetView tabSelected="1" zoomScalePageLayoutView="0" workbookViewId="0" topLeftCell="A97">
      <selection activeCell="E15" sqref="E15"/>
    </sheetView>
  </sheetViews>
  <sheetFormatPr defaultColWidth="9.00390625" defaultRowHeight="12.75"/>
  <cols>
    <col min="2" max="2" width="15.50390625" style="0" customWidth="1"/>
    <col min="3" max="3" width="29.125" style="0" customWidth="1"/>
    <col min="4" max="4" width="13.125" style="0" customWidth="1"/>
    <col min="5" max="5" width="13.875" style="0" customWidth="1"/>
  </cols>
  <sheetData>
    <row r="2" spans="2:5" ht="12.75">
      <c r="B2" s="1560" t="s">
        <v>1261</v>
      </c>
      <c r="C2" s="1560"/>
      <c r="D2" s="1560"/>
      <c r="E2" s="1560"/>
    </row>
    <row r="3" spans="2:5" ht="12.75">
      <c r="B3" s="1560" t="s">
        <v>1347</v>
      </c>
      <c r="C3" s="1560"/>
      <c r="D3" s="1560"/>
      <c r="E3" s="1560"/>
    </row>
    <row r="4" ht="12.75">
      <c r="E4" s="723" t="s">
        <v>137</v>
      </c>
    </row>
    <row r="5" spans="2:5" ht="12">
      <c r="B5" s="1790" t="s">
        <v>1262</v>
      </c>
      <c r="C5" s="1790" t="s">
        <v>882</v>
      </c>
      <c r="D5" s="1791" t="s">
        <v>1348</v>
      </c>
      <c r="E5" s="1791" t="s">
        <v>1349</v>
      </c>
    </row>
    <row r="6" spans="2:5" ht="12">
      <c r="B6" s="1790"/>
      <c r="C6" s="1790"/>
      <c r="D6" s="1791"/>
      <c r="E6" s="1791"/>
    </row>
    <row r="7" spans="2:5" ht="37.5" customHeight="1">
      <c r="B7" s="1406" t="s">
        <v>625</v>
      </c>
      <c r="C7" s="1407" t="s">
        <v>1263</v>
      </c>
      <c r="D7" s="726">
        <v>1687926</v>
      </c>
      <c r="E7" s="726">
        <v>2615748</v>
      </c>
    </row>
    <row r="8" spans="2:5" ht="37.5">
      <c r="B8" s="1406" t="s">
        <v>626</v>
      </c>
      <c r="C8" s="1407" t="s">
        <v>1264</v>
      </c>
      <c r="D8" s="726">
        <v>2874161</v>
      </c>
      <c r="E8" s="726">
        <v>4132533</v>
      </c>
    </row>
    <row r="9" spans="2:5" ht="37.5">
      <c r="B9" s="1406" t="s">
        <v>691</v>
      </c>
      <c r="C9" s="1407" t="s">
        <v>1265</v>
      </c>
      <c r="D9" s="726">
        <v>742</v>
      </c>
      <c r="E9" s="726">
        <v>421458</v>
      </c>
    </row>
    <row r="10" spans="2:5" ht="24.75">
      <c r="B10" s="1406" t="s">
        <v>1266</v>
      </c>
      <c r="C10" s="1407" t="s">
        <v>1267</v>
      </c>
      <c r="D10" s="726"/>
      <c r="E10" s="726"/>
    </row>
    <row r="11" spans="2:5" ht="24.75">
      <c r="B11" s="1406" t="s">
        <v>715</v>
      </c>
      <c r="C11" s="1407" t="s">
        <v>1268</v>
      </c>
      <c r="D11" s="726">
        <v>12602</v>
      </c>
      <c r="E11" s="726">
        <v>78733</v>
      </c>
    </row>
    <row r="12" spans="2:5" ht="24.75">
      <c r="B12" s="1406" t="s">
        <v>704</v>
      </c>
      <c r="C12" s="1407" t="s">
        <v>1269</v>
      </c>
      <c r="D12" s="726">
        <v>2014327</v>
      </c>
      <c r="E12" s="726">
        <v>160392</v>
      </c>
    </row>
    <row r="13" spans="2:5" ht="12">
      <c r="B13" s="1406" t="s">
        <v>415</v>
      </c>
      <c r="C13" s="1407" t="s">
        <v>416</v>
      </c>
      <c r="D13" s="726"/>
      <c r="E13" s="726">
        <v>7441</v>
      </c>
    </row>
    <row r="14" spans="2:5" ht="24.75">
      <c r="B14" s="1406" t="s">
        <v>705</v>
      </c>
      <c r="C14" s="1407" t="s">
        <v>1270</v>
      </c>
      <c r="D14" s="726">
        <v>10932577</v>
      </c>
      <c r="E14" s="726">
        <v>6120435</v>
      </c>
    </row>
    <row r="15" spans="2:5" ht="12">
      <c r="B15" s="1406" t="s">
        <v>290</v>
      </c>
      <c r="C15" s="1407" t="s">
        <v>1271</v>
      </c>
      <c r="D15" s="726">
        <v>1038</v>
      </c>
      <c r="E15" s="726">
        <v>615348</v>
      </c>
    </row>
    <row r="16" spans="2:5" ht="12">
      <c r="B16" s="1406" t="s">
        <v>627</v>
      </c>
      <c r="C16" s="1407" t="s">
        <v>754</v>
      </c>
      <c r="D16" s="726"/>
      <c r="E16" s="726">
        <v>33676</v>
      </c>
    </row>
    <row r="17" spans="2:5" ht="24.75">
      <c r="B17" s="1406" t="s">
        <v>680</v>
      </c>
      <c r="C17" s="1407" t="s">
        <v>1272</v>
      </c>
      <c r="D17" s="726"/>
      <c r="E17" s="726">
        <v>45</v>
      </c>
    </row>
    <row r="18" spans="2:5" ht="37.5">
      <c r="B18" s="1406" t="s">
        <v>1273</v>
      </c>
      <c r="C18" s="1407" t="s">
        <v>1274</v>
      </c>
      <c r="D18" s="726"/>
      <c r="E18" s="726"/>
    </row>
    <row r="19" spans="2:5" ht="12">
      <c r="B19" s="1406" t="s">
        <v>666</v>
      </c>
      <c r="C19" s="1407" t="s">
        <v>667</v>
      </c>
      <c r="D19" s="726"/>
      <c r="E19" s="726">
        <v>13771</v>
      </c>
    </row>
    <row r="20" spans="2:5" ht="24.75">
      <c r="B20" s="1406" t="s">
        <v>1386</v>
      </c>
      <c r="C20" s="1407" t="s">
        <v>1387</v>
      </c>
      <c r="D20" s="726">
        <v>12380</v>
      </c>
      <c r="E20" s="726"/>
    </row>
    <row r="21" spans="2:5" ht="24.75">
      <c r="B21" s="1406" t="s">
        <v>682</v>
      </c>
      <c r="C21" s="1407" t="s">
        <v>683</v>
      </c>
      <c r="D21" s="726"/>
      <c r="E21" s="726">
        <v>252022</v>
      </c>
    </row>
    <row r="22" spans="2:5" ht="24.75">
      <c r="B22" s="1406" t="s">
        <v>628</v>
      </c>
      <c r="C22" s="1407" t="s">
        <v>629</v>
      </c>
      <c r="D22" s="726"/>
      <c r="E22" s="726">
        <v>22973</v>
      </c>
    </row>
    <row r="23" spans="2:5" ht="12">
      <c r="B23" s="1406" t="s">
        <v>711</v>
      </c>
      <c r="C23" s="1407" t="s">
        <v>712</v>
      </c>
      <c r="D23" s="726"/>
      <c r="E23" s="726"/>
    </row>
    <row r="24" spans="2:5" ht="24.75">
      <c r="B24" s="1406" t="s">
        <v>643</v>
      </c>
      <c r="C24" s="1407" t="s">
        <v>1275</v>
      </c>
      <c r="D24" s="726"/>
      <c r="E24" s="726">
        <v>1184998</v>
      </c>
    </row>
    <row r="25" spans="2:5" ht="12">
      <c r="B25" s="1406" t="s">
        <v>1276</v>
      </c>
      <c r="C25" s="1407" t="s">
        <v>1277</v>
      </c>
      <c r="D25" s="726">
        <v>21353</v>
      </c>
      <c r="E25" s="726"/>
    </row>
    <row r="26" spans="2:5" ht="24.75">
      <c r="B26" s="1406" t="s">
        <v>641</v>
      </c>
      <c r="C26" s="1407" t="s">
        <v>642</v>
      </c>
      <c r="D26" s="726"/>
      <c r="E26" s="726">
        <v>32679</v>
      </c>
    </row>
    <row r="27" spans="2:5" ht="12">
      <c r="B27" s="1406" t="s">
        <v>1376</v>
      </c>
      <c r="C27" s="1407" t="s">
        <v>1377</v>
      </c>
      <c r="D27" s="726"/>
      <c r="E27" s="726">
        <v>1115</v>
      </c>
    </row>
    <row r="28" spans="2:5" ht="12">
      <c r="B28" s="1406" t="s">
        <v>644</v>
      </c>
      <c r="C28" s="1407" t="s">
        <v>1278</v>
      </c>
      <c r="D28" s="726"/>
      <c r="E28" s="726">
        <v>372308</v>
      </c>
    </row>
    <row r="29" spans="2:5" ht="24.75">
      <c r="B29" s="1406" t="s">
        <v>630</v>
      </c>
      <c r="C29" s="1407" t="s">
        <v>631</v>
      </c>
      <c r="D29" s="726">
        <v>1112345</v>
      </c>
      <c r="E29" s="726">
        <v>280679</v>
      </c>
    </row>
    <row r="30" spans="2:5" ht="12">
      <c r="B30" s="1406" t="s">
        <v>646</v>
      </c>
      <c r="C30" s="1212" t="s">
        <v>647</v>
      </c>
      <c r="D30" s="726"/>
      <c r="E30" s="726">
        <v>197000</v>
      </c>
    </row>
    <row r="31" spans="2:5" ht="24.75">
      <c r="B31" s="1406" t="s">
        <v>668</v>
      </c>
      <c r="C31" s="1212" t="s">
        <v>669</v>
      </c>
      <c r="D31" s="726"/>
      <c r="E31" s="726">
        <v>6015</v>
      </c>
    </row>
    <row r="32" spans="2:5" ht="24.75">
      <c r="B32" s="1406" t="s">
        <v>645</v>
      </c>
      <c r="C32" s="1212" t="s">
        <v>1279</v>
      </c>
      <c r="D32" s="726"/>
      <c r="E32" s="726">
        <v>22038</v>
      </c>
    </row>
    <row r="33" spans="2:5" ht="24.75">
      <c r="B33" s="1406" t="s">
        <v>710</v>
      </c>
      <c r="C33" s="1212" t="s">
        <v>1280</v>
      </c>
      <c r="D33" s="726">
        <v>110</v>
      </c>
      <c r="E33" s="726">
        <v>15539</v>
      </c>
    </row>
    <row r="34" spans="2:5" ht="37.5">
      <c r="B34" s="1406" t="s">
        <v>674</v>
      </c>
      <c r="C34" s="1212" t="s">
        <v>1281</v>
      </c>
      <c r="D34" s="726"/>
      <c r="E34" s="726">
        <v>20000</v>
      </c>
    </row>
    <row r="35" spans="2:5" ht="24.75">
      <c r="B35" s="1406" t="s">
        <v>673</v>
      </c>
      <c r="C35" s="1212" t="s">
        <v>1282</v>
      </c>
      <c r="D35" s="726"/>
      <c r="E35" s="726">
        <v>14571</v>
      </c>
    </row>
    <row r="36" spans="2:5" ht="24.75">
      <c r="B36" s="1406" t="s">
        <v>672</v>
      </c>
      <c r="C36" s="1212" t="s">
        <v>1283</v>
      </c>
      <c r="D36" s="726"/>
      <c r="E36" s="726">
        <v>16382</v>
      </c>
    </row>
    <row r="37" spans="2:5" ht="24.75">
      <c r="B37" s="1406" t="s">
        <v>709</v>
      </c>
      <c r="C37" s="1212" t="s">
        <v>1284</v>
      </c>
      <c r="D37" s="726">
        <v>16007</v>
      </c>
      <c r="E37" s="726">
        <v>79001</v>
      </c>
    </row>
    <row r="38" spans="2:5" ht="12">
      <c r="B38" s="1406" t="s">
        <v>678</v>
      </c>
      <c r="C38" s="1212" t="s">
        <v>1285</v>
      </c>
      <c r="D38" s="726"/>
      <c r="E38" s="726">
        <v>24989</v>
      </c>
    </row>
    <row r="39" spans="2:5" ht="12">
      <c r="B39" s="1406" t="s">
        <v>717</v>
      </c>
      <c r="C39" s="1212" t="s">
        <v>1286</v>
      </c>
      <c r="D39" s="726">
        <v>30601</v>
      </c>
      <c r="E39" s="726">
        <v>114462</v>
      </c>
    </row>
    <row r="40" spans="2:5" ht="24.75">
      <c r="B40" s="1406" t="s">
        <v>716</v>
      </c>
      <c r="C40" s="1212" t="s">
        <v>1287</v>
      </c>
      <c r="D40" s="726">
        <v>14697</v>
      </c>
      <c r="E40" s="726">
        <v>203586</v>
      </c>
    </row>
    <row r="41" spans="2:5" ht="12">
      <c r="B41" s="1406" t="s">
        <v>718</v>
      </c>
      <c r="C41" s="1212" t="s">
        <v>1288</v>
      </c>
      <c r="D41" s="726">
        <v>834</v>
      </c>
      <c r="E41" s="726">
        <v>25106</v>
      </c>
    </row>
    <row r="42" spans="2:5" ht="12">
      <c r="B42" s="1406" t="s">
        <v>713</v>
      </c>
      <c r="C42" s="1212" t="s">
        <v>714</v>
      </c>
      <c r="D42" s="726"/>
      <c r="E42" s="726">
        <v>4737</v>
      </c>
    </row>
    <row r="43" spans="2:5" ht="37.5">
      <c r="B43" s="1406" t="s">
        <v>677</v>
      </c>
      <c r="C43" s="1212" t="s">
        <v>1289</v>
      </c>
      <c r="D43" s="726"/>
      <c r="E43" s="726">
        <v>3000</v>
      </c>
    </row>
    <row r="44" spans="2:5" ht="24.75">
      <c r="B44" s="1406" t="s">
        <v>1290</v>
      </c>
      <c r="C44" s="1212" t="s">
        <v>1291</v>
      </c>
      <c r="D44" s="726"/>
      <c r="E44" s="726"/>
    </row>
    <row r="45" spans="2:5" ht="24.75">
      <c r="B45" s="1406" t="s">
        <v>675</v>
      </c>
      <c r="C45" s="1212" t="s">
        <v>1292</v>
      </c>
      <c r="D45" s="726">
        <v>742</v>
      </c>
      <c r="E45" s="726">
        <v>141763</v>
      </c>
    </row>
    <row r="46" spans="2:5" ht="37.5">
      <c r="B46" s="1406" t="s">
        <v>1382</v>
      </c>
      <c r="C46" s="1212" t="s">
        <v>1383</v>
      </c>
      <c r="D46" s="726">
        <v>298</v>
      </c>
      <c r="E46" s="726">
        <v>6973</v>
      </c>
    </row>
    <row r="47" spans="2:5" ht="37.5">
      <c r="B47" s="1406" t="s">
        <v>1384</v>
      </c>
      <c r="C47" s="1212" t="s">
        <v>1385</v>
      </c>
      <c r="D47" s="726">
        <v>1519</v>
      </c>
      <c r="E47" s="726">
        <v>52183</v>
      </c>
    </row>
    <row r="48" spans="2:5" ht="12">
      <c r="B48" s="1406" t="s">
        <v>670</v>
      </c>
      <c r="C48" s="1212" t="s">
        <v>1293</v>
      </c>
      <c r="D48" s="726"/>
      <c r="E48" s="726">
        <v>56605</v>
      </c>
    </row>
    <row r="49" spans="2:5" ht="12">
      <c r="B49" s="1406" t="s">
        <v>377</v>
      </c>
      <c r="C49" s="1212" t="s">
        <v>1294</v>
      </c>
      <c r="D49" s="726">
        <v>1935</v>
      </c>
      <c r="E49" s="726">
        <v>37328</v>
      </c>
    </row>
    <row r="50" spans="2:5" ht="57" customHeight="1">
      <c r="B50" s="1406" t="s">
        <v>671</v>
      </c>
      <c r="C50" s="1212" t="s">
        <v>1295</v>
      </c>
      <c r="D50" s="726"/>
      <c r="E50" s="726">
        <v>2340</v>
      </c>
    </row>
    <row r="51" spans="2:5" ht="24.75">
      <c r="B51" s="1406" t="s">
        <v>679</v>
      </c>
      <c r="C51" s="1212" t="s">
        <v>23</v>
      </c>
      <c r="D51" s="726"/>
      <c r="E51" s="726">
        <v>20377</v>
      </c>
    </row>
    <row r="52" spans="2:5" ht="24.75">
      <c r="B52" s="1406" t="s">
        <v>684</v>
      </c>
      <c r="C52" s="1212" t="s">
        <v>685</v>
      </c>
      <c r="D52" s="726"/>
      <c r="E52" s="726">
        <v>50000</v>
      </c>
    </row>
    <row r="53" spans="2:5" ht="24.75">
      <c r="B53" s="1406" t="s">
        <v>681</v>
      </c>
      <c r="C53" s="1212" t="s">
        <v>1296</v>
      </c>
      <c r="D53" s="726"/>
      <c r="E53" s="726">
        <v>35246</v>
      </c>
    </row>
    <row r="54" spans="2:5" ht="24.75">
      <c r="B54" s="1406" t="s">
        <v>632</v>
      </c>
      <c r="C54" s="1212" t="s">
        <v>633</v>
      </c>
      <c r="D54" s="726"/>
      <c r="E54" s="726">
        <v>23398</v>
      </c>
    </row>
    <row r="55" spans="2:5" ht="49.5">
      <c r="B55" s="1406" t="s">
        <v>634</v>
      </c>
      <c r="C55" s="1212" t="s">
        <v>1297</v>
      </c>
      <c r="D55" s="726"/>
      <c r="E55" s="726">
        <v>4135</v>
      </c>
    </row>
    <row r="56" spans="2:5" ht="24.75">
      <c r="B56" s="1406" t="s">
        <v>676</v>
      </c>
      <c r="C56" s="1407" t="s">
        <v>1298</v>
      </c>
      <c r="D56" s="726">
        <v>1650</v>
      </c>
      <c r="E56" s="726">
        <v>19111</v>
      </c>
    </row>
    <row r="57" spans="2:5" ht="24.75">
      <c r="B57" s="1406" t="s">
        <v>1378</v>
      </c>
      <c r="C57" s="1407" t="s">
        <v>1379</v>
      </c>
      <c r="D57" s="726"/>
      <c r="E57" s="726">
        <v>530</v>
      </c>
    </row>
    <row r="58" spans="2:5" ht="12">
      <c r="B58" s="1406" t="s">
        <v>1380</v>
      </c>
      <c r="C58" s="1407" t="s">
        <v>1381</v>
      </c>
      <c r="D58" s="726">
        <v>2997</v>
      </c>
      <c r="E58" s="726">
        <v>2105</v>
      </c>
    </row>
    <row r="59" spans="2:5" ht="24.75">
      <c r="B59" s="1406" t="s">
        <v>687</v>
      </c>
      <c r="C59" s="1407" t="s">
        <v>688</v>
      </c>
      <c r="D59" s="726">
        <v>9061</v>
      </c>
      <c r="E59" s="726">
        <v>972098</v>
      </c>
    </row>
    <row r="60" spans="2:5" ht="24.75">
      <c r="B60" s="1406" t="s">
        <v>689</v>
      </c>
      <c r="C60" s="1407" t="s">
        <v>690</v>
      </c>
      <c r="D60" s="726">
        <v>1456</v>
      </c>
      <c r="E60" s="726">
        <v>164492</v>
      </c>
    </row>
    <row r="61" spans="2:5" ht="49.5">
      <c r="B61" s="1406" t="s">
        <v>1299</v>
      </c>
      <c r="C61" s="1407" t="s">
        <v>1300</v>
      </c>
      <c r="D61" s="726">
        <v>76</v>
      </c>
      <c r="E61" s="726">
        <v>13682</v>
      </c>
    </row>
    <row r="62" spans="2:5" ht="24.75">
      <c r="B62" s="1406" t="s">
        <v>1301</v>
      </c>
      <c r="C62" s="1407" t="s">
        <v>1302</v>
      </c>
      <c r="D62" s="726">
        <v>1685</v>
      </c>
      <c r="E62" s="726">
        <v>1020</v>
      </c>
    </row>
    <row r="63" spans="2:5" ht="49.5">
      <c r="B63" s="1406" t="s">
        <v>1303</v>
      </c>
      <c r="C63" s="1407" t="s">
        <v>1304</v>
      </c>
      <c r="D63" s="726">
        <v>78</v>
      </c>
      <c r="E63" s="726">
        <v>10955</v>
      </c>
    </row>
    <row r="64" spans="2:5" ht="49.5">
      <c r="B64" s="1406" t="s">
        <v>1305</v>
      </c>
      <c r="C64" s="1407" t="s">
        <v>1306</v>
      </c>
      <c r="D64" s="1409">
        <v>0</v>
      </c>
      <c r="E64" s="726">
        <v>9109</v>
      </c>
    </row>
    <row r="65" spans="2:5" ht="12">
      <c r="B65" s="1406" t="s">
        <v>635</v>
      </c>
      <c r="C65" s="1407" t="s">
        <v>636</v>
      </c>
      <c r="D65" s="726"/>
      <c r="E65" s="726">
        <v>6121</v>
      </c>
    </row>
    <row r="66" spans="2:5" ht="24.75">
      <c r="B66" s="1406" t="s">
        <v>706</v>
      </c>
      <c r="C66" s="1407" t="s">
        <v>707</v>
      </c>
      <c r="D66" s="726">
        <v>163127</v>
      </c>
      <c r="E66" s="726">
        <v>698855</v>
      </c>
    </row>
    <row r="67" spans="2:5" ht="24.75">
      <c r="B67" s="1406" t="s">
        <v>1307</v>
      </c>
      <c r="C67" s="1407" t="s">
        <v>1308</v>
      </c>
      <c r="D67" s="726">
        <v>7954</v>
      </c>
      <c r="E67" s="726">
        <v>10303</v>
      </c>
    </row>
    <row r="68" spans="2:5" ht="12">
      <c r="B68" s="1406" t="s">
        <v>637</v>
      </c>
      <c r="C68" s="1407" t="s">
        <v>638</v>
      </c>
      <c r="D68" s="726"/>
      <c r="E68" s="726">
        <v>25118</v>
      </c>
    </row>
    <row r="69" spans="2:5" ht="24.75">
      <c r="B69" s="1406" t="s">
        <v>1309</v>
      </c>
      <c r="C69" s="1407" t="s">
        <v>1310</v>
      </c>
      <c r="D69" s="726"/>
      <c r="E69" s="726">
        <v>27</v>
      </c>
    </row>
    <row r="70" spans="2:5" ht="24.75">
      <c r="B70" s="1406" t="s">
        <v>663</v>
      </c>
      <c r="C70" s="1407" t="s">
        <v>1311</v>
      </c>
      <c r="D70" s="726"/>
      <c r="E70" s="726">
        <v>2640</v>
      </c>
    </row>
    <row r="71" spans="2:5" ht="24.75">
      <c r="B71" s="1406" t="s">
        <v>661</v>
      </c>
      <c r="C71" s="1212" t="s">
        <v>662</v>
      </c>
      <c r="D71" s="726">
        <v>315</v>
      </c>
      <c r="E71" s="726">
        <v>23655</v>
      </c>
    </row>
    <row r="72" spans="2:5" ht="24.75">
      <c r="B72" s="1406" t="s">
        <v>1312</v>
      </c>
      <c r="C72" s="1407" t="s">
        <v>1313</v>
      </c>
      <c r="D72" s="726"/>
      <c r="E72" s="726"/>
    </row>
    <row r="73" spans="2:5" ht="24.75">
      <c r="B73" s="1406" t="s">
        <v>653</v>
      </c>
      <c r="C73" s="1407" t="s">
        <v>654</v>
      </c>
      <c r="D73" s="726"/>
      <c r="E73" s="726">
        <v>4135</v>
      </c>
    </row>
    <row r="74" spans="2:5" ht="24.75">
      <c r="B74" s="1406" t="s">
        <v>659</v>
      </c>
      <c r="C74" s="1407" t="s">
        <v>660</v>
      </c>
      <c r="D74" s="726"/>
      <c r="E74" s="726">
        <v>300</v>
      </c>
    </row>
    <row r="75" spans="2:5" ht="24.75">
      <c r="B75" s="1406" t="s">
        <v>1314</v>
      </c>
      <c r="C75" s="1407" t="s">
        <v>1315</v>
      </c>
      <c r="D75" s="726"/>
      <c r="E75" s="726"/>
    </row>
    <row r="76" spans="2:5" ht="12">
      <c r="B76" s="1406" t="s">
        <v>1316</v>
      </c>
      <c r="C76" s="1407" t="s">
        <v>1317</v>
      </c>
      <c r="D76" s="726">
        <v>6978</v>
      </c>
      <c r="E76" s="726">
        <v>44137</v>
      </c>
    </row>
    <row r="77" spans="2:5" ht="24.75">
      <c r="B77" s="1406" t="s">
        <v>1318</v>
      </c>
      <c r="C77" s="1407" t="s">
        <v>1319</v>
      </c>
      <c r="D77" s="726"/>
      <c r="E77" s="726"/>
    </row>
    <row r="78" spans="2:5" ht="12">
      <c r="B78" s="1406" t="s">
        <v>386</v>
      </c>
      <c r="C78" s="1407" t="s">
        <v>387</v>
      </c>
      <c r="D78" s="726">
        <v>713</v>
      </c>
      <c r="E78" s="726">
        <v>76761</v>
      </c>
    </row>
    <row r="79" spans="2:5" ht="24.75">
      <c r="B79" s="1406" t="s">
        <v>664</v>
      </c>
      <c r="C79" s="1408" t="s">
        <v>665</v>
      </c>
      <c r="D79" s="726">
        <v>1000</v>
      </c>
      <c r="E79" s="1409">
        <v>8761</v>
      </c>
    </row>
    <row r="80" spans="2:5" ht="12">
      <c r="B80" s="1406" t="s">
        <v>1320</v>
      </c>
      <c r="C80" s="1408" t="s">
        <v>1321</v>
      </c>
      <c r="D80" s="726">
        <v>658</v>
      </c>
      <c r="E80" s="1409">
        <v>64143</v>
      </c>
    </row>
    <row r="81" spans="2:5" ht="12">
      <c r="B81" s="1406" t="s">
        <v>1322</v>
      </c>
      <c r="C81" s="1408" t="s">
        <v>1323</v>
      </c>
      <c r="D81" s="726"/>
      <c r="E81" s="1409"/>
    </row>
    <row r="82" spans="2:5" ht="12">
      <c r="B82" s="1406" t="s">
        <v>282</v>
      </c>
      <c r="C82" s="1408" t="s">
        <v>283</v>
      </c>
      <c r="D82" s="726">
        <v>9984</v>
      </c>
      <c r="E82" s="1409">
        <v>456405</v>
      </c>
    </row>
    <row r="83" spans="2:5" ht="24.75">
      <c r="B83" s="1406" t="s">
        <v>379</v>
      </c>
      <c r="C83" s="1408" t="s">
        <v>1324</v>
      </c>
      <c r="D83" s="726">
        <v>11640</v>
      </c>
      <c r="E83" s="1409">
        <v>74344</v>
      </c>
    </row>
    <row r="84" spans="2:5" ht="24.75">
      <c r="B84" s="1406" t="s">
        <v>380</v>
      </c>
      <c r="C84" s="1408" t="s">
        <v>1325</v>
      </c>
      <c r="D84" s="726">
        <v>4279</v>
      </c>
      <c r="E84" s="1409">
        <v>8122</v>
      </c>
    </row>
    <row r="85" spans="2:5" ht="24.75">
      <c r="B85" s="1406" t="s">
        <v>1326</v>
      </c>
      <c r="C85" s="1408" t="s">
        <v>1327</v>
      </c>
      <c r="D85" s="726">
        <v>641</v>
      </c>
      <c r="E85" s="1409">
        <v>3170</v>
      </c>
    </row>
    <row r="86" spans="2:5" ht="12">
      <c r="B86" s="1406" t="s">
        <v>1328</v>
      </c>
      <c r="C86" s="1211" t="s">
        <v>1329</v>
      </c>
      <c r="D86" s="726">
        <v>12369</v>
      </c>
      <c r="E86" s="1409">
        <v>200138</v>
      </c>
    </row>
    <row r="87" spans="2:5" ht="12">
      <c r="B87" s="1406" t="s">
        <v>1330</v>
      </c>
      <c r="C87" s="1211" t="s">
        <v>1331</v>
      </c>
      <c r="D87" s="726">
        <v>5758</v>
      </c>
      <c r="E87" s="1409">
        <v>90497</v>
      </c>
    </row>
    <row r="88" spans="2:5" ht="24.75">
      <c r="B88" s="1406" t="s">
        <v>650</v>
      </c>
      <c r="C88" s="1212" t="s">
        <v>651</v>
      </c>
      <c r="D88" s="726"/>
      <c r="E88" s="1409">
        <v>10754</v>
      </c>
    </row>
    <row r="89" spans="2:5" ht="12">
      <c r="B89" s="1406" t="s">
        <v>1332</v>
      </c>
      <c r="C89" s="1211" t="s">
        <v>1333</v>
      </c>
      <c r="D89" s="726"/>
      <c r="E89" s="1409"/>
    </row>
    <row r="90" spans="2:5" ht="24.75">
      <c r="B90" s="1406" t="s">
        <v>1334</v>
      </c>
      <c r="C90" s="1212" t="s">
        <v>1335</v>
      </c>
      <c r="D90" s="726"/>
      <c r="E90" s="1409"/>
    </row>
    <row r="91" spans="2:5" ht="24.75">
      <c r="B91" s="1406" t="s">
        <v>648</v>
      </c>
      <c r="C91" s="1408" t="s">
        <v>649</v>
      </c>
      <c r="D91" s="726"/>
      <c r="E91" s="1409"/>
    </row>
    <row r="92" spans="2:5" ht="12">
      <c r="B92" s="1406" t="s">
        <v>655</v>
      </c>
      <c r="C92" s="1408" t="s">
        <v>656</v>
      </c>
      <c r="D92" s="726"/>
      <c r="E92" s="1409">
        <v>1000</v>
      </c>
    </row>
    <row r="93" spans="2:5" ht="12">
      <c r="B93" s="1406" t="s">
        <v>657</v>
      </c>
      <c r="C93" s="1408" t="s">
        <v>658</v>
      </c>
      <c r="D93" s="726">
        <v>632</v>
      </c>
      <c r="E93" s="1409">
        <v>12349</v>
      </c>
    </row>
    <row r="94" spans="2:5" ht="12">
      <c r="B94" s="1406" t="s">
        <v>1336</v>
      </c>
      <c r="C94" s="1408" t="s">
        <v>1337</v>
      </c>
      <c r="D94" s="726">
        <v>21079</v>
      </c>
      <c r="E94" s="1409">
        <v>53280</v>
      </c>
    </row>
    <row r="95" spans="2:5" ht="12">
      <c r="B95" s="1406" t="s">
        <v>388</v>
      </c>
      <c r="C95" s="1408" t="s">
        <v>389</v>
      </c>
      <c r="D95" s="726">
        <v>15733</v>
      </c>
      <c r="E95" s="1409">
        <v>121114</v>
      </c>
    </row>
    <row r="96" spans="2:5" ht="24.75">
      <c r="B96" s="1406" t="s">
        <v>719</v>
      </c>
      <c r="C96" s="1408" t="s">
        <v>606</v>
      </c>
      <c r="D96" s="726"/>
      <c r="E96" s="1409">
        <v>4254</v>
      </c>
    </row>
    <row r="97" spans="2:5" ht="12">
      <c r="B97" s="1406" t="s">
        <v>1338</v>
      </c>
      <c r="C97" s="1408" t="s">
        <v>1339</v>
      </c>
      <c r="D97" s="726"/>
      <c r="E97" s="1409"/>
    </row>
    <row r="98" spans="2:5" ht="24.75">
      <c r="B98" s="1406" t="s">
        <v>639</v>
      </c>
      <c r="C98" s="1408" t="s">
        <v>1340</v>
      </c>
      <c r="D98" s="726"/>
      <c r="E98" s="1409">
        <v>227746</v>
      </c>
    </row>
    <row r="99" spans="2:5" ht="37.5">
      <c r="B99" s="1406" t="s">
        <v>640</v>
      </c>
      <c r="C99" s="1408" t="s">
        <v>1341</v>
      </c>
      <c r="D99" s="726"/>
      <c r="E99" s="1409">
        <v>8485</v>
      </c>
    </row>
    <row r="100" spans="2:5" ht="37.5">
      <c r="B100" s="1406" t="s">
        <v>1342</v>
      </c>
      <c r="C100" s="1408" t="s">
        <v>1343</v>
      </c>
      <c r="D100" s="726">
        <v>55</v>
      </c>
      <c r="E100" s="1409">
        <v>16273</v>
      </c>
    </row>
    <row r="101" spans="2:5" ht="37.5">
      <c r="B101" s="1406" t="s">
        <v>390</v>
      </c>
      <c r="C101" s="1408" t="s">
        <v>391</v>
      </c>
      <c r="D101" s="726">
        <v>8328418</v>
      </c>
      <c r="E101" s="1409"/>
    </row>
    <row r="102" spans="2:5" ht="24.75">
      <c r="B102" s="1406" t="s">
        <v>417</v>
      </c>
      <c r="C102" s="1408" t="s">
        <v>1344</v>
      </c>
      <c r="D102" s="726">
        <v>2000000</v>
      </c>
      <c r="E102" s="1409">
        <v>2048000</v>
      </c>
    </row>
    <row r="103" spans="2:5" ht="12">
      <c r="B103" s="1406" t="s">
        <v>1345</v>
      </c>
      <c r="C103" s="1408" t="s">
        <v>1346</v>
      </c>
      <c r="D103" s="726">
        <v>1283</v>
      </c>
      <c r="E103" s="1409">
        <v>809</v>
      </c>
    </row>
    <row r="104" spans="2:5" ht="15">
      <c r="B104" s="1789" t="s">
        <v>869</v>
      </c>
      <c r="C104" s="1789"/>
      <c r="D104" s="1410">
        <f>SUM(D7:D103)</f>
        <v>29345813</v>
      </c>
      <c r="E104" s="1410">
        <f>SUM(E7:E103)</f>
        <v>23017926</v>
      </c>
    </row>
  </sheetData>
  <sheetProtection/>
  <mergeCells count="7">
    <mergeCell ref="B104:C104"/>
    <mergeCell ref="B2:E2"/>
    <mergeCell ref="B3:E3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rstPageNumber="75" useFirstPageNumber="1" horizontalDpi="600" verticalDpi="600" orientation="portrait" paperSize="9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2"/>
  <sheetViews>
    <sheetView showZeros="0" view="pageBreakPreview" zoomScaleSheetLayoutView="100" zoomScalePageLayoutView="0" workbookViewId="0" topLeftCell="A133">
      <selection activeCell="E117" sqref="E117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5" width="12.125" style="18" customWidth="1"/>
    <col min="6" max="6" width="9.00390625" style="18" customWidth="1"/>
    <col min="7" max="16384" width="9.125" style="18" customWidth="1"/>
  </cols>
  <sheetData>
    <row r="1" spans="1:6" ht="12.75">
      <c r="A1" s="1518" t="s">
        <v>37</v>
      </c>
      <c r="B1" s="1518"/>
      <c r="C1" s="1508"/>
      <c r="D1" s="1508"/>
      <c r="E1" s="1508"/>
      <c r="F1" s="1508"/>
    </row>
    <row r="2" spans="1:6" ht="12.75">
      <c r="A2" s="1518" t="s">
        <v>359</v>
      </c>
      <c r="B2" s="1518"/>
      <c r="C2" s="1508"/>
      <c r="D2" s="1508"/>
      <c r="E2" s="1508"/>
      <c r="F2" s="1508"/>
    </row>
    <row r="3" spans="1:2" ht="9" customHeight="1">
      <c r="A3" s="92"/>
      <c r="B3" s="92"/>
    </row>
    <row r="4" spans="1:6" ht="12" customHeight="1">
      <c r="A4" s="82"/>
      <c r="B4" s="81"/>
      <c r="C4" s="78"/>
      <c r="D4" s="78"/>
      <c r="E4" s="78"/>
      <c r="F4" s="78" t="s">
        <v>902</v>
      </c>
    </row>
    <row r="5" spans="1:6" s="20" customFormat="1" ht="12" customHeight="1">
      <c r="A5" s="85"/>
      <c r="B5" s="19"/>
      <c r="C5" s="1501" t="s">
        <v>426</v>
      </c>
      <c r="D5" s="1501" t="s">
        <v>1388</v>
      </c>
      <c r="E5" s="1501" t="s">
        <v>1389</v>
      </c>
      <c r="F5" s="1515" t="s">
        <v>1391</v>
      </c>
    </row>
    <row r="6" spans="1:6" s="20" customFormat="1" ht="12" customHeight="1">
      <c r="A6" s="1" t="s">
        <v>910</v>
      </c>
      <c r="B6" s="1" t="s">
        <v>882</v>
      </c>
      <c r="C6" s="1519"/>
      <c r="D6" s="1519"/>
      <c r="E6" s="1521"/>
      <c r="F6" s="1516"/>
    </row>
    <row r="7" spans="1:6" s="20" customFormat="1" ht="12.75" customHeight="1" thickBot="1">
      <c r="A7" s="21"/>
      <c r="B7" s="21"/>
      <c r="C7" s="1520"/>
      <c r="D7" s="1520"/>
      <c r="E7" s="1522"/>
      <c r="F7" s="1517"/>
    </row>
    <row r="8" spans="1:6" ht="12" customHeight="1">
      <c r="A8" s="2" t="s">
        <v>883</v>
      </c>
      <c r="B8" s="3" t="s">
        <v>884</v>
      </c>
      <c r="C8" s="14" t="s">
        <v>885</v>
      </c>
      <c r="D8" s="14" t="s">
        <v>886</v>
      </c>
      <c r="E8" s="14" t="s">
        <v>887</v>
      </c>
      <c r="F8" s="14" t="s">
        <v>757</v>
      </c>
    </row>
    <row r="9" spans="1:6" ht="15" customHeight="1">
      <c r="A9" s="2"/>
      <c r="B9" s="102" t="s">
        <v>38</v>
      </c>
      <c r="C9" s="7"/>
      <c r="D9" s="7"/>
      <c r="E9" s="7"/>
      <c r="F9" s="5"/>
    </row>
    <row r="10" spans="1:6" ht="11.25">
      <c r="A10" s="2"/>
      <c r="B10" s="90"/>
      <c r="C10" s="7"/>
      <c r="D10" s="7"/>
      <c r="E10" s="7"/>
      <c r="F10" s="5"/>
    </row>
    <row r="11" spans="1:6" ht="11.25">
      <c r="A11" s="4">
        <v>1710</v>
      </c>
      <c r="B11" s="4" t="s">
        <v>87</v>
      </c>
      <c r="C11" s="309">
        <f>SUM(C12:C19)</f>
        <v>1927231</v>
      </c>
      <c r="D11" s="309">
        <f>SUM(D12:D19)</f>
        <v>2053411</v>
      </c>
      <c r="E11" s="309">
        <f>SUM(E12:E19)</f>
        <v>1765540</v>
      </c>
      <c r="F11" s="194">
        <f>SUM(E11/D11)</f>
        <v>0.8598083871178249</v>
      </c>
    </row>
    <row r="12" spans="1:6" ht="11.25">
      <c r="A12" s="7">
        <v>1711</v>
      </c>
      <c r="B12" s="7" t="s">
        <v>39</v>
      </c>
      <c r="C12" s="858">
        <f>SUM('3a.m.'!C43)</f>
        <v>1198912</v>
      </c>
      <c r="D12" s="858">
        <f>SUM('3a.m.'!D43)</f>
        <v>1203824</v>
      </c>
      <c r="E12" s="858">
        <f>SUM('3a.m.'!E43)</f>
        <v>1111792</v>
      </c>
      <c r="F12" s="1116">
        <f aca="true" t="shared" si="0" ref="F12:F71">SUM(E12/D12)</f>
        <v>0.9235502864206063</v>
      </c>
    </row>
    <row r="13" spans="1:6" ht="11.25">
      <c r="A13" s="7">
        <v>1712</v>
      </c>
      <c r="B13" s="7" t="s">
        <v>825</v>
      </c>
      <c r="C13" s="858">
        <f>SUM('3a.m.'!C44)</f>
        <v>295963</v>
      </c>
      <c r="D13" s="858">
        <f>SUM('3a.m.'!D44)</f>
        <v>321059</v>
      </c>
      <c r="E13" s="858">
        <f>SUM('3a.m.'!E44)</f>
        <v>274746</v>
      </c>
      <c r="F13" s="1116">
        <f t="shared" si="0"/>
        <v>0.8557492548098636</v>
      </c>
    </row>
    <row r="14" spans="1:6" ht="11.25">
      <c r="A14" s="7">
        <v>1713</v>
      </c>
      <c r="B14" s="7" t="s">
        <v>826</v>
      </c>
      <c r="C14" s="858">
        <f>SUM('3a.m.'!C45)</f>
        <v>309356</v>
      </c>
      <c r="D14" s="858">
        <f>SUM('3a.m.'!D45)</f>
        <v>367539</v>
      </c>
      <c r="E14" s="858">
        <f>SUM('3a.m.'!E45)</f>
        <v>292806</v>
      </c>
      <c r="F14" s="1116">
        <f t="shared" si="0"/>
        <v>0.7966664762106879</v>
      </c>
    </row>
    <row r="15" spans="1:6" ht="11.25">
      <c r="A15" s="7">
        <v>1714</v>
      </c>
      <c r="B15" s="7" t="s">
        <v>836</v>
      </c>
      <c r="C15" s="858">
        <f>SUM('3a.m.'!C46)</f>
        <v>0</v>
      </c>
      <c r="D15" s="858">
        <f>SUM('3a.m.'!D46)</f>
        <v>0</v>
      </c>
      <c r="E15" s="858">
        <f>SUM('3a.m.'!E46)</f>
        <v>0</v>
      </c>
      <c r="F15" s="1116"/>
    </row>
    <row r="16" spans="1:6" ht="11.25">
      <c r="A16" s="7">
        <v>1715</v>
      </c>
      <c r="B16" s="5" t="s">
        <v>57</v>
      </c>
      <c r="C16" s="858">
        <f>SUM('3a.m.'!C47)</f>
        <v>0</v>
      </c>
      <c r="D16" s="858">
        <f>SUM('3a.m.'!D47)</f>
        <v>0</v>
      </c>
      <c r="E16" s="858">
        <f>SUM('3a.m.'!E47)</f>
        <v>0</v>
      </c>
      <c r="F16" s="1116"/>
    </row>
    <row r="17" spans="1:6" ht="11.25">
      <c r="A17" s="7">
        <v>1716</v>
      </c>
      <c r="B17" s="43" t="s">
        <v>9</v>
      </c>
      <c r="C17" s="858">
        <f>SUM('3a.m.'!C51)</f>
        <v>113000</v>
      </c>
      <c r="D17" s="858">
        <f>SUM('3a.m.'!D51)</f>
        <v>153343</v>
      </c>
      <c r="E17" s="858">
        <f>SUM('3a.m.'!E51)</f>
        <v>82196</v>
      </c>
      <c r="F17" s="1116">
        <f t="shared" si="0"/>
        <v>0.5360270765538694</v>
      </c>
    </row>
    <row r="18" spans="1:6" ht="11.25">
      <c r="A18" s="7">
        <v>1717</v>
      </c>
      <c r="B18" s="44" t="s">
        <v>10</v>
      </c>
      <c r="C18" s="858">
        <f>SUM('3a.m.'!C50)</f>
        <v>0</v>
      </c>
      <c r="D18" s="858">
        <f>SUM('3a.m.'!D50)</f>
        <v>0</v>
      </c>
      <c r="E18" s="858">
        <f>SUM('3a.m.'!E50)</f>
        <v>0</v>
      </c>
      <c r="F18" s="1116"/>
    </row>
    <row r="19" spans="1:6" ht="11.25">
      <c r="A19" s="7">
        <v>1718</v>
      </c>
      <c r="B19" s="44" t="s">
        <v>410</v>
      </c>
      <c r="C19" s="858">
        <f>SUM('3a.m.'!C52)</f>
        <v>10000</v>
      </c>
      <c r="D19" s="858">
        <f>SUM('3a.m.'!D52)</f>
        <v>7646</v>
      </c>
      <c r="E19" s="858">
        <f>SUM('3a.m.'!E52)</f>
        <v>4000</v>
      </c>
      <c r="F19" s="1116">
        <f t="shared" si="0"/>
        <v>0.5231493591420351</v>
      </c>
    </row>
    <row r="20" spans="1:6" ht="11.25">
      <c r="A20" s="7"/>
      <c r="B20" s="7"/>
      <c r="C20" s="858"/>
      <c r="D20" s="858"/>
      <c r="E20" s="858"/>
      <c r="F20" s="194"/>
    </row>
    <row r="21" spans="1:6" ht="12.75">
      <c r="A21" s="7"/>
      <c r="B21" s="103" t="s">
        <v>79</v>
      </c>
      <c r="C21" s="858"/>
      <c r="D21" s="858"/>
      <c r="E21" s="858"/>
      <c r="F21" s="194"/>
    </row>
    <row r="22" spans="1:6" ht="6.75" customHeight="1">
      <c r="A22" s="7"/>
      <c r="B22" s="7"/>
      <c r="C22" s="858"/>
      <c r="D22" s="858"/>
      <c r="E22" s="858"/>
      <c r="F22" s="194"/>
    </row>
    <row r="23" spans="1:6" ht="11.25">
      <c r="A23" s="73">
        <v>1740</v>
      </c>
      <c r="B23" s="73" t="s">
        <v>793</v>
      </c>
      <c r="C23" s="310">
        <f>SUM(C24:C31)</f>
        <v>641506</v>
      </c>
      <c r="D23" s="310">
        <f>SUM(D24:D31)</f>
        <v>672454</v>
      </c>
      <c r="E23" s="310">
        <f>SUM(E24:E31)</f>
        <v>616156</v>
      </c>
      <c r="F23" s="194">
        <f t="shared" si="0"/>
        <v>0.9162797752708736</v>
      </c>
    </row>
    <row r="24" spans="1:6" ht="11.25">
      <c r="A24" s="7">
        <v>1741</v>
      </c>
      <c r="B24" s="7" t="s">
        <v>39</v>
      </c>
      <c r="C24" s="858">
        <f>SUM('3b.m.'!C36)</f>
        <v>320113</v>
      </c>
      <c r="D24" s="858">
        <f>SUM('3b.m.'!D36)</f>
        <v>335020</v>
      </c>
      <c r="E24" s="306">
        <f>SUM('3b.m.'!E36)</f>
        <v>327605</v>
      </c>
      <c r="F24" s="1116">
        <f t="shared" si="0"/>
        <v>0.9778669930153424</v>
      </c>
    </row>
    <row r="25" spans="1:6" ht="11.25">
      <c r="A25" s="7">
        <v>1742</v>
      </c>
      <c r="B25" s="7" t="s">
        <v>825</v>
      </c>
      <c r="C25" s="858">
        <f>SUM('3b.m.'!C37)</f>
        <v>76918</v>
      </c>
      <c r="D25" s="858">
        <f>SUM('3b.m.'!D37)</f>
        <v>83391</v>
      </c>
      <c r="E25" s="858">
        <f>SUM('3b.m.'!E37)</f>
        <v>78067</v>
      </c>
      <c r="F25" s="1116">
        <f t="shared" si="0"/>
        <v>0.936156179923493</v>
      </c>
    </row>
    <row r="26" spans="1:6" ht="11.25">
      <c r="A26" s="7">
        <v>1743</v>
      </c>
      <c r="B26" s="7" t="s">
        <v>826</v>
      </c>
      <c r="C26" s="306">
        <f>SUM('3b.m.'!C38)</f>
        <v>231475</v>
      </c>
      <c r="D26" s="306">
        <f>SUM('3b.m.'!D38)</f>
        <v>240152</v>
      </c>
      <c r="E26" s="306">
        <f>SUM('3b.m.'!E38)</f>
        <v>198392</v>
      </c>
      <c r="F26" s="1116">
        <f t="shared" si="0"/>
        <v>0.8261101302508411</v>
      </c>
    </row>
    <row r="27" spans="1:6" ht="11.25">
      <c r="A27" s="7">
        <v>1744</v>
      </c>
      <c r="B27" s="7" t="s">
        <v>836</v>
      </c>
      <c r="C27" s="306">
        <f>SUM('3b.m.'!C39)</f>
        <v>0</v>
      </c>
      <c r="D27" s="306">
        <f>SUM('3b.m.'!D39)</f>
        <v>0</v>
      </c>
      <c r="E27" s="306">
        <f>SUM('3b.m.'!E39)</f>
        <v>0</v>
      </c>
      <c r="F27" s="1116"/>
    </row>
    <row r="28" spans="1:6" ht="11.25">
      <c r="A28" s="7">
        <v>1745</v>
      </c>
      <c r="B28" s="7" t="s">
        <v>57</v>
      </c>
      <c r="C28" s="306">
        <f>SUM('3b.m.'!C40)</f>
        <v>0</v>
      </c>
      <c r="D28" s="306">
        <f>SUM('3b.m.'!D40)</f>
        <v>0</v>
      </c>
      <c r="E28" s="306">
        <f>SUM('3b.m.'!E40)</f>
        <v>0</v>
      </c>
      <c r="F28" s="1116"/>
    </row>
    <row r="29" spans="1:6" ht="11.25">
      <c r="A29" s="7">
        <v>1746</v>
      </c>
      <c r="B29" s="7" t="s">
        <v>9</v>
      </c>
      <c r="C29" s="306">
        <f>SUM('3b.m.'!C44)</f>
        <v>13000</v>
      </c>
      <c r="D29" s="306">
        <f>SUM('3b.m.'!D44)</f>
        <v>13891</v>
      </c>
      <c r="E29" s="306">
        <f>SUM('3b.m.'!E44)</f>
        <v>12092</v>
      </c>
      <c r="F29" s="1116">
        <f t="shared" si="0"/>
        <v>0.8704916852638399</v>
      </c>
    </row>
    <row r="30" spans="1:6" ht="11.25">
      <c r="A30" s="7">
        <v>1747</v>
      </c>
      <c r="B30" s="7" t="s">
        <v>10</v>
      </c>
      <c r="C30" s="306">
        <f>SUM('3b.m.'!C45)</f>
        <v>0</v>
      </c>
      <c r="D30" s="306">
        <f>SUM('3b.m.'!D45)</f>
        <v>0</v>
      </c>
      <c r="E30" s="306">
        <f>SUM('3b.m.'!E45)</f>
        <v>0</v>
      </c>
      <c r="F30" s="194"/>
    </row>
    <row r="31" spans="1:6" ht="11.25">
      <c r="A31" s="7">
        <v>1748</v>
      </c>
      <c r="B31" s="5" t="s">
        <v>92</v>
      </c>
      <c r="C31" s="306"/>
      <c r="D31" s="306"/>
      <c r="E31" s="306"/>
      <c r="F31" s="194"/>
    </row>
    <row r="32" spans="1:6" ht="7.5" customHeight="1">
      <c r="A32" s="7"/>
      <c r="B32" s="7"/>
      <c r="C32" s="306"/>
      <c r="D32" s="306"/>
      <c r="E32" s="306"/>
      <c r="F32" s="194"/>
    </row>
    <row r="33" spans="1:6" ht="12.75">
      <c r="A33" s="7"/>
      <c r="B33" s="103" t="s">
        <v>80</v>
      </c>
      <c r="C33" s="306"/>
      <c r="D33" s="306"/>
      <c r="E33" s="306"/>
      <c r="F33" s="194"/>
    </row>
    <row r="34" spans="1:6" ht="7.5" customHeight="1">
      <c r="A34" s="2"/>
      <c r="B34" s="90"/>
      <c r="C34" s="306"/>
      <c r="D34" s="306"/>
      <c r="E34" s="306"/>
      <c r="F34" s="194"/>
    </row>
    <row r="35" spans="1:6" ht="11.25">
      <c r="A35" s="8">
        <v>1750</v>
      </c>
      <c r="B35" s="8" t="s">
        <v>760</v>
      </c>
      <c r="C35" s="311">
        <f>SUM(C36:C43)</f>
        <v>4568745</v>
      </c>
      <c r="D35" s="311">
        <f>SUM(D36:D43)</f>
        <v>5320204</v>
      </c>
      <c r="E35" s="311">
        <f>SUM(E36:E43)</f>
        <v>4445044</v>
      </c>
      <c r="F35" s="194">
        <f t="shared" si="0"/>
        <v>0.83550254839852</v>
      </c>
    </row>
    <row r="36" spans="1:6" ht="11.25">
      <c r="A36" s="7">
        <v>1751</v>
      </c>
      <c r="B36" s="7" t="s">
        <v>39</v>
      </c>
      <c r="C36" s="306">
        <f>SUM('3c.m.'!C798)</f>
        <v>189671</v>
      </c>
      <c r="D36" s="306">
        <f>SUM('3c.m.'!D798)</f>
        <v>198135</v>
      </c>
      <c r="E36" s="306">
        <f>SUM('3c.m.'!E798)</f>
        <v>174143</v>
      </c>
      <c r="F36" s="1116">
        <f t="shared" si="0"/>
        <v>0.878910843616726</v>
      </c>
    </row>
    <row r="37" spans="1:6" ht="11.25">
      <c r="A37" s="7">
        <v>1752</v>
      </c>
      <c r="B37" s="7" t="s">
        <v>825</v>
      </c>
      <c r="C37" s="306">
        <f>SUM('3c.m.'!C799)</f>
        <v>54313</v>
      </c>
      <c r="D37" s="306">
        <f>SUM('3c.m.'!D799)</f>
        <v>58041</v>
      </c>
      <c r="E37" s="306">
        <f>SUM('3c.m.'!E799)</f>
        <v>41364</v>
      </c>
      <c r="F37" s="1116">
        <f t="shared" si="0"/>
        <v>0.7126686307954722</v>
      </c>
    </row>
    <row r="38" spans="1:6" ht="11.25">
      <c r="A38" s="7">
        <v>1753</v>
      </c>
      <c r="B38" s="7" t="s">
        <v>826</v>
      </c>
      <c r="C38" s="306">
        <f>SUM('3c.m.'!C800)</f>
        <v>3268711</v>
      </c>
      <c r="D38" s="306">
        <f>SUM('3c.m.'!D800)</f>
        <v>3605851</v>
      </c>
      <c r="E38" s="306">
        <f>SUM('3c.m.'!E800)</f>
        <v>3135859</v>
      </c>
      <c r="F38" s="1116">
        <f t="shared" si="0"/>
        <v>0.8696585077974659</v>
      </c>
    </row>
    <row r="39" spans="1:6" ht="11.25">
      <c r="A39" s="7">
        <v>1754</v>
      </c>
      <c r="B39" s="7" t="s">
        <v>836</v>
      </c>
      <c r="C39" s="306">
        <f>SUM('3c.m.'!C801)</f>
        <v>298343</v>
      </c>
      <c r="D39" s="306">
        <f>SUM('3c.m.'!D801)</f>
        <v>281426</v>
      </c>
      <c r="E39" s="306">
        <f>SUM('3c.m.'!E801)</f>
        <v>192881</v>
      </c>
      <c r="F39" s="1116">
        <f t="shared" si="0"/>
        <v>0.6853702216568476</v>
      </c>
    </row>
    <row r="40" spans="1:6" ht="11.25">
      <c r="A40" s="7">
        <v>1755</v>
      </c>
      <c r="B40" s="7" t="s">
        <v>57</v>
      </c>
      <c r="C40" s="306">
        <f>SUM('3c.m.'!C802)</f>
        <v>100850</v>
      </c>
      <c r="D40" s="306">
        <f>SUM('3c.m.'!D802)</f>
        <v>114286</v>
      </c>
      <c r="E40" s="306">
        <f>SUM('3c.m.'!E802)</f>
        <v>84175</v>
      </c>
      <c r="F40" s="1116">
        <f t="shared" si="0"/>
        <v>0.7365294086764783</v>
      </c>
    </row>
    <row r="41" spans="1:6" ht="11.25">
      <c r="A41" s="7">
        <v>1756</v>
      </c>
      <c r="B41" s="7" t="s">
        <v>9</v>
      </c>
      <c r="C41" s="306">
        <f>SUM('3c.m.'!C805)</f>
        <v>36857</v>
      </c>
      <c r="D41" s="306">
        <f>SUM('3c.m.'!D805)</f>
        <v>65258</v>
      </c>
      <c r="E41" s="306">
        <f>SUM('3c.m.'!E805)</f>
        <v>9856</v>
      </c>
      <c r="F41" s="1116">
        <f t="shared" si="0"/>
        <v>0.15103129118269024</v>
      </c>
    </row>
    <row r="42" spans="1:6" ht="11.25">
      <c r="A42" s="5">
        <v>1757</v>
      </c>
      <c r="B42" s="5" t="s">
        <v>10</v>
      </c>
      <c r="C42" s="858">
        <f>SUM('3c.m.'!C806)</f>
        <v>0</v>
      </c>
      <c r="D42" s="858">
        <f>SUM('3c.m.'!D806)</f>
        <v>3805</v>
      </c>
      <c r="E42" s="858">
        <f>SUM('3c.m.'!E806)</f>
        <v>3804</v>
      </c>
      <c r="F42" s="1116">
        <f t="shared" si="0"/>
        <v>0.9997371879106439</v>
      </c>
    </row>
    <row r="43" spans="1:6" ht="11.25">
      <c r="A43" s="7">
        <v>1758</v>
      </c>
      <c r="B43" s="7" t="s">
        <v>411</v>
      </c>
      <c r="C43" s="858">
        <f>SUM('3c.m.'!C807)</f>
        <v>620000</v>
      </c>
      <c r="D43" s="858">
        <f>SUM('3c.m.'!D807)</f>
        <v>993402</v>
      </c>
      <c r="E43" s="858">
        <f>SUM('3c.m.'!E807)</f>
        <v>802962</v>
      </c>
      <c r="F43" s="1116">
        <f t="shared" si="0"/>
        <v>0.8082951312761602</v>
      </c>
    </row>
    <row r="44" spans="1:6" ht="11.25">
      <c r="A44" s="7"/>
      <c r="B44" s="7"/>
      <c r="C44" s="858"/>
      <c r="D44" s="858"/>
      <c r="E44" s="858"/>
      <c r="F44" s="194"/>
    </row>
    <row r="45" spans="1:6" ht="11.25">
      <c r="A45" s="4">
        <v>1760</v>
      </c>
      <c r="B45" s="4" t="s">
        <v>90</v>
      </c>
      <c r="C45" s="309">
        <f>SUM(C46:C52)</f>
        <v>1176321</v>
      </c>
      <c r="D45" s="309">
        <f>SUM(D46:D52)</f>
        <v>1322721</v>
      </c>
      <c r="E45" s="309">
        <f>SUM(E46:E52)</f>
        <v>1142529</v>
      </c>
      <c r="F45" s="194">
        <f t="shared" si="0"/>
        <v>0.8637717251030262</v>
      </c>
    </row>
    <row r="46" spans="1:6" ht="11.25">
      <c r="A46" s="7">
        <v>1761</v>
      </c>
      <c r="B46" s="7" t="s">
        <v>39</v>
      </c>
      <c r="C46" s="887">
        <f>SUM('3d.m.'!C57)</f>
        <v>787</v>
      </c>
      <c r="D46" s="887">
        <f>SUM('3d.m.'!D57)</f>
        <v>999</v>
      </c>
      <c r="E46" s="887">
        <f>SUM('3d.m.'!E57)</f>
        <v>999</v>
      </c>
      <c r="F46" s="1116">
        <f t="shared" si="0"/>
        <v>1</v>
      </c>
    </row>
    <row r="47" spans="1:6" ht="11.25">
      <c r="A47" s="5">
        <v>1762</v>
      </c>
      <c r="B47" s="5" t="s">
        <v>825</v>
      </c>
      <c r="C47" s="887">
        <f>SUM('3d.m.'!C58)</f>
        <v>213</v>
      </c>
      <c r="D47" s="887">
        <f>SUM('3d.m.'!D58)</f>
        <v>220</v>
      </c>
      <c r="E47" s="887">
        <f>SUM('3d.m.'!E58)</f>
        <v>220</v>
      </c>
      <c r="F47" s="1116">
        <f t="shared" si="0"/>
        <v>1</v>
      </c>
    </row>
    <row r="48" spans="1:6" ht="11.25">
      <c r="A48" s="7">
        <v>1763</v>
      </c>
      <c r="B48" s="7" t="s">
        <v>826</v>
      </c>
      <c r="C48" s="887">
        <f>SUM('3d.m.'!C59)</f>
        <v>0</v>
      </c>
      <c r="D48" s="887">
        <f>SUM('3d.m.'!D59)</f>
        <v>1093</v>
      </c>
      <c r="E48" s="887">
        <f>SUM('3d.m.'!E59)</f>
        <v>618</v>
      </c>
      <c r="F48" s="1116">
        <f t="shared" si="0"/>
        <v>0.565416285452882</v>
      </c>
    </row>
    <row r="49" spans="1:6" ht="11.25">
      <c r="A49" s="7">
        <v>1764</v>
      </c>
      <c r="B49" s="7" t="s">
        <v>57</v>
      </c>
      <c r="C49" s="887">
        <f>SUM('3d.m.'!C60)</f>
        <v>979321</v>
      </c>
      <c r="D49" s="887">
        <f>SUM('3d.m.'!D60)</f>
        <v>968544</v>
      </c>
      <c r="E49" s="887">
        <f>SUM('3d.m.'!E60)</f>
        <v>954089</v>
      </c>
      <c r="F49" s="1116">
        <f t="shared" si="0"/>
        <v>0.9850755360623782</v>
      </c>
    </row>
    <row r="50" spans="1:6" ht="11.25">
      <c r="A50" s="7">
        <v>1765</v>
      </c>
      <c r="B50" s="7" t="s">
        <v>271</v>
      </c>
      <c r="C50" s="887">
        <f>SUM('3d.m.'!C61)</f>
        <v>0</v>
      </c>
      <c r="D50" s="887">
        <f>SUM('3d.m.'!D61)</f>
        <v>3302</v>
      </c>
      <c r="E50" s="887">
        <f>SUM('3d.m.'!E61)</f>
        <v>3302</v>
      </c>
      <c r="F50" s="1116">
        <f t="shared" si="0"/>
        <v>1</v>
      </c>
    </row>
    <row r="51" spans="1:6" ht="11.25">
      <c r="A51" s="7">
        <v>1766</v>
      </c>
      <c r="B51" s="7" t="s">
        <v>92</v>
      </c>
      <c r="C51" s="887">
        <f>SUM('3d.m.'!C62)</f>
        <v>196000</v>
      </c>
      <c r="D51" s="887">
        <f>SUM('3d.m.'!D62)</f>
        <v>348563</v>
      </c>
      <c r="E51" s="887">
        <f>SUM('3d.m.'!E62)</f>
        <v>183301</v>
      </c>
      <c r="F51" s="1116">
        <f t="shared" si="0"/>
        <v>0.5258762404500764</v>
      </c>
    </row>
    <row r="52" spans="1:6" ht="11.25">
      <c r="A52" s="7"/>
      <c r="B52" s="7"/>
      <c r="C52" s="887"/>
      <c r="D52" s="887"/>
      <c r="E52" s="887"/>
      <c r="F52" s="194"/>
    </row>
    <row r="53" spans="1:6" ht="11.25">
      <c r="A53" s="4">
        <v>1770</v>
      </c>
      <c r="B53" s="22" t="s">
        <v>81</v>
      </c>
      <c r="C53" s="309">
        <f>SUM(C54:C60)</f>
        <v>2989643</v>
      </c>
      <c r="D53" s="309">
        <f>SUM(D54:D60)</f>
        <v>3945771</v>
      </c>
      <c r="E53" s="309">
        <f>SUM(E54:E60)</f>
        <v>1924753</v>
      </c>
      <c r="F53" s="194">
        <f t="shared" si="0"/>
        <v>0.4878014968430758</v>
      </c>
    </row>
    <row r="54" spans="1:6" ht="11.25">
      <c r="A54" s="71">
        <v>1771</v>
      </c>
      <c r="B54" s="7" t="s">
        <v>39</v>
      </c>
      <c r="C54" s="887">
        <f>SUM('4.mell.'!C74)</f>
        <v>0</v>
      </c>
      <c r="D54" s="887">
        <f>SUM('4.mell.'!D74)</f>
        <v>3500</v>
      </c>
      <c r="E54" s="887">
        <f>SUM('4.mell.'!E74)</f>
        <v>2190</v>
      </c>
      <c r="F54" s="1116">
        <f t="shared" si="0"/>
        <v>0.6257142857142857</v>
      </c>
    </row>
    <row r="55" spans="1:6" ht="11.25">
      <c r="A55" s="71">
        <v>1772</v>
      </c>
      <c r="B55" s="7" t="s">
        <v>825</v>
      </c>
      <c r="C55" s="887">
        <f>SUM('4.mell.'!C75)</f>
        <v>0</v>
      </c>
      <c r="D55" s="887">
        <f>SUM('4.mell.'!D75)</f>
        <v>1100</v>
      </c>
      <c r="E55" s="887">
        <f>SUM('4.mell.'!E75)</f>
        <v>821</v>
      </c>
      <c r="F55" s="1116">
        <f t="shared" si="0"/>
        <v>0.7463636363636363</v>
      </c>
    </row>
    <row r="56" spans="1:6" ht="11.25">
      <c r="A56" s="7">
        <v>1773</v>
      </c>
      <c r="B56" s="7" t="s">
        <v>826</v>
      </c>
      <c r="C56" s="887">
        <f>SUM('4.mell.'!C76)</f>
        <v>0</v>
      </c>
      <c r="D56" s="887">
        <f>SUM('4.mell.'!D76)</f>
        <v>40474</v>
      </c>
      <c r="E56" s="887">
        <f>SUM('4.mell.'!E76)</f>
        <v>32520</v>
      </c>
      <c r="F56" s="1116">
        <f t="shared" si="0"/>
        <v>0.8034787764984929</v>
      </c>
    </row>
    <row r="57" spans="1:6" ht="11.25">
      <c r="A57" s="7">
        <v>1774</v>
      </c>
      <c r="B57" s="7" t="s">
        <v>32</v>
      </c>
      <c r="C57" s="887">
        <f>SUM('4.mell.'!C77)</f>
        <v>0</v>
      </c>
      <c r="D57" s="887">
        <f>SUM('4.mell.'!D77)</f>
        <v>0</v>
      </c>
      <c r="E57" s="887">
        <f>SUM('4.mell.'!E77)</f>
        <v>0</v>
      </c>
      <c r="F57" s="1116"/>
    </row>
    <row r="58" spans="1:6" ht="11.25">
      <c r="A58" s="7">
        <v>1775</v>
      </c>
      <c r="B58" s="7" t="s">
        <v>9</v>
      </c>
      <c r="C58" s="187">
        <f>SUM('4.mell.'!C80)</f>
        <v>0</v>
      </c>
      <c r="D58" s="187">
        <f>SUM('4.mell.'!D80)</f>
        <v>73363</v>
      </c>
      <c r="E58" s="187">
        <f>SUM('4.mell.'!E80)</f>
        <v>31450</v>
      </c>
      <c r="F58" s="1116">
        <f t="shared" si="0"/>
        <v>0.4286902116870902</v>
      </c>
    </row>
    <row r="59" spans="1:6" ht="11.25">
      <c r="A59" s="7">
        <v>1776</v>
      </c>
      <c r="B59" s="7" t="s">
        <v>10</v>
      </c>
      <c r="C59" s="312">
        <f>SUM('4.mell.'!C81)</f>
        <v>2949643</v>
      </c>
      <c r="D59" s="312">
        <f>SUM('4.mell.'!D81)</f>
        <v>3780244</v>
      </c>
      <c r="E59" s="312">
        <f>SUM('4.mell.'!E81)</f>
        <v>1850032</v>
      </c>
      <c r="F59" s="1116">
        <f t="shared" si="0"/>
        <v>0.4893948644584847</v>
      </c>
    </row>
    <row r="60" spans="1:6" ht="11.25">
      <c r="A60" s="7">
        <v>1777</v>
      </c>
      <c r="B60" s="7" t="s">
        <v>92</v>
      </c>
      <c r="C60" s="882">
        <f>SUM('4.mell.'!C82)</f>
        <v>40000</v>
      </c>
      <c r="D60" s="882">
        <f>SUM('4.mell.'!D82)</f>
        <v>47090</v>
      </c>
      <c r="E60" s="882">
        <f>SUM('4.mell.'!E82)</f>
        <v>7740</v>
      </c>
      <c r="F60" s="1116">
        <f t="shared" si="0"/>
        <v>0.16436610745381186</v>
      </c>
    </row>
    <row r="61" spans="1:6" ht="11.25">
      <c r="A61" s="7"/>
      <c r="B61" s="7"/>
      <c r="C61" s="858"/>
      <c r="D61" s="858"/>
      <c r="E61" s="858"/>
      <c r="F61" s="1116"/>
    </row>
    <row r="62" spans="1:6" ht="11.25">
      <c r="A62" s="4">
        <v>1780</v>
      </c>
      <c r="B62" s="4" t="s">
        <v>82</v>
      </c>
      <c r="C62" s="309">
        <f>SUM(C63:C69)</f>
        <v>468528</v>
      </c>
      <c r="D62" s="309">
        <f>SUM(D63:D69)</f>
        <v>1007199</v>
      </c>
      <c r="E62" s="309">
        <f>SUM(E63:E69)</f>
        <v>426700</v>
      </c>
      <c r="F62" s="194">
        <f t="shared" si="0"/>
        <v>0.4236501426232552</v>
      </c>
    </row>
    <row r="63" spans="1:6" ht="11.25">
      <c r="A63" s="71">
        <v>1781</v>
      </c>
      <c r="B63" s="7" t="s">
        <v>39</v>
      </c>
      <c r="C63" s="882">
        <f>SUM('5.mell. '!C34)</f>
        <v>0</v>
      </c>
      <c r="D63" s="882">
        <f>SUM('5.mell. '!D34)</f>
        <v>0</v>
      </c>
      <c r="E63" s="882">
        <f>SUM('5.mell. '!E34)</f>
        <v>0</v>
      </c>
      <c r="F63" s="194"/>
    </row>
    <row r="64" spans="1:6" ht="11.25">
      <c r="A64" s="71">
        <v>1782</v>
      </c>
      <c r="B64" s="7" t="s">
        <v>825</v>
      </c>
      <c r="C64" s="882">
        <f>SUM('5.mell. '!C35)</f>
        <v>0</v>
      </c>
      <c r="D64" s="882">
        <f>SUM('5.mell. '!D35)</f>
        <v>0</v>
      </c>
      <c r="E64" s="882">
        <f>SUM('5.mell. '!E35)</f>
        <v>0</v>
      </c>
      <c r="F64" s="194"/>
    </row>
    <row r="65" spans="1:6" ht="11.25">
      <c r="A65" s="7">
        <v>1783</v>
      </c>
      <c r="B65" s="7" t="s">
        <v>826</v>
      </c>
      <c r="C65" s="887">
        <f>SUM('5.mell. '!C36)</f>
        <v>0</v>
      </c>
      <c r="D65" s="887">
        <f>SUM('5.mell. '!D36)</f>
        <v>0</v>
      </c>
      <c r="E65" s="887">
        <f>SUM('5.mell. '!E36)</f>
        <v>0</v>
      </c>
      <c r="F65" s="194"/>
    </row>
    <row r="66" spans="1:6" ht="11.25">
      <c r="A66" s="7">
        <v>1784</v>
      </c>
      <c r="B66" s="7" t="s">
        <v>32</v>
      </c>
      <c r="C66" s="887">
        <f>SUM('5.mell. '!C37)</f>
        <v>0</v>
      </c>
      <c r="D66" s="887">
        <f>SUM('5.mell. '!D37)</f>
        <v>0</v>
      </c>
      <c r="E66" s="887">
        <f>SUM('5.mell. '!E37)</f>
        <v>0</v>
      </c>
      <c r="F66" s="194"/>
    </row>
    <row r="67" spans="1:6" ht="11.25">
      <c r="A67" s="7">
        <v>1785</v>
      </c>
      <c r="B67" s="7" t="s">
        <v>9</v>
      </c>
      <c r="C67" s="887">
        <f>SUM('5.mell. '!C41)</f>
        <v>468528</v>
      </c>
      <c r="D67" s="887">
        <f>SUM('5.mell. '!D41)</f>
        <v>1007199</v>
      </c>
      <c r="E67" s="887">
        <f>SUM('5.mell. '!E41)</f>
        <v>426700</v>
      </c>
      <c r="F67" s="1116">
        <f t="shared" si="0"/>
        <v>0.4236501426232552</v>
      </c>
    </row>
    <row r="68" spans="1:6" ht="11.25">
      <c r="A68" s="7">
        <v>1786</v>
      </c>
      <c r="B68" s="7" t="s">
        <v>10</v>
      </c>
      <c r="C68" s="887">
        <f>SUM('5.mell. '!C40)</f>
        <v>0</v>
      </c>
      <c r="D68" s="887">
        <f>SUM('5.mell. '!D40)</f>
        <v>0</v>
      </c>
      <c r="E68" s="887">
        <f>SUM('5.mell. '!E40)</f>
        <v>0</v>
      </c>
      <c r="F68" s="194"/>
    </row>
    <row r="69" spans="1:6" ht="11.25">
      <c r="A69" s="5">
        <v>1787</v>
      </c>
      <c r="B69" s="7" t="s">
        <v>92</v>
      </c>
      <c r="C69" s="887">
        <f>SUM('5.mell. '!C42)</f>
        <v>0</v>
      </c>
      <c r="D69" s="887">
        <f>SUM('5.mell. '!D42)</f>
        <v>0</v>
      </c>
      <c r="E69" s="887">
        <f>SUM('5.mell. '!E42)</f>
        <v>0</v>
      </c>
      <c r="F69" s="194"/>
    </row>
    <row r="70" spans="1:6" ht="11.25">
      <c r="A70" s="5"/>
      <c r="B70" s="7"/>
      <c r="C70" s="858"/>
      <c r="D70" s="858"/>
      <c r="E70" s="858"/>
      <c r="F70" s="194"/>
    </row>
    <row r="71" spans="1:6" ht="11.25">
      <c r="A71" s="72">
        <v>1790</v>
      </c>
      <c r="B71" s="129" t="s">
        <v>446</v>
      </c>
      <c r="C71" s="310">
        <f>SUM(C72:C73)</f>
        <v>47437</v>
      </c>
      <c r="D71" s="310">
        <f>SUM(D72:D73)</f>
        <v>47437</v>
      </c>
      <c r="E71" s="310">
        <f>SUM(E72:E73)</f>
        <v>47436</v>
      </c>
      <c r="F71" s="194">
        <f t="shared" si="0"/>
        <v>0.9999789194089003</v>
      </c>
    </row>
    <row r="72" spans="1:6" ht="11.25">
      <c r="A72" s="5">
        <v>1794</v>
      </c>
      <c r="B72" s="5" t="s">
        <v>129</v>
      </c>
      <c r="C72" s="882">
        <v>29315</v>
      </c>
      <c r="D72" s="882">
        <v>29315</v>
      </c>
      <c r="E72" s="882">
        <v>29314</v>
      </c>
      <c r="F72" s="1116">
        <f aca="true" t="shared" si="1" ref="F72:F134">SUM(E72/D72)</f>
        <v>0.9999658877707658</v>
      </c>
    </row>
    <row r="73" spans="1:6" ht="11.25">
      <c r="A73" s="5">
        <v>1795</v>
      </c>
      <c r="B73" s="5" t="s">
        <v>155</v>
      </c>
      <c r="C73" s="312">
        <v>18122</v>
      </c>
      <c r="D73" s="312">
        <v>18122</v>
      </c>
      <c r="E73" s="312">
        <v>18122</v>
      </c>
      <c r="F73" s="1116">
        <f t="shared" si="1"/>
        <v>1</v>
      </c>
    </row>
    <row r="74" spans="1:6" s="20" customFormat="1" ht="12">
      <c r="A74" s="5"/>
      <c r="B74" s="68"/>
      <c r="C74" s="306"/>
      <c r="D74" s="858"/>
      <c r="E74" s="858"/>
      <c r="F74" s="194"/>
    </row>
    <row r="75" spans="1:6" s="23" customFormat="1" ht="13.5" customHeight="1">
      <c r="A75" s="4">
        <v>1801</v>
      </c>
      <c r="B75" s="8" t="s">
        <v>303</v>
      </c>
      <c r="C75" s="309">
        <v>30000</v>
      </c>
      <c r="D75" s="1011">
        <v>30058</v>
      </c>
      <c r="E75" s="1011">
        <v>21781</v>
      </c>
      <c r="F75" s="194">
        <f t="shared" si="1"/>
        <v>0.7246323774036862</v>
      </c>
    </row>
    <row r="76" spans="1:6" s="23" customFormat="1" ht="11.25" customHeight="1">
      <c r="A76" s="4"/>
      <c r="B76" s="8"/>
      <c r="C76" s="309"/>
      <c r="D76" s="1011"/>
      <c r="E76" s="1011"/>
      <c r="F76" s="194"/>
    </row>
    <row r="77" spans="1:6" s="23" customFormat="1" ht="13.5" customHeight="1">
      <c r="A77" s="4">
        <v>1802</v>
      </c>
      <c r="B77" s="8" t="s">
        <v>305</v>
      </c>
      <c r="C77" s="309"/>
      <c r="D77" s="309">
        <v>5078</v>
      </c>
      <c r="E77" s="309">
        <v>5078</v>
      </c>
      <c r="F77" s="194">
        <f t="shared" si="1"/>
        <v>1</v>
      </c>
    </row>
    <row r="78" spans="1:6" s="23" customFormat="1" ht="13.5" customHeight="1">
      <c r="A78" s="4"/>
      <c r="B78" s="8"/>
      <c r="C78" s="309"/>
      <c r="D78" s="1011"/>
      <c r="E78" s="1011"/>
      <c r="F78" s="194"/>
    </row>
    <row r="79" spans="1:6" s="23" customFormat="1" ht="13.5" customHeight="1">
      <c r="A79" s="4">
        <v>1803</v>
      </c>
      <c r="B79" s="8" t="s">
        <v>409</v>
      </c>
      <c r="C79" s="309">
        <v>114787</v>
      </c>
      <c r="D79" s="309">
        <v>114788</v>
      </c>
      <c r="E79" s="309">
        <v>114788</v>
      </c>
      <c r="F79" s="194">
        <f t="shared" si="1"/>
        <v>1</v>
      </c>
    </row>
    <row r="80" spans="1:6" s="23" customFormat="1" ht="10.5" customHeight="1">
      <c r="A80" s="4"/>
      <c r="B80" s="8"/>
      <c r="C80" s="309"/>
      <c r="D80" s="1011"/>
      <c r="E80" s="1011"/>
      <c r="F80" s="194"/>
    </row>
    <row r="81" spans="1:6" s="23" customFormat="1" ht="11.25">
      <c r="A81" s="4">
        <v>1804</v>
      </c>
      <c r="B81" s="8" t="s">
        <v>761</v>
      </c>
      <c r="C81" s="309">
        <v>197000</v>
      </c>
      <c r="D81" s="1011">
        <v>197000</v>
      </c>
      <c r="E81" s="1011">
        <v>173916</v>
      </c>
      <c r="F81" s="194">
        <f t="shared" si="1"/>
        <v>0.8828223350253807</v>
      </c>
    </row>
    <row r="82" spans="1:6" s="23" customFormat="1" ht="11.25">
      <c r="A82" s="4"/>
      <c r="B82" s="8"/>
      <c r="C82" s="313"/>
      <c r="D82" s="1012"/>
      <c r="E82" s="1012"/>
      <c r="F82" s="194"/>
    </row>
    <row r="83" spans="1:6" s="23" customFormat="1" ht="11.25">
      <c r="A83" s="4">
        <v>1806</v>
      </c>
      <c r="B83" s="4" t="s">
        <v>148</v>
      </c>
      <c r="C83" s="314">
        <f>SUM(C84:C84)</f>
        <v>6837</v>
      </c>
      <c r="D83" s="314">
        <f>SUM(D84:D84)</f>
        <v>7441</v>
      </c>
      <c r="E83" s="314">
        <f>SUM(E84:E84)</f>
        <v>7441</v>
      </c>
      <c r="F83" s="194">
        <f t="shared" si="1"/>
        <v>1</v>
      </c>
    </row>
    <row r="84" spans="1:6" s="23" customFormat="1" ht="12">
      <c r="A84" s="19"/>
      <c r="B84" s="77" t="s">
        <v>149</v>
      </c>
      <c r="C84" s="946">
        <v>6837</v>
      </c>
      <c r="D84" s="1013">
        <v>7441</v>
      </c>
      <c r="E84" s="1013">
        <v>7441</v>
      </c>
      <c r="F84" s="1429">
        <f t="shared" si="1"/>
        <v>1</v>
      </c>
    </row>
    <row r="85" spans="1:6" s="23" customFormat="1" ht="11.25">
      <c r="A85" s="4"/>
      <c r="B85" s="4"/>
      <c r="C85" s="309"/>
      <c r="D85" s="309"/>
      <c r="E85" s="309"/>
      <c r="F85" s="194"/>
    </row>
    <row r="86" spans="1:6" s="23" customFormat="1" ht="12">
      <c r="A86" s="72">
        <v>1812</v>
      </c>
      <c r="B86" s="99" t="s">
        <v>762</v>
      </c>
      <c r="C86" s="309">
        <f>SUM('6.mell. '!C12)</f>
        <v>77653</v>
      </c>
      <c r="D86" s="309">
        <f>SUM('6.mell. '!D12)</f>
        <v>797979</v>
      </c>
      <c r="E86" s="309">
        <f>SUM('6.mell. '!E12)</f>
        <v>0</v>
      </c>
      <c r="F86" s="194">
        <f t="shared" si="1"/>
        <v>0</v>
      </c>
    </row>
    <row r="87" spans="1:6" s="23" customFormat="1" ht="12">
      <c r="A87" s="72">
        <v>1813</v>
      </c>
      <c r="B87" s="94" t="s">
        <v>763</v>
      </c>
      <c r="C87" s="309">
        <f>SUM('6.mell. '!C14)</f>
        <v>219597</v>
      </c>
      <c r="D87" s="309">
        <f>SUM('6.mell. '!D14)</f>
        <v>306040</v>
      </c>
      <c r="E87" s="309">
        <f>SUM('6.mell. '!E14)</f>
        <v>0</v>
      </c>
      <c r="F87" s="194">
        <f t="shared" si="1"/>
        <v>0</v>
      </c>
    </row>
    <row r="88" spans="1:6" s="23" customFormat="1" ht="11.25">
      <c r="A88" s="19">
        <v>1816</v>
      </c>
      <c r="B88" s="72" t="s">
        <v>795</v>
      </c>
      <c r="C88" s="314">
        <f>SUM(C86+C87)</f>
        <v>297250</v>
      </c>
      <c r="D88" s="314">
        <f>SUM(D86+D87)</f>
        <v>1104019</v>
      </c>
      <c r="E88" s="314">
        <f>SUM(E86+E87)</f>
        <v>0</v>
      </c>
      <c r="F88" s="194">
        <f t="shared" si="1"/>
        <v>0</v>
      </c>
    </row>
    <row r="89" spans="1:6" ht="11.25">
      <c r="A89" s="5"/>
      <c r="B89" s="5"/>
      <c r="C89" s="314"/>
      <c r="D89" s="314"/>
      <c r="E89" s="314"/>
      <c r="F89" s="194"/>
    </row>
    <row r="90" spans="1:6" s="25" customFormat="1" ht="13.5" customHeight="1">
      <c r="A90" s="83"/>
      <c r="B90" s="83" t="s">
        <v>786</v>
      </c>
      <c r="C90" s="947"/>
      <c r="D90" s="947"/>
      <c r="E90" s="947"/>
      <c r="F90" s="194"/>
    </row>
    <row r="91" spans="1:6" s="20" customFormat="1" ht="12" customHeight="1">
      <c r="A91" s="5">
        <v>1821</v>
      </c>
      <c r="B91" s="7" t="s">
        <v>39</v>
      </c>
      <c r="C91" s="948">
        <f aca="true" t="shared" si="2" ref="C91:E92">SUM(C12+C24+C36+C46+C54+C63)</f>
        <v>1709483</v>
      </c>
      <c r="D91" s="948">
        <f t="shared" si="2"/>
        <v>1741478</v>
      </c>
      <c r="E91" s="948">
        <f t="shared" si="2"/>
        <v>1616729</v>
      </c>
      <c r="F91" s="1116">
        <f t="shared" si="1"/>
        <v>0.9283660201277306</v>
      </c>
    </row>
    <row r="92" spans="1:6" s="20" customFormat="1" ht="12" customHeight="1">
      <c r="A92" s="5">
        <v>1822</v>
      </c>
      <c r="B92" s="7" t="s">
        <v>825</v>
      </c>
      <c r="C92" s="187">
        <f t="shared" si="2"/>
        <v>427407</v>
      </c>
      <c r="D92" s="187">
        <f t="shared" si="2"/>
        <v>463811</v>
      </c>
      <c r="E92" s="187">
        <f t="shared" si="2"/>
        <v>395218</v>
      </c>
      <c r="F92" s="1116">
        <f t="shared" si="1"/>
        <v>0.852110018951685</v>
      </c>
    </row>
    <row r="93" spans="1:6" s="20" customFormat="1" ht="11.25">
      <c r="A93" s="175">
        <v>1823</v>
      </c>
      <c r="B93" s="7" t="s">
        <v>826</v>
      </c>
      <c r="C93" s="187">
        <f>SUM(C14+C26+C38+C48+C56+C65+C75+C81+C77)</f>
        <v>4036542</v>
      </c>
      <c r="D93" s="187">
        <f>SUM(D14+D26+D38+D48+D56+D65+D75+D81+D77)</f>
        <v>4487245</v>
      </c>
      <c r="E93" s="187">
        <f>SUM(E14+E26+E38+E48+E56+E65+E75+E81+E77)</f>
        <v>3860970</v>
      </c>
      <c r="F93" s="1116">
        <f t="shared" si="1"/>
        <v>0.8604321805473069</v>
      </c>
    </row>
    <row r="94" spans="1:6" s="20" customFormat="1" ht="11.25">
      <c r="A94" s="175">
        <v>1824</v>
      </c>
      <c r="B94" s="7" t="s">
        <v>836</v>
      </c>
      <c r="C94" s="895">
        <f>SUM(C15+C27+C39)</f>
        <v>298343</v>
      </c>
      <c r="D94" s="895">
        <f>SUM(D15+D27+D39)</f>
        <v>281426</v>
      </c>
      <c r="E94" s="895">
        <f>SUM(E15+E27+E39)</f>
        <v>192881</v>
      </c>
      <c r="F94" s="1116">
        <f t="shared" si="1"/>
        <v>0.6853702216568476</v>
      </c>
    </row>
    <row r="95" spans="1:6" s="20" customFormat="1" ht="11.25">
      <c r="A95" s="5">
        <v>1825</v>
      </c>
      <c r="B95" s="7" t="s">
        <v>57</v>
      </c>
      <c r="C95" s="887">
        <f>SUM(C16+C28+C40+C49+C57+C66+C86+C87+C84+C79)</f>
        <v>1499045</v>
      </c>
      <c r="D95" s="887">
        <f>SUM(D16+D28+D40+D49+D57+D66+D86+D87+D84+D79)</f>
        <v>2309078</v>
      </c>
      <c r="E95" s="887">
        <f>SUM(E16+E28+E40+E49+E57+E66+E86+E87+E84+E79)</f>
        <v>1160493</v>
      </c>
      <c r="F95" s="1116">
        <f t="shared" si="1"/>
        <v>0.5025785183523467</v>
      </c>
    </row>
    <row r="96" spans="1:6" s="20" customFormat="1" ht="12" thickBot="1">
      <c r="A96" s="98"/>
      <c r="B96" s="197" t="s">
        <v>801</v>
      </c>
      <c r="C96" s="282">
        <f>SUM(C88)</f>
        <v>297250</v>
      </c>
      <c r="D96" s="282">
        <f>SUM(D88)</f>
        <v>1104019</v>
      </c>
      <c r="E96" s="282">
        <f>SUM(E88)</f>
        <v>0</v>
      </c>
      <c r="F96" s="1117">
        <f t="shared" si="1"/>
        <v>0</v>
      </c>
    </row>
    <row r="97" spans="1:6" s="20" customFormat="1" ht="17.25" customHeight="1" thickBot="1">
      <c r="A97" s="185">
        <v>1820</v>
      </c>
      <c r="B97" s="185" t="s">
        <v>776</v>
      </c>
      <c r="C97" s="185">
        <f>SUM(C91:C96)-C96</f>
        <v>7970820</v>
      </c>
      <c r="D97" s="185">
        <f>SUM(D91:D96)-D96</f>
        <v>9283038</v>
      </c>
      <c r="E97" s="185">
        <f>SUM(E91:E96)-E96</f>
        <v>7226291</v>
      </c>
      <c r="F97" s="1119">
        <f t="shared" si="1"/>
        <v>0.7784403123201693</v>
      </c>
    </row>
    <row r="98" spans="1:6" s="20" customFormat="1" ht="11.25">
      <c r="A98" s="73"/>
      <c r="B98" s="73"/>
      <c r="C98" s="73"/>
      <c r="D98" s="73"/>
      <c r="E98" s="73"/>
      <c r="F98" s="1097"/>
    </row>
    <row r="99" spans="1:6" s="20" customFormat="1" ht="11.25">
      <c r="A99" s="5"/>
      <c r="B99" s="99" t="s">
        <v>787</v>
      </c>
      <c r="C99" s="72"/>
      <c r="D99" s="72"/>
      <c r="E99" s="72"/>
      <c r="F99" s="194"/>
    </row>
    <row r="100" spans="1:6" s="20" customFormat="1" ht="11.25">
      <c r="A100" s="5">
        <v>1831</v>
      </c>
      <c r="B100" s="7" t="s">
        <v>9</v>
      </c>
      <c r="C100" s="6">
        <f>SUM(C17+C29+C41+C58+C67+C50)</f>
        <v>631385</v>
      </c>
      <c r="D100" s="6">
        <f>SUM(D17+D29+D41+D58+D67+D50)</f>
        <v>1316356</v>
      </c>
      <c r="E100" s="6">
        <f>SUM(E17+E29+E41+E58+E67+E50)</f>
        <v>565596</v>
      </c>
      <c r="F100" s="1116">
        <f t="shared" si="1"/>
        <v>0.4296679621622114</v>
      </c>
    </row>
    <row r="101" spans="1:6" s="20" customFormat="1" ht="11.25">
      <c r="A101" s="5">
        <v>1832</v>
      </c>
      <c r="B101" s="7" t="s">
        <v>10</v>
      </c>
      <c r="C101" s="6">
        <f>SUM(C18+C42+C30+C59+C68)</f>
        <v>2949643</v>
      </c>
      <c r="D101" s="6">
        <f>SUM(D18+D42+D30+D59+D68)</f>
        <v>3784049</v>
      </c>
      <c r="E101" s="6">
        <f>SUM(E18+E42+E30+E59+E68)</f>
        <v>1853836</v>
      </c>
      <c r="F101" s="1116">
        <f t="shared" si="1"/>
        <v>0.48990803237484504</v>
      </c>
    </row>
    <row r="102" spans="1:6" s="20" customFormat="1" ht="12" thickBot="1">
      <c r="A102" s="5">
        <v>1833</v>
      </c>
      <c r="B102" s="7" t="s">
        <v>92</v>
      </c>
      <c r="C102" s="5">
        <f>SUM(C43+C60+C51+C69+C71+C19)</f>
        <v>913437</v>
      </c>
      <c r="D102" s="5">
        <f>SUM(D43+D60+D51+D69+D71+D19)</f>
        <v>1444138</v>
      </c>
      <c r="E102" s="5">
        <f>SUM(E43+E60+E51+E69+E71+E19)</f>
        <v>1045439</v>
      </c>
      <c r="F102" s="1117">
        <f t="shared" si="1"/>
        <v>0.7239190437478966</v>
      </c>
    </row>
    <row r="103" spans="1:6" s="20" customFormat="1" ht="18.75" customHeight="1" thickBot="1">
      <c r="A103" s="169">
        <v>1830</v>
      </c>
      <c r="B103" s="169" t="s">
        <v>788</v>
      </c>
      <c r="C103" s="184">
        <f>SUM(C100:C102)</f>
        <v>4494465</v>
      </c>
      <c r="D103" s="184">
        <f>SUM(D100:D102)</f>
        <v>6544543</v>
      </c>
      <c r="E103" s="184">
        <f>SUM(E100:E102)</f>
        <v>3464871</v>
      </c>
      <c r="F103" s="1124">
        <f t="shared" si="1"/>
        <v>0.5294290220111626</v>
      </c>
    </row>
    <row r="104" spans="1:6" s="20" customFormat="1" ht="11.25">
      <c r="A104" s="73"/>
      <c r="B104" s="71"/>
      <c r="C104" s="71"/>
      <c r="D104" s="71"/>
      <c r="E104" s="71"/>
      <c r="F104" s="1097"/>
    </row>
    <row r="105" spans="1:6" s="20" customFormat="1" ht="11.25">
      <c r="A105" s="77">
        <v>1843</v>
      </c>
      <c r="B105" s="124" t="s">
        <v>447</v>
      </c>
      <c r="C105" s="880">
        <v>45604</v>
      </c>
      <c r="D105" s="310">
        <v>100965</v>
      </c>
      <c r="E105" s="310">
        <v>45604</v>
      </c>
      <c r="F105" s="194">
        <f t="shared" si="1"/>
        <v>0.45168127568959543</v>
      </c>
    </row>
    <row r="106" spans="1:6" s="20" customFormat="1" ht="11.25">
      <c r="A106" s="77">
        <v>1844</v>
      </c>
      <c r="B106" s="124" t="s">
        <v>515</v>
      </c>
      <c r="C106" s="880">
        <v>2000000</v>
      </c>
      <c r="D106" s="880">
        <v>2000000</v>
      </c>
      <c r="E106" s="880">
        <v>2000000</v>
      </c>
      <c r="F106" s="194">
        <f t="shared" si="1"/>
        <v>1</v>
      </c>
    </row>
    <row r="107" spans="1:6" s="20" customFormat="1" ht="11.25">
      <c r="A107" s="72">
        <v>1845</v>
      </c>
      <c r="B107" s="129" t="s">
        <v>518</v>
      </c>
      <c r="C107" s="73">
        <f>SUM(C108:C111)</f>
        <v>6202918</v>
      </c>
      <c r="D107" s="73">
        <f>SUM(D108:D111)</f>
        <v>6236214</v>
      </c>
      <c r="E107" s="73">
        <f>SUM(E108:E111)</f>
        <v>6097333</v>
      </c>
      <c r="F107" s="194">
        <f t="shared" si="1"/>
        <v>0.9777299175429195</v>
      </c>
    </row>
    <row r="108" spans="1:6" s="20" customFormat="1" ht="11.25">
      <c r="A108" s="77">
        <v>1846</v>
      </c>
      <c r="B108" s="71" t="s">
        <v>143</v>
      </c>
      <c r="C108" s="71">
        <f>SUM('2.mell'!C628)</f>
        <v>3321937</v>
      </c>
      <c r="D108" s="71">
        <f>SUM('2.mell'!D628)</f>
        <v>3411228</v>
      </c>
      <c r="E108" s="71">
        <f>SUM('2.mell'!E628)</f>
        <v>3285686</v>
      </c>
      <c r="F108" s="1116">
        <f t="shared" si="1"/>
        <v>0.9631974174696033</v>
      </c>
    </row>
    <row r="109" spans="1:6" s="20" customFormat="1" ht="11.25">
      <c r="A109" s="77">
        <v>1847</v>
      </c>
      <c r="B109" s="77" t="s">
        <v>144</v>
      </c>
      <c r="C109" s="71">
        <f>SUM('2.mell'!C629)</f>
        <v>379494</v>
      </c>
      <c r="D109" s="71">
        <f>SUM('2.mell'!D629)</f>
        <v>404195</v>
      </c>
      <c r="E109" s="71">
        <f>SUM('2.mell'!E629)</f>
        <v>398208</v>
      </c>
      <c r="F109" s="1116">
        <f t="shared" si="1"/>
        <v>0.9851878425017627</v>
      </c>
    </row>
    <row r="110" spans="1:6" s="20" customFormat="1" ht="11.25">
      <c r="A110" s="77">
        <v>1848</v>
      </c>
      <c r="B110" s="71" t="s">
        <v>789</v>
      </c>
      <c r="C110" s="71">
        <f>SUM('3b.m.'!C31)</f>
        <v>616506</v>
      </c>
      <c r="D110" s="71">
        <f>SUM('3b.m.'!D31)</f>
        <v>619914</v>
      </c>
      <c r="E110" s="71">
        <f>SUM('3b.m.'!E31)</f>
        <v>618844</v>
      </c>
      <c r="F110" s="1116">
        <f t="shared" si="1"/>
        <v>0.9982739541291211</v>
      </c>
    </row>
    <row r="111" spans="1:6" s="20" customFormat="1" ht="12" thickBot="1">
      <c r="A111" s="168">
        <v>1849</v>
      </c>
      <c r="B111" s="71" t="s">
        <v>120</v>
      </c>
      <c r="C111" s="878">
        <v>1884981</v>
      </c>
      <c r="D111" s="878">
        <v>1800877</v>
      </c>
      <c r="E111" s="1433">
        <v>1794595</v>
      </c>
      <c r="F111" s="1117">
        <f t="shared" si="1"/>
        <v>0.9965116995774836</v>
      </c>
    </row>
    <row r="112" spans="1:6" s="20" customFormat="1" ht="18.75" customHeight="1" thickBot="1">
      <c r="A112" s="184">
        <v>1840</v>
      </c>
      <c r="B112" s="169" t="s">
        <v>778</v>
      </c>
      <c r="C112" s="879">
        <f>SUM(C107+C105+C106)</f>
        <v>8248522</v>
      </c>
      <c r="D112" s="879">
        <f>SUM(D107+D105+D106)</f>
        <v>8337179</v>
      </c>
      <c r="E112" s="879">
        <f>SUM(E107+E105+E106)</f>
        <v>8142937</v>
      </c>
      <c r="F112" s="1119">
        <f t="shared" si="1"/>
        <v>0.9767017116940874</v>
      </c>
    </row>
    <row r="113" spans="1:6" s="20" customFormat="1" ht="11.25">
      <c r="A113" s="188"/>
      <c r="B113" s="188"/>
      <c r="C113" s="880"/>
      <c r="D113" s="880"/>
      <c r="E113" s="880"/>
      <c r="F113" s="1097"/>
    </row>
    <row r="114" spans="1:6" s="20" customFormat="1" ht="12" thickBot="1">
      <c r="A114" s="71">
        <v>1851</v>
      </c>
      <c r="B114" s="128" t="s">
        <v>448</v>
      </c>
      <c r="C114" s="1010">
        <v>48000</v>
      </c>
      <c r="D114" s="878">
        <v>48000</v>
      </c>
      <c r="E114" s="878">
        <v>48000</v>
      </c>
      <c r="F114" s="1117">
        <f t="shared" si="1"/>
        <v>1</v>
      </c>
    </row>
    <row r="115" spans="1:6" s="20" customFormat="1" ht="18.75" customHeight="1" thickBot="1">
      <c r="A115" s="184">
        <v>1865</v>
      </c>
      <c r="B115" s="169" t="s">
        <v>780</v>
      </c>
      <c r="C115" s="883">
        <f>SUM(C114)</f>
        <v>48000</v>
      </c>
      <c r="D115" s="883">
        <f>SUM(D114)</f>
        <v>48000</v>
      </c>
      <c r="E115" s="883">
        <f>SUM(E114)</f>
        <v>48000</v>
      </c>
      <c r="F115" s="1119">
        <f t="shared" si="1"/>
        <v>1</v>
      </c>
    </row>
    <row r="116" spans="1:6" s="20" customFormat="1" ht="18.75" customHeight="1" thickBot="1">
      <c r="A116" s="184"/>
      <c r="B116" s="228"/>
      <c r="C116" s="883"/>
      <c r="D116" s="883"/>
      <c r="E116" s="883"/>
      <c r="F116" s="1098"/>
    </row>
    <row r="117" spans="1:6" s="20" customFormat="1" ht="18" customHeight="1" thickBot="1">
      <c r="A117" s="96">
        <v>1870</v>
      </c>
      <c r="B117" s="167" t="s">
        <v>790</v>
      </c>
      <c r="C117" s="884">
        <f>SUM(C115+C112+C103+C97)</f>
        <v>20761807</v>
      </c>
      <c r="D117" s="884">
        <f>SUM(D115+D112+D103+D97)</f>
        <v>24212760</v>
      </c>
      <c r="E117" s="884">
        <f>SUM(E115+E112+E103+E97)</f>
        <v>18882099</v>
      </c>
      <c r="F117" s="1098">
        <f t="shared" si="1"/>
        <v>0.7798408359889579</v>
      </c>
    </row>
    <row r="118" spans="1:6" ht="7.5" customHeight="1">
      <c r="A118" s="8"/>
      <c r="B118" s="62"/>
      <c r="C118" s="885"/>
      <c r="D118" s="885"/>
      <c r="E118" s="885"/>
      <c r="F118" s="1097"/>
    </row>
    <row r="119" spans="1:6" s="28" customFormat="1" ht="12" customHeight="1">
      <c r="A119" s="15"/>
      <c r="B119" s="27" t="s">
        <v>141</v>
      </c>
      <c r="C119" s="886"/>
      <c r="D119" s="886"/>
      <c r="E119" s="886"/>
      <c r="F119" s="194"/>
    </row>
    <row r="120" spans="1:6" s="28" customFormat="1" ht="9" customHeight="1">
      <c r="A120" s="15"/>
      <c r="B120" s="27"/>
      <c r="C120" s="886"/>
      <c r="D120" s="886"/>
      <c r="E120" s="886"/>
      <c r="F120" s="194"/>
    </row>
    <row r="121" spans="1:6" s="28" customFormat="1" ht="12" customHeight="1">
      <c r="A121" s="15"/>
      <c r="B121" s="83" t="s">
        <v>786</v>
      </c>
      <c r="C121" s="886"/>
      <c r="D121" s="886"/>
      <c r="E121" s="886"/>
      <c r="F121" s="194"/>
    </row>
    <row r="122" spans="1:6" s="20" customFormat="1" ht="11.25">
      <c r="A122" s="5">
        <v>1911</v>
      </c>
      <c r="B122" s="7" t="s">
        <v>39</v>
      </c>
      <c r="C122" s="887">
        <f>SUM('2.mell'!C634)</f>
        <v>2025885</v>
      </c>
      <c r="D122" s="887">
        <f>SUM('2.mell'!D634)</f>
        <v>2071929</v>
      </c>
      <c r="E122" s="887">
        <f>SUM('2.mell'!E634)</f>
        <v>2044022</v>
      </c>
      <c r="F122" s="1116">
        <f t="shared" si="1"/>
        <v>0.9865309091189901</v>
      </c>
    </row>
    <row r="123" spans="1:6" s="20" customFormat="1" ht="11.25">
      <c r="A123" s="5">
        <v>1912</v>
      </c>
      <c r="B123" s="7" t="s">
        <v>825</v>
      </c>
      <c r="C123" s="887">
        <f>SUM('2.mell'!C635)</f>
        <v>497011</v>
      </c>
      <c r="D123" s="887">
        <f>SUM('2.mell'!D635)</f>
        <v>504718</v>
      </c>
      <c r="E123" s="887">
        <f>SUM('2.mell'!E635)</f>
        <v>494254</v>
      </c>
      <c r="F123" s="1116">
        <f t="shared" si="1"/>
        <v>0.9792676306373064</v>
      </c>
    </row>
    <row r="124" spans="1:6" s="20" customFormat="1" ht="11.25">
      <c r="A124" s="5">
        <v>1913</v>
      </c>
      <c r="B124" s="5" t="s">
        <v>826</v>
      </c>
      <c r="C124" s="887">
        <f>SUM('2.mell'!C636)</f>
        <v>1446860</v>
      </c>
      <c r="D124" s="887">
        <f>SUM('2.mell'!D636)</f>
        <v>1627655</v>
      </c>
      <c r="E124" s="887">
        <f>SUM('2.mell'!E636)</f>
        <v>1504885</v>
      </c>
      <c r="F124" s="1116">
        <f t="shared" si="1"/>
        <v>0.9245724677526872</v>
      </c>
    </row>
    <row r="125" spans="1:6" s="26" customFormat="1" ht="12">
      <c r="A125" s="77">
        <v>1915</v>
      </c>
      <c r="B125" s="7" t="s">
        <v>6</v>
      </c>
      <c r="C125" s="887">
        <f>SUM('2.mell'!C637)</f>
        <v>600</v>
      </c>
      <c r="D125" s="887">
        <f>SUM('2.mell'!D637)</f>
        <v>600</v>
      </c>
      <c r="E125" s="887">
        <f>SUM('2.mell'!E637)</f>
        <v>388</v>
      </c>
      <c r="F125" s="1116">
        <f t="shared" si="1"/>
        <v>0.6466666666666666</v>
      </c>
    </row>
    <row r="126" spans="1:6" s="20" customFormat="1" ht="11.25">
      <c r="A126" s="5">
        <v>1916</v>
      </c>
      <c r="B126" s="7" t="s">
        <v>57</v>
      </c>
      <c r="C126" s="887">
        <f>SUM('2.mell'!C638)</f>
        <v>0</v>
      </c>
      <c r="D126" s="887">
        <f>SUM('2.mell'!D638)</f>
        <v>23506</v>
      </c>
      <c r="E126" s="887">
        <f>SUM('2.mell'!E638)</f>
        <v>23505</v>
      </c>
      <c r="F126" s="1116">
        <f t="shared" si="1"/>
        <v>0.999957457670382</v>
      </c>
    </row>
    <row r="127" spans="1:6" s="20" customFormat="1" ht="11.25">
      <c r="A127" s="72">
        <v>1910</v>
      </c>
      <c r="B127" s="73" t="s">
        <v>776</v>
      </c>
      <c r="C127" s="888">
        <f>SUM(C122:C126)</f>
        <v>3970356</v>
      </c>
      <c r="D127" s="888">
        <f>SUM(D122:D126)</f>
        <v>4228408</v>
      </c>
      <c r="E127" s="888">
        <f>SUM(E122:E126)</f>
        <v>4067054</v>
      </c>
      <c r="F127" s="194">
        <f t="shared" si="1"/>
        <v>0.9618404846457579</v>
      </c>
    </row>
    <row r="128" spans="1:6" s="20" customFormat="1" ht="11.25">
      <c r="A128" s="5"/>
      <c r="B128" s="94" t="s">
        <v>787</v>
      </c>
      <c r="C128" s="888"/>
      <c r="D128" s="888"/>
      <c r="E128" s="888"/>
      <c r="F128" s="194"/>
    </row>
    <row r="129" spans="1:6" s="20" customFormat="1" ht="11.25">
      <c r="A129" s="5">
        <v>1921</v>
      </c>
      <c r="B129" s="7" t="s">
        <v>9</v>
      </c>
      <c r="C129" s="887">
        <f>SUM('2.mell'!C640)</f>
        <v>57302</v>
      </c>
      <c r="D129" s="887">
        <f>SUM('2.mell'!D640)</f>
        <v>71031</v>
      </c>
      <c r="E129" s="887">
        <f>SUM('2.mell'!E640)</f>
        <v>68773</v>
      </c>
      <c r="F129" s="1116">
        <f t="shared" si="1"/>
        <v>0.9682110627754079</v>
      </c>
    </row>
    <row r="130" spans="1:6" s="20" customFormat="1" ht="11.25">
      <c r="A130" s="5">
        <v>1922</v>
      </c>
      <c r="B130" s="7" t="s">
        <v>10</v>
      </c>
      <c r="C130" s="887">
        <f>SUM('2.mell'!C641)</f>
        <v>0</v>
      </c>
      <c r="D130" s="887">
        <f>SUM('2.mell'!D641)</f>
        <v>0</v>
      </c>
      <c r="E130" s="887">
        <f>SUM('2.mell'!E641)</f>
        <v>0</v>
      </c>
      <c r="F130" s="194"/>
    </row>
    <row r="131" spans="1:6" s="20" customFormat="1" ht="11.25">
      <c r="A131" s="5">
        <v>1923</v>
      </c>
      <c r="B131" s="7" t="s">
        <v>92</v>
      </c>
      <c r="C131" s="887">
        <f>SUM('2.mell'!C642)</f>
        <v>0</v>
      </c>
      <c r="D131" s="887">
        <f>SUM('2.mell'!D642)</f>
        <v>0</v>
      </c>
      <c r="E131" s="887">
        <f>SUM('2.mell'!E642)</f>
        <v>0</v>
      </c>
      <c r="F131" s="194"/>
    </row>
    <row r="132" spans="1:6" s="20" customFormat="1" ht="12" thickBot="1">
      <c r="A132" s="95">
        <v>1920</v>
      </c>
      <c r="B132" s="95" t="s">
        <v>782</v>
      </c>
      <c r="C132" s="889">
        <f>SUM(C129:C131)</f>
        <v>57302</v>
      </c>
      <c r="D132" s="889">
        <f>SUM(D129:D131)</f>
        <v>71031</v>
      </c>
      <c r="E132" s="889">
        <f>SUM(E129:E131)</f>
        <v>68773</v>
      </c>
      <c r="F132" s="1118">
        <f t="shared" si="1"/>
        <v>0.9682110627754079</v>
      </c>
    </row>
    <row r="133" spans="1:6" s="20" customFormat="1" ht="16.5" customHeight="1" thickBot="1">
      <c r="A133" s="96"/>
      <c r="B133" s="169"/>
      <c r="C133" s="884"/>
      <c r="D133" s="884"/>
      <c r="E133" s="884"/>
      <c r="F133" s="1098"/>
    </row>
    <row r="134" spans="1:6" s="30" customFormat="1" ht="13.5" thickBot="1">
      <c r="A134" s="29">
        <v>1940</v>
      </c>
      <c r="B134" s="97" t="s">
        <v>142</v>
      </c>
      <c r="C134" s="949">
        <f>SUM(C127+C132)</f>
        <v>4027658</v>
      </c>
      <c r="D134" s="949">
        <f>SUM(D127+D132)</f>
        <v>4299439</v>
      </c>
      <c r="E134" s="949">
        <f>SUM(E127+E132)</f>
        <v>4135827</v>
      </c>
      <c r="F134" s="1098">
        <f t="shared" si="1"/>
        <v>0.9619457329200392</v>
      </c>
    </row>
    <row r="135" spans="1:6" s="30" customFormat="1" ht="12.75">
      <c r="A135" s="93"/>
      <c r="B135" s="201"/>
      <c r="C135" s="890"/>
      <c r="D135" s="890"/>
      <c r="E135" s="890"/>
      <c r="F135" s="1097"/>
    </row>
    <row r="136" spans="1:6" ht="14.25" customHeight="1">
      <c r="A136" s="15"/>
      <c r="B136" s="15" t="s">
        <v>123</v>
      </c>
      <c r="C136" s="891"/>
      <c r="D136" s="891"/>
      <c r="E136" s="891"/>
      <c r="F136" s="194"/>
    </row>
    <row r="137" spans="1:6" ht="14.25" customHeight="1">
      <c r="A137" s="15"/>
      <c r="B137" s="83" t="s">
        <v>786</v>
      </c>
      <c r="C137" s="886"/>
      <c r="D137" s="886"/>
      <c r="E137" s="886"/>
      <c r="F137" s="194"/>
    </row>
    <row r="138" spans="1:6" ht="11.25">
      <c r="A138" s="5">
        <v>1951</v>
      </c>
      <c r="B138" s="7" t="s">
        <v>876</v>
      </c>
      <c r="C138" s="858">
        <f aca="true" t="shared" si="3" ref="C138:D140">SUM(C91+C122)</f>
        <v>3735368</v>
      </c>
      <c r="D138" s="858">
        <f t="shared" si="3"/>
        <v>3813407</v>
      </c>
      <c r="E138" s="306">
        <f>SUM(E91+E122)</f>
        <v>3660751</v>
      </c>
      <c r="F138" s="1116">
        <f aca="true" t="shared" si="4" ref="F138:F155">SUM(E138/D138)</f>
        <v>0.9599686055015896</v>
      </c>
    </row>
    <row r="139" spans="1:6" ht="11.25">
      <c r="A139" s="5">
        <v>1952</v>
      </c>
      <c r="B139" s="7" t="s">
        <v>71</v>
      </c>
      <c r="C139" s="858">
        <f t="shared" si="3"/>
        <v>924418</v>
      </c>
      <c r="D139" s="858">
        <f t="shared" si="3"/>
        <v>968529</v>
      </c>
      <c r="E139" s="306">
        <f>SUM(E92+E123)</f>
        <v>889472</v>
      </c>
      <c r="F139" s="1116">
        <f t="shared" si="4"/>
        <v>0.9183741529680578</v>
      </c>
    </row>
    <row r="140" spans="1:6" ht="11.25">
      <c r="A140" s="5">
        <v>1953</v>
      </c>
      <c r="B140" s="7" t="s">
        <v>72</v>
      </c>
      <c r="C140" s="858">
        <f t="shared" si="3"/>
        <v>5483402</v>
      </c>
      <c r="D140" s="858">
        <f t="shared" si="3"/>
        <v>6114900</v>
      </c>
      <c r="E140" s="858">
        <f>SUM(E93+E124)</f>
        <v>5365855</v>
      </c>
      <c r="F140" s="1116">
        <f t="shared" si="4"/>
        <v>0.8775049469329016</v>
      </c>
    </row>
    <row r="141" spans="1:6" ht="11.25">
      <c r="A141" s="5">
        <v>1954</v>
      </c>
      <c r="B141" s="7" t="s">
        <v>881</v>
      </c>
      <c r="C141" s="858">
        <f>SUM(C125+C94)</f>
        <v>298943</v>
      </c>
      <c r="D141" s="858">
        <f>SUM(D125+D94)</f>
        <v>282026</v>
      </c>
      <c r="E141" s="858">
        <f>SUM(E125+E94)</f>
        <v>193269</v>
      </c>
      <c r="F141" s="1116">
        <f t="shared" si="4"/>
        <v>0.6852878812591747</v>
      </c>
    </row>
    <row r="142" spans="1:6" ht="12" thickBot="1">
      <c r="A142" s="5">
        <v>1955</v>
      </c>
      <c r="B142" s="7" t="s">
        <v>815</v>
      </c>
      <c r="C142" s="7">
        <f>SUM(C95+C126)</f>
        <v>1499045</v>
      </c>
      <c r="D142" s="7">
        <f>SUM(D95+D126)</f>
        <v>2332584</v>
      </c>
      <c r="E142" s="306">
        <f>SUM(E95+E126)</f>
        <v>1183998</v>
      </c>
      <c r="F142" s="1117">
        <f t="shared" si="4"/>
        <v>0.5075907234208928</v>
      </c>
    </row>
    <row r="143" spans="1:6" ht="18" customHeight="1" thickBot="1">
      <c r="A143" s="169">
        <v>1950</v>
      </c>
      <c r="B143" s="169" t="s">
        <v>776</v>
      </c>
      <c r="C143" s="169">
        <f>SUM(C138:C142)</f>
        <v>11941176</v>
      </c>
      <c r="D143" s="169">
        <f>SUM(D138:D142)</f>
        <v>13511446</v>
      </c>
      <c r="E143" s="169">
        <f>SUM(E138:E142)</f>
        <v>11293345</v>
      </c>
      <c r="F143" s="1119">
        <f t="shared" si="4"/>
        <v>0.8358354094743079</v>
      </c>
    </row>
    <row r="144" spans="1:6" ht="11.25">
      <c r="A144" s="7"/>
      <c r="B144" s="94" t="s">
        <v>787</v>
      </c>
      <c r="C144" s="7"/>
      <c r="D144" s="7"/>
      <c r="E144" s="7"/>
      <c r="F144" s="1097"/>
    </row>
    <row r="145" spans="1:6" ht="11.25">
      <c r="A145" s="7">
        <v>1961</v>
      </c>
      <c r="B145" s="94" t="s">
        <v>11</v>
      </c>
      <c r="C145" s="77">
        <f aca="true" t="shared" si="5" ref="C145:E146">SUM(C100+C129)</f>
        <v>688687</v>
      </c>
      <c r="D145" s="77">
        <f t="shared" si="5"/>
        <v>1387387</v>
      </c>
      <c r="E145" s="77">
        <f t="shared" si="5"/>
        <v>634369</v>
      </c>
      <c r="F145" s="1116">
        <f t="shared" si="4"/>
        <v>0.45724012117743645</v>
      </c>
    </row>
    <row r="146" spans="1:6" ht="11.25">
      <c r="A146" s="5">
        <v>1962</v>
      </c>
      <c r="B146" s="7" t="s">
        <v>10</v>
      </c>
      <c r="C146" s="71">
        <f t="shared" si="5"/>
        <v>2949643</v>
      </c>
      <c r="D146" s="71">
        <f t="shared" si="5"/>
        <v>3784049</v>
      </c>
      <c r="E146" s="1010">
        <f t="shared" si="5"/>
        <v>1853836</v>
      </c>
      <c r="F146" s="1116">
        <f t="shared" si="4"/>
        <v>0.48990803237484504</v>
      </c>
    </row>
    <row r="147" spans="1:6" ht="12" thickBot="1">
      <c r="A147" s="5">
        <v>1963</v>
      </c>
      <c r="B147" s="7" t="s">
        <v>92</v>
      </c>
      <c r="C147" s="79">
        <f>SUM(C131+C102)</f>
        <v>913437</v>
      </c>
      <c r="D147" s="79">
        <f>SUM(D131+D102)</f>
        <v>1444138</v>
      </c>
      <c r="E147" s="79">
        <f>SUM(E131+E102)</f>
        <v>1045439</v>
      </c>
      <c r="F147" s="1117">
        <f t="shared" si="4"/>
        <v>0.7239190437478966</v>
      </c>
    </row>
    <row r="148" spans="1:6" ht="17.25" customHeight="1" thickBot="1">
      <c r="A148" s="169">
        <v>1960</v>
      </c>
      <c r="B148" s="169" t="s">
        <v>782</v>
      </c>
      <c r="C148" s="185">
        <f>SUM(C145:C147)</f>
        <v>4551767</v>
      </c>
      <c r="D148" s="185">
        <f>SUM(D145:D147)</f>
        <v>6615574</v>
      </c>
      <c r="E148" s="185">
        <f>SUM(E145:E147)</f>
        <v>3533644</v>
      </c>
      <c r="F148" s="1119">
        <f t="shared" si="4"/>
        <v>0.5341401970562192</v>
      </c>
    </row>
    <row r="149" spans="1:6" ht="11.25">
      <c r="A149" s="77">
        <v>1974</v>
      </c>
      <c r="B149" s="124" t="s">
        <v>518</v>
      </c>
      <c r="C149" s="77">
        <f>SUM(C107)</f>
        <v>6202918</v>
      </c>
      <c r="D149" s="77">
        <f>SUM(D107)</f>
        <v>6236214</v>
      </c>
      <c r="E149" s="312">
        <f>SUM(E107)</f>
        <v>6097333</v>
      </c>
      <c r="F149" s="1430">
        <f t="shared" si="4"/>
        <v>0.9777299175429195</v>
      </c>
    </row>
    <row r="150" spans="1:6" ht="12">
      <c r="A150" s="215">
        <v>1975</v>
      </c>
      <c r="B150" s="124" t="s">
        <v>447</v>
      </c>
      <c r="C150" s="77">
        <f>SUM(C105)</f>
        <v>45604</v>
      </c>
      <c r="D150" s="882">
        <f>SUM(D105)</f>
        <v>100965</v>
      </c>
      <c r="E150" s="312">
        <f>SUM(E105)</f>
        <v>45604</v>
      </c>
      <c r="F150" s="1116">
        <f t="shared" si="4"/>
        <v>0.45168127568959543</v>
      </c>
    </row>
    <row r="151" spans="1:6" ht="12" thickBot="1">
      <c r="A151" s="788">
        <v>1976</v>
      </c>
      <c r="B151" s="124" t="s">
        <v>515</v>
      </c>
      <c r="C151" s="79">
        <v>2000000</v>
      </c>
      <c r="D151" s="79">
        <v>2000000</v>
      </c>
      <c r="E151" s="79">
        <v>2000000</v>
      </c>
      <c r="F151" s="1117">
        <f t="shared" si="4"/>
        <v>1</v>
      </c>
    </row>
    <row r="152" spans="1:6" ht="17.25" customHeight="1" thickBot="1">
      <c r="A152" s="184">
        <v>1970</v>
      </c>
      <c r="B152" s="169" t="s">
        <v>748</v>
      </c>
      <c r="C152" s="184">
        <f>SUM(C149:C151)</f>
        <v>8248522</v>
      </c>
      <c r="D152" s="184">
        <f>SUM(D149:D151)</f>
        <v>8337179</v>
      </c>
      <c r="E152" s="184">
        <f>SUM(E149:E151)</f>
        <v>8142937</v>
      </c>
      <c r="F152" s="1119">
        <f t="shared" si="4"/>
        <v>0.9767017116940874</v>
      </c>
    </row>
    <row r="153" spans="1:6" ht="12" customHeight="1" thickBot="1">
      <c r="A153" s="7">
        <v>1981</v>
      </c>
      <c r="B153" s="128" t="s">
        <v>448</v>
      </c>
      <c r="C153" s="71">
        <f>SUM(C114)</f>
        <v>48000</v>
      </c>
      <c r="D153" s="71">
        <f>SUM(D114)</f>
        <v>48000</v>
      </c>
      <c r="E153" s="71">
        <f>SUM(E114)</f>
        <v>48000</v>
      </c>
      <c r="F153" s="1122">
        <f t="shared" si="4"/>
        <v>1</v>
      </c>
    </row>
    <row r="154" spans="1:6" ht="17.25" customHeight="1" thickBot="1">
      <c r="A154" s="184">
        <v>1980</v>
      </c>
      <c r="B154" s="169" t="s">
        <v>747</v>
      </c>
      <c r="C154" s="184">
        <f>SUM(C153:C153)</f>
        <v>48000</v>
      </c>
      <c r="D154" s="184">
        <f>SUM(D153:D153)</f>
        <v>48000</v>
      </c>
      <c r="E154" s="184">
        <f>SUM(E153:E153)</f>
        <v>48000</v>
      </c>
      <c r="F154" s="1119">
        <f t="shared" si="4"/>
        <v>1</v>
      </c>
    </row>
    <row r="155" spans="1:6" ht="26.25" customHeight="1" thickBot="1">
      <c r="A155" s="31"/>
      <c r="B155" s="1005" t="s">
        <v>321</v>
      </c>
      <c r="C155" s="186">
        <f>SUM(C153+C148+C143+C150+C151)</f>
        <v>18586547</v>
      </c>
      <c r="D155" s="186">
        <f>SUM(D153+D148+D143+D150+D151)</f>
        <v>22275985</v>
      </c>
      <c r="E155" s="1434">
        <f>SUM(E153+E148+E143+E150+E151)</f>
        <v>16920593</v>
      </c>
      <c r="F155" s="1119">
        <f t="shared" si="4"/>
        <v>0.759588992361056</v>
      </c>
    </row>
    <row r="156" ht="11.25">
      <c r="F156" s="756"/>
    </row>
    <row r="157" ht="11.25">
      <c r="F157" s="756"/>
    </row>
    <row r="158" ht="11.25">
      <c r="F158" s="756"/>
    </row>
    <row r="159" ht="11.25">
      <c r="F159" s="756"/>
    </row>
    <row r="160" ht="11.25">
      <c r="F160" s="756"/>
    </row>
    <row r="161" ht="11.25">
      <c r="F161" s="756"/>
    </row>
    <row r="162" ht="11.25">
      <c r="F162" s="756"/>
    </row>
    <row r="163" ht="11.25">
      <c r="F163" s="756"/>
    </row>
    <row r="164" ht="11.25">
      <c r="F164" s="756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9" max="255" man="1"/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4"/>
  <sheetViews>
    <sheetView zoomScaleSheetLayoutView="100" zoomScalePageLayoutView="0" workbookViewId="0" topLeftCell="A625">
      <selection activeCell="F563" sqref="F563"/>
    </sheetView>
  </sheetViews>
  <sheetFormatPr defaultColWidth="9.125" defaultRowHeight="12.75"/>
  <cols>
    <col min="1" max="1" width="8.50390625" style="230" customWidth="1"/>
    <col min="2" max="2" width="61.875" style="230" customWidth="1"/>
    <col min="3" max="5" width="10.875" style="230" customWidth="1"/>
    <col min="6" max="6" width="7.875" style="230" bestFit="1" customWidth="1"/>
    <col min="7" max="16384" width="9.125" style="230" customWidth="1"/>
  </cols>
  <sheetData>
    <row r="1" spans="1:6" ht="12.75">
      <c r="A1" s="1529" t="s">
        <v>41</v>
      </c>
      <c r="B1" s="1525"/>
      <c r="C1" s="1525"/>
      <c r="D1" s="1525"/>
      <c r="E1" s="1525"/>
      <c r="F1" s="1525"/>
    </row>
    <row r="2" spans="1:6" ht="12">
      <c r="A2" s="1523" t="s">
        <v>360</v>
      </c>
      <c r="B2" s="1524"/>
      <c r="C2" s="1525"/>
      <c r="D2" s="1525"/>
      <c r="E2" s="1525"/>
      <c r="F2" s="1525"/>
    </row>
    <row r="3" spans="1:2" ht="12">
      <c r="A3" s="231"/>
      <c r="B3" s="231"/>
    </row>
    <row r="4" spans="1:6" ht="12">
      <c r="A4" s="315"/>
      <c r="B4" s="316"/>
      <c r="C4" s="317"/>
      <c r="D4" s="317"/>
      <c r="E4" s="317"/>
      <c r="F4" s="317" t="s">
        <v>902</v>
      </c>
    </row>
    <row r="5" spans="1:6" ht="12" customHeight="1">
      <c r="A5" s="1530" t="s">
        <v>42</v>
      </c>
      <c r="B5" s="1530" t="s">
        <v>882</v>
      </c>
      <c r="C5" s="1533" t="s">
        <v>427</v>
      </c>
      <c r="D5" s="1533" t="s">
        <v>1395</v>
      </c>
      <c r="E5" s="1501" t="s">
        <v>1389</v>
      </c>
      <c r="F5" s="1526" t="s">
        <v>1374</v>
      </c>
    </row>
    <row r="6" spans="1:6" ht="12">
      <c r="A6" s="1531"/>
      <c r="B6" s="1531"/>
      <c r="C6" s="1534"/>
      <c r="D6" s="1534"/>
      <c r="E6" s="1521"/>
      <c r="F6" s="1527"/>
    </row>
    <row r="7" spans="1:6" ht="12.75" thickBot="1">
      <c r="A7" s="1532"/>
      <c r="B7" s="1532"/>
      <c r="C7" s="1535"/>
      <c r="D7" s="1535"/>
      <c r="E7" s="1522"/>
      <c r="F7" s="1528"/>
    </row>
    <row r="8" spans="1:6" ht="12.75" thickBot="1">
      <c r="A8" s="318" t="s">
        <v>44</v>
      </c>
      <c r="B8" s="319" t="s">
        <v>46</v>
      </c>
      <c r="C8" s="318" t="s">
        <v>885</v>
      </c>
      <c r="D8" s="318" t="s">
        <v>886</v>
      </c>
      <c r="E8" s="318" t="s">
        <v>887</v>
      </c>
      <c r="F8" s="318" t="s">
        <v>757</v>
      </c>
    </row>
    <row r="9" spans="1:6" ht="13.5">
      <c r="A9" s="232">
        <v>2305</v>
      </c>
      <c r="B9" s="320" t="s">
        <v>91</v>
      </c>
      <c r="C9" s="321"/>
      <c r="D9" s="321"/>
      <c r="E9" s="321"/>
      <c r="F9" s="322"/>
    </row>
    <row r="10" spans="1:6" ht="12.75" customHeight="1">
      <c r="A10" s="232"/>
      <c r="B10" s="323" t="s">
        <v>912</v>
      </c>
      <c r="C10" s="321"/>
      <c r="D10" s="321"/>
      <c r="E10" s="321"/>
      <c r="F10" s="322"/>
    </row>
    <row r="11" spans="1:6" ht="12.75" customHeight="1" thickBot="1">
      <c r="A11" s="232"/>
      <c r="B11" s="324" t="s">
        <v>913</v>
      </c>
      <c r="C11" s="602"/>
      <c r="D11" s="334">
        <v>1250</v>
      </c>
      <c r="E11" s="334">
        <v>1250</v>
      </c>
      <c r="F11" s="922">
        <f>SUM(E11/D11)</f>
        <v>1</v>
      </c>
    </row>
    <row r="12" spans="1:6" ht="13.5" customHeight="1" thickBot="1">
      <c r="A12" s="232"/>
      <c r="B12" s="325" t="s">
        <v>914</v>
      </c>
      <c r="C12" s="601"/>
      <c r="D12" s="365">
        <f>SUM(D11)</f>
        <v>1250</v>
      </c>
      <c r="E12" s="601">
        <f>SUM(E11)</f>
        <v>1250</v>
      </c>
      <c r="F12" s="1088">
        <f aca="true" t="shared" si="0" ref="F12:F75">SUM(E12/D12)</f>
        <v>1</v>
      </c>
    </row>
    <row r="13" spans="1:6" ht="12">
      <c r="A13" s="326"/>
      <c r="B13" s="323" t="s">
        <v>915</v>
      </c>
      <c r="C13" s="327"/>
      <c r="D13" s="327"/>
      <c r="E13" s="327"/>
      <c r="F13" s="1411"/>
    </row>
    <row r="14" spans="1:6" ht="12.75">
      <c r="A14" s="326"/>
      <c r="B14" s="329" t="s">
        <v>916</v>
      </c>
      <c r="C14" s="330"/>
      <c r="D14" s="330"/>
      <c r="E14" s="330"/>
      <c r="F14" s="328"/>
    </row>
    <row r="15" spans="1:6" ht="12.75">
      <c r="A15" s="326"/>
      <c r="B15" s="329" t="s">
        <v>917</v>
      </c>
      <c r="C15" s="330"/>
      <c r="D15" s="330"/>
      <c r="E15" s="330"/>
      <c r="F15" s="328"/>
    </row>
    <row r="16" spans="1:6" ht="12">
      <c r="A16" s="326"/>
      <c r="B16" s="331" t="s">
        <v>918</v>
      </c>
      <c r="C16" s="327"/>
      <c r="D16" s="327">
        <v>146</v>
      </c>
      <c r="E16" s="327">
        <v>146</v>
      </c>
      <c r="F16" s="328">
        <f t="shared" si="0"/>
        <v>1</v>
      </c>
    </row>
    <row r="17" spans="1:6" ht="12">
      <c r="A17" s="326"/>
      <c r="B17" s="331" t="s">
        <v>919</v>
      </c>
      <c r="C17" s="327"/>
      <c r="D17" s="327"/>
      <c r="E17" s="327"/>
      <c r="F17" s="328"/>
    </row>
    <row r="18" spans="1:6" ht="12">
      <c r="A18" s="326"/>
      <c r="B18" s="331" t="s">
        <v>920</v>
      </c>
      <c r="C18" s="327"/>
      <c r="D18" s="327">
        <v>38</v>
      </c>
      <c r="E18" s="327">
        <v>38</v>
      </c>
      <c r="F18" s="328">
        <f t="shared" si="0"/>
        <v>1</v>
      </c>
    </row>
    <row r="19" spans="1:6" ht="12">
      <c r="A19" s="326"/>
      <c r="B19" s="332" t="s">
        <v>449</v>
      </c>
      <c r="C19" s="327"/>
      <c r="D19" s="327"/>
      <c r="E19" s="327"/>
      <c r="F19" s="328"/>
    </row>
    <row r="20" spans="1:6" ht="12.75" thickBot="1">
      <c r="A20" s="326"/>
      <c r="B20" s="333" t="s">
        <v>921</v>
      </c>
      <c r="C20" s="334"/>
      <c r="D20" s="334">
        <v>9</v>
      </c>
      <c r="E20" s="334">
        <v>9</v>
      </c>
      <c r="F20" s="922">
        <f t="shared" si="0"/>
        <v>1</v>
      </c>
    </row>
    <row r="21" spans="1:6" ht="12.75" thickBot="1">
      <c r="A21" s="326"/>
      <c r="B21" s="335" t="s">
        <v>117</v>
      </c>
      <c r="C21" s="802"/>
      <c r="D21" s="336">
        <f>SUM(D16:D20)</f>
        <v>193</v>
      </c>
      <c r="E21" s="336">
        <f>SUM(E16:E20)</f>
        <v>193</v>
      </c>
      <c r="F21" s="990">
        <f t="shared" si="0"/>
        <v>1</v>
      </c>
    </row>
    <row r="22" spans="1:6" ht="18.75" customHeight="1" thickBot="1">
      <c r="A22" s="337"/>
      <c r="B22" s="338" t="s">
        <v>783</v>
      </c>
      <c r="C22" s="803"/>
      <c r="D22" s="803">
        <f>SUM(D12+D21)</f>
        <v>1443</v>
      </c>
      <c r="E22" s="803">
        <f>SUM(E12+E21)</f>
        <v>1443</v>
      </c>
      <c r="F22" s="1413">
        <f t="shared" si="0"/>
        <v>1</v>
      </c>
    </row>
    <row r="23" spans="1:6" ht="12" customHeight="1" thickBot="1">
      <c r="A23" s="337"/>
      <c r="B23" s="1040" t="s">
        <v>524</v>
      </c>
      <c r="C23" s="803"/>
      <c r="D23" s="1043">
        <v>112</v>
      </c>
      <c r="E23" s="1043">
        <v>112</v>
      </c>
      <c r="F23" s="1087">
        <f t="shared" si="0"/>
        <v>1</v>
      </c>
    </row>
    <row r="24" spans="1:6" ht="18.75" customHeight="1" thickBot="1">
      <c r="A24" s="326"/>
      <c r="B24" s="340" t="s">
        <v>784</v>
      </c>
      <c r="C24" s="804"/>
      <c r="D24" s="1044">
        <f>SUM(D23)</f>
        <v>112</v>
      </c>
      <c r="E24" s="1044">
        <f>SUM(E23)</f>
        <v>112</v>
      </c>
      <c r="F24" s="1412">
        <f t="shared" si="0"/>
        <v>1</v>
      </c>
    </row>
    <row r="25" spans="1:6" ht="12.75" customHeight="1">
      <c r="A25" s="326"/>
      <c r="B25" s="985" t="s">
        <v>402</v>
      </c>
      <c r="C25" s="986"/>
      <c r="D25" s="1045">
        <v>1150</v>
      </c>
      <c r="E25" s="589">
        <v>1150</v>
      </c>
      <c r="F25" s="328">
        <f t="shared" si="0"/>
        <v>1</v>
      </c>
    </row>
    <row r="26" spans="1:6" ht="12.75" thickBot="1">
      <c r="A26" s="326"/>
      <c r="B26" s="345" t="s">
        <v>516</v>
      </c>
      <c r="C26" s="984">
        <v>131986</v>
      </c>
      <c r="D26" s="1046">
        <v>134264</v>
      </c>
      <c r="E26" s="1046">
        <v>133621</v>
      </c>
      <c r="F26" s="922">
        <f t="shared" si="0"/>
        <v>0.9952109277244832</v>
      </c>
    </row>
    <row r="27" spans="1:6" ht="18.75" customHeight="1" thickBot="1">
      <c r="A27" s="326"/>
      <c r="B27" s="346" t="s">
        <v>777</v>
      </c>
      <c r="C27" s="347">
        <f>SUM(C25:C26)</f>
        <v>131986</v>
      </c>
      <c r="D27" s="1047">
        <f>SUM(D25:D26)</f>
        <v>135414</v>
      </c>
      <c r="E27" s="1047">
        <f>SUM(E25:E26)</f>
        <v>134771</v>
      </c>
      <c r="F27" s="1413">
        <f t="shared" si="0"/>
        <v>0.9952515988007149</v>
      </c>
    </row>
    <row r="28" spans="1:6" ht="12" customHeight="1" thickBot="1">
      <c r="A28" s="326"/>
      <c r="B28" s="256" t="s">
        <v>402</v>
      </c>
      <c r="C28" s="347"/>
      <c r="D28" s="1043">
        <v>1825</v>
      </c>
      <c r="E28" s="1043">
        <v>1825</v>
      </c>
      <c r="F28" s="1087">
        <f t="shared" si="0"/>
        <v>1</v>
      </c>
    </row>
    <row r="29" spans="1:6" ht="18.75" customHeight="1" thickBot="1">
      <c r="A29" s="326"/>
      <c r="B29" s="346" t="s">
        <v>779</v>
      </c>
      <c r="C29" s="347"/>
      <c r="D29" s="1047">
        <f>SUM(D28)</f>
        <v>1825</v>
      </c>
      <c r="E29" s="1047">
        <f>SUM(E28)</f>
        <v>1825</v>
      </c>
      <c r="F29" s="1413">
        <f t="shared" si="0"/>
        <v>1</v>
      </c>
    </row>
    <row r="30" spans="1:6" ht="14.25" thickBot="1">
      <c r="A30" s="348"/>
      <c r="B30" s="349" t="s">
        <v>791</v>
      </c>
      <c r="C30" s="350">
        <f>SUM(C22+C24+C27)</f>
        <v>131986</v>
      </c>
      <c r="D30" s="1048">
        <f>SUM(D22+D24+D27+D29)</f>
        <v>138794</v>
      </c>
      <c r="E30" s="1048">
        <f>SUM(E22+E24+E27+E29)</f>
        <v>138151</v>
      </c>
      <c r="F30" s="1414">
        <f t="shared" si="0"/>
        <v>0.9953672348948802</v>
      </c>
    </row>
    <row r="31" spans="1:6" ht="12">
      <c r="A31" s="321"/>
      <c r="B31" s="351" t="s">
        <v>94</v>
      </c>
      <c r="C31" s="327">
        <v>99572</v>
      </c>
      <c r="D31" s="588">
        <v>101423</v>
      </c>
      <c r="E31" s="588">
        <v>101081</v>
      </c>
      <c r="F31" s="328">
        <f t="shared" si="0"/>
        <v>0.996627983790659</v>
      </c>
    </row>
    <row r="32" spans="1:6" ht="12">
      <c r="A32" s="321"/>
      <c r="B32" s="351" t="s">
        <v>95</v>
      </c>
      <c r="C32" s="327">
        <v>24583</v>
      </c>
      <c r="D32" s="588">
        <v>25010</v>
      </c>
      <c r="E32" s="588">
        <v>23956</v>
      </c>
      <c r="F32" s="328">
        <f t="shared" si="0"/>
        <v>0.9578568572570971</v>
      </c>
    </row>
    <row r="33" spans="1:6" ht="12">
      <c r="A33" s="321"/>
      <c r="B33" s="351" t="s">
        <v>96</v>
      </c>
      <c r="C33" s="327">
        <v>5926</v>
      </c>
      <c r="D33" s="588">
        <v>6519</v>
      </c>
      <c r="E33" s="588">
        <v>4727</v>
      </c>
      <c r="F33" s="328">
        <f t="shared" si="0"/>
        <v>0.7251112133762847</v>
      </c>
    </row>
    <row r="34" spans="1:6" ht="12">
      <c r="A34" s="321"/>
      <c r="B34" s="352" t="s">
        <v>98</v>
      </c>
      <c r="C34" s="327"/>
      <c r="D34" s="588"/>
      <c r="E34" s="588"/>
      <c r="F34" s="328"/>
    </row>
    <row r="35" spans="1:6" ht="12.75" thickBot="1">
      <c r="A35" s="321"/>
      <c r="B35" s="353" t="s">
        <v>97</v>
      </c>
      <c r="C35" s="334"/>
      <c r="D35" s="1049"/>
      <c r="E35" s="1049"/>
      <c r="F35" s="922"/>
    </row>
    <row r="36" spans="1:6" ht="12.75" thickBot="1">
      <c r="A36" s="321"/>
      <c r="B36" s="354" t="s">
        <v>776</v>
      </c>
      <c r="C36" s="336">
        <f>SUM(C31:C35)</f>
        <v>130081</v>
      </c>
      <c r="D36" s="1050">
        <f>SUM(D31:D35)</f>
        <v>132952</v>
      </c>
      <c r="E36" s="1050">
        <f>SUM(E31:E35)</f>
        <v>129764</v>
      </c>
      <c r="F36" s="990">
        <f t="shared" si="0"/>
        <v>0.9760214212648174</v>
      </c>
    </row>
    <row r="37" spans="1:6" ht="12">
      <c r="A37" s="321"/>
      <c r="B37" s="351" t="s">
        <v>12</v>
      </c>
      <c r="C37" s="327">
        <v>1905</v>
      </c>
      <c r="D37" s="588">
        <v>5842</v>
      </c>
      <c r="E37" s="588">
        <v>5666</v>
      </c>
      <c r="F37" s="328">
        <f t="shared" si="0"/>
        <v>0.9698733310510099</v>
      </c>
    </row>
    <row r="38" spans="1:6" ht="12">
      <c r="A38" s="321"/>
      <c r="B38" s="351" t="s">
        <v>13</v>
      </c>
      <c r="C38" s="327"/>
      <c r="D38" s="588"/>
      <c r="E38" s="588"/>
      <c r="F38" s="328"/>
    </row>
    <row r="39" spans="1:6" ht="12.75" thickBot="1">
      <c r="A39" s="321"/>
      <c r="B39" s="353" t="s">
        <v>412</v>
      </c>
      <c r="C39" s="334"/>
      <c r="D39" s="1049"/>
      <c r="E39" s="1049"/>
      <c r="F39" s="922"/>
    </row>
    <row r="40" spans="1:6" ht="12.75" thickBot="1">
      <c r="A40" s="321"/>
      <c r="B40" s="355" t="s">
        <v>782</v>
      </c>
      <c r="C40" s="336">
        <f>SUM(C37:C39)</f>
        <v>1905</v>
      </c>
      <c r="D40" s="1050">
        <f>SUM(D37:D39)</f>
        <v>5842</v>
      </c>
      <c r="E40" s="1050">
        <f>SUM(E37:E39)</f>
        <v>5666</v>
      </c>
      <c r="F40" s="990">
        <f t="shared" si="0"/>
        <v>0.9698733310510099</v>
      </c>
    </row>
    <row r="41" spans="1:6" ht="14.25" thickBot="1">
      <c r="A41" s="318"/>
      <c r="B41" s="356" t="s">
        <v>829</v>
      </c>
      <c r="C41" s="350">
        <f>SUM(C36+C40)</f>
        <v>131986</v>
      </c>
      <c r="D41" s="1048">
        <f>SUM(D36+D40)</f>
        <v>138794</v>
      </c>
      <c r="E41" s="1048">
        <f>SUM(E36+E40)</f>
        <v>135430</v>
      </c>
      <c r="F41" s="1414">
        <f t="shared" si="0"/>
        <v>0.975762641036356</v>
      </c>
    </row>
    <row r="42" spans="1:6" ht="13.5">
      <c r="A42" s="232">
        <v>2309</v>
      </c>
      <c r="B42" s="357" t="s">
        <v>101</v>
      </c>
      <c r="C42" s="321"/>
      <c r="D42" s="747"/>
      <c r="E42" s="747"/>
      <c r="F42" s="328"/>
    </row>
    <row r="43" spans="1:6" ht="12" customHeight="1">
      <c r="A43" s="321"/>
      <c r="B43" s="323" t="s">
        <v>912</v>
      </c>
      <c r="C43" s="321"/>
      <c r="D43" s="747"/>
      <c r="E43" s="747"/>
      <c r="F43" s="328"/>
    </row>
    <row r="44" spans="1:6" ht="12.75" thickBot="1">
      <c r="A44" s="321"/>
      <c r="B44" s="324" t="s">
        <v>913</v>
      </c>
      <c r="C44" s="599"/>
      <c r="D44" s="1051">
        <v>990</v>
      </c>
      <c r="E44" s="1051">
        <v>990</v>
      </c>
      <c r="F44" s="922">
        <f>SUM(E44/D44)</f>
        <v>1</v>
      </c>
    </row>
    <row r="45" spans="1:6" ht="12.75" thickBot="1">
      <c r="A45" s="321"/>
      <c r="B45" s="325" t="s">
        <v>914</v>
      </c>
      <c r="C45" s="600"/>
      <c r="D45" s="1052">
        <f>SUM(D44)</f>
        <v>990</v>
      </c>
      <c r="E45" s="1052">
        <f>SUM(E44)</f>
        <v>990</v>
      </c>
      <c r="F45" s="1088">
        <f t="shared" si="0"/>
        <v>1</v>
      </c>
    </row>
    <row r="46" spans="1:6" ht="12">
      <c r="A46" s="321"/>
      <c r="B46" s="323" t="s">
        <v>915</v>
      </c>
      <c r="C46" s="327"/>
      <c r="D46" s="588"/>
      <c r="E46" s="588"/>
      <c r="F46" s="1411"/>
    </row>
    <row r="47" spans="1:6" ht="12.75">
      <c r="A47" s="321"/>
      <c r="B47" s="329" t="s">
        <v>916</v>
      </c>
      <c r="C47" s="330"/>
      <c r="D47" s="1053"/>
      <c r="E47" s="1053"/>
      <c r="F47" s="328"/>
    </row>
    <row r="48" spans="1:6" ht="12.75">
      <c r="A48" s="321"/>
      <c r="B48" s="329" t="s">
        <v>917</v>
      </c>
      <c r="C48" s="330"/>
      <c r="D48" s="1053"/>
      <c r="E48" s="1053"/>
      <c r="F48" s="328"/>
    </row>
    <row r="49" spans="1:6" ht="12">
      <c r="A49" s="321"/>
      <c r="B49" s="331" t="s">
        <v>918</v>
      </c>
      <c r="C49" s="327"/>
      <c r="D49" s="588"/>
      <c r="E49" s="588"/>
      <c r="F49" s="328"/>
    </row>
    <row r="50" spans="1:6" ht="12">
      <c r="A50" s="321"/>
      <c r="B50" s="331" t="s">
        <v>919</v>
      </c>
      <c r="C50" s="327"/>
      <c r="D50" s="588"/>
      <c r="E50" s="588"/>
      <c r="F50" s="328"/>
    </row>
    <row r="51" spans="1:6" ht="12">
      <c r="A51" s="321"/>
      <c r="B51" s="331" t="s">
        <v>920</v>
      </c>
      <c r="C51" s="327"/>
      <c r="D51" s="588"/>
      <c r="E51" s="588"/>
      <c r="F51" s="328"/>
    </row>
    <row r="52" spans="1:6" ht="12">
      <c r="A52" s="321"/>
      <c r="B52" s="331" t="s">
        <v>121</v>
      </c>
      <c r="C52" s="327"/>
      <c r="D52" s="588"/>
      <c r="E52" s="588"/>
      <c r="F52" s="328"/>
    </row>
    <row r="53" spans="1:6" ht="12">
      <c r="A53" s="321"/>
      <c r="B53" s="332" t="s">
        <v>449</v>
      </c>
      <c r="C53" s="327"/>
      <c r="D53" s="588"/>
      <c r="E53" s="588"/>
      <c r="F53" s="328"/>
    </row>
    <row r="54" spans="1:6" ht="12.75" thickBot="1">
      <c r="A54" s="321"/>
      <c r="B54" s="333" t="s">
        <v>921</v>
      </c>
      <c r="C54" s="334"/>
      <c r="D54" s="1049">
        <v>53</v>
      </c>
      <c r="E54" s="1049">
        <v>53</v>
      </c>
      <c r="F54" s="922">
        <f t="shared" si="0"/>
        <v>1</v>
      </c>
    </row>
    <row r="55" spans="1:6" ht="12.75" thickBot="1">
      <c r="A55" s="321"/>
      <c r="B55" s="335" t="s">
        <v>117</v>
      </c>
      <c r="C55" s="802"/>
      <c r="D55" s="1054">
        <f>SUM(D54)</f>
        <v>53</v>
      </c>
      <c r="E55" s="1054">
        <f>SUM(E54)</f>
        <v>53</v>
      </c>
      <c r="F55" s="990">
        <f t="shared" si="0"/>
        <v>1</v>
      </c>
    </row>
    <row r="56" spans="1:6" ht="13.5" thickBot="1">
      <c r="A56" s="321"/>
      <c r="B56" s="338" t="s">
        <v>783</v>
      </c>
      <c r="C56" s="803"/>
      <c r="D56" s="1055">
        <f>SUM(D45+D55)</f>
        <v>1043</v>
      </c>
      <c r="E56" s="1055">
        <f>SUM(E45+E55)</f>
        <v>1043</v>
      </c>
      <c r="F56" s="1413">
        <f t="shared" si="0"/>
        <v>1</v>
      </c>
    </row>
    <row r="57" spans="1:6" ht="13.5" thickBot="1">
      <c r="A57" s="321"/>
      <c r="B57" s="1040" t="s">
        <v>524</v>
      </c>
      <c r="C57" s="803"/>
      <c r="D57" s="1043">
        <v>126</v>
      </c>
      <c r="E57" s="1043">
        <v>126</v>
      </c>
      <c r="F57" s="1087">
        <f t="shared" si="0"/>
        <v>1</v>
      </c>
    </row>
    <row r="58" spans="1:6" ht="12.75" thickBot="1">
      <c r="A58" s="321"/>
      <c r="B58" s="340" t="s">
        <v>784</v>
      </c>
      <c r="C58" s="804"/>
      <c r="D58" s="1044">
        <f>SUM(D57)</f>
        <v>126</v>
      </c>
      <c r="E58" s="1044">
        <f>SUM(E57)</f>
        <v>126</v>
      </c>
      <c r="F58" s="1412">
        <f t="shared" si="0"/>
        <v>1</v>
      </c>
    </row>
    <row r="59" spans="1:6" ht="12">
      <c r="A59" s="321"/>
      <c r="B59" s="985" t="s">
        <v>402</v>
      </c>
      <c r="C59" s="343"/>
      <c r="D59" s="589">
        <v>1038</v>
      </c>
      <c r="E59" s="589">
        <v>1038</v>
      </c>
      <c r="F59" s="328">
        <f t="shared" si="0"/>
        <v>1</v>
      </c>
    </row>
    <row r="60" spans="1:6" ht="12.75" thickBot="1">
      <c r="A60" s="321"/>
      <c r="B60" s="345" t="s">
        <v>516</v>
      </c>
      <c r="C60" s="334">
        <v>142477</v>
      </c>
      <c r="D60" s="1049">
        <v>146709</v>
      </c>
      <c r="E60" s="1049">
        <v>144719</v>
      </c>
      <c r="F60" s="922">
        <f t="shared" si="0"/>
        <v>0.9864357333224274</v>
      </c>
    </row>
    <row r="61" spans="1:6" ht="13.5" thickBot="1">
      <c r="A61" s="321"/>
      <c r="B61" s="346" t="s">
        <v>777</v>
      </c>
      <c r="C61" s="347">
        <f>SUM(C59:C60)</f>
        <v>142477</v>
      </c>
      <c r="D61" s="1047">
        <f>SUM(D59:D60)</f>
        <v>147747</v>
      </c>
      <c r="E61" s="1047">
        <f>SUM(E59:E60)</f>
        <v>145757</v>
      </c>
      <c r="F61" s="1413">
        <f t="shared" si="0"/>
        <v>0.9865310293948439</v>
      </c>
    </row>
    <row r="62" spans="1:6" ht="13.5" thickBot="1">
      <c r="A62" s="321"/>
      <c r="B62" s="256" t="s">
        <v>402</v>
      </c>
      <c r="C62" s="347"/>
      <c r="D62" s="1043">
        <v>616</v>
      </c>
      <c r="E62" s="1043">
        <v>616</v>
      </c>
      <c r="F62" s="1087">
        <f t="shared" si="0"/>
        <v>1</v>
      </c>
    </row>
    <row r="63" spans="1:6" ht="13.5" thickBot="1">
      <c r="A63" s="321"/>
      <c r="B63" s="346" t="s">
        <v>779</v>
      </c>
      <c r="C63" s="347"/>
      <c r="D63" s="1047">
        <f>SUM(D62)</f>
        <v>616</v>
      </c>
      <c r="E63" s="1047">
        <f>SUM(E62)</f>
        <v>616</v>
      </c>
      <c r="F63" s="1413">
        <f t="shared" si="0"/>
        <v>1</v>
      </c>
    </row>
    <row r="64" spans="1:6" ht="14.25" thickBot="1">
      <c r="A64" s="321"/>
      <c r="B64" s="349" t="s">
        <v>791</v>
      </c>
      <c r="C64" s="350">
        <f>SUM(C56+C58+C61)</f>
        <v>142477</v>
      </c>
      <c r="D64" s="1048">
        <f>SUM(D56+D58+D61+D63)</f>
        <v>149532</v>
      </c>
      <c r="E64" s="1048">
        <f>SUM(E56+E58+E61+E63)</f>
        <v>147542</v>
      </c>
      <c r="F64" s="1414">
        <f t="shared" si="0"/>
        <v>0.986691811786106</v>
      </c>
    </row>
    <row r="65" spans="1:6" ht="12">
      <c r="A65" s="321"/>
      <c r="B65" s="351" t="s">
        <v>94</v>
      </c>
      <c r="C65" s="327">
        <v>108202</v>
      </c>
      <c r="D65" s="588">
        <v>111699</v>
      </c>
      <c r="E65" s="588">
        <v>111115</v>
      </c>
      <c r="F65" s="328">
        <f t="shared" si="0"/>
        <v>0.9947716631303771</v>
      </c>
    </row>
    <row r="66" spans="1:6" ht="12">
      <c r="A66" s="321"/>
      <c r="B66" s="351" t="s">
        <v>95</v>
      </c>
      <c r="C66" s="327">
        <v>26977</v>
      </c>
      <c r="D66" s="588">
        <v>27761</v>
      </c>
      <c r="E66" s="588">
        <v>27217</v>
      </c>
      <c r="F66" s="328">
        <f t="shared" si="0"/>
        <v>0.9804041641151255</v>
      </c>
    </row>
    <row r="67" spans="1:6" ht="12">
      <c r="A67" s="321"/>
      <c r="B67" s="351" t="s">
        <v>96</v>
      </c>
      <c r="C67" s="327">
        <v>6282</v>
      </c>
      <c r="D67" s="588">
        <v>7681</v>
      </c>
      <c r="E67" s="588">
        <v>6018</v>
      </c>
      <c r="F67" s="328"/>
    </row>
    <row r="68" spans="1:6" ht="12">
      <c r="A68" s="321"/>
      <c r="B68" s="352" t="s">
        <v>98</v>
      </c>
      <c r="C68" s="327"/>
      <c r="D68" s="588"/>
      <c r="E68" s="588"/>
      <c r="F68" s="328"/>
    </row>
    <row r="69" spans="1:6" ht="12.75" thickBot="1">
      <c r="A69" s="321"/>
      <c r="B69" s="353" t="s">
        <v>97</v>
      </c>
      <c r="C69" s="334"/>
      <c r="D69" s="1049">
        <v>183</v>
      </c>
      <c r="E69" s="1049">
        <v>183</v>
      </c>
      <c r="F69" s="922">
        <f t="shared" si="0"/>
        <v>1</v>
      </c>
    </row>
    <row r="70" spans="1:6" ht="12.75" thickBot="1">
      <c r="A70" s="321"/>
      <c r="B70" s="354" t="s">
        <v>776</v>
      </c>
      <c r="C70" s="802">
        <f>SUM(C65:C69)</f>
        <v>141461</v>
      </c>
      <c r="D70" s="1054">
        <f>SUM(D65:D69)</f>
        <v>147324</v>
      </c>
      <c r="E70" s="1054">
        <f>SUM(E65:E69)</f>
        <v>144533</v>
      </c>
      <c r="F70" s="990">
        <f t="shared" si="0"/>
        <v>0.9810553609730933</v>
      </c>
    </row>
    <row r="71" spans="1:6" ht="12">
      <c r="A71" s="321"/>
      <c r="B71" s="351" t="s">
        <v>12</v>
      </c>
      <c r="C71" s="327">
        <v>1016</v>
      </c>
      <c r="D71" s="588">
        <v>2208</v>
      </c>
      <c r="E71" s="588">
        <v>2208</v>
      </c>
      <c r="F71" s="328"/>
    </row>
    <row r="72" spans="1:6" ht="12">
      <c r="A72" s="321"/>
      <c r="B72" s="351" t="s">
        <v>13</v>
      </c>
      <c r="C72" s="327"/>
      <c r="D72" s="588"/>
      <c r="E72" s="588"/>
      <c r="F72" s="328"/>
    </row>
    <row r="73" spans="1:6" ht="12.75" thickBot="1">
      <c r="A73" s="321"/>
      <c r="B73" s="353" t="s">
        <v>412</v>
      </c>
      <c r="C73" s="334"/>
      <c r="D73" s="1049"/>
      <c r="E73" s="1049"/>
      <c r="F73" s="1088"/>
    </row>
    <row r="74" spans="1:6" ht="12.75" thickBot="1">
      <c r="A74" s="321"/>
      <c r="B74" s="355" t="s">
        <v>782</v>
      </c>
      <c r="C74" s="802">
        <f>SUM(C71:C73)</f>
        <v>1016</v>
      </c>
      <c r="D74" s="1054">
        <f>SUM(D71:D73)</f>
        <v>2208</v>
      </c>
      <c r="E74" s="1054">
        <f>SUM(E71:E73)</f>
        <v>2208</v>
      </c>
      <c r="F74" s="1412">
        <f t="shared" si="0"/>
        <v>1</v>
      </c>
    </row>
    <row r="75" spans="1:6" ht="14.25" thickBot="1">
      <c r="A75" s="318"/>
      <c r="B75" s="356" t="s">
        <v>829</v>
      </c>
      <c r="C75" s="350">
        <f>SUM(C70+C74)</f>
        <v>142477</v>
      </c>
      <c r="D75" s="1048">
        <f>SUM(D70+D74)</f>
        <v>149532</v>
      </c>
      <c r="E75" s="1048">
        <f>SUM(E70+E74)</f>
        <v>146741</v>
      </c>
      <c r="F75" s="1414">
        <f t="shared" si="0"/>
        <v>0.9813350988417195</v>
      </c>
    </row>
    <row r="76" spans="1:6" ht="13.5">
      <c r="A76" s="232">
        <v>2310</v>
      </c>
      <c r="B76" s="357" t="s">
        <v>102</v>
      </c>
      <c r="C76" s="327"/>
      <c r="D76" s="588"/>
      <c r="E76" s="588"/>
      <c r="F76" s="328"/>
    </row>
    <row r="77" spans="1:6" ht="12" customHeight="1">
      <c r="A77" s="321"/>
      <c r="B77" s="323" t="s">
        <v>912</v>
      </c>
      <c r="C77" s="321"/>
      <c r="D77" s="747"/>
      <c r="E77" s="747"/>
      <c r="F77" s="328"/>
    </row>
    <row r="78" spans="1:6" ht="12.75" thickBot="1">
      <c r="A78" s="321"/>
      <c r="B78" s="324" t="s">
        <v>913</v>
      </c>
      <c r="C78" s="599"/>
      <c r="D78" s="1051">
        <v>635</v>
      </c>
      <c r="E78" s="1051">
        <v>635</v>
      </c>
      <c r="F78" s="922">
        <f aca="true" t="shared" si="1" ref="F78:F138">SUM(E78/D78)</f>
        <v>1</v>
      </c>
    </row>
    <row r="79" spans="1:6" ht="12.75" thickBot="1">
      <c r="A79" s="321"/>
      <c r="B79" s="325" t="s">
        <v>914</v>
      </c>
      <c r="C79" s="600"/>
      <c r="D79" s="1052">
        <f>SUM(D78)</f>
        <v>635</v>
      </c>
      <c r="E79" s="1052">
        <f>SUM(E78)</f>
        <v>635</v>
      </c>
      <c r="F79" s="1088">
        <f t="shared" si="1"/>
        <v>1</v>
      </c>
    </row>
    <row r="80" spans="1:6" ht="12">
      <c r="A80" s="321"/>
      <c r="B80" s="323" t="s">
        <v>915</v>
      </c>
      <c r="C80" s="327"/>
      <c r="D80" s="588"/>
      <c r="E80" s="588"/>
      <c r="F80" s="328"/>
    </row>
    <row r="81" spans="1:6" ht="12.75">
      <c r="A81" s="321"/>
      <c r="B81" s="329" t="s">
        <v>916</v>
      </c>
      <c r="C81" s="330"/>
      <c r="D81" s="1053"/>
      <c r="E81" s="1053"/>
      <c r="F81" s="328"/>
    </row>
    <row r="82" spans="1:6" ht="12.75">
      <c r="A82" s="321"/>
      <c r="B82" s="329" t="s">
        <v>917</v>
      </c>
      <c r="C82" s="330"/>
      <c r="D82" s="1053"/>
      <c r="E82" s="1053"/>
      <c r="F82" s="328"/>
    </row>
    <row r="83" spans="1:6" ht="12">
      <c r="A83" s="321"/>
      <c r="B83" s="331" t="s">
        <v>918</v>
      </c>
      <c r="C83" s="327"/>
      <c r="D83" s="588"/>
      <c r="E83" s="588"/>
      <c r="F83" s="328"/>
    </row>
    <row r="84" spans="1:6" ht="12">
      <c r="A84" s="321"/>
      <c r="B84" s="331" t="s">
        <v>919</v>
      </c>
      <c r="C84" s="327"/>
      <c r="D84" s="588"/>
      <c r="E84" s="588"/>
      <c r="F84" s="328"/>
    </row>
    <row r="85" spans="1:6" ht="12">
      <c r="A85" s="321"/>
      <c r="B85" s="331" t="s">
        <v>920</v>
      </c>
      <c r="C85" s="327"/>
      <c r="D85" s="588"/>
      <c r="E85" s="588"/>
      <c r="F85" s="328"/>
    </row>
    <row r="86" spans="1:6" ht="12">
      <c r="A86" s="321"/>
      <c r="B86" s="332" t="s">
        <v>449</v>
      </c>
      <c r="C86" s="327"/>
      <c r="D86" s="588"/>
      <c r="E86" s="588"/>
      <c r="F86" s="328"/>
    </row>
    <row r="87" spans="1:6" ht="12.75" thickBot="1">
      <c r="A87" s="321"/>
      <c r="B87" s="333" t="s">
        <v>921</v>
      </c>
      <c r="C87" s="334"/>
      <c r="D87" s="1049">
        <v>15</v>
      </c>
      <c r="E87" s="1049">
        <v>15</v>
      </c>
      <c r="F87" s="922">
        <f t="shared" si="1"/>
        <v>1</v>
      </c>
    </row>
    <row r="88" spans="1:6" ht="12.75" thickBot="1">
      <c r="A88" s="321"/>
      <c r="B88" s="335" t="s">
        <v>117</v>
      </c>
      <c r="C88" s="802"/>
      <c r="D88" s="1054">
        <f>SUM(D87)</f>
        <v>15</v>
      </c>
      <c r="E88" s="1054">
        <f>SUM(E87)</f>
        <v>15</v>
      </c>
      <c r="F88" s="990">
        <f t="shared" si="1"/>
        <v>1</v>
      </c>
    </row>
    <row r="89" spans="1:6" ht="13.5" thickBot="1">
      <c r="A89" s="321"/>
      <c r="B89" s="338" t="s">
        <v>783</v>
      </c>
      <c r="C89" s="339"/>
      <c r="D89" s="1056">
        <f>SUM(D79+D88)</f>
        <v>650</v>
      </c>
      <c r="E89" s="1056">
        <f>SUM(E79+E88)</f>
        <v>650</v>
      </c>
      <c r="F89" s="1416">
        <f t="shared" si="1"/>
        <v>1</v>
      </c>
    </row>
    <row r="90" spans="1:6" ht="13.5" thickBot="1">
      <c r="A90" s="321"/>
      <c r="B90" s="1040" t="s">
        <v>524</v>
      </c>
      <c r="C90" s="803"/>
      <c r="D90" s="1043">
        <v>56</v>
      </c>
      <c r="E90" s="1043">
        <v>56</v>
      </c>
      <c r="F90" s="1087">
        <f t="shared" si="1"/>
        <v>1</v>
      </c>
    </row>
    <row r="91" spans="1:6" ht="12.75" thickBot="1">
      <c r="A91" s="321"/>
      <c r="B91" s="340" t="s">
        <v>784</v>
      </c>
      <c r="C91" s="804"/>
      <c r="D91" s="1044">
        <f>SUM(D90)</f>
        <v>56</v>
      </c>
      <c r="E91" s="1044">
        <f>SUM(E90)</f>
        <v>56</v>
      </c>
      <c r="F91" s="990">
        <f t="shared" si="1"/>
        <v>1</v>
      </c>
    </row>
    <row r="92" spans="1:6" ht="12">
      <c r="A92" s="321"/>
      <c r="B92" s="985" t="s">
        <v>402</v>
      </c>
      <c r="C92" s="343"/>
      <c r="D92" s="589">
        <v>684</v>
      </c>
      <c r="E92" s="589">
        <v>684</v>
      </c>
      <c r="F92" s="328">
        <f t="shared" si="1"/>
        <v>1</v>
      </c>
    </row>
    <row r="93" spans="1:6" ht="12.75" thickBot="1">
      <c r="A93" s="321"/>
      <c r="B93" s="345" t="s">
        <v>516</v>
      </c>
      <c r="C93" s="334">
        <v>74503</v>
      </c>
      <c r="D93" s="1049">
        <v>75887</v>
      </c>
      <c r="E93" s="1049">
        <v>73013</v>
      </c>
      <c r="F93" s="922">
        <f t="shared" si="1"/>
        <v>0.9621279006944536</v>
      </c>
    </row>
    <row r="94" spans="1:6" ht="13.5" thickBot="1">
      <c r="A94" s="321"/>
      <c r="B94" s="346" t="s">
        <v>777</v>
      </c>
      <c r="C94" s="347">
        <f>SUM(C92:C93)</f>
        <v>74503</v>
      </c>
      <c r="D94" s="1047">
        <f>SUM(D92:D93)</f>
        <v>76571</v>
      </c>
      <c r="E94" s="1047">
        <f>SUM(E92:E93)</f>
        <v>73697</v>
      </c>
      <c r="F94" s="1416">
        <f t="shared" si="1"/>
        <v>0.9624662078332528</v>
      </c>
    </row>
    <row r="95" spans="1:6" ht="13.5" thickBot="1">
      <c r="A95" s="321"/>
      <c r="B95" s="256" t="s">
        <v>402</v>
      </c>
      <c r="C95" s="347"/>
      <c r="D95" s="1043">
        <v>643</v>
      </c>
      <c r="E95" s="1043">
        <v>643</v>
      </c>
      <c r="F95" s="1087">
        <f t="shared" si="1"/>
        <v>1</v>
      </c>
    </row>
    <row r="96" spans="1:6" ht="13.5" thickBot="1">
      <c r="A96" s="321"/>
      <c r="B96" s="346" t="s">
        <v>779</v>
      </c>
      <c r="C96" s="347"/>
      <c r="D96" s="1047">
        <f>SUM(D95)</f>
        <v>643</v>
      </c>
      <c r="E96" s="1047">
        <f>SUM(E95)</f>
        <v>643</v>
      </c>
      <c r="F96" s="1416">
        <f t="shared" si="1"/>
        <v>1</v>
      </c>
    </row>
    <row r="97" spans="1:6" ht="14.25" thickBot="1">
      <c r="A97" s="321"/>
      <c r="B97" s="349" t="s">
        <v>791</v>
      </c>
      <c r="C97" s="350">
        <f>SUM(C89+C91+C94)</f>
        <v>74503</v>
      </c>
      <c r="D97" s="1048">
        <f>SUM(D89+D91+D94+D96)</f>
        <v>77920</v>
      </c>
      <c r="E97" s="1048">
        <f>SUM(E89+E91+E94+E96)</f>
        <v>75046</v>
      </c>
      <c r="F97" s="1415">
        <f t="shared" si="1"/>
        <v>0.9631160164271048</v>
      </c>
    </row>
    <row r="98" spans="1:6" ht="12">
      <c r="A98" s="321"/>
      <c r="B98" s="351" t="s">
        <v>94</v>
      </c>
      <c r="C98" s="327">
        <v>57486</v>
      </c>
      <c r="D98" s="588">
        <v>58114</v>
      </c>
      <c r="E98" s="588">
        <v>56506</v>
      </c>
      <c r="F98" s="328">
        <f t="shared" si="1"/>
        <v>0.9723302474446777</v>
      </c>
    </row>
    <row r="99" spans="1:6" ht="12">
      <c r="A99" s="321"/>
      <c r="B99" s="351" t="s">
        <v>95</v>
      </c>
      <c r="C99" s="327">
        <v>13163</v>
      </c>
      <c r="D99" s="588">
        <v>13430</v>
      </c>
      <c r="E99" s="588">
        <v>12715</v>
      </c>
      <c r="F99" s="328">
        <f t="shared" si="1"/>
        <v>0.9467609828741623</v>
      </c>
    </row>
    <row r="100" spans="1:6" ht="12">
      <c r="A100" s="321"/>
      <c r="B100" s="351" t="s">
        <v>96</v>
      </c>
      <c r="C100" s="327">
        <v>2679</v>
      </c>
      <c r="D100" s="588">
        <v>4302</v>
      </c>
      <c r="E100" s="588">
        <v>3354</v>
      </c>
      <c r="F100" s="328">
        <f t="shared" si="1"/>
        <v>0.7796373779637378</v>
      </c>
    </row>
    <row r="101" spans="1:6" ht="12">
      <c r="A101" s="321"/>
      <c r="B101" s="352" t="s">
        <v>98</v>
      </c>
      <c r="C101" s="327"/>
      <c r="D101" s="588"/>
      <c r="E101" s="588"/>
      <c r="F101" s="328"/>
    </row>
    <row r="102" spans="1:6" ht="12.75" thickBot="1">
      <c r="A102" s="321"/>
      <c r="B102" s="353" t="s">
        <v>97</v>
      </c>
      <c r="C102" s="334"/>
      <c r="D102" s="1049"/>
      <c r="E102" s="1049"/>
      <c r="F102" s="922"/>
    </row>
    <row r="103" spans="1:6" ht="12.75" thickBot="1">
      <c r="A103" s="321"/>
      <c r="B103" s="354" t="s">
        <v>776</v>
      </c>
      <c r="C103" s="802">
        <f>SUM(C98:C102)</f>
        <v>73328</v>
      </c>
      <c r="D103" s="1054">
        <f>SUM(D98:D102)</f>
        <v>75846</v>
      </c>
      <c r="E103" s="1054">
        <f>SUM(E98:E102)</f>
        <v>72575</v>
      </c>
      <c r="F103" s="990">
        <f t="shared" si="1"/>
        <v>0.9568731376737073</v>
      </c>
    </row>
    <row r="104" spans="1:6" ht="12">
      <c r="A104" s="321"/>
      <c r="B104" s="351" t="s">
        <v>12</v>
      </c>
      <c r="C104" s="327">
        <v>1175</v>
      </c>
      <c r="D104" s="1066">
        <v>2074</v>
      </c>
      <c r="E104" s="1066">
        <v>1917</v>
      </c>
      <c r="F104" s="328">
        <f t="shared" si="1"/>
        <v>0.9243008678881388</v>
      </c>
    </row>
    <row r="105" spans="1:6" ht="12">
      <c r="A105" s="321"/>
      <c r="B105" s="351" t="s">
        <v>13</v>
      </c>
      <c r="C105" s="327"/>
      <c r="D105" s="588"/>
      <c r="E105" s="588"/>
      <c r="F105" s="328"/>
    </row>
    <row r="106" spans="1:6" ht="12.75" thickBot="1">
      <c r="A106" s="321"/>
      <c r="B106" s="353" t="s">
        <v>412</v>
      </c>
      <c r="C106" s="334"/>
      <c r="D106" s="1049"/>
      <c r="E106" s="1049"/>
      <c r="F106" s="922"/>
    </row>
    <row r="107" spans="1:6" ht="12.75" thickBot="1">
      <c r="A107" s="321"/>
      <c r="B107" s="355" t="s">
        <v>782</v>
      </c>
      <c r="C107" s="802">
        <f>SUM(C104:C106)</f>
        <v>1175</v>
      </c>
      <c r="D107" s="1054">
        <f>SUM(D104:D106)</f>
        <v>2074</v>
      </c>
      <c r="E107" s="1054">
        <f>SUM(E104:E106)</f>
        <v>1917</v>
      </c>
      <c r="F107" s="990">
        <f t="shared" si="1"/>
        <v>0.9243008678881388</v>
      </c>
    </row>
    <row r="108" spans="1:6" ht="14.25" thickBot="1">
      <c r="A108" s="318"/>
      <c r="B108" s="356" t="s">
        <v>829</v>
      </c>
      <c r="C108" s="350">
        <f>SUM(C103+C107)</f>
        <v>74503</v>
      </c>
      <c r="D108" s="1048">
        <f>SUM(D103+D107)</f>
        <v>77920</v>
      </c>
      <c r="E108" s="1048">
        <f>SUM(E103+E107)</f>
        <v>74492</v>
      </c>
      <c r="F108" s="1415">
        <f t="shared" si="1"/>
        <v>0.9560061601642711</v>
      </c>
    </row>
    <row r="109" spans="1:6" ht="13.5">
      <c r="A109" s="233">
        <v>2315</v>
      </c>
      <c r="B109" s="236" t="s">
        <v>925</v>
      </c>
      <c r="C109" s="327"/>
      <c r="D109" s="588"/>
      <c r="E109" s="588"/>
      <c r="F109" s="328"/>
    </row>
    <row r="110" spans="1:6" ht="12" customHeight="1">
      <c r="A110" s="321"/>
      <c r="B110" s="323" t="s">
        <v>912</v>
      </c>
      <c r="C110" s="321"/>
      <c r="D110" s="747"/>
      <c r="E110" s="747"/>
      <c r="F110" s="328"/>
    </row>
    <row r="111" spans="1:6" ht="12.75" thickBot="1">
      <c r="A111" s="321"/>
      <c r="B111" s="324" t="s">
        <v>913</v>
      </c>
      <c r="C111" s="599"/>
      <c r="D111" s="1058">
        <v>1003</v>
      </c>
      <c r="E111" s="1058">
        <v>1003</v>
      </c>
      <c r="F111" s="922">
        <f t="shared" si="1"/>
        <v>1</v>
      </c>
    </row>
    <row r="112" spans="1:6" ht="12.75" thickBot="1">
      <c r="A112" s="321"/>
      <c r="B112" s="325" t="s">
        <v>914</v>
      </c>
      <c r="C112" s="600"/>
      <c r="D112" s="1059">
        <f>SUM(D111)</f>
        <v>1003</v>
      </c>
      <c r="E112" s="1059">
        <f>SUM(E111)</f>
        <v>1003</v>
      </c>
      <c r="F112" s="990">
        <f t="shared" si="1"/>
        <v>1</v>
      </c>
    </row>
    <row r="113" spans="1:6" ht="12">
      <c r="A113" s="321"/>
      <c r="B113" s="323" t="s">
        <v>915</v>
      </c>
      <c r="C113" s="327"/>
      <c r="D113" s="588"/>
      <c r="E113" s="588"/>
      <c r="F113" s="328"/>
    </row>
    <row r="114" spans="1:6" ht="12.75">
      <c r="A114" s="321"/>
      <c r="B114" s="329" t="s">
        <v>916</v>
      </c>
      <c r="C114" s="330"/>
      <c r="D114" s="1053"/>
      <c r="E114" s="1053"/>
      <c r="F114" s="328"/>
    </row>
    <row r="115" spans="1:6" ht="12.75">
      <c r="A115" s="321"/>
      <c r="B115" s="329" t="s">
        <v>917</v>
      </c>
      <c r="C115" s="330"/>
      <c r="D115" s="1053"/>
      <c r="E115" s="1053"/>
      <c r="F115" s="328"/>
    </row>
    <row r="116" spans="1:6" ht="12">
      <c r="A116" s="321"/>
      <c r="B116" s="331" t="s">
        <v>918</v>
      </c>
      <c r="C116" s="327"/>
      <c r="D116" s="588"/>
      <c r="E116" s="588"/>
      <c r="F116" s="328"/>
    </row>
    <row r="117" spans="1:6" ht="12">
      <c r="A117" s="321"/>
      <c r="B117" s="331" t="s">
        <v>919</v>
      </c>
      <c r="C117" s="327"/>
      <c r="D117" s="588"/>
      <c r="E117" s="588"/>
      <c r="F117" s="328"/>
    </row>
    <row r="118" spans="1:6" ht="12">
      <c r="A118" s="321"/>
      <c r="B118" s="331" t="s">
        <v>920</v>
      </c>
      <c r="C118" s="327"/>
      <c r="D118" s="588"/>
      <c r="E118" s="588"/>
      <c r="F118" s="328"/>
    </row>
    <row r="119" spans="1:6" ht="12">
      <c r="A119" s="321"/>
      <c r="B119" s="331" t="s">
        <v>121</v>
      </c>
      <c r="C119" s="327"/>
      <c r="D119" s="588"/>
      <c r="E119" s="588"/>
      <c r="F119" s="328"/>
    </row>
    <row r="120" spans="1:6" ht="12">
      <c r="A120" s="321"/>
      <c r="B120" s="332" t="s">
        <v>449</v>
      </c>
      <c r="C120" s="327"/>
      <c r="D120" s="588"/>
      <c r="E120" s="588"/>
      <c r="F120" s="328"/>
    </row>
    <row r="121" spans="1:6" ht="12.75" thickBot="1">
      <c r="A121" s="321"/>
      <c r="B121" s="333" t="s">
        <v>921</v>
      </c>
      <c r="C121" s="334"/>
      <c r="D121" s="1049">
        <v>40</v>
      </c>
      <c r="E121" s="1049">
        <v>40</v>
      </c>
      <c r="F121" s="922">
        <f t="shared" si="1"/>
        <v>1</v>
      </c>
    </row>
    <row r="122" spans="1:6" ht="12.75" thickBot="1">
      <c r="A122" s="321"/>
      <c r="B122" s="335" t="s">
        <v>117</v>
      </c>
      <c r="C122" s="802"/>
      <c r="D122" s="1054">
        <f>SUM(D121)</f>
        <v>40</v>
      </c>
      <c r="E122" s="1054">
        <f>SUM(E121)</f>
        <v>40</v>
      </c>
      <c r="F122" s="990">
        <f t="shared" si="1"/>
        <v>1</v>
      </c>
    </row>
    <row r="123" spans="1:6" ht="13.5" thickBot="1">
      <c r="A123" s="321"/>
      <c r="B123" s="338" t="s">
        <v>783</v>
      </c>
      <c r="C123" s="803"/>
      <c r="D123" s="1055">
        <f>SUM(D112+D122)</f>
        <v>1043</v>
      </c>
      <c r="E123" s="1055">
        <f>SUM(E112+E122)</f>
        <v>1043</v>
      </c>
      <c r="F123" s="1416">
        <f t="shared" si="1"/>
        <v>1</v>
      </c>
    </row>
    <row r="124" spans="1:6" ht="13.5" thickBot="1">
      <c r="A124" s="321"/>
      <c r="B124" s="1040" t="s">
        <v>524</v>
      </c>
      <c r="C124" s="803"/>
      <c r="D124" s="1043">
        <v>224</v>
      </c>
      <c r="E124" s="1043">
        <v>224</v>
      </c>
      <c r="F124" s="1087">
        <f t="shared" si="1"/>
        <v>1</v>
      </c>
    </row>
    <row r="125" spans="1:6" ht="12.75" thickBot="1">
      <c r="A125" s="321"/>
      <c r="B125" s="340" t="s">
        <v>784</v>
      </c>
      <c r="C125" s="804"/>
      <c r="D125" s="1044">
        <f>SUM(D124)</f>
        <v>224</v>
      </c>
      <c r="E125" s="1044">
        <f>SUM(E124)</f>
        <v>224</v>
      </c>
      <c r="F125" s="990">
        <f t="shared" si="1"/>
        <v>1</v>
      </c>
    </row>
    <row r="126" spans="1:6" ht="12">
      <c r="A126" s="321"/>
      <c r="B126" s="985" t="s">
        <v>402</v>
      </c>
      <c r="C126" s="343"/>
      <c r="D126" s="589">
        <v>678</v>
      </c>
      <c r="E126" s="589">
        <v>678</v>
      </c>
      <c r="F126" s="328">
        <f t="shared" si="1"/>
        <v>1</v>
      </c>
    </row>
    <row r="127" spans="1:6" ht="12.75" thickBot="1">
      <c r="A127" s="321"/>
      <c r="B127" s="345" t="s">
        <v>516</v>
      </c>
      <c r="C127" s="334">
        <v>249478</v>
      </c>
      <c r="D127" s="1049">
        <v>254141</v>
      </c>
      <c r="E127" s="1049">
        <v>248931</v>
      </c>
      <c r="F127" s="922">
        <f t="shared" si="1"/>
        <v>0.9794995691368178</v>
      </c>
    </row>
    <row r="128" spans="1:6" ht="13.5" thickBot="1">
      <c r="A128" s="321"/>
      <c r="B128" s="346" t="s">
        <v>777</v>
      </c>
      <c r="C128" s="347">
        <f>SUM(C126:C127)</f>
        <v>249478</v>
      </c>
      <c r="D128" s="1047">
        <f>SUM(D126:D127)</f>
        <v>254819</v>
      </c>
      <c r="E128" s="1047">
        <f>SUM(E126:E127)</f>
        <v>249609</v>
      </c>
      <c r="F128" s="1416">
        <f t="shared" si="1"/>
        <v>0.9795541148815434</v>
      </c>
    </row>
    <row r="129" spans="1:6" ht="13.5" thickBot="1">
      <c r="A129" s="321"/>
      <c r="B129" s="256" t="s">
        <v>402</v>
      </c>
      <c r="C129" s="347"/>
      <c r="D129" s="1043">
        <v>1580</v>
      </c>
      <c r="E129" s="1043">
        <v>1580</v>
      </c>
      <c r="F129" s="1087">
        <f t="shared" si="1"/>
        <v>1</v>
      </c>
    </row>
    <row r="130" spans="1:6" ht="13.5" thickBot="1">
      <c r="A130" s="321"/>
      <c r="B130" s="346" t="s">
        <v>779</v>
      </c>
      <c r="C130" s="347"/>
      <c r="D130" s="1047">
        <f>SUM(D129)</f>
        <v>1580</v>
      </c>
      <c r="E130" s="1047">
        <f>SUM(E129)</f>
        <v>1580</v>
      </c>
      <c r="F130" s="1416">
        <f t="shared" si="1"/>
        <v>1</v>
      </c>
    </row>
    <row r="131" spans="1:6" ht="14.25" thickBot="1">
      <c r="A131" s="321"/>
      <c r="B131" s="349" t="s">
        <v>791</v>
      </c>
      <c r="C131" s="350">
        <f>SUM(C123+C125+C128)</f>
        <v>249478</v>
      </c>
      <c r="D131" s="1048">
        <f>SUM(D123+D125+D128+D130)</f>
        <v>257666</v>
      </c>
      <c r="E131" s="1048">
        <f>SUM(E123+E125+E128+E130)</f>
        <v>252456</v>
      </c>
      <c r="F131" s="1415">
        <f t="shared" si="1"/>
        <v>0.9797800253040758</v>
      </c>
    </row>
    <row r="132" spans="1:6" ht="12">
      <c r="A132" s="321"/>
      <c r="B132" s="351" t="s">
        <v>94</v>
      </c>
      <c r="C132" s="327">
        <v>190381</v>
      </c>
      <c r="D132" s="588">
        <v>194176</v>
      </c>
      <c r="E132" s="588">
        <v>190143</v>
      </c>
      <c r="F132" s="328">
        <f t="shared" si="1"/>
        <v>0.9792301829268293</v>
      </c>
    </row>
    <row r="133" spans="1:6" ht="12">
      <c r="A133" s="321"/>
      <c r="B133" s="351" t="s">
        <v>95</v>
      </c>
      <c r="C133" s="327">
        <v>46920</v>
      </c>
      <c r="D133" s="588">
        <v>47546</v>
      </c>
      <c r="E133" s="588">
        <v>46408</v>
      </c>
      <c r="F133" s="328">
        <f t="shared" si="1"/>
        <v>0.9760652841458798</v>
      </c>
    </row>
    <row r="134" spans="1:6" ht="12">
      <c r="A134" s="321"/>
      <c r="B134" s="351" t="s">
        <v>96</v>
      </c>
      <c r="C134" s="327">
        <v>9637</v>
      </c>
      <c r="D134" s="588">
        <v>11751</v>
      </c>
      <c r="E134" s="588">
        <v>11025</v>
      </c>
      <c r="F134" s="328">
        <f t="shared" si="1"/>
        <v>0.9382180239979576</v>
      </c>
    </row>
    <row r="135" spans="1:6" ht="12">
      <c r="A135" s="321"/>
      <c r="B135" s="352" t="s">
        <v>98</v>
      </c>
      <c r="C135" s="327"/>
      <c r="D135" s="588"/>
      <c r="E135" s="588"/>
      <c r="F135" s="328"/>
    </row>
    <row r="136" spans="1:6" ht="12.75" thickBot="1">
      <c r="A136" s="321"/>
      <c r="B136" s="353" t="s">
        <v>97</v>
      </c>
      <c r="C136" s="334"/>
      <c r="D136" s="1049">
        <v>219</v>
      </c>
      <c r="E136" s="1049">
        <v>218</v>
      </c>
      <c r="F136" s="922">
        <f t="shared" si="1"/>
        <v>0.9954337899543378</v>
      </c>
    </row>
    <row r="137" spans="1:6" ht="12.75" thickBot="1">
      <c r="A137" s="321"/>
      <c r="B137" s="354" t="s">
        <v>776</v>
      </c>
      <c r="C137" s="336">
        <f>SUM(C132:C136)</f>
        <v>246938</v>
      </c>
      <c r="D137" s="1050">
        <f>SUM(D132:D136)</f>
        <v>253692</v>
      </c>
      <c r="E137" s="1050">
        <f>SUM(E132:E136)</f>
        <v>247794</v>
      </c>
      <c r="F137" s="990">
        <f t="shared" si="1"/>
        <v>0.9767513362660234</v>
      </c>
    </row>
    <row r="138" spans="1:6" ht="12">
      <c r="A138" s="321"/>
      <c r="B138" s="351" t="s">
        <v>12</v>
      </c>
      <c r="C138" s="327">
        <v>2540</v>
      </c>
      <c r="D138" s="588">
        <v>3974</v>
      </c>
      <c r="E138" s="588">
        <v>3974</v>
      </c>
      <c r="F138" s="328">
        <f t="shared" si="1"/>
        <v>1</v>
      </c>
    </row>
    <row r="139" spans="1:6" ht="12">
      <c r="A139" s="321"/>
      <c r="B139" s="351" t="s">
        <v>13</v>
      </c>
      <c r="C139" s="327"/>
      <c r="D139" s="588"/>
      <c r="E139" s="588"/>
      <c r="F139" s="328"/>
    </row>
    <row r="140" spans="1:6" ht="12.75" thickBot="1">
      <c r="A140" s="321"/>
      <c r="B140" s="353" t="s">
        <v>412</v>
      </c>
      <c r="C140" s="334"/>
      <c r="D140" s="1049"/>
      <c r="E140" s="1049"/>
      <c r="F140" s="922"/>
    </row>
    <row r="141" spans="1:6" ht="12.75" thickBot="1">
      <c r="A141" s="321"/>
      <c r="B141" s="355" t="s">
        <v>782</v>
      </c>
      <c r="C141" s="336">
        <f>SUM(C138:C140)</f>
        <v>2540</v>
      </c>
      <c r="D141" s="1050">
        <f>SUM(D138:D140)</f>
        <v>3974</v>
      </c>
      <c r="E141" s="1050">
        <f>SUM(E138:E140)</f>
        <v>3974</v>
      </c>
      <c r="F141" s="990">
        <f aca="true" t="shared" si="2" ref="F141:F202">SUM(E141/D141)</f>
        <v>1</v>
      </c>
    </row>
    <row r="142" spans="1:6" ht="14.25" thickBot="1">
      <c r="A142" s="318"/>
      <c r="B142" s="356" t="s">
        <v>829</v>
      </c>
      <c r="C142" s="350">
        <f>SUM(C137+C141)</f>
        <v>249478</v>
      </c>
      <c r="D142" s="1048">
        <f>SUM(D137+D141)</f>
        <v>257666</v>
      </c>
      <c r="E142" s="1048">
        <f>SUM(E137+E141)</f>
        <v>251768</v>
      </c>
      <c r="F142" s="1416">
        <f t="shared" si="2"/>
        <v>0.9771099019661111</v>
      </c>
    </row>
    <row r="143" spans="1:6" ht="13.5">
      <c r="A143" s="233">
        <v>2325</v>
      </c>
      <c r="B143" s="358" t="s">
        <v>103</v>
      </c>
      <c r="C143" s="327"/>
      <c r="D143" s="588"/>
      <c r="E143" s="588"/>
      <c r="F143" s="328"/>
    </row>
    <row r="144" spans="1:6" ht="12" customHeight="1">
      <c r="A144" s="321"/>
      <c r="B144" s="323" t="s">
        <v>912</v>
      </c>
      <c r="C144" s="321"/>
      <c r="D144" s="747"/>
      <c r="E144" s="747"/>
      <c r="F144" s="328"/>
    </row>
    <row r="145" spans="1:6" ht="12.75" thickBot="1">
      <c r="A145" s="321"/>
      <c r="B145" s="324" t="s">
        <v>913</v>
      </c>
      <c r="C145" s="599"/>
      <c r="D145" s="1051">
        <v>95</v>
      </c>
      <c r="E145" s="1051">
        <v>95</v>
      </c>
      <c r="F145" s="922">
        <f t="shared" si="2"/>
        <v>1</v>
      </c>
    </row>
    <row r="146" spans="1:6" ht="12.75" thickBot="1">
      <c r="A146" s="321"/>
      <c r="B146" s="325" t="s">
        <v>914</v>
      </c>
      <c r="C146" s="600"/>
      <c r="D146" s="1052">
        <f>SUM(D145)</f>
        <v>95</v>
      </c>
      <c r="E146" s="1052">
        <f>SUM(E145)</f>
        <v>95</v>
      </c>
      <c r="F146" s="990">
        <f t="shared" si="2"/>
        <v>1</v>
      </c>
    </row>
    <row r="147" spans="1:6" ht="12">
      <c r="A147" s="321"/>
      <c r="B147" s="323" t="s">
        <v>915</v>
      </c>
      <c r="C147" s="588"/>
      <c r="D147" s="588"/>
      <c r="E147" s="588"/>
      <c r="F147" s="328"/>
    </row>
    <row r="148" spans="1:6" ht="12.75">
      <c r="A148" s="321"/>
      <c r="B148" s="329" t="s">
        <v>916</v>
      </c>
      <c r="C148" s="330"/>
      <c r="D148" s="1053"/>
      <c r="E148" s="1053"/>
      <c r="F148" s="328"/>
    </row>
    <row r="149" spans="1:6" ht="12.75">
      <c r="A149" s="321"/>
      <c r="B149" s="329" t="s">
        <v>917</v>
      </c>
      <c r="C149" s="330"/>
      <c r="D149" s="1053"/>
      <c r="E149" s="1053"/>
      <c r="F149" s="328"/>
    </row>
    <row r="150" spans="1:6" ht="12">
      <c r="A150" s="321"/>
      <c r="B150" s="331" t="s">
        <v>918</v>
      </c>
      <c r="C150" s="327"/>
      <c r="D150" s="588"/>
      <c r="E150" s="588"/>
      <c r="F150" s="328"/>
    </row>
    <row r="151" spans="1:6" ht="12">
      <c r="A151" s="321"/>
      <c r="B151" s="331" t="s">
        <v>919</v>
      </c>
      <c r="C151" s="327"/>
      <c r="D151" s="588"/>
      <c r="E151" s="588"/>
      <c r="F151" s="328"/>
    </row>
    <row r="152" spans="1:6" ht="12">
      <c r="A152" s="321"/>
      <c r="B152" s="331" t="s">
        <v>920</v>
      </c>
      <c r="C152" s="327"/>
      <c r="D152" s="588"/>
      <c r="E152" s="588"/>
      <c r="F152" s="328"/>
    </row>
    <row r="153" spans="1:6" ht="12">
      <c r="A153" s="321"/>
      <c r="B153" s="332" t="s">
        <v>449</v>
      </c>
      <c r="C153" s="327"/>
      <c r="D153" s="588"/>
      <c r="E153" s="588"/>
      <c r="F153" s="328"/>
    </row>
    <row r="154" spans="1:6" ht="12.75" thickBot="1">
      <c r="A154" s="321"/>
      <c r="B154" s="333" t="s">
        <v>921</v>
      </c>
      <c r="C154" s="334"/>
      <c r="D154" s="1049">
        <v>85</v>
      </c>
      <c r="E154" s="1049">
        <v>85</v>
      </c>
      <c r="F154" s="922">
        <f t="shared" si="2"/>
        <v>1</v>
      </c>
    </row>
    <row r="155" spans="1:6" ht="12.75" thickBot="1">
      <c r="A155" s="321"/>
      <c r="B155" s="335" t="s">
        <v>117</v>
      </c>
      <c r="C155" s="802"/>
      <c r="D155" s="1054">
        <f>SUM(D154)</f>
        <v>85</v>
      </c>
      <c r="E155" s="1054">
        <f>SUM(E154)</f>
        <v>85</v>
      </c>
      <c r="F155" s="990">
        <f t="shared" si="2"/>
        <v>1</v>
      </c>
    </row>
    <row r="156" spans="1:6" ht="13.5" thickBot="1">
      <c r="A156" s="321"/>
      <c r="B156" s="338" t="s">
        <v>783</v>
      </c>
      <c r="C156" s="803"/>
      <c r="D156" s="1055">
        <f>SUM(D146+D155)</f>
        <v>180</v>
      </c>
      <c r="E156" s="1055">
        <f>SUM(E146+E155)</f>
        <v>180</v>
      </c>
      <c r="F156" s="1416">
        <f t="shared" si="2"/>
        <v>1</v>
      </c>
    </row>
    <row r="157" spans="1:6" ht="13.5" thickBot="1">
      <c r="A157" s="321"/>
      <c r="B157" s="1040" t="s">
        <v>524</v>
      </c>
      <c r="C157" s="803"/>
      <c r="D157" s="1043">
        <v>112</v>
      </c>
      <c r="E157" s="1043">
        <v>112</v>
      </c>
      <c r="F157" s="1087">
        <f t="shared" si="2"/>
        <v>1</v>
      </c>
    </row>
    <row r="158" spans="1:6" ht="12.75" thickBot="1">
      <c r="A158" s="321"/>
      <c r="B158" s="340" t="s">
        <v>784</v>
      </c>
      <c r="C158" s="804"/>
      <c r="D158" s="1044">
        <f>SUM(D157)</f>
        <v>112</v>
      </c>
      <c r="E158" s="1044">
        <f>SUM(E157)</f>
        <v>112</v>
      </c>
      <c r="F158" s="990">
        <f t="shared" si="2"/>
        <v>1</v>
      </c>
    </row>
    <row r="159" spans="1:6" ht="12">
      <c r="A159" s="321"/>
      <c r="B159" s="985" t="s">
        <v>402</v>
      </c>
      <c r="C159" s="343"/>
      <c r="D159" s="589">
        <v>1025</v>
      </c>
      <c r="E159" s="589">
        <v>1025</v>
      </c>
      <c r="F159" s="328">
        <f t="shared" si="2"/>
        <v>1</v>
      </c>
    </row>
    <row r="160" spans="1:6" ht="12.75" thickBot="1">
      <c r="A160" s="321"/>
      <c r="B160" s="345" t="s">
        <v>516</v>
      </c>
      <c r="C160" s="334">
        <v>123433</v>
      </c>
      <c r="D160" s="1049">
        <v>126783</v>
      </c>
      <c r="E160" s="1049">
        <v>125430</v>
      </c>
      <c r="F160" s="922">
        <f t="shared" si="2"/>
        <v>0.9893282222379972</v>
      </c>
    </row>
    <row r="161" spans="1:6" ht="13.5" thickBot="1">
      <c r="A161" s="321"/>
      <c r="B161" s="346" t="s">
        <v>777</v>
      </c>
      <c r="C161" s="347">
        <f>SUM(C159:C160)</f>
        <v>123433</v>
      </c>
      <c r="D161" s="1047">
        <f>SUM(D159:D160)</f>
        <v>127808</v>
      </c>
      <c r="E161" s="1047">
        <f>SUM(E159:E160)</f>
        <v>126455</v>
      </c>
      <c r="F161" s="1416">
        <f t="shared" si="2"/>
        <v>0.9894138082123185</v>
      </c>
    </row>
    <row r="162" spans="1:6" ht="13.5" thickBot="1">
      <c r="A162" s="321"/>
      <c r="B162" s="256" t="s">
        <v>402</v>
      </c>
      <c r="C162" s="347"/>
      <c r="D162" s="1043">
        <v>1404</v>
      </c>
      <c r="E162" s="1043">
        <v>1404</v>
      </c>
      <c r="F162" s="1087">
        <f t="shared" si="2"/>
        <v>1</v>
      </c>
    </row>
    <row r="163" spans="1:6" ht="13.5" thickBot="1">
      <c r="A163" s="321"/>
      <c r="B163" s="346" t="s">
        <v>779</v>
      </c>
      <c r="C163" s="347"/>
      <c r="D163" s="1047">
        <f>SUM(D162)</f>
        <v>1404</v>
      </c>
      <c r="E163" s="1047">
        <f>SUM(E162)</f>
        <v>1404</v>
      </c>
      <c r="F163" s="1416">
        <f t="shared" si="2"/>
        <v>1</v>
      </c>
    </row>
    <row r="164" spans="1:6" ht="14.25" thickBot="1">
      <c r="A164" s="321"/>
      <c r="B164" s="349" t="s">
        <v>791</v>
      </c>
      <c r="C164" s="350">
        <f>SUM(C156+C158+C161)</f>
        <v>123433</v>
      </c>
      <c r="D164" s="1048">
        <f>SUM(D156+D158+D161+D163)</f>
        <v>129504</v>
      </c>
      <c r="E164" s="1048">
        <f>SUM(E156+E158+E161+E163)</f>
        <v>128151</v>
      </c>
      <c r="F164" s="1416">
        <f t="shared" si="2"/>
        <v>0.9895524462564863</v>
      </c>
    </row>
    <row r="165" spans="1:6" ht="12">
      <c r="A165" s="321"/>
      <c r="B165" s="351" t="s">
        <v>94</v>
      </c>
      <c r="C165" s="327">
        <v>94759</v>
      </c>
      <c r="D165" s="588">
        <v>97566</v>
      </c>
      <c r="E165" s="588">
        <v>96031</v>
      </c>
      <c r="F165" s="328">
        <f t="shared" si="2"/>
        <v>0.9842670602463973</v>
      </c>
    </row>
    <row r="166" spans="1:6" ht="12">
      <c r="A166" s="321"/>
      <c r="B166" s="351" t="s">
        <v>95</v>
      </c>
      <c r="C166" s="327">
        <v>23672</v>
      </c>
      <c r="D166" s="588">
        <v>24293</v>
      </c>
      <c r="E166" s="588">
        <v>23637</v>
      </c>
      <c r="F166" s="328">
        <f t="shared" si="2"/>
        <v>0.9729963363931997</v>
      </c>
    </row>
    <row r="167" spans="1:6" ht="12">
      <c r="A167" s="321"/>
      <c r="B167" s="351" t="s">
        <v>96</v>
      </c>
      <c r="C167" s="327">
        <v>3732</v>
      </c>
      <c r="D167" s="588">
        <v>6159</v>
      </c>
      <c r="E167" s="588">
        <v>6132</v>
      </c>
      <c r="F167" s="328">
        <f t="shared" si="2"/>
        <v>0.9956161714564052</v>
      </c>
    </row>
    <row r="168" spans="1:6" ht="12">
      <c r="A168" s="321"/>
      <c r="B168" s="352" t="s">
        <v>98</v>
      </c>
      <c r="C168" s="327"/>
      <c r="D168" s="588"/>
      <c r="E168" s="588"/>
      <c r="F168" s="328"/>
    </row>
    <row r="169" spans="1:6" ht="12.75" thickBot="1">
      <c r="A169" s="321"/>
      <c r="B169" s="353" t="s">
        <v>97</v>
      </c>
      <c r="C169" s="334"/>
      <c r="D169" s="1049"/>
      <c r="E169" s="1049"/>
      <c r="F169" s="922"/>
    </row>
    <row r="170" spans="1:6" ht="12.75" thickBot="1">
      <c r="A170" s="321"/>
      <c r="B170" s="354" t="s">
        <v>776</v>
      </c>
      <c r="C170" s="802">
        <f>SUM(C165:C169)</f>
        <v>122163</v>
      </c>
      <c r="D170" s="1054">
        <f>SUM(D165:D169)</f>
        <v>128018</v>
      </c>
      <c r="E170" s="1054">
        <f>SUM(E165:E169)</f>
        <v>125800</v>
      </c>
      <c r="F170" s="990">
        <f t="shared" si="2"/>
        <v>0.9826743114249559</v>
      </c>
    </row>
    <row r="171" spans="1:6" ht="12">
      <c r="A171" s="321"/>
      <c r="B171" s="351" t="s">
        <v>12</v>
      </c>
      <c r="C171" s="327">
        <v>1270</v>
      </c>
      <c r="D171" s="588">
        <v>1486</v>
      </c>
      <c r="E171" s="588">
        <v>1170</v>
      </c>
      <c r="F171" s="328">
        <f t="shared" si="2"/>
        <v>0.7873485868102288</v>
      </c>
    </row>
    <row r="172" spans="1:6" ht="12">
      <c r="A172" s="321"/>
      <c r="B172" s="351" t="s">
        <v>13</v>
      </c>
      <c r="C172" s="327"/>
      <c r="D172" s="588"/>
      <c r="E172" s="588"/>
      <c r="F172" s="328"/>
    </row>
    <row r="173" spans="1:6" ht="12.75" thickBot="1">
      <c r="A173" s="321"/>
      <c r="B173" s="353" t="s">
        <v>412</v>
      </c>
      <c r="C173" s="334"/>
      <c r="D173" s="1049"/>
      <c r="E173" s="1049"/>
      <c r="F173" s="922"/>
    </row>
    <row r="174" spans="1:6" ht="12.75" thickBot="1">
      <c r="A174" s="321"/>
      <c r="B174" s="355" t="s">
        <v>782</v>
      </c>
      <c r="C174" s="802">
        <f>SUM(C171:C173)</f>
        <v>1270</v>
      </c>
      <c r="D174" s="1054">
        <f>SUM(D171:D173)</f>
        <v>1486</v>
      </c>
      <c r="E174" s="1054">
        <f>SUM(E171:E173)</f>
        <v>1170</v>
      </c>
      <c r="F174" s="990">
        <f t="shared" si="2"/>
        <v>0.7873485868102288</v>
      </c>
    </row>
    <row r="175" spans="1:6" ht="14.25" thickBot="1">
      <c r="A175" s="318"/>
      <c r="B175" s="356" t="s">
        <v>829</v>
      </c>
      <c r="C175" s="350">
        <f>SUM(C170+C174)</f>
        <v>123433</v>
      </c>
      <c r="D175" s="1048">
        <f>SUM(D170+D174)</f>
        <v>129504</v>
      </c>
      <c r="E175" s="1048">
        <f>SUM(E170+E174)</f>
        <v>126970</v>
      </c>
      <c r="F175" s="1416">
        <f t="shared" si="2"/>
        <v>0.9804330368173956</v>
      </c>
    </row>
    <row r="176" spans="1:6" ht="13.5">
      <c r="A176" s="233">
        <v>2330</v>
      </c>
      <c r="B176" s="236" t="s">
        <v>104</v>
      </c>
      <c r="C176" s="327"/>
      <c r="D176" s="588"/>
      <c r="E176" s="588"/>
      <c r="F176" s="328"/>
    </row>
    <row r="177" spans="1:6" ht="12" customHeight="1">
      <c r="A177" s="321"/>
      <c r="B177" s="323" t="s">
        <v>912</v>
      </c>
      <c r="C177" s="321"/>
      <c r="D177" s="747"/>
      <c r="E177" s="747"/>
      <c r="F177" s="328"/>
    </row>
    <row r="178" spans="1:6" ht="12.75" thickBot="1">
      <c r="A178" s="321"/>
      <c r="B178" s="324" t="s">
        <v>913</v>
      </c>
      <c r="C178" s="599"/>
      <c r="D178" s="1051">
        <v>820</v>
      </c>
      <c r="E178" s="1051">
        <v>820</v>
      </c>
      <c r="F178" s="922">
        <f t="shared" si="2"/>
        <v>1</v>
      </c>
    </row>
    <row r="179" spans="1:6" ht="12.75" thickBot="1">
      <c r="A179" s="321"/>
      <c r="B179" s="325" t="s">
        <v>926</v>
      </c>
      <c r="C179" s="600"/>
      <c r="D179" s="1052">
        <f>SUM(D178)</f>
        <v>820</v>
      </c>
      <c r="E179" s="1052">
        <f>SUM(E178)</f>
        <v>820</v>
      </c>
      <c r="F179" s="990">
        <f t="shared" si="2"/>
        <v>1</v>
      </c>
    </row>
    <row r="180" spans="1:6" ht="12">
      <c r="A180" s="321"/>
      <c r="B180" s="323" t="s">
        <v>915</v>
      </c>
      <c r="C180" s="327"/>
      <c r="D180" s="588"/>
      <c r="E180" s="588"/>
      <c r="F180" s="328"/>
    </row>
    <row r="181" spans="1:6" ht="12.75">
      <c r="A181" s="321"/>
      <c r="B181" s="329" t="s">
        <v>916</v>
      </c>
      <c r="C181" s="330"/>
      <c r="D181" s="1053"/>
      <c r="E181" s="1053"/>
      <c r="F181" s="328"/>
    </row>
    <row r="182" spans="1:6" ht="12.75">
      <c r="A182" s="321"/>
      <c r="B182" s="329" t="s">
        <v>917</v>
      </c>
      <c r="C182" s="330"/>
      <c r="D182" s="1053"/>
      <c r="E182" s="1053"/>
      <c r="F182" s="328"/>
    </row>
    <row r="183" spans="1:6" ht="12">
      <c r="A183" s="321"/>
      <c r="B183" s="331" t="s">
        <v>918</v>
      </c>
      <c r="C183" s="327"/>
      <c r="D183" s="588"/>
      <c r="E183" s="588"/>
      <c r="F183" s="328"/>
    </row>
    <row r="184" spans="1:6" ht="12">
      <c r="A184" s="321"/>
      <c r="B184" s="331" t="s">
        <v>919</v>
      </c>
      <c r="C184" s="327"/>
      <c r="D184" s="588"/>
      <c r="E184" s="588"/>
      <c r="F184" s="328"/>
    </row>
    <row r="185" spans="1:6" ht="12">
      <c r="A185" s="321"/>
      <c r="B185" s="331" t="s">
        <v>920</v>
      </c>
      <c r="C185" s="327"/>
      <c r="D185" s="588"/>
      <c r="E185" s="588"/>
      <c r="F185" s="328"/>
    </row>
    <row r="186" spans="1:6" ht="12">
      <c r="A186" s="321"/>
      <c r="B186" s="332" t="s">
        <v>449</v>
      </c>
      <c r="C186" s="327"/>
      <c r="D186" s="588"/>
      <c r="E186" s="588"/>
      <c r="F186" s="328"/>
    </row>
    <row r="187" spans="1:6" ht="12.75" thickBot="1">
      <c r="A187" s="321"/>
      <c r="B187" s="333" t="s">
        <v>921</v>
      </c>
      <c r="C187" s="334"/>
      <c r="D187" s="1049">
        <v>548</v>
      </c>
      <c r="E187" s="1049">
        <v>548</v>
      </c>
      <c r="F187" s="922">
        <f t="shared" si="2"/>
        <v>1</v>
      </c>
    </row>
    <row r="188" spans="1:6" ht="12.75" thickBot="1">
      <c r="A188" s="321"/>
      <c r="B188" s="335" t="s">
        <v>117</v>
      </c>
      <c r="C188" s="802"/>
      <c r="D188" s="1054">
        <f>SUM(D187)</f>
        <v>548</v>
      </c>
      <c r="E188" s="1054">
        <f>SUM(E187)</f>
        <v>548</v>
      </c>
      <c r="F188" s="990">
        <f t="shared" si="2"/>
        <v>1</v>
      </c>
    </row>
    <row r="189" spans="1:6" ht="13.5" thickBot="1">
      <c r="A189" s="321"/>
      <c r="B189" s="338" t="s">
        <v>783</v>
      </c>
      <c r="C189" s="803"/>
      <c r="D189" s="1055">
        <f>SUM(D179+D188)</f>
        <v>1368</v>
      </c>
      <c r="E189" s="1055">
        <f>SUM(E179+E188)</f>
        <v>1368</v>
      </c>
      <c r="F189" s="1416">
        <f t="shared" si="2"/>
        <v>1</v>
      </c>
    </row>
    <row r="190" spans="1:6" ht="13.5" thickBot="1">
      <c r="A190" s="321"/>
      <c r="B190" s="1040" t="s">
        <v>524</v>
      </c>
      <c r="C190" s="803"/>
      <c r="D190" s="1043">
        <v>84</v>
      </c>
      <c r="E190" s="1043">
        <v>84</v>
      </c>
      <c r="F190" s="1087">
        <f t="shared" si="2"/>
        <v>1</v>
      </c>
    </row>
    <row r="191" spans="1:6" ht="12.75" thickBot="1">
      <c r="A191" s="321"/>
      <c r="B191" s="340" t="s">
        <v>784</v>
      </c>
      <c r="C191" s="804"/>
      <c r="D191" s="1044">
        <f>SUM(D190)</f>
        <v>84</v>
      </c>
      <c r="E191" s="1044">
        <f>SUM(E190)</f>
        <v>84</v>
      </c>
      <c r="F191" s="990">
        <f t="shared" si="2"/>
        <v>1</v>
      </c>
    </row>
    <row r="192" spans="1:6" ht="12">
      <c r="A192" s="321"/>
      <c r="B192" s="985" t="s">
        <v>402</v>
      </c>
      <c r="C192" s="343"/>
      <c r="D192" s="589">
        <v>219</v>
      </c>
      <c r="E192" s="589">
        <v>219</v>
      </c>
      <c r="F192" s="328">
        <f t="shared" si="2"/>
        <v>1</v>
      </c>
    </row>
    <row r="193" spans="1:6" ht="12.75" thickBot="1">
      <c r="A193" s="321"/>
      <c r="B193" s="345" t="s">
        <v>516</v>
      </c>
      <c r="C193" s="334">
        <v>106068</v>
      </c>
      <c r="D193" s="1049">
        <v>108275</v>
      </c>
      <c r="E193" s="1049">
        <v>106776</v>
      </c>
      <c r="F193" s="922">
        <f t="shared" si="2"/>
        <v>0.986155622258139</v>
      </c>
    </row>
    <row r="194" spans="1:6" ht="13.5" thickBot="1">
      <c r="A194" s="321"/>
      <c r="B194" s="346" t="s">
        <v>777</v>
      </c>
      <c r="C194" s="347">
        <f>SUM(C192:C193)</f>
        <v>106068</v>
      </c>
      <c r="D194" s="1047">
        <f>SUM(D192:D193)</f>
        <v>108494</v>
      </c>
      <c r="E194" s="1047">
        <f>SUM(E192:E193)</f>
        <v>106995</v>
      </c>
      <c r="F194" s="990">
        <f t="shared" si="2"/>
        <v>0.9861835677548989</v>
      </c>
    </row>
    <row r="195" spans="1:6" ht="14.25" thickBot="1">
      <c r="A195" s="321"/>
      <c r="B195" s="349" t="s">
        <v>791</v>
      </c>
      <c r="C195" s="350">
        <f>SUM(C189+C191+C194)</f>
        <v>106068</v>
      </c>
      <c r="D195" s="1048">
        <f>SUM(D189+D191+D194)</f>
        <v>109946</v>
      </c>
      <c r="E195" s="1048">
        <f>SUM(E189+E191+E194)</f>
        <v>108447</v>
      </c>
      <c r="F195" s="1416">
        <f t="shared" si="2"/>
        <v>0.986366034234988</v>
      </c>
    </row>
    <row r="196" spans="1:6" ht="12">
      <c r="A196" s="321"/>
      <c r="B196" s="351" t="s">
        <v>94</v>
      </c>
      <c r="C196" s="327">
        <v>81685</v>
      </c>
      <c r="D196" s="588">
        <v>83049</v>
      </c>
      <c r="E196" s="588">
        <v>82263</v>
      </c>
      <c r="F196" s="328">
        <f t="shared" si="2"/>
        <v>0.9905357078351334</v>
      </c>
    </row>
    <row r="197" spans="1:6" ht="12">
      <c r="A197" s="321"/>
      <c r="B197" s="351" t="s">
        <v>95</v>
      </c>
      <c r="C197" s="327">
        <v>18725</v>
      </c>
      <c r="D197" s="588">
        <v>19087</v>
      </c>
      <c r="E197" s="588">
        <v>18671</v>
      </c>
      <c r="F197" s="328">
        <f t="shared" si="2"/>
        <v>0.9782050610363074</v>
      </c>
    </row>
    <row r="198" spans="1:6" ht="12">
      <c r="A198" s="321"/>
      <c r="B198" s="351" t="s">
        <v>96</v>
      </c>
      <c r="C198" s="327">
        <v>4642</v>
      </c>
      <c r="D198" s="588">
        <v>6165</v>
      </c>
      <c r="E198" s="588">
        <v>5891</v>
      </c>
      <c r="F198" s="328">
        <f t="shared" si="2"/>
        <v>0.9555555555555556</v>
      </c>
    </row>
    <row r="199" spans="1:6" ht="12">
      <c r="A199" s="321"/>
      <c r="B199" s="352" t="s">
        <v>98</v>
      </c>
      <c r="C199" s="327"/>
      <c r="D199" s="588"/>
      <c r="E199" s="588"/>
      <c r="F199" s="328"/>
    </row>
    <row r="200" spans="1:6" ht="12.75" thickBot="1">
      <c r="A200" s="321"/>
      <c r="B200" s="353" t="s">
        <v>97</v>
      </c>
      <c r="C200" s="334"/>
      <c r="D200" s="1049"/>
      <c r="E200" s="1049"/>
      <c r="F200" s="922"/>
    </row>
    <row r="201" spans="1:6" ht="12.75" thickBot="1">
      <c r="A201" s="321"/>
      <c r="B201" s="354" t="s">
        <v>776</v>
      </c>
      <c r="C201" s="802">
        <f>SUM(C196:C200)</f>
        <v>105052</v>
      </c>
      <c r="D201" s="1054">
        <f>SUM(D196:D200)</f>
        <v>108301</v>
      </c>
      <c r="E201" s="1054">
        <f>SUM(E196:E200)</f>
        <v>106825</v>
      </c>
      <c r="F201" s="990">
        <f t="shared" si="2"/>
        <v>0.9863713169776825</v>
      </c>
    </row>
    <row r="202" spans="1:6" ht="12">
      <c r="A202" s="321"/>
      <c r="B202" s="351" t="s">
        <v>12</v>
      </c>
      <c r="C202" s="327">
        <v>1016</v>
      </c>
      <c r="D202" s="588">
        <v>1645</v>
      </c>
      <c r="E202" s="588">
        <v>1586</v>
      </c>
      <c r="F202" s="328">
        <f t="shared" si="2"/>
        <v>0.9641337386018237</v>
      </c>
    </row>
    <row r="203" spans="1:6" ht="12">
      <c r="A203" s="321"/>
      <c r="B203" s="351" t="s">
        <v>13</v>
      </c>
      <c r="C203" s="327"/>
      <c r="D203" s="588"/>
      <c r="E203" s="588"/>
      <c r="F203" s="328"/>
    </row>
    <row r="204" spans="1:6" ht="12.75" thickBot="1">
      <c r="A204" s="321"/>
      <c r="B204" s="353" t="s">
        <v>412</v>
      </c>
      <c r="C204" s="334"/>
      <c r="D204" s="1049"/>
      <c r="E204" s="1049"/>
      <c r="F204" s="922"/>
    </row>
    <row r="205" spans="1:6" ht="12.75" thickBot="1">
      <c r="A205" s="321"/>
      <c r="B205" s="355" t="s">
        <v>782</v>
      </c>
      <c r="C205" s="802">
        <f>SUM(C202:C204)</f>
        <v>1016</v>
      </c>
      <c r="D205" s="1054">
        <f>SUM(D202:D204)</f>
        <v>1645</v>
      </c>
      <c r="E205" s="1054">
        <f>SUM(E202:E204)</f>
        <v>1586</v>
      </c>
      <c r="F205" s="990">
        <f aca="true" t="shared" si="3" ref="F205:F267">SUM(E205/D205)</f>
        <v>0.9641337386018237</v>
      </c>
    </row>
    <row r="206" spans="1:6" ht="14.25" thickBot="1">
      <c r="A206" s="318"/>
      <c r="B206" s="356" t="s">
        <v>829</v>
      </c>
      <c r="C206" s="350">
        <f>SUM(C201+C205)</f>
        <v>106068</v>
      </c>
      <c r="D206" s="1048">
        <f>SUM(D201+D205)</f>
        <v>109946</v>
      </c>
      <c r="E206" s="1048">
        <f>SUM(E201+E205)</f>
        <v>108411</v>
      </c>
      <c r="F206" s="1416">
        <f t="shared" si="3"/>
        <v>0.9860386007676496</v>
      </c>
    </row>
    <row r="207" spans="1:6" ht="13.5">
      <c r="A207" s="234">
        <v>2335</v>
      </c>
      <c r="B207" s="236" t="s">
        <v>105</v>
      </c>
      <c r="C207" s="327"/>
      <c r="D207" s="588"/>
      <c r="E207" s="588"/>
      <c r="F207" s="328"/>
    </row>
    <row r="208" spans="1:6" ht="12" customHeight="1">
      <c r="A208" s="321"/>
      <c r="B208" s="323" t="s">
        <v>912</v>
      </c>
      <c r="C208" s="321"/>
      <c r="D208" s="747"/>
      <c r="E208" s="747"/>
      <c r="F208" s="328"/>
    </row>
    <row r="209" spans="1:6" ht="12.75" thickBot="1">
      <c r="A209" s="321"/>
      <c r="B209" s="324" t="s">
        <v>913</v>
      </c>
      <c r="C209" s="599"/>
      <c r="D209" s="1051">
        <v>990</v>
      </c>
      <c r="E209" s="1051">
        <v>990</v>
      </c>
      <c r="F209" s="922">
        <f t="shared" si="3"/>
        <v>1</v>
      </c>
    </row>
    <row r="210" spans="1:6" ht="12.75" thickBot="1">
      <c r="A210" s="321"/>
      <c r="B210" s="325" t="s">
        <v>926</v>
      </c>
      <c r="C210" s="600"/>
      <c r="D210" s="1052">
        <f>SUM(D209)</f>
        <v>990</v>
      </c>
      <c r="E210" s="1052">
        <f>SUM(E209)</f>
        <v>990</v>
      </c>
      <c r="F210" s="990">
        <f t="shared" si="3"/>
        <v>1</v>
      </c>
    </row>
    <row r="211" spans="1:6" ht="12">
      <c r="A211" s="321"/>
      <c r="B211" s="323" t="s">
        <v>915</v>
      </c>
      <c r="C211" s="327"/>
      <c r="D211" s="588"/>
      <c r="E211" s="588"/>
      <c r="F211" s="328"/>
    </row>
    <row r="212" spans="1:6" ht="12.75">
      <c r="A212" s="321"/>
      <c r="B212" s="329" t="s">
        <v>916</v>
      </c>
      <c r="C212" s="330"/>
      <c r="D212" s="1053"/>
      <c r="E212" s="1053"/>
      <c r="F212" s="328"/>
    </row>
    <row r="213" spans="1:6" ht="12.75">
      <c r="A213" s="321"/>
      <c r="B213" s="329" t="s">
        <v>917</v>
      </c>
      <c r="C213" s="330"/>
      <c r="D213" s="1053"/>
      <c r="E213" s="1053"/>
      <c r="F213" s="328"/>
    </row>
    <row r="214" spans="1:6" ht="12">
      <c r="A214" s="321"/>
      <c r="B214" s="331" t="s">
        <v>918</v>
      </c>
      <c r="C214" s="327"/>
      <c r="D214" s="588"/>
      <c r="E214" s="588"/>
      <c r="F214" s="328"/>
    </row>
    <row r="215" spans="1:6" ht="12">
      <c r="A215" s="321"/>
      <c r="B215" s="331" t="s">
        <v>919</v>
      </c>
      <c r="C215" s="327"/>
      <c r="D215" s="588"/>
      <c r="E215" s="588"/>
      <c r="F215" s="328"/>
    </row>
    <row r="216" spans="1:6" ht="12">
      <c r="A216" s="321"/>
      <c r="B216" s="331" t="s">
        <v>920</v>
      </c>
      <c r="C216" s="327"/>
      <c r="D216" s="588"/>
      <c r="E216" s="588"/>
      <c r="F216" s="328"/>
    </row>
    <row r="217" spans="1:6" ht="12">
      <c r="A217" s="321"/>
      <c r="B217" s="332" t="s">
        <v>449</v>
      </c>
      <c r="C217" s="327"/>
      <c r="D217" s="588"/>
      <c r="E217" s="588"/>
      <c r="F217" s="328"/>
    </row>
    <row r="218" spans="1:6" ht="12.75" thickBot="1">
      <c r="A218" s="321"/>
      <c r="B218" s="333" t="s">
        <v>921</v>
      </c>
      <c r="C218" s="334"/>
      <c r="D218" s="1049">
        <v>3</v>
      </c>
      <c r="E218" s="1049">
        <v>3</v>
      </c>
      <c r="F218" s="922">
        <f t="shared" si="3"/>
        <v>1</v>
      </c>
    </row>
    <row r="219" spans="1:6" ht="12.75" thickBot="1">
      <c r="A219" s="321"/>
      <c r="B219" s="335" t="s">
        <v>117</v>
      </c>
      <c r="C219" s="802"/>
      <c r="D219" s="1054">
        <f>SUM(D218)</f>
        <v>3</v>
      </c>
      <c r="E219" s="1054">
        <f>SUM(E218)</f>
        <v>3</v>
      </c>
      <c r="F219" s="990">
        <f t="shared" si="3"/>
        <v>1</v>
      </c>
    </row>
    <row r="220" spans="1:6" ht="13.5" thickBot="1">
      <c r="A220" s="321"/>
      <c r="B220" s="338" t="s">
        <v>783</v>
      </c>
      <c r="C220" s="803"/>
      <c r="D220" s="1055">
        <f>SUM(D210+D219)</f>
        <v>993</v>
      </c>
      <c r="E220" s="1055">
        <f>SUM(E210+E219)</f>
        <v>993</v>
      </c>
      <c r="F220" s="990">
        <f t="shared" si="3"/>
        <v>1</v>
      </c>
    </row>
    <row r="221" spans="1:6" ht="13.5" thickBot="1">
      <c r="A221" s="321"/>
      <c r="B221" s="1040" t="s">
        <v>524</v>
      </c>
      <c r="C221" s="803"/>
      <c r="D221" s="1043">
        <v>56</v>
      </c>
      <c r="E221" s="1043">
        <v>56</v>
      </c>
      <c r="F221" s="1087">
        <f t="shared" si="3"/>
        <v>1</v>
      </c>
    </row>
    <row r="222" spans="1:6" ht="12.75" thickBot="1">
      <c r="A222" s="321"/>
      <c r="B222" s="340" t="s">
        <v>784</v>
      </c>
      <c r="C222" s="804"/>
      <c r="D222" s="1044">
        <f>SUM(D221)</f>
        <v>56</v>
      </c>
      <c r="E222" s="1044">
        <f>SUM(E221)</f>
        <v>56</v>
      </c>
      <c r="F222" s="990">
        <f t="shared" si="3"/>
        <v>1</v>
      </c>
    </row>
    <row r="223" spans="1:6" ht="12">
      <c r="A223" s="321"/>
      <c r="B223" s="985" t="s">
        <v>402</v>
      </c>
      <c r="C223" s="343"/>
      <c r="D223" s="589">
        <v>370</v>
      </c>
      <c r="E223" s="589">
        <v>370</v>
      </c>
      <c r="F223" s="328">
        <f t="shared" si="3"/>
        <v>1</v>
      </c>
    </row>
    <row r="224" spans="1:6" ht="12.75" thickBot="1">
      <c r="A224" s="321"/>
      <c r="B224" s="345" t="s">
        <v>516</v>
      </c>
      <c r="C224" s="334">
        <v>73139</v>
      </c>
      <c r="D224" s="1049">
        <v>74492</v>
      </c>
      <c r="E224" s="1049">
        <v>72724</v>
      </c>
      <c r="F224" s="922">
        <f t="shared" si="3"/>
        <v>0.9762659077484831</v>
      </c>
    </row>
    <row r="225" spans="1:6" ht="13.5" thickBot="1">
      <c r="A225" s="321"/>
      <c r="B225" s="346" t="s">
        <v>777</v>
      </c>
      <c r="C225" s="347">
        <f>SUM(C223:C224)</f>
        <v>73139</v>
      </c>
      <c r="D225" s="1047">
        <f>SUM(D223:D224)</f>
        <v>74862</v>
      </c>
      <c r="E225" s="1047">
        <f>SUM(E223:E224)</f>
        <v>73094</v>
      </c>
      <c r="F225" s="1416">
        <f t="shared" si="3"/>
        <v>0.9763832117763351</v>
      </c>
    </row>
    <row r="226" spans="1:6" ht="13.5" thickBot="1">
      <c r="A226" s="321"/>
      <c r="B226" s="256" t="s">
        <v>402</v>
      </c>
      <c r="C226" s="347"/>
      <c r="D226" s="1043">
        <v>225</v>
      </c>
      <c r="E226" s="1043">
        <v>225</v>
      </c>
      <c r="F226" s="1087">
        <f t="shared" si="3"/>
        <v>1</v>
      </c>
    </row>
    <row r="227" spans="1:6" ht="13.5" thickBot="1">
      <c r="A227" s="321"/>
      <c r="B227" s="346" t="s">
        <v>779</v>
      </c>
      <c r="C227" s="347"/>
      <c r="D227" s="1047">
        <f>SUM(D226)</f>
        <v>225</v>
      </c>
      <c r="E227" s="1047">
        <f>SUM(E226)</f>
        <v>225</v>
      </c>
      <c r="F227" s="1416">
        <f t="shared" si="3"/>
        <v>1</v>
      </c>
    </row>
    <row r="228" spans="1:6" ht="14.25" thickBot="1">
      <c r="A228" s="321"/>
      <c r="B228" s="349" t="s">
        <v>791</v>
      </c>
      <c r="C228" s="350">
        <f>SUM(C220+C222+C225)</f>
        <v>73139</v>
      </c>
      <c r="D228" s="1048">
        <f>SUM(D220+D222+D225+D227)</f>
        <v>76136</v>
      </c>
      <c r="E228" s="1048">
        <f>SUM(E220+E222+E225+E227)</f>
        <v>74368</v>
      </c>
      <c r="F228" s="1416">
        <f t="shared" si="3"/>
        <v>0.9767783965535358</v>
      </c>
    </row>
    <row r="229" spans="1:6" ht="12">
      <c r="A229" s="321"/>
      <c r="B229" s="351" t="s">
        <v>94</v>
      </c>
      <c r="C229" s="327">
        <v>56426</v>
      </c>
      <c r="D229" s="588">
        <v>57218</v>
      </c>
      <c r="E229" s="588">
        <v>56390</v>
      </c>
      <c r="F229" s="328">
        <f t="shared" si="3"/>
        <v>0.9855290293264357</v>
      </c>
    </row>
    <row r="230" spans="1:6" ht="12">
      <c r="A230" s="321"/>
      <c r="B230" s="351" t="s">
        <v>95</v>
      </c>
      <c r="C230" s="327">
        <v>13023</v>
      </c>
      <c r="D230" s="588">
        <v>13284</v>
      </c>
      <c r="E230" s="588">
        <v>12765</v>
      </c>
      <c r="F230" s="328">
        <f t="shared" si="3"/>
        <v>0.9609304426377597</v>
      </c>
    </row>
    <row r="231" spans="1:6" ht="12">
      <c r="A231" s="321"/>
      <c r="B231" s="351" t="s">
        <v>96</v>
      </c>
      <c r="C231" s="327">
        <v>2674</v>
      </c>
      <c r="D231" s="588">
        <v>3437</v>
      </c>
      <c r="E231" s="588">
        <v>2440</v>
      </c>
      <c r="F231" s="328">
        <f t="shared" si="3"/>
        <v>0.7099214431189991</v>
      </c>
    </row>
    <row r="232" spans="1:6" ht="12">
      <c r="A232" s="321"/>
      <c r="B232" s="352" t="s">
        <v>98</v>
      </c>
      <c r="C232" s="327"/>
      <c r="D232" s="588"/>
      <c r="E232" s="588"/>
      <c r="F232" s="328"/>
    </row>
    <row r="233" spans="1:6" ht="12.75" thickBot="1">
      <c r="A233" s="321"/>
      <c r="B233" s="353" t="s">
        <v>97</v>
      </c>
      <c r="C233" s="334"/>
      <c r="D233" s="1049"/>
      <c r="E233" s="1049"/>
      <c r="F233" s="922"/>
    </row>
    <row r="234" spans="1:6" ht="12.75" thickBot="1">
      <c r="A234" s="321"/>
      <c r="B234" s="354" t="s">
        <v>776</v>
      </c>
      <c r="C234" s="336">
        <f>SUM(C229:C233)</f>
        <v>72123</v>
      </c>
      <c r="D234" s="1050">
        <f>SUM(D229:D233)</f>
        <v>73939</v>
      </c>
      <c r="E234" s="1050">
        <f>SUM(E229:E233)</f>
        <v>71595</v>
      </c>
      <c r="F234" s="990">
        <f t="shared" si="3"/>
        <v>0.968298191752661</v>
      </c>
    </row>
    <row r="235" spans="1:6" ht="12">
      <c r="A235" s="321"/>
      <c r="B235" s="351" t="s">
        <v>12</v>
      </c>
      <c r="C235" s="327">
        <v>1016</v>
      </c>
      <c r="D235" s="588">
        <v>2197</v>
      </c>
      <c r="E235" s="588">
        <v>2158</v>
      </c>
      <c r="F235" s="328">
        <f t="shared" si="3"/>
        <v>0.9822485207100592</v>
      </c>
    </row>
    <row r="236" spans="1:6" ht="12">
      <c r="A236" s="321"/>
      <c r="B236" s="351" t="s">
        <v>13</v>
      </c>
      <c r="C236" s="327"/>
      <c r="D236" s="588"/>
      <c r="E236" s="588"/>
      <c r="F236" s="328"/>
    </row>
    <row r="237" spans="1:6" ht="12.75" thickBot="1">
      <c r="A237" s="321"/>
      <c r="B237" s="353" t="s">
        <v>412</v>
      </c>
      <c r="C237" s="334"/>
      <c r="D237" s="1049"/>
      <c r="E237" s="1049"/>
      <c r="F237" s="922"/>
    </row>
    <row r="238" spans="1:6" ht="12.75" thickBot="1">
      <c r="A238" s="321"/>
      <c r="B238" s="355" t="s">
        <v>782</v>
      </c>
      <c r="C238" s="336">
        <f>SUM(C235:C237)</f>
        <v>1016</v>
      </c>
      <c r="D238" s="1050">
        <f>SUM(D235:D237)</f>
        <v>2197</v>
      </c>
      <c r="E238" s="1050">
        <f>SUM(E235:E237)</f>
        <v>2158</v>
      </c>
      <c r="F238" s="990">
        <f t="shared" si="3"/>
        <v>0.9822485207100592</v>
      </c>
    </row>
    <row r="239" spans="1:6" ht="14.25" thickBot="1">
      <c r="A239" s="318"/>
      <c r="B239" s="356" t="s">
        <v>829</v>
      </c>
      <c r="C239" s="350">
        <f>SUM(C234+C238)</f>
        <v>73139</v>
      </c>
      <c r="D239" s="1048">
        <f>SUM(D234+D238)</f>
        <v>76136</v>
      </c>
      <c r="E239" s="1048">
        <f>SUM(E234+E238)</f>
        <v>73753</v>
      </c>
      <c r="F239" s="1416">
        <f t="shared" si="3"/>
        <v>0.9687007460334139</v>
      </c>
    </row>
    <row r="240" spans="1:6" ht="13.5">
      <c r="A240" s="233">
        <v>2345</v>
      </c>
      <c r="B240" s="359" t="s">
        <v>106</v>
      </c>
      <c r="C240" s="327"/>
      <c r="D240" s="588"/>
      <c r="E240" s="588"/>
      <c r="F240" s="328"/>
    </row>
    <row r="241" spans="1:6" ht="12" customHeight="1">
      <c r="A241" s="321"/>
      <c r="B241" s="323" t="s">
        <v>912</v>
      </c>
      <c r="C241" s="321"/>
      <c r="D241" s="747"/>
      <c r="E241" s="747"/>
      <c r="F241" s="328"/>
    </row>
    <row r="242" spans="1:6" ht="12.75" thickBot="1">
      <c r="A242" s="321"/>
      <c r="B242" s="324" t="s">
        <v>913</v>
      </c>
      <c r="C242" s="599"/>
      <c r="D242" s="1051">
        <v>1318</v>
      </c>
      <c r="E242" s="1051">
        <v>1318</v>
      </c>
      <c r="F242" s="922">
        <f t="shared" si="3"/>
        <v>1</v>
      </c>
    </row>
    <row r="243" spans="1:6" ht="12.75" thickBot="1">
      <c r="A243" s="321"/>
      <c r="B243" s="325" t="s">
        <v>926</v>
      </c>
      <c r="C243" s="600"/>
      <c r="D243" s="1052">
        <f>SUM(D242)</f>
        <v>1318</v>
      </c>
      <c r="E243" s="1052">
        <f>SUM(E242)</f>
        <v>1318</v>
      </c>
      <c r="F243" s="990">
        <f t="shared" si="3"/>
        <v>1</v>
      </c>
    </row>
    <row r="244" spans="1:6" ht="12">
      <c r="A244" s="321"/>
      <c r="B244" s="323" t="s">
        <v>915</v>
      </c>
      <c r="C244" s="327"/>
      <c r="D244" s="588"/>
      <c r="E244" s="588"/>
      <c r="F244" s="328"/>
    </row>
    <row r="245" spans="1:6" ht="12.75">
      <c r="A245" s="321"/>
      <c r="B245" s="329" t="s">
        <v>916</v>
      </c>
      <c r="C245" s="330"/>
      <c r="D245" s="1053"/>
      <c r="E245" s="1053"/>
      <c r="F245" s="328"/>
    </row>
    <row r="246" spans="1:6" ht="12.75">
      <c r="A246" s="321"/>
      <c r="B246" s="329" t="s">
        <v>917</v>
      </c>
      <c r="C246" s="330"/>
      <c r="D246" s="1053"/>
      <c r="E246" s="1053"/>
      <c r="F246" s="328"/>
    </row>
    <row r="247" spans="1:6" ht="12">
      <c r="A247" s="321"/>
      <c r="B247" s="331" t="s">
        <v>918</v>
      </c>
      <c r="C247" s="327"/>
      <c r="D247" s="588"/>
      <c r="E247" s="588"/>
      <c r="F247" s="328"/>
    </row>
    <row r="248" spans="1:6" ht="12">
      <c r="A248" s="321"/>
      <c r="B248" s="331" t="s">
        <v>919</v>
      </c>
      <c r="C248" s="327"/>
      <c r="D248" s="588"/>
      <c r="E248" s="588"/>
      <c r="F248" s="328"/>
    </row>
    <row r="249" spans="1:6" ht="12">
      <c r="A249" s="321"/>
      <c r="B249" s="331" t="s">
        <v>920</v>
      </c>
      <c r="C249" s="327"/>
      <c r="D249" s="588"/>
      <c r="E249" s="588"/>
      <c r="F249" s="328"/>
    </row>
    <row r="250" spans="1:6" ht="12">
      <c r="A250" s="321"/>
      <c r="B250" s="332" t="s">
        <v>449</v>
      </c>
      <c r="C250" s="327"/>
      <c r="D250" s="588"/>
      <c r="E250" s="588"/>
      <c r="F250" s="328"/>
    </row>
    <row r="251" spans="1:6" ht="12.75" thickBot="1">
      <c r="A251" s="321"/>
      <c r="B251" s="333" t="s">
        <v>921</v>
      </c>
      <c r="C251" s="327"/>
      <c r="D251" s="588">
        <v>4</v>
      </c>
      <c r="E251" s="588">
        <v>4</v>
      </c>
      <c r="F251" s="922">
        <f t="shared" si="3"/>
        <v>1</v>
      </c>
    </row>
    <row r="252" spans="1:6" ht="12.75" thickBot="1">
      <c r="A252" s="321"/>
      <c r="B252" s="335" t="s">
        <v>117</v>
      </c>
      <c r="C252" s="336"/>
      <c r="D252" s="1050">
        <f>SUM(D251)</f>
        <v>4</v>
      </c>
      <c r="E252" s="1050">
        <f>SUM(E251)</f>
        <v>4</v>
      </c>
      <c r="F252" s="990">
        <f t="shared" si="3"/>
        <v>1</v>
      </c>
    </row>
    <row r="253" spans="1:6" ht="13.5" thickBot="1">
      <c r="A253" s="321"/>
      <c r="B253" s="338" t="s">
        <v>783</v>
      </c>
      <c r="C253" s="803"/>
      <c r="D253" s="1055">
        <f>SUM(D243+D252)</f>
        <v>1322</v>
      </c>
      <c r="E253" s="1055">
        <f>SUM(E243+E252)</f>
        <v>1322</v>
      </c>
      <c r="F253" s="990">
        <f t="shared" si="3"/>
        <v>1</v>
      </c>
    </row>
    <row r="254" spans="1:6" ht="13.5" thickBot="1">
      <c r="A254" s="321"/>
      <c r="B254" s="1040" t="s">
        <v>524</v>
      </c>
      <c r="C254" s="803"/>
      <c r="D254" s="1043">
        <v>56</v>
      </c>
      <c r="E254" s="1043">
        <v>56</v>
      </c>
      <c r="F254" s="1087">
        <f t="shared" si="3"/>
        <v>1</v>
      </c>
    </row>
    <row r="255" spans="1:6" ht="12.75" thickBot="1">
      <c r="A255" s="321"/>
      <c r="B255" s="340" t="s">
        <v>784</v>
      </c>
      <c r="C255" s="804"/>
      <c r="D255" s="1044">
        <f>SUM(D254)</f>
        <v>56</v>
      </c>
      <c r="E255" s="1044">
        <f>SUM(E254)</f>
        <v>56</v>
      </c>
      <c r="F255" s="990">
        <f t="shared" si="3"/>
        <v>1</v>
      </c>
    </row>
    <row r="256" spans="1:6" ht="12">
      <c r="A256" s="321"/>
      <c r="B256" s="985" t="s">
        <v>402</v>
      </c>
      <c r="C256" s="343"/>
      <c r="D256" s="589">
        <v>892</v>
      </c>
      <c r="E256" s="589">
        <v>892</v>
      </c>
      <c r="F256" s="328">
        <f t="shared" si="3"/>
        <v>1</v>
      </c>
    </row>
    <row r="257" spans="1:6" ht="12.75" thickBot="1">
      <c r="A257" s="321"/>
      <c r="B257" s="345" t="s">
        <v>516</v>
      </c>
      <c r="C257" s="334">
        <v>66654</v>
      </c>
      <c r="D257" s="1049">
        <v>68320</v>
      </c>
      <c r="E257" s="1049">
        <v>67265</v>
      </c>
      <c r="F257" s="922">
        <f t="shared" si="3"/>
        <v>0.984557962529274</v>
      </c>
    </row>
    <row r="258" spans="1:6" ht="13.5" thickBot="1">
      <c r="A258" s="321"/>
      <c r="B258" s="346" t="s">
        <v>777</v>
      </c>
      <c r="C258" s="347">
        <f>SUM(C256:C257)</f>
        <v>66654</v>
      </c>
      <c r="D258" s="1047">
        <f>SUM(D256:D257)</f>
        <v>69212</v>
      </c>
      <c r="E258" s="1047">
        <f>SUM(E256:E257)</f>
        <v>68157</v>
      </c>
      <c r="F258" s="1416">
        <f t="shared" si="3"/>
        <v>0.9847569785586314</v>
      </c>
    </row>
    <row r="259" spans="1:6" ht="13.5" thickBot="1">
      <c r="A259" s="321"/>
      <c r="B259" s="256" t="s">
        <v>402</v>
      </c>
      <c r="C259" s="347"/>
      <c r="D259" s="1043">
        <v>284</v>
      </c>
      <c r="E259" s="1043">
        <v>284</v>
      </c>
      <c r="F259" s="1087">
        <f t="shared" si="3"/>
        <v>1</v>
      </c>
    </row>
    <row r="260" spans="1:6" ht="13.5" thickBot="1">
      <c r="A260" s="321"/>
      <c r="B260" s="346" t="s">
        <v>779</v>
      </c>
      <c r="C260" s="347"/>
      <c r="D260" s="1047">
        <f>SUM(D259)</f>
        <v>284</v>
      </c>
      <c r="E260" s="1047">
        <f>SUM(E259)</f>
        <v>284</v>
      </c>
      <c r="F260" s="1416">
        <f t="shared" si="3"/>
        <v>1</v>
      </c>
    </row>
    <row r="261" spans="1:6" ht="14.25" thickBot="1">
      <c r="A261" s="321"/>
      <c r="B261" s="349" t="s">
        <v>791</v>
      </c>
      <c r="C261" s="350">
        <f>SUM(C253+C255+C258)</f>
        <v>66654</v>
      </c>
      <c r="D261" s="1048">
        <f>SUM(D253+D255+D258+D260)</f>
        <v>70874</v>
      </c>
      <c r="E261" s="1048">
        <f>SUM(E253+E255+E258+E260)</f>
        <v>69819</v>
      </c>
      <c r="F261" s="1416">
        <f t="shared" si="3"/>
        <v>0.9851144284222705</v>
      </c>
    </row>
    <row r="262" spans="1:6" ht="12">
      <c r="A262" s="321"/>
      <c r="B262" s="351" t="s">
        <v>94</v>
      </c>
      <c r="C262" s="327">
        <v>51285</v>
      </c>
      <c r="D262" s="588">
        <v>52631</v>
      </c>
      <c r="E262" s="588">
        <v>52044</v>
      </c>
      <c r="F262" s="328">
        <f t="shared" si="3"/>
        <v>0.9888468773156505</v>
      </c>
    </row>
    <row r="263" spans="1:6" ht="12">
      <c r="A263" s="321"/>
      <c r="B263" s="351" t="s">
        <v>95</v>
      </c>
      <c r="C263" s="327">
        <v>11843</v>
      </c>
      <c r="D263" s="588">
        <v>12163</v>
      </c>
      <c r="E263" s="588">
        <v>11890</v>
      </c>
      <c r="F263" s="328">
        <f t="shared" si="3"/>
        <v>0.9775548795527419</v>
      </c>
    </row>
    <row r="264" spans="1:6" ht="12">
      <c r="A264" s="321"/>
      <c r="B264" s="351" t="s">
        <v>96</v>
      </c>
      <c r="C264" s="327">
        <v>2764</v>
      </c>
      <c r="D264" s="588">
        <v>4452</v>
      </c>
      <c r="E264" s="588">
        <v>3253</v>
      </c>
      <c r="F264" s="328">
        <f t="shared" si="3"/>
        <v>0.7306828391734053</v>
      </c>
    </row>
    <row r="265" spans="1:6" ht="12">
      <c r="A265" s="321"/>
      <c r="B265" s="352" t="s">
        <v>98</v>
      </c>
      <c r="C265" s="327"/>
      <c r="D265" s="588"/>
      <c r="E265" s="588"/>
      <c r="F265" s="328"/>
    </row>
    <row r="266" spans="1:6" ht="12.75" thickBot="1">
      <c r="A266" s="321"/>
      <c r="B266" s="353" t="s">
        <v>97</v>
      </c>
      <c r="C266" s="327"/>
      <c r="D266" s="588"/>
      <c r="E266" s="588"/>
      <c r="F266" s="922"/>
    </row>
    <row r="267" spans="1:6" ht="12.75" thickBot="1">
      <c r="A267" s="321"/>
      <c r="B267" s="354" t="s">
        <v>776</v>
      </c>
      <c r="C267" s="336">
        <f>SUM(C262:C266)</f>
        <v>65892</v>
      </c>
      <c r="D267" s="1050">
        <f>SUM(D262:D266)</f>
        <v>69246</v>
      </c>
      <c r="E267" s="1050">
        <f>SUM(E262:E266)</f>
        <v>67187</v>
      </c>
      <c r="F267" s="990">
        <f t="shared" si="3"/>
        <v>0.9702654304941801</v>
      </c>
    </row>
    <row r="268" spans="1:6" ht="12">
      <c r="A268" s="321"/>
      <c r="B268" s="351" t="s">
        <v>12</v>
      </c>
      <c r="C268" s="327">
        <v>762</v>
      </c>
      <c r="D268" s="588">
        <v>1628</v>
      </c>
      <c r="E268" s="588">
        <v>1609</v>
      </c>
      <c r="F268" s="328">
        <f aca="true" t="shared" si="4" ref="F268:F331">SUM(E268/D268)</f>
        <v>0.9883292383292384</v>
      </c>
    </row>
    <row r="269" spans="1:6" ht="12">
      <c r="A269" s="321"/>
      <c r="B269" s="351" t="s">
        <v>13</v>
      </c>
      <c r="C269" s="327"/>
      <c r="D269" s="588"/>
      <c r="E269" s="588"/>
      <c r="F269" s="328"/>
    </row>
    <row r="270" spans="1:6" ht="12.75" thickBot="1">
      <c r="A270" s="321"/>
      <c r="B270" s="353" t="s">
        <v>412</v>
      </c>
      <c r="C270" s="327"/>
      <c r="D270" s="588"/>
      <c r="E270" s="588"/>
      <c r="F270" s="922"/>
    </row>
    <row r="271" spans="1:6" ht="12.75" thickBot="1">
      <c r="A271" s="321"/>
      <c r="B271" s="355" t="s">
        <v>782</v>
      </c>
      <c r="C271" s="336">
        <f>SUM(C268:C270)</f>
        <v>762</v>
      </c>
      <c r="D271" s="1050">
        <f>SUM(D268:D270)</f>
        <v>1628</v>
      </c>
      <c r="E271" s="1050">
        <f>SUM(E268:E270)</f>
        <v>1609</v>
      </c>
      <c r="F271" s="990">
        <f t="shared" si="4"/>
        <v>0.9883292383292384</v>
      </c>
    </row>
    <row r="272" spans="1:6" ht="14.25" thickBot="1">
      <c r="A272" s="318"/>
      <c r="B272" s="356" t="s">
        <v>829</v>
      </c>
      <c r="C272" s="350">
        <f>SUM(C267+C271)</f>
        <v>66654</v>
      </c>
      <c r="D272" s="1048">
        <f>SUM(D267+D271)</f>
        <v>70874</v>
      </c>
      <c r="E272" s="1048">
        <f>SUM(E267+E271)</f>
        <v>68796</v>
      </c>
      <c r="F272" s="1416">
        <f t="shared" si="4"/>
        <v>0.9706803623331546</v>
      </c>
    </row>
    <row r="273" spans="1:6" ht="13.5">
      <c r="A273" s="233">
        <v>2360</v>
      </c>
      <c r="B273" s="358" t="s">
        <v>107</v>
      </c>
      <c r="C273" s="327"/>
      <c r="D273" s="588"/>
      <c r="E273" s="588"/>
      <c r="F273" s="328"/>
    </row>
    <row r="274" spans="1:6" ht="12.75" customHeight="1">
      <c r="A274" s="321"/>
      <c r="B274" s="323" t="s">
        <v>912</v>
      </c>
      <c r="C274" s="321"/>
      <c r="D274" s="747"/>
      <c r="E274" s="747"/>
      <c r="F274" s="328"/>
    </row>
    <row r="275" spans="1:6" ht="12.75" thickBot="1">
      <c r="A275" s="321"/>
      <c r="B275" s="324" t="s">
        <v>913</v>
      </c>
      <c r="C275" s="599"/>
      <c r="D275" s="1051">
        <v>845</v>
      </c>
      <c r="E275" s="1051">
        <v>845</v>
      </c>
      <c r="F275" s="922">
        <f t="shared" si="4"/>
        <v>1</v>
      </c>
    </row>
    <row r="276" spans="1:6" ht="12.75" thickBot="1">
      <c r="A276" s="321"/>
      <c r="B276" s="325" t="s">
        <v>926</v>
      </c>
      <c r="C276" s="600"/>
      <c r="D276" s="1052">
        <f>SUM(D275)</f>
        <v>845</v>
      </c>
      <c r="E276" s="1052">
        <f>SUM(E275)</f>
        <v>845</v>
      </c>
      <c r="F276" s="990">
        <f t="shared" si="4"/>
        <v>1</v>
      </c>
    </row>
    <row r="277" spans="1:6" ht="12">
      <c r="A277" s="321"/>
      <c r="B277" s="323" t="s">
        <v>915</v>
      </c>
      <c r="C277" s="327"/>
      <c r="D277" s="588"/>
      <c r="E277" s="588"/>
      <c r="F277" s="328"/>
    </row>
    <row r="278" spans="1:6" ht="12.75">
      <c r="A278" s="321"/>
      <c r="B278" s="329" t="s">
        <v>916</v>
      </c>
      <c r="C278" s="330"/>
      <c r="D278" s="1053"/>
      <c r="E278" s="1053"/>
      <c r="F278" s="328"/>
    </row>
    <row r="279" spans="1:6" ht="12.75">
      <c r="A279" s="321"/>
      <c r="B279" s="329" t="s">
        <v>917</v>
      </c>
      <c r="C279" s="330"/>
      <c r="D279" s="1053"/>
      <c r="E279" s="1053"/>
      <c r="F279" s="328"/>
    </row>
    <row r="280" spans="1:6" ht="12">
      <c r="A280" s="321"/>
      <c r="B280" s="331" t="s">
        <v>918</v>
      </c>
      <c r="C280" s="327"/>
      <c r="D280" s="588"/>
      <c r="E280" s="588"/>
      <c r="F280" s="328"/>
    </row>
    <row r="281" spans="1:6" ht="12">
      <c r="A281" s="321"/>
      <c r="B281" s="331" t="s">
        <v>919</v>
      </c>
      <c r="C281" s="327"/>
      <c r="D281" s="588"/>
      <c r="E281" s="588"/>
      <c r="F281" s="328"/>
    </row>
    <row r="282" spans="1:6" ht="12">
      <c r="A282" s="321"/>
      <c r="B282" s="331" t="s">
        <v>920</v>
      </c>
      <c r="C282" s="327"/>
      <c r="D282" s="588"/>
      <c r="E282" s="588"/>
      <c r="F282" s="328"/>
    </row>
    <row r="283" spans="1:6" ht="12">
      <c r="A283" s="321"/>
      <c r="B283" s="332" t="s">
        <v>449</v>
      </c>
      <c r="C283" s="327"/>
      <c r="D283" s="588"/>
      <c r="E283" s="588"/>
      <c r="F283" s="328"/>
    </row>
    <row r="284" spans="1:6" ht="12.75" thickBot="1">
      <c r="A284" s="321"/>
      <c r="B284" s="333" t="s">
        <v>921</v>
      </c>
      <c r="C284" s="334"/>
      <c r="D284" s="1049">
        <v>23</v>
      </c>
      <c r="E284" s="1049">
        <v>23</v>
      </c>
      <c r="F284" s="922">
        <f t="shared" si="4"/>
        <v>1</v>
      </c>
    </row>
    <row r="285" spans="1:6" ht="12.75" thickBot="1">
      <c r="A285" s="321"/>
      <c r="B285" s="335" t="s">
        <v>117</v>
      </c>
      <c r="C285" s="802"/>
      <c r="D285" s="1054">
        <f>SUM(D284)</f>
        <v>23</v>
      </c>
      <c r="E285" s="1054">
        <f>SUM(E284)</f>
        <v>23</v>
      </c>
      <c r="F285" s="990">
        <f t="shared" si="4"/>
        <v>1</v>
      </c>
    </row>
    <row r="286" spans="1:6" ht="13.5" thickBot="1">
      <c r="A286" s="321"/>
      <c r="B286" s="338" t="s">
        <v>783</v>
      </c>
      <c r="C286" s="803"/>
      <c r="D286" s="1055">
        <f>SUM(D276+D285)</f>
        <v>868</v>
      </c>
      <c r="E286" s="1055">
        <f>SUM(E276+E285)</f>
        <v>868</v>
      </c>
      <c r="F286" s="1416">
        <f t="shared" si="4"/>
        <v>1</v>
      </c>
    </row>
    <row r="287" spans="1:6" ht="13.5" thickBot="1">
      <c r="A287" s="321"/>
      <c r="B287" s="1040" t="s">
        <v>524</v>
      </c>
      <c r="C287" s="803"/>
      <c r="D287" s="1043">
        <v>56</v>
      </c>
      <c r="E287" s="1043">
        <v>56</v>
      </c>
      <c r="F287" s="1087">
        <f t="shared" si="4"/>
        <v>1</v>
      </c>
    </row>
    <row r="288" spans="1:6" ht="12.75" thickBot="1">
      <c r="A288" s="321"/>
      <c r="B288" s="340" t="s">
        <v>784</v>
      </c>
      <c r="C288" s="804"/>
      <c r="D288" s="1044">
        <f>SUM(D287)</f>
        <v>56</v>
      </c>
      <c r="E288" s="1044">
        <f>SUM(E287)</f>
        <v>56</v>
      </c>
      <c r="F288" s="990">
        <f t="shared" si="4"/>
        <v>1</v>
      </c>
    </row>
    <row r="289" spans="1:6" ht="12">
      <c r="A289" s="321"/>
      <c r="B289" s="985" t="s">
        <v>402</v>
      </c>
      <c r="C289" s="589"/>
      <c r="D289" s="589">
        <v>515</v>
      </c>
      <c r="E289" s="589">
        <v>515</v>
      </c>
      <c r="F289" s="328">
        <f t="shared" si="4"/>
        <v>1</v>
      </c>
    </row>
    <row r="290" spans="1:6" ht="12.75" thickBot="1">
      <c r="A290" s="321"/>
      <c r="B290" s="345" t="s">
        <v>516</v>
      </c>
      <c r="C290" s="334">
        <v>66913</v>
      </c>
      <c r="D290" s="1049">
        <v>68276</v>
      </c>
      <c r="E290" s="1049">
        <v>66401</v>
      </c>
      <c r="F290" s="922">
        <f t="shared" si="4"/>
        <v>0.9725379342667995</v>
      </c>
    </row>
    <row r="291" spans="1:6" ht="13.5" thickBot="1">
      <c r="A291" s="321"/>
      <c r="B291" s="346" t="s">
        <v>777</v>
      </c>
      <c r="C291" s="347">
        <f>SUM(C289:C290)</f>
        <v>66913</v>
      </c>
      <c r="D291" s="1047">
        <f>SUM(D289:D290)</f>
        <v>68791</v>
      </c>
      <c r="E291" s="1047">
        <f>SUM(E289:E290)</f>
        <v>66916</v>
      </c>
      <c r="F291" s="1416">
        <f t="shared" si="4"/>
        <v>0.9727435274963294</v>
      </c>
    </row>
    <row r="292" spans="1:6" ht="13.5" thickBot="1">
      <c r="A292" s="321"/>
      <c r="B292" s="256" t="s">
        <v>402</v>
      </c>
      <c r="C292" s="347"/>
      <c r="D292" s="1043">
        <v>189</v>
      </c>
      <c r="E292" s="1043">
        <v>189</v>
      </c>
      <c r="F292" s="1087">
        <f t="shared" si="4"/>
        <v>1</v>
      </c>
    </row>
    <row r="293" spans="1:6" ht="13.5" thickBot="1">
      <c r="A293" s="321"/>
      <c r="B293" s="346" t="s">
        <v>779</v>
      </c>
      <c r="C293" s="347"/>
      <c r="D293" s="1047">
        <f>SUM(D292)</f>
        <v>189</v>
      </c>
      <c r="E293" s="1047">
        <f>SUM(E292)</f>
        <v>189</v>
      </c>
      <c r="F293" s="1416">
        <f t="shared" si="4"/>
        <v>1</v>
      </c>
    </row>
    <row r="294" spans="1:6" ht="14.25" thickBot="1">
      <c r="A294" s="321"/>
      <c r="B294" s="349" t="s">
        <v>791</v>
      </c>
      <c r="C294" s="350">
        <f>SUM(C286+C288+C291)</f>
        <v>66913</v>
      </c>
      <c r="D294" s="1048">
        <f>SUM(D286+D288+D291+D293)</f>
        <v>69904</v>
      </c>
      <c r="E294" s="1048">
        <f>SUM(E286+E288+E291+E293)</f>
        <v>68029</v>
      </c>
      <c r="F294" s="1415">
        <f t="shared" si="4"/>
        <v>0.9731775005722133</v>
      </c>
    </row>
    <row r="295" spans="1:6" ht="12">
      <c r="A295" s="321"/>
      <c r="B295" s="351" t="s">
        <v>94</v>
      </c>
      <c r="C295" s="327">
        <v>51641</v>
      </c>
      <c r="D295" s="588">
        <v>52760</v>
      </c>
      <c r="E295" s="588">
        <v>51159</v>
      </c>
      <c r="F295" s="328">
        <f t="shared" si="4"/>
        <v>0.9696550416982562</v>
      </c>
    </row>
    <row r="296" spans="1:6" ht="12">
      <c r="A296" s="321"/>
      <c r="B296" s="351" t="s">
        <v>95</v>
      </c>
      <c r="C296" s="327">
        <v>11910</v>
      </c>
      <c r="D296" s="588">
        <v>12173</v>
      </c>
      <c r="E296" s="588">
        <v>12059</v>
      </c>
      <c r="F296" s="328">
        <f t="shared" si="4"/>
        <v>0.9906350119116076</v>
      </c>
    </row>
    <row r="297" spans="1:6" ht="12">
      <c r="A297" s="321"/>
      <c r="B297" s="351" t="s">
        <v>96</v>
      </c>
      <c r="C297" s="327">
        <v>2346</v>
      </c>
      <c r="D297" s="588">
        <v>3364</v>
      </c>
      <c r="E297" s="588">
        <v>2542</v>
      </c>
      <c r="F297" s="328">
        <f t="shared" si="4"/>
        <v>0.7556480380499405</v>
      </c>
    </row>
    <row r="298" spans="1:6" ht="12">
      <c r="A298" s="321"/>
      <c r="B298" s="352" t="s">
        <v>98</v>
      </c>
      <c r="C298" s="327"/>
      <c r="D298" s="588"/>
      <c r="E298" s="588"/>
      <c r="F298" s="328"/>
    </row>
    <row r="299" spans="1:6" ht="12.75" thickBot="1">
      <c r="A299" s="321"/>
      <c r="B299" s="353" t="s">
        <v>97</v>
      </c>
      <c r="C299" s="327"/>
      <c r="D299" s="588"/>
      <c r="E299" s="588"/>
      <c r="F299" s="922"/>
    </row>
    <row r="300" spans="1:6" ht="12.75" thickBot="1">
      <c r="A300" s="321"/>
      <c r="B300" s="354" t="s">
        <v>776</v>
      </c>
      <c r="C300" s="336">
        <f>SUM(C295:C299)</f>
        <v>65897</v>
      </c>
      <c r="D300" s="1050">
        <f>SUM(D295:D299)</f>
        <v>68297</v>
      </c>
      <c r="E300" s="1050">
        <f>SUM(E295:E299)</f>
        <v>65760</v>
      </c>
      <c r="F300" s="990">
        <f t="shared" si="4"/>
        <v>0.9628534196231167</v>
      </c>
    </row>
    <row r="301" spans="1:6" ht="12">
      <c r="A301" s="321"/>
      <c r="B301" s="351" t="s">
        <v>12</v>
      </c>
      <c r="C301" s="327">
        <v>1016</v>
      </c>
      <c r="D301" s="588">
        <v>1607</v>
      </c>
      <c r="E301" s="588">
        <v>1379</v>
      </c>
      <c r="F301" s="328">
        <f t="shared" si="4"/>
        <v>0.8581207218419415</v>
      </c>
    </row>
    <row r="302" spans="1:6" ht="12">
      <c r="A302" s="321"/>
      <c r="B302" s="351" t="s">
        <v>13</v>
      </c>
      <c r="C302" s="327"/>
      <c r="D302" s="588"/>
      <c r="E302" s="588"/>
      <c r="F302" s="328"/>
    </row>
    <row r="303" spans="1:6" ht="12.75" thickBot="1">
      <c r="A303" s="321"/>
      <c r="B303" s="353" t="s">
        <v>412</v>
      </c>
      <c r="C303" s="327"/>
      <c r="D303" s="588"/>
      <c r="E303" s="588"/>
      <c r="F303" s="922"/>
    </row>
    <row r="304" spans="1:6" ht="12.75" thickBot="1">
      <c r="A304" s="321"/>
      <c r="B304" s="355" t="s">
        <v>782</v>
      </c>
      <c r="C304" s="336">
        <f>SUM(C301:C303)</f>
        <v>1016</v>
      </c>
      <c r="D304" s="1050">
        <f>SUM(D301:D303)</f>
        <v>1607</v>
      </c>
      <c r="E304" s="1050">
        <f>SUM(E301:E303)</f>
        <v>1379</v>
      </c>
      <c r="F304" s="990">
        <f t="shared" si="4"/>
        <v>0.8581207218419415</v>
      </c>
    </row>
    <row r="305" spans="1:6" ht="14.25" thickBot="1">
      <c r="A305" s="318"/>
      <c r="B305" s="356" t="s">
        <v>829</v>
      </c>
      <c r="C305" s="350">
        <f>SUM(C300+C304)</f>
        <v>66913</v>
      </c>
      <c r="D305" s="1048">
        <f>SUM(D300+D304)</f>
        <v>69904</v>
      </c>
      <c r="E305" s="1048">
        <f>SUM(E300+E304)</f>
        <v>67139</v>
      </c>
      <c r="F305" s="1415">
        <f t="shared" si="4"/>
        <v>0.9604457541771573</v>
      </c>
    </row>
    <row r="306" spans="1:6" ht="13.5">
      <c r="A306" s="358">
        <v>2499</v>
      </c>
      <c r="B306" s="236" t="s">
        <v>108</v>
      </c>
      <c r="C306" s="360"/>
      <c r="D306" s="1057"/>
      <c r="E306" s="1057"/>
      <c r="F306" s="328"/>
    </row>
    <row r="307" spans="1:6" ht="12.75" customHeight="1">
      <c r="A307" s="358"/>
      <c r="B307" s="323" t="s">
        <v>912</v>
      </c>
      <c r="C307" s="321"/>
      <c r="D307" s="747"/>
      <c r="E307" s="747"/>
      <c r="F307" s="328"/>
    </row>
    <row r="308" spans="1:6" ht="12.75" customHeight="1" thickBot="1">
      <c r="A308" s="358"/>
      <c r="B308" s="324" t="s">
        <v>913</v>
      </c>
      <c r="C308" s="366">
        <f>C44+C78+C111+C145+C178+C209+C242+C275+C11</f>
        <v>0</v>
      </c>
      <c r="D308" s="1058">
        <f>D44+D78+D111+D145+D178+D209+D242+D275+D11</f>
        <v>7946</v>
      </c>
      <c r="E308" s="1058">
        <f>E44+E78+E111+E145+E178+E209+E242+E275+E11</f>
        <v>7946</v>
      </c>
      <c r="F308" s="922">
        <f t="shared" si="4"/>
        <v>1</v>
      </c>
    </row>
    <row r="309" spans="1:6" ht="12.75" customHeight="1" thickBot="1">
      <c r="A309" s="358"/>
      <c r="B309" s="325" t="s">
        <v>926</v>
      </c>
      <c r="C309" s="367">
        <f>SUM(C308)</f>
        <v>0</v>
      </c>
      <c r="D309" s="1059">
        <f>SUM(D308)</f>
        <v>7946</v>
      </c>
      <c r="E309" s="1059">
        <f>SUM(E308)</f>
        <v>7946</v>
      </c>
      <c r="F309" s="990">
        <f t="shared" si="4"/>
        <v>1</v>
      </c>
    </row>
    <row r="310" spans="1:6" ht="12.75" customHeight="1">
      <c r="A310" s="358"/>
      <c r="B310" s="323" t="s">
        <v>915</v>
      </c>
      <c r="C310" s="327">
        <f aca="true" t="shared" si="5" ref="C310:C315">SUM(C13+C46+C80+C113+C147+C180+C211+C244+C277)</f>
        <v>0</v>
      </c>
      <c r="D310" s="588">
        <f aca="true" t="shared" si="6" ref="D310:E315">SUM(D13+D46+D80+D113+D147+D180+D211+D244+D277)</f>
        <v>0</v>
      </c>
      <c r="E310" s="588">
        <f t="shared" si="6"/>
        <v>0</v>
      </c>
      <c r="F310" s="328"/>
    </row>
    <row r="311" spans="1:6" ht="12.75" customHeight="1">
      <c r="A311" s="358"/>
      <c r="B311" s="329" t="s">
        <v>916</v>
      </c>
      <c r="C311" s="330">
        <f t="shared" si="5"/>
        <v>0</v>
      </c>
      <c r="D311" s="1053">
        <f t="shared" si="6"/>
        <v>0</v>
      </c>
      <c r="E311" s="1053">
        <f t="shared" si="6"/>
        <v>0</v>
      </c>
      <c r="F311" s="328"/>
    </row>
    <row r="312" spans="1:6" ht="12.75" customHeight="1">
      <c r="A312" s="358"/>
      <c r="B312" s="329" t="s">
        <v>917</v>
      </c>
      <c r="C312" s="330">
        <f t="shared" si="5"/>
        <v>0</v>
      </c>
      <c r="D312" s="1053">
        <f t="shared" si="6"/>
        <v>0</v>
      </c>
      <c r="E312" s="1053">
        <f t="shared" si="6"/>
        <v>0</v>
      </c>
      <c r="F312" s="328"/>
    </row>
    <row r="313" spans="1:6" ht="12.75" customHeight="1">
      <c r="A313" s="358"/>
      <c r="B313" s="331" t="s">
        <v>918</v>
      </c>
      <c r="C313" s="327">
        <f t="shared" si="5"/>
        <v>0</v>
      </c>
      <c r="D313" s="588">
        <f t="shared" si="6"/>
        <v>146</v>
      </c>
      <c r="E313" s="588">
        <f t="shared" si="6"/>
        <v>146</v>
      </c>
      <c r="F313" s="328">
        <f t="shared" si="4"/>
        <v>1</v>
      </c>
    </row>
    <row r="314" spans="1:6" ht="12.75" customHeight="1">
      <c r="A314" s="358"/>
      <c r="B314" s="331" t="s">
        <v>919</v>
      </c>
      <c r="C314" s="327">
        <f t="shared" si="5"/>
        <v>0</v>
      </c>
      <c r="D314" s="588">
        <f t="shared" si="6"/>
        <v>0</v>
      </c>
      <c r="E314" s="588">
        <f t="shared" si="6"/>
        <v>0</v>
      </c>
      <c r="F314" s="328"/>
    </row>
    <row r="315" spans="1:6" ht="13.5" customHeight="1">
      <c r="A315" s="358"/>
      <c r="B315" s="331" t="s">
        <v>920</v>
      </c>
      <c r="C315" s="327">
        <f t="shared" si="5"/>
        <v>0</v>
      </c>
      <c r="D315" s="588">
        <f t="shared" si="6"/>
        <v>38</v>
      </c>
      <c r="E315" s="588">
        <f t="shared" si="6"/>
        <v>38</v>
      </c>
      <c r="F315" s="328">
        <f t="shared" si="4"/>
        <v>1</v>
      </c>
    </row>
    <row r="316" spans="1:6" ht="12.75" customHeight="1">
      <c r="A316" s="358"/>
      <c r="B316" s="331" t="s">
        <v>121</v>
      </c>
      <c r="C316" s="327">
        <f>C119+C52</f>
        <v>0</v>
      </c>
      <c r="D316" s="588">
        <f>D119+D52</f>
        <v>0</v>
      </c>
      <c r="E316" s="588">
        <f>E119+E52</f>
        <v>0</v>
      </c>
      <c r="F316" s="328"/>
    </row>
    <row r="317" spans="1:6" ht="12.75" customHeight="1">
      <c r="A317" s="358"/>
      <c r="B317" s="332" t="s">
        <v>449</v>
      </c>
      <c r="C317" s="327">
        <f aca="true" t="shared" si="7" ref="C317:E318">SUM(C19+C53+C86+C120+C153+C186+C217+C250+C283)</f>
        <v>0</v>
      </c>
      <c r="D317" s="588">
        <f t="shared" si="7"/>
        <v>0</v>
      </c>
      <c r="E317" s="588">
        <f t="shared" si="7"/>
        <v>0</v>
      </c>
      <c r="F317" s="328"/>
    </row>
    <row r="318" spans="1:6" ht="12.75" customHeight="1" thickBot="1">
      <c r="A318" s="358"/>
      <c r="B318" s="333" t="s">
        <v>921</v>
      </c>
      <c r="C318" s="327">
        <f t="shared" si="7"/>
        <v>0</v>
      </c>
      <c r="D318" s="588">
        <f t="shared" si="7"/>
        <v>780</v>
      </c>
      <c r="E318" s="588">
        <f t="shared" si="7"/>
        <v>780</v>
      </c>
      <c r="F318" s="922">
        <f t="shared" si="4"/>
        <v>1</v>
      </c>
    </row>
    <row r="319" spans="1:6" ht="12.75" customHeight="1" thickBot="1">
      <c r="A319" s="358"/>
      <c r="B319" s="335" t="s">
        <v>117</v>
      </c>
      <c r="C319" s="336">
        <f>SUM(C310+C313+C314+C315+C318+C316)</f>
        <v>0</v>
      </c>
      <c r="D319" s="1050">
        <f>SUM(D310+D313+D314+D315+D318+D316)</f>
        <v>964</v>
      </c>
      <c r="E319" s="1050">
        <f>SUM(E310+E313+E314+E315+E318+E316)</f>
        <v>964</v>
      </c>
      <c r="F319" s="990">
        <f t="shared" si="4"/>
        <v>1</v>
      </c>
    </row>
    <row r="320" spans="1:6" ht="12.75" customHeight="1" thickBot="1">
      <c r="A320" s="358"/>
      <c r="B320" s="338" t="s">
        <v>783</v>
      </c>
      <c r="C320" s="339">
        <f>SUM(C319+C309)</f>
        <v>0</v>
      </c>
      <c r="D320" s="1056">
        <f>SUM(D319+D309)</f>
        <v>8910</v>
      </c>
      <c r="E320" s="1056">
        <f>SUM(E319+E309)</f>
        <v>8910</v>
      </c>
      <c r="F320" s="1416">
        <f t="shared" si="4"/>
        <v>1</v>
      </c>
    </row>
    <row r="321" spans="1:6" ht="12.75" customHeight="1" thickBot="1">
      <c r="A321" s="358"/>
      <c r="B321" s="1040" t="s">
        <v>524</v>
      </c>
      <c r="C321" s="339"/>
      <c r="D321" s="1060">
        <f>SUM(D23+D57+D90+D124+D157+D190+D221+D254+D287)</f>
        <v>882</v>
      </c>
      <c r="E321" s="1060">
        <f>SUM(E23+E57+E90+E124+E157+E190+E221+E254+E287)</f>
        <v>882</v>
      </c>
      <c r="F321" s="1087">
        <f t="shared" si="4"/>
        <v>1</v>
      </c>
    </row>
    <row r="322" spans="1:6" ht="12.75" customHeight="1" thickBot="1">
      <c r="A322" s="358"/>
      <c r="B322" s="340" t="s">
        <v>784</v>
      </c>
      <c r="C322" s="341"/>
      <c r="D322" s="1061">
        <f>SUM(D321)</f>
        <v>882</v>
      </c>
      <c r="E322" s="1061">
        <f>SUM(E321)</f>
        <v>882</v>
      </c>
      <c r="F322" s="1416">
        <f t="shared" si="4"/>
        <v>1</v>
      </c>
    </row>
    <row r="323" spans="1:6" ht="12.75" customHeight="1">
      <c r="A323" s="358"/>
      <c r="B323" s="985" t="s">
        <v>402</v>
      </c>
      <c r="C323" s="343">
        <f aca="true" t="shared" si="8" ref="C323:E324">SUM(C25+C59+C92+C126+C159+C192+C223+C256+C289)</f>
        <v>0</v>
      </c>
      <c r="D323" s="589">
        <f t="shared" si="8"/>
        <v>6571</v>
      </c>
      <c r="E323" s="589">
        <f t="shared" si="8"/>
        <v>6571</v>
      </c>
      <c r="F323" s="328">
        <f t="shared" si="4"/>
        <v>1</v>
      </c>
    </row>
    <row r="324" spans="1:6" ht="12.75" customHeight="1" thickBot="1">
      <c r="A324" s="358"/>
      <c r="B324" s="345" t="s">
        <v>516</v>
      </c>
      <c r="C324" s="334">
        <f t="shared" si="8"/>
        <v>1034651</v>
      </c>
      <c r="D324" s="1049">
        <f t="shared" si="8"/>
        <v>1057147</v>
      </c>
      <c r="E324" s="1049">
        <f t="shared" si="8"/>
        <v>1038880</v>
      </c>
      <c r="F324" s="922">
        <f t="shared" si="4"/>
        <v>0.9827204731224702</v>
      </c>
    </row>
    <row r="325" spans="1:6" ht="12.75" customHeight="1" thickBot="1">
      <c r="A325" s="358"/>
      <c r="B325" s="346" t="s">
        <v>777</v>
      </c>
      <c r="C325" s="347">
        <f>SUM(C323:C324)</f>
        <v>1034651</v>
      </c>
      <c r="D325" s="1047">
        <f>SUM(D323:D324)</f>
        <v>1063718</v>
      </c>
      <c r="E325" s="1047">
        <f>SUM(E323:E324)</f>
        <v>1045451</v>
      </c>
      <c r="F325" s="1416">
        <f t="shared" si="4"/>
        <v>0.982827215483803</v>
      </c>
    </row>
    <row r="326" spans="1:6" ht="12.75" customHeight="1" thickBot="1">
      <c r="A326" s="358"/>
      <c r="B326" s="256" t="s">
        <v>402</v>
      </c>
      <c r="C326" s="347"/>
      <c r="D326" s="1043">
        <f>SUM(D29+D63+D96+D130+D163+D227+D260+D293)</f>
        <v>6766</v>
      </c>
      <c r="E326" s="1043">
        <f>SUM(E29+E63+E96+E130+E163+E227+E260+E293)</f>
        <v>6766</v>
      </c>
      <c r="F326" s="1087">
        <f t="shared" si="4"/>
        <v>1</v>
      </c>
    </row>
    <row r="327" spans="1:6" ht="12.75" customHeight="1" thickBot="1">
      <c r="A327" s="358"/>
      <c r="B327" s="346" t="s">
        <v>779</v>
      </c>
      <c r="C327" s="347"/>
      <c r="D327" s="1047">
        <f>SUM(D326)</f>
        <v>6766</v>
      </c>
      <c r="E327" s="1047">
        <f>SUM(E326)</f>
        <v>6766</v>
      </c>
      <c r="F327" s="1416">
        <f t="shared" si="4"/>
        <v>1</v>
      </c>
    </row>
    <row r="328" spans="1:6" ht="12.75" customHeight="1" thickBot="1">
      <c r="A328" s="358"/>
      <c r="B328" s="361" t="s">
        <v>791</v>
      </c>
      <c r="C328" s="362">
        <f>SUM(C320+C322+C325)</f>
        <v>1034651</v>
      </c>
      <c r="D328" s="1062">
        <f>SUM(D320+D322+D325+D327)</f>
        <v>1080276</v>
      </c>
      <c r="E328" s="1062">
        <f>SUM(E320+E322+E325+E327)</f>
        <v>1062009</v>
      </c>
      <c r="F328" s="1415">
        <f t="shared" si="4"/>
        <v>0.9830904324450418</v>
      </c>
    </row>
    <row r="329" spans="1:6" ht="13.5">
      <c r="A329" s="358"/>
      <c r="B329" s="351" t="s">
        <v>94</v>
      </c>
      <c r="C329" s="327">
        <f aca="true" t="shared" si="9" ref="C329:D333">SUM(C31+C65+C98+C132+C165+C196+C229+C262+C295)</f>
        <v>791437</v>
      </c>
      <c r="D329" s="588">
        <f t="shared" si="9"/>
        <v>808636</v>
      </c>
      <c r="E329" s="588">
        <f>SUM(E31+E65+E98+E132+E165+E196+E229+E262+E295)</f>
        <v>796732</v>
      </c>
      <c r="F329" s="328">
        <f t="shared" si="4"/>
        <v>0.9852789141220525</v>
      </c>
    </row>
    <row r="330" spans="1:6" ht="12">
      <c r="A330" s="321"/>
      <c r="B330" s="351" t="s">
        <v>95</v>
      </c>
      <c r="C330" s="327">
        <f t="shared" si="9"/>
        <v>190816</v>
      </c>
      <c r="D330" s="588">
        <f t="shared" si="9"/>
        <v>194747</v>
      </c>
      <c r="E330" s="588">
        <f>SUM(E32+E66+E99+E133+E166+E197+E230+E263+E296)</f>
        <v>189318</v>
      </c>
      <c r="F330" s="328">
        <f t="shared" si="4"/>
        <v>0.9721228054860922</v>
      </c>
    </row>
    <row r="331" spans="1:6" ht="12">
      <c r="A331" s="321"/>
      <c r="B331" s="351" t="s">
        <v>96</v>
      </c>
      <c r="C331" s="327">
        <f t="shared" si="9"/>
        <v>40682</v>
      </c>
      <c r="D331" s="588">
        <f t="shared" si="9"/>
        <v>53830</v>
      </c>
      <c r="E331" s="588">
        <f>SUM(E33+E67+E100+E134+E167+E198+E231+E264+E297)</f>
        <v>45382</v>
      </c>
      <c r="F331" s="328">
        <f t="shared" si="4"/>
        <v>0.8430614898755341</v>
      </c>
    </row>
    <row r="332" spans="1:6" ht="12">
      <c r="A332" s="321"/>
      <c r="B332" s="352" t="s">
        <v>98</v>
      </c>
      <c r="C332" s="327">
        <f t="shared" si="9"/>
        <v>0</v>
      </c>
      <c r="D332" s="588">
        <f t="shared" si="9"/>
        <v>0</v>
      </c>
      <c r="E332" s="588">
        <f>SUM(E34+E68+E101+E135+E168+E199+E232+E265+E298)</f>
        <v>0</v>
      </c>
      <c r="F332" s="328"/>
    </row>
    <row r="333" spans="1:6" ht="12.75" thickBot="1">
      <c r="A333" s="321"/>
      <c r="B333" s="353" t="s">
        <v>97</v>
      </c>
      <c r="C333" s="327">
        <f t="shared" si="9"/>
        <v>0</v>
      </c>
      <c r="D333" s="588">
        <f t="shared" si="9"/>
        <v>402</v>
      </c>
      <c r="E333" s="588">
        <f>SUM(E35+E69+E102+E136+E169+E200+E233+E266+E299)</f>
        <v>401</v>
      </c>
      <c r="F333" s="922">
        <f aca="true" t="shared" si="10" ref="F333:F395">SUM(E333/D333)</f>
        <v>0.9975124378109452</v>
      </c>
    </row>
    <row r="334" spans="1:6" ht="12.75" thickBot="1">
      <c r="A334" s="321"/>
      <c r="B334" s="354" t="s">
        <v>776</v>
      </c>
      <c r="C334" s="336">
        <f>SUM(C329:C333)</f>
        <v>1022935</v>
      </c>
      <c r="D334" s="1050">
        <f>SUM(D329:D333)</f>
        <v>1057615</v>
      </c>
      <c r="E334" s="1050">
        <f>SUM(E329:E333)</f>
        <v>1031833</v>
      </c>
      <c r="F334" s="990">
        <f t="shared" si="10"/>
        <v>0.9756225091361224</v>
      </c>
    </row>
    <row r="335" spans="1:6" ht="12">
      <c r="A335" s="321"/>
      <c r="B335" s="351" t="s">
        <v>12</v>
      </c>
      <c r="C335" s="327">
        <f>SUM(C301+C268+C235+C202+C171+C138+C104+C71+C37)</f>
        <v>11716</v>
      </c>
      <c r="D335" s="588">
        <f>SUM(D301+D268+D235+D202+D171+D138+D104+D71+D37)</f>
        <v>22661</v>
      </c>
      <c r="E335" s="588">
        <f>SUM(E301+E268+E235+E202+E171+E138+E104+E71+E37)</f>
        <v>21667</v>
      </c>
      <c r="F335" s="328">
        <f t="shared" si="10"/>
        <v>0.9561360928467411</v>
      </c>
    </row>
    <row r="336" spans="1:6" ht="12">
      <c r="A336" s="321"/>
      <c r="B336" s="351" t="s">
        <v>13</v>
      </c>
      <c r="C336" s="327">
        <f>C38+C72+C105+C139+C172+C203+C236+C269</f>
        <v>0</v>
      </c>
      <c r="D336" s="588">
        <f>D38+D72+D105+D139+D172+D203+D236+D269</f>
        <v>0</v>
      </c>
      <c r="E336" s="588">
        <f>E38+E72+E105+E139+E172+E203+E236+E269</f>
        <v>0</v>
      </c>
      <c r="F336" s="328"/>
    </row>
    <row r="337" spans="1:6" ht="12.75" thickBot="1">
      <c r="A337" s="321"/>
      <c r="B337" s="353" t="s">
        <v>412</v>
      </c>
      <c r="C337" s="334"/>
      <c r="D337" s="1049"/>
      <c r="E337" s="1049"/>
      <c r="F337" s="922"/>
    </row>
    <row r="338" spans="1:6" ht="12.75" thickBot="1">
      <c r="A338" s="321"/>
      <c r="B338" s="355" t="s">
        <v>782</v>
      </c>
      <c r="C338" s="336">
        <f>SUM(C335:C337)</f>
        <v>11716</v>
      </c>
      <c r="D338" s="1050">
        <f>SUM(D335:D337)</f>
        <v>22661</v>
      </c>
      <c r="E338" s="1050">
        <f>SUM(E335:E337)</f>
        <v>21667</v>
      </c>
      <c r="F338" s="990">
        <f t="shared" si="10"/>
        <v>0.9561360928467411</v>
      </c>
    </row>
    <row r="339" spans="1:6" ht="14.25" thickBot="1">
      <c r="A339" s="318"/>
      <c r="B339" s="356" t="s">
        <v>829</v>
      </c>
      <c r="C339" s="350">
        <f>SUM(C334+C338)</f>
        <v>1034651</v>
      </c>
      <c r="D339" s="1048">
        <f>SUM(D334+D338)</f>
        <v>1080276</v>
      </c>
      <c r="E339" s="1048">
        <f>SUM(E334+E338)</f>
        <v>1053500</v>
      </c>
      <c r="F339" s="1416">
        <f t="shared" si="10"/>
        <v>0.9752137416734242</v>
      </c>
    </row>
    <row r="340" spans="1:6" ht="13.5">
      <c r="A340" s="235">
        <v>2795</v>
      </c>
      <c r="B340" s="363" t="s">
        <v>736</v>
      </c>
      <c r="C340" s="364"/>
      <c r="D340" s="1063"/>
      <c r="E340" s="1063"/>
      <c r="F340" s="328"/>
    </row>
    <row r="341" spans="1:6" ht="12" customHeight="1">
      <c r="A341" s="321"/>
      <c r="B341" s="323" t="s">
        <v>912</v>
      </c>
      <c r="C341" s="321"/>
      <c r="D341" s="747"/>
      <c r="E341" s="747"/>
      <c r="F341" s="328"/>
    </row>
    <row r="342" spans="1:6" ht="12.75" thickBot="1">
      <c r="A342" s="321"/>
      <c r="B342" s="324" t="s">
        <v>913</v>
      </c>
      <c r="C342" s="334"/>
      <c r="D342" s="1049"/>
      <c r="E342" s="1049"/>
      <c r="F342" s="922"/>
    </row>
    <row r="343" spans="1:6" ht="12.75" thickBot="1">
      <c r="A343" s="321"/>
      <c r="B343" s="325" t="s">
        <v>926</v>
      </c>
      <c r="C343" s="365"/>
      <c r="D343" s="1064"/>
      <c r="E343" s="1064"/>
      <c r="F343" s="1087"/>
    </row>
    <row r="344" spans="1:6" ht="12">
      <c r="A344" s="321"/>
      <c r="B344" s="323" t="s">
        <v>915</v>
      </c>
      <c r="C344" s="327">
        <f>SUM(C345:C346)</f>
        <v>22752</v>
      </c>
      <c r="D344" s="588">
        <f>SUM(D345:D346)</f>
        <v>69556</v>
      </c>
      <c r="E344" s="588">
        <f>SUM(E345:E346)</f>
        <v>69556</v>
      </c>
      <c r="F344" s="328">
        <f t="shared" si="10"/>
        <v>1</v>
      </c>
    </row>
    <row r="345" spans="1:6" ht="12.75">
      <c r="A345" s="321"/>
      <c r="B345" s="329" t="s">
        <v>916</v>
      </c>
      <c r="C345" s="330"/>
      <c r="D345" s="1053">
        <v>7436</v>
      </c>
      <c r="E345" s="1053">
        <v>7436</v>
      </c>
      <c r="F345" s="328">
        <f t="shared" si="10"/>
        <v>1</v>
      </c>
    </row>
    <row r="346" spans="1:6" ht="12.75">
      <c r="A346" s="321"/>
      <c r="B346" s="329" t="s">
        <v>917</v>
      </c>
      <c r="C346" s="330">
        <v>22752</v>
      </c>
      <c r="D346" s="1065">
        <v>62120</v>
      </c>
      <c r="E346" s="1065">
        <v>62120</v>
      </c>
      <c r="F346" s="328">
        <f t="shared" si="10"/>
        <v>1</v>
      </c>
    </row>
    <row r="347" spans="1:6" ht="12">
      <c r="A347" s="321"/>
      <c r="B347" s="331" t="s">
        <v>918</v>
      </c>
      <c r="C347" s="327">
        <v>4942</v>
      </c>
      <c r="D347" s="1066">
        <v>12339</v>
      </c>
      <c r="E347" s="1066">
        <v>12339</v>
      </c>
      <c r="F347" s="328">
        <f t="shared" si="10"/>
        <v>1</v>
      </c>
    </row>
    <row r="348" spans="1:6" ht="12">
      <c r="A348" s="321"/>
      <c r="B348" s="331" t="s">
        <v>919</v>
      </c>
      <c r="C348" s="327">
        <v>125025</v>
      </c>
      <c r="D348" s="1066">
        <v>140550</v>
      </c>
      <c r="E348" s="1066">
        <v>140550</v>
      </c>
      <c r="F348" s="328">
        <f t="shared" si="10"/>
        <v>1</v>
      </c>
    </row>
    <row r="349" spans="1:6" ht="12">
      <c r="A349" s="321"/>
      <c r="B349" s="331" t="s">
        <v>920</v>
      </c>
      <c r="C349" s="327">
        <v>41234</v>
      </c>
      <c r="D349" s="1066">
        <v>58605</v>
      </c>
      <c r="E349" s="1066">
        <v>58605</v>
      </c>
      <c r="F349" s="328">
        <f t="shared" si="10"/>
        <v>1</v>
      </c>
    </row>
    <row r="350" spans="1:6" ht="12">
      <c r="A350" s="321"/>
      <c r="B350" s="332" t="s">
        <v>449</v>
      </c>
      <c r="C350" s="327"/>
      <c r="D350" s="588">
        <v>3</v>
      </c>
      <c r="E350" s="588">
        <v>3</v>
      </c>
      <c r="F350" s="328">
        <f t="shared" si="10"/>
        <v>1</v>
      </c>
    </row>
    <row r="351" spans="1:6" ht="12.75" thickBot="1">
      <c r="A351" s="321"/>
      <c r="B351" s="333" t="s">
        <v>921</v>
      </c>
      <c r="C351" s="327"/>
      <c r="D351" s="588">
        <v>1922</v>
      </c>
      <c r="E351" s="588">
        <v>1922</v>
      </c>
      <c r="F351" s="922">
        <f t="shared" si="10"/>
        <v>1</v>
      </c>
    </row>
    <row r="352" spans="1:6" ht="12.75" thickBot="1">
      <c r="A352" s="321"/>
      <c r="B352" s="335" t="s">
        <v>117</v>
      </c>
      <c r="C352" s="336">
        <f>SUM(C344+C347+C348+C349+C351)</f>
        <v>193953</v>
      </c>
      <c r="D352" s="1050">
        <f>SUM(D344+D347+D348+D349+D351+D350)</f>
        <v>282975</v>
      </c>
      <c r="E352" s="1050">
        <f>SUM(E344+E347+E348+E349+E351+E350)</f>
        <v>282975</v>
      </c>
      <c r="F352" s="990">
        <f t="shared" si="10"/>
        <v>1</v>
      </c>
    </row>
    <row r="353" spans="1:6" ht="13.5" thickBot="1">
      <c r="A353" s="321"/>
      <c r="B353" s="338" t="s">
        <v>783</v>
      </c>
      <c r="C353" s="339">
        <f>SUM(C352+C343)</f>
        <v>193953</v>
      </c>
      <c r="D353" s="1056">
        <f>SUM(D352+D343)</f>
        <v>282975</v>
      </c>
      <c r="E353" s="1056">
        <f>SUM(E352+E343)</f>
        <v>282975</v>
      </c>
      <c r="F353" s="1416">
        <f t="shared" si="10"/>
        <v>1</v>
      </c>
    </row>
    <row r="354" spans="1:6" ht="13.5" thickBot="1">
      <c r="A354" s="321"/>
      <c r="B354" s="1040" t="s">
        <v>335</v>
      </c>
      <c r="C354" s="803"/>
      <c r="D354" s="1043">
        <v>21</v>
      </c>
      <c r="E354" s="1043">
        <v>21</v>
      </c>
      <c r="F354" s="1087">
        <f t="shared" si="10"/>
        <v>1</v>
      </c>
    </row>
    <row r="355" spans="1:6" ht="12.75" thickBot="1">
      <c r="A355" s="321"/>
      <c r="B355" s="340" t="s">
        <v>784</v>
      </c>
      <c r="C355" s="804"/>
      <c r="D355" s="1044">
        <f>SUM(D354)</f>
        <v>21</v>
      </c>
      <c r="E355" s="1044">
        <f>SUM(E354)</f>
        <v>21</v>
      </c>
      <c r="F355" s="990">
        <f t="shared" si="10"/>
        <v>1</v>
      </c>
    </row>
    <row r="356" spans="1:6" ht="12">
      <c r="A356" s="321"/>
      <c r="B356" s="985" t="s">
        <v>402</v>
      </c>
      <c r="C356" s="343"/>
      <c r="D356" s="589">
        <v>8105</v>
      </c>
      <c r="E356" s="589">
        <v>8105</v>
      </c>
      <c r="F356" s="328">
        <f t="shared" si="10"/>
        <v>1</v>
      </c>
    </row>
    <row r="357" spans="1:6" ht="12">
      <c r="A357" s="321"/>
      <c r="B357" s="344" t="s">
        <v>516</v>
      </c>
      <c r="C357" s="327">
        <v>821317</v>
      </c>
      <c r="D357" s="588">
        <v>827999</v>
      </c>
      <c r="E357" s="588">
        <v>780243</v>
      </c>
      <c r="F357" s="328">
        <f t="shared" si="10"/>
        <v>0.9423236018400989</v>
      </c>
    </row>
    <row r="358" spans="1:6" ht="12.75" thickBot="1">
      <c r="A358" s="321"/>
      <c r="B358" s="345" t="s">
        <v>519</v>
      </c>
      <c r="C358" s="334">
        <v>368994</v>
      </c>
      <c r="D358" s="1046">
        <v>390545</v>
      </c>
      <c r="E358" s="1046">
        <v>384663</v>
      </c>
      <c r="F358" s="922">
        <f t="shared" si="10"/>
        <v>0.9849389955062797</v>
      </c>
    </row>
    <row r="359" spans="1:6" ht="13.5" thickBot="1">
      <c r="A359" s="321"/>
      <c r="B359" s="346" t="s">
        <v>777</v>
      </c>
      <c r="C359" s="347">
        <f>SUM(C356:C358)</f>
        <v>1190311</v>
      </c>
      <c r="D359" s="1047">
        <f>SUM(D356:D358)</f>
        <v>1226649</v>
      </c>
      <c r="E359" s="1047">
        <f>SUM(E356:E358)</f>
        <v>1173011</v>
      </c>
      <c r="F359" s="1416">
        <f t="shared" si="10"/>
        <v>0.9562727397976112</v>
      </c>
    </row>
    <row r="360" spans="1:6" ht="14.25" thickBot="1">
      <c r="A360" s="321"/>
      <c r="B360" s="349" t="s">
        <v>791</v>
      </c>
      <c r="C360" s="350">
        <f>SUM(C353+C355+C359)</f>
        <v>1384264</v>
      </c>
      <c r="D360" s="1048">
        <f>SUM(D353+D355+D359)</f>
        <v>1509645</v>
      </c>
      <c r="E360" s="1048">
        <f>SUM(E353+E355+E359)</f>
        <v>1456007</v>
      </c>
      <c r="F360" s="1415">
        <f t="shared" si="10"/>
        <v>0.9644697925671267</v>
      </c>
    </row>
    <row r="361" spans="1:6" ht="12">
      <c r="A361" s="321"/>
      <c r="B361" s="351" t="s">
        <v>94</v>
      </c>
      <c r="C361" s="327">
        <v>369258</v>
      </c>
      <c r="D361" s="1066">
        <v>358404</v>
      </c>
      <c r="E361" s="1066">
        <v>356748</v>
      </c>
      <c r="F361" s="328">
        <f t="shared" si="10"/>
        <v>0.9953795158536177</v>
      </c>
    </row>
    <row r="362" spans="1:6" ht="12">
      <c r="A362" s="321"/>
      <c r="B362" s="351" t="s">
        <v>95</v>
      </c>
      <c r="C362" s="327">
        <v>92376</v>
      </c>
      <c r="D362" s="1066">
        <v>88272</v>
      </c>
      <c r="E362" s="1066">
        <v>86968</v>
      </c>
      <c r="F362" s="328">
        <f t="shared" si="10"/>
        <v>0.9852274787021932</v>
      </c>
    </row>
    <row r="363" spans="1:6" ht="12">
      <c r="A363" s="321"/>
      <c r="B363" s="351" t="s">
        <v>96</v>
      </c>
      <c r="C363" s="327">
        <v>897630</v>
      </c>
      <c r="D363" s="1066">
        <v>1031269</v>
      </c>
      <c r="E363" s="1066">
        <v>964839</v>
      </c>
      <c r="F363" s="328">
        <f t="shared" si="10"/>
        <v>0.9355842171150301</v>
      </c>
    </row>
    <row r="364" spans="1:6" ht="12">
      <c r="A364" s="321"/>
      <c r="B364" s="352" t="s">
        <v>98</v>
      </c>
      <c r="C364" s="327"/>
      <c r="D364" s="588"/>
      <c r="E364" s="588"/>
      <c r="F364" s="328"/>
    </row>
    <row r="365" spans="1:6" ht="12.75" thickBot="1">
      <c r="A365" s="321"/>
      <c r="B365" s="353" t="s">
        <v>97</v>
      </c>
      <c r="C365" s="327"/>
      <c r="D365" s="588"/>
      <c r="E365" s="588"/>
      <c r="F365" s="922"/>
    </row>
    <row r="366" spans="1:6" ht="12.75" thickBot="1">
      <c r="A366" s="321"/>
      <c r="B366" s="354" t="s">
        <v>776</v>
      </c>
      <c r="C366" s="336">
        <f>SUM(C361:C365)</f>
        <v>1359264</v>
      </c>
      <c r="D366" s="1050">
        <f>SUM(D361:D365)</f>
        <v>1477945</v>
      </c>
      <c r="E366" s="1050">
        <f>SUM(E361:E365)</f>
        <v>1408555</v>
      </c>
      <c r="F366" s="990">
        <f t="shared" si="10"/>
        <v>0.9530496737023367</v>
      </c>
    </row>
    <row r="367" spans="1:6" ht="12">
      <c r="A367" s="321"/>
      <c r="B367" s="351" t="s">
        <v>12</v>
      </c>
      <c r="C367" s="327">
        <v>25000</v>
      </c>
      <c r="D367" s="588">
        <v>31700</v>
      </c>
      <c r="E367" s="588">
        <v>31697</v>
      </c>
      <c r="F367" s="328">
        <f t="shared" si="10"/>
        <v>0.9999053627760253</v>
      </c>
    </row>
    <row r="368" spans="1:6" ht="12">
      <c r="A368" s="321"/>
      <c r="B368" s="351" t="s">
        <v>13</v>
      </c>
      <c r="C368" s="327"/>
      <c r="D368" s="588"/>
      <c r="E368" s="588"/>
      <c r="F368" s="328"/>
    </row>
    <row r="369" spans="1:6" ht="12.75" thickBot="1">
      <c r="A369" s="321"/>
      <c r="B369" s="353" t="s">
        <v>412</v>
      </c>
      <c r="C369" s="327"/>
      <c r="D369" s="588"/>
      <c r="E369" s="588"/>
      <c r="F369" s="922"/>
    </row>
    <row r="370" spans="1:6" ht="12.75" thickBot="1">
      <c r="A370" s="321"/>
      <c r="B370" s="355" t="s">
        <v>782</v>
      </c>
      <c r="C370" s="336">
        <f>SUM(C367:C369)</f>
        <v>25000</v>
      </c>
      <c r="D370" s="1050">
        <f>SUM(D367:D369)</f>
        <v>31700</v>
      </c>
      <c r="E370" s="1050">
        <f>SUM(E367:E369)</f>
        <v>31697</v>
      </c>
      <c r="F370" s="990">
        <f t="shared" si="10"/>
        <v>0.9999053627760253</v>
      </c>
    </row>
    <row r="371" spans="1:6" ht="14.25" thickBot="1">
      <c r="A371" s="318"/>
      <c r="B371" s="356" t="s">
        <v>829</v>
      </c>
      <c r="C371" s="350">
        <f>SUM(C366+C370)</f>
        <v>1384264</v>
      </c>
      <c r="D371" s="1048">
        <f>SUM(D366+D370)</f>
        <v>1509645</v>
      </c>
      <c r="E371" s="1048">
        <f>SUM(E366+E370)</f>
        <v>1440252</v>
      </c>
      <c r="F371" s="1416">
        <f t="shared" si="10"/>
        <v>0.9540335641823078</v>
      </c>
    </row>
    <row r="372" spans="1:6" ht="13.5">
      <c r="A372" s="233">
        <v>2799</v>
      </c>
      <c r="B372" s="236" t="s">
        <v>800</v>
      </c>
      <c r="C372" s="360"/>
      <c r="D372" s="1057"/>
      <c r="E372" s="1057"/>
      <c r="F372" s="328"/>
    </row>
    <row r="373" spans="1:6" ht="12">
      <c r="A373" s="321"/>
      <c r="B373" s="323" t="s">
        <v>912</v>
      </c>
      <c r="C373" s="321"/>
      <c r="D373" s="747"/>
      <c r="E373" s="747"/>
      <c r="F373" s="328"/>
    </row>
    <row r="374" spans="1:6" ht="12.75" thickBot="1">
      <c r="A374" s="321"/>
      <c r="B374" s="324" t="s">
        <v>913</v>
      </c>
      <c r="C374" s="366">
        <f>C308+C342</f>
        <v>0</v>
      </c>
      <c r="D374" s="1058">
        <f>D308+D342</f>
        <v>7946</v>
      </c>
      <c r="E374" s="1058">
        <f>E308+E342</f>
        <v>7946</v>
      </c>
      <c r="F374" s="922">
        <f t="shared" si="10"/>
        <v>1</v>
      </c>
    </row>
    <row r="375" spans="1:6" ht="12.75" thickBot="1">
      <c r="A375" s="321"/>
      <c r="B375" s="325" t="s">
        <v>926</v>
      </c>
      <c r="C375" s="367">
        <f>SUM(C374)</f>
        <v>0</v>
      </c>
      <c r="D375" s="1059">
        <f>SUM(D374)</f>
        <v>7946</v>
      </c>
      <c r="E375" s="1059">
        <f>SUM(E374)</f>
        <v>7946</v>
      </c>
      <c r="F375" s="990">
        <f t="shared" si="10"/>
        <v>1</v>
      </c>
    </row>
    <row r="376" spans="1:6" ht="12">
      <c r="A376" s="321"/>
      <c r="B376" s="323" t="s">
        <v>915</v>
      </c>
      <c r="C376" s="327">
        <f>SUM(C377:C378)</f>
        <v>22752</v>
      </c>
      <c r="D376" s="588">
        <f>SUM(D377:D378)</f>
        <v>69556</v>
      </c>
      <c r="E376" s="588">
        <f>SUM(E377:E378)</f>
        <v>69556</v>
      </c>
      <c r="F376" s="328">
        <f t="shared" si="10"/>
        <v>1</v>
      </c>
    </row>
    <row r="377" spans="1:6" ht="12.75">
      <c r="A377" s="321"/>
      <c r="B377" s="329" t="s">
        <v>916</v>
      </c>
      <c r="C377" s="330">
        <f aca="true" t="shared" si="11" ref="C377:D381">SUM(C345+C311)</f>
        <v>0</v>
      </c>
      <c r="D377" s="1053">
        <f t="shared" si="11"/>
        <v>7436</v>
      </c>
      <c r="E377" s="1053">
        <f>SUM(E345+E311)</f>
        <v>7436</v>
      </c>
      <c r="F377" s="328">
        <f t="shared" si="10"/>
        <v>1</v>
      </c>
    </row>
    <row r="378" spans="1:6" ht="12.75">
      <c r="A378" s="321"/>
      <c r="B378" s="329" t="s">
        <v>917</v>
      </c>
      <c r="C378" s="330">
        <f t="shared" si="11"/>
        <v>22752</v>
      </c>
      <c r="D378" s="1053">
        <f t="shared" si="11"/>
        <v>62120</v>
      </c>
      <c r="E378" s="1053">
        <f>SUM(E346+E312)</f>
        <v>62120</v>
      </c>
      <c r="F378" s="328">
        <f t="shared" si="10"/>
        <v>1</v>
      </c>
    </row>
    <row r="379" spans="1:6" ht="12">
      <c r="A379" s="321"/>
      <c r="B379" s="331" t="s">
        <v>918</v>
      </c>
      <c r="C379" s="327">
        <f t="shared" si="11"/>
        <v>4942</v>
      </c>
      <c r="D379" s="588">
        <f t="shared" si="11"/>
        <v>12485</v>
      </c>
      <c r="E379" s="588">
        <f>SUM(E347+E313)</f>
        <v>12485</v>
      </c>
      <c r="F379" s="328">
        <f t="shared" si="10"/>
        <v>1</v>
      </c>
    </row>
    <row r="380" spans="1:6" ht="12">
      <c r="A380" s="321"/>
      <c r="B380" s="331" t="s">
        <v>919</v>
      </c>
      <c r="C380" s="327">
        <f t="shared" si="11"/>
        <v>125025</v>
      </c>
      <c r="D380" s="588">
        <f t="shared" si="11"/>
        <v>140550</v>
      </c>
      <c r="E380" s="588">
        <f>SUM(E348+E314)</f>
        <v>140550</v>
      </c>
      <c r="F380" s="328">
        <f t="shared" si="10"/>
        <v>1</v>
      </c>
    </row>
    <row r="381" spans="1:6" ht="12">
      <c r="A381" s="321"/>
      <c r="B381" s="331" t="s">
        <v>920</v>
      </c>
      <c r="C381" s="327">
        <f t="shared" si="11"/>
        <v>41234</v>
      </c>
      <c r="D381" s="588">
        <f t="shared" si="11"/>
        <v>58643</v>
      </c>
      <c r="E381" s="588">
        <f>SUM(E349+E315)</f>
        <v>58643</v>
      </c>
      <c r="F381" s="328">
        <f t="shared" si="10"/>
        <v>1</v>
      </c>
    </row>
    <row r="382" spans="1:6" ht="12">
      <c r="A382" s="321"/>
      <c r="B382" s="331" t="s">
        <v>121</v>
      </c>
      <c r="C382" s="327">
        <f>C316</f>
        <v>0</v>
      </c>
      <c r="D382" s="588">
        <f>D316</f>
        <v>0</v>
      </c>
      <c r="E382" s="588">
        <f>E316</f>
        <v>0</v>
      </c>
      <c r="F382" s="328"/>
    </row>
    <row r="383" spans="1:6" ht="12">
      <c r="A383" s="321"/>
      <c r="B383" s="332" t="s">
        <v>449</v>
      </c>
      <c r="C383" s="327">
        <f aca="true" t="shared" si="12" ref="C383:E384">SUM(C350+C317)</f>
        <v>0</v>
      </c>
      <c r="D383" s="588">
        <f t="shared" si="12"/>
        <v>3</v>
      </c>
      <c r="E383" s="588">
        <f t="shared" si="12"/>
        <v>3</v>
      </c>
      <c r="F383" s="328">
        <f t="shared" si="10"/>
        <v>1</v>
      </c>
    </row>
    <row r="384" spans="1:6" ht="12.75" thickBot="1">
      <c r="A384" s="321"/>
      <c r="B384" s="333" t="s">
        <v>921</v>
      </c>
      <c r="C384" s="327">
        <f t="shared" si="12"/>
        <v>0</v>
      </c>
      <c r="D384" s="588">
        <f t="shared" si="12"/>
        <v>2702</v>
      </c>
      <c r="E384" s="588">
        <f t="shared" si="12"/>
        <v>2702</v>
      </c>
      <c r="F384" s="922">
        <f t="shared" si="10"/>
        <v>1</v>
      </c>
    </row>
    <row r="385" spans="1:6" ht="12.75" thickBot="1">
      <c r="A385" s="321"/>
      <c r="B385" s="335" t="s">
        <v>117</v>
      </c>
      <c r="C385" s="336">
        <f>SUM(C376+C379+C380+C381+C384+C382)</f>
        <v>193953</v>
      </c>
      <c r="D385" s="1050">
        <f>SUM(D376+D379+D380+D381+D384+D382+D383)</f>
        <v>283939</v>
      </c>
      <c r="E385" s="1050">
        <f>SUM(E376+E379+E380+E381+E384+E382+E383)</f>
        <v>283939</v>
      </c>
      <c r="F385" s="990">
        <f t="shared" si="10"/>
        <v>1</v>
      </c>
    </row>
    <row r="386" spans="1:6" ht="13.5" thickBot="1">
      <c r="A386" s="321"/>
      <c r="B386" s="338" t="s">
        <v>783</v>
      </c>
      <c r="C386" s="339">
        <f>SUM(C385+C375)</f>
        <v>193953</v>
      </c>
      <c r="D386" s="1056">
        <f>SUM(D385+D375)</f>
        <v>291885</v>
      </c>
      <c r="E386" s="1056">
        <f>SUM(E385+E375)</f>
        <v>291885</v>
      </c>
      <c r="F386" s="1416">
        <f t="shared" si="10"/>
        <v>1</v>
      </c>
    </row>
    <row r="387" spans="1:6" ht="12.75">
      <c r="A387" s="321"/>
      <c r="B387" s="1081" t="s">
        <v>524</v>
      </c>
      <c r="C387" s="1082"/>
      <c r="D387" s="1045">
        <f>SUM(D321)</f>
        <v>882</v>
      </c>
      <c r="E387" s="1045">
        <f>SUM(E321)</f>
        <v>882</v>
      </c>
      <c r="F387" s="328">
        <f t="shared" si="10"/>
        <v>1</v>
      </c>
    </row>
    <row r="388" spans="1:6" ht="13.5" thickBot="1">
      <c r="A388" s="321"/>
      <c r="B388" s="1040" t="s">
        <v>531</v>
      </c>
      <c r="C388" s="803"/>
      <c r="D388" s="1043">
        <f>SUM(D354)</f>
        <v>21</v>
      </c>
      <c r="E388" s="1043">
        <f>SUM(E354)</f>
        <v>21</v>
      </c>
      <c r="F388" s="922">
        <f t="shared" si="10"/>
        <v>1</v>
      </c>
    </row>
    <row r="389" spans="1:6" ht="12.75" thickBot="1">
      <c r="A389" s="321"/>
      <c r="B389" s="340" t="s">
        <v>784</v>
      </c>
      <c r="C389" s="341"/>
      <c r="D389" s="1067">
        <f>SUM(D387:D388)</f>
        <v>903</v>
      </c>
      <c r="E389" s="1067">
        <f>SUM(E387:E388)</f>
        <v>903</v>
      </c>
      <c r="F389" s="990">
        <f t="shared" si="10"/>
        <v>1</v>
      </c>
    </row>
    <row r="390" spans="1:6" ht="12">
      <c r="A390" s="321"/>
      <c r="B390" s="985" t="s">
        <v>402</v>
      </c>
      <c r="C390" s="343">
        <f aca="true" t="shared" si="13" ref="C390:E391">SUM(C356+C323)</f>
        <v>0</v>
      </c>
      <c r="D390" s="589">
        <f t="shared" si="13"/>
        <v>14676</v>
      </c>
      <c r="E390" s="589">
        <f t="shared" si="13"/>
        <v>14676</v>
      </c>
      <c r="F390" s="328">
        <f t="shared" si="10"/>
        <v>1</v>
      </c>
    </row>
    <row r="391" spans="1:6" ht="12">
      <c r="A391" s="321"/>
      <c r="B391" s="344" t="s">
        <v>516</v>
      </c>
      <c r="C391" s="327">
        <f t="shared" si="13"/>
        <v>1855968</v>
      </c>
      <c r="D391" s="588">
        <f t="shared" si="13"/>
        <v>1885146</v>
      </c>
      <c r="E391" s="588">
        <f t="shared" si="13"/>
        <v>1819123</v>
      </c>
      <c r="F391" s="328">
        <f t="shared" si="10"/>
        <v>0.9649772484465394</v>
      </c>
    </row>
    <row r="392" spans="1:6" ht="12.75" thickBot="1">
      <c r="A392" s="321"/>
      <c r="B392" s="345" t="s">
        <v>519</v>
      </c>
      <c r="C392" s="334">
        <f>SUM(C358)</f>
        <v>368994</v>
      </c>
      <c r="D392" s="1049">
        <f>SUM(D358)</f>
        <v>390545</v>
      </c>
      <c r="E392" s="1049">
        <f>SUM(E358)</f>
        <v>384663</v>
      </c>
      <c r="F392" s="922">
        <f t="shared" si="10"/>
        <v>0.9849389955062797</v>
      </c>
    </row>
    <row r="393" spans="1:6" ht="13.5" thickBot="1">
      <c r="A393" s="321"/>
      <c r="B393" s="346" t="s">
        <v>777</v>
      </c>
      <c r="C393" s="347">
        <f>SUM(C390:C392)</f>
        <v>2224962</v>
      </c>
      <c r="D393" s="1047">
        <f>SUM(D390:D392)</f>
        <v>2290367</v>
      </c>
      <c r="E393" s="1047">
        <f>SUM(E390:E392)</f>
        <v>2218462</v>
      </c>
      <c r="F393" s="1416">
        <f t="shared" si="10"/>
        <v>0.9686054680319791</v>
      </c>
    </row>
    <row r="394" spans="1:6" ht="13.5" thickBot="1">
      <c r="A394" s="321"/>
      <c r="B394" s="256" t="s">
        <v>402</v>
      </c>
      <c r="C394" s="347"/>
      <c r="D394" s="1043">
        <f>SUM(D327)</f>
        <v>6766</v>
      </c>
      <c r="E394" s="1043">
        <f>SUM(E327)</f>
        <v>6766</v>
      </c>
      <c r="F394" s="1087">
        <f t="shared" si="10"/>
        <v>1</v>
      </c>
    </row>
    <row r="395" spans="1:6" ht="13.5" thickBot="1">
      <c r="A395" s="321"/>
      <c r="B395" s="346" t="s">
        <v>779</v>
      </c>
      <c r="C395" s="347"/>
      <c r="D395" s="1047">
        <f>SUM(D394)</f>
        <v>6766</v>
      </c>
      <c r="E395" s="1047">
        <f>SUM(E394)</f>
        <v>6766</v>
      </c>
      <c r="F395" s="1416">
        <f t="shared" si="10"/>
        <v>1</v>
      </c>
    </row>
    <row r="396" spans="1:6" ht="14.25" thickBot="1">
      <c r="A396" s="321"/>
      <c r="B396" s="349" t="s">
        <v>791</v>
      </c>
      <c r="C396" s="350">
        <f>SUM(C386+C389+C393)</f>
        <v>2418915</v>
      </c>
      <c r="D396" s="1048">
        <f>SUM(D386+D389+D393+D395)</f>
        <v>2589921</v>
      </c>
      <c r="E396" s="1048">
        <f>SUM(E386+E389+E393+E395)</f>
        <v>2518016</v>
      </c>
      <c r="F396" s="1416">
        <f aca="true" t="shared" si="14" ref="F396:F459">SUM(E396/D396)</f>
        <v>0.972236604900304</v>
      </c>
    </row>
    <row r="397" spans="1:6" ht="12">
      <c r="A397" s="321"/>
      <c r="B397" s="351" t="s">
        <v>94</v>
      </c>
      <c r="C397" s="327">
        <f aca="true" t="shared" si="15" ref="C397:D401">SUM(C361+C329)</f>
        <v>1160695</v>
      </c>
      <c r="D397" s="588">
        <f t="shared" si="15"/>
        <v>1167040</v>
      </c>
      <c r="E397" s="588">
        <f>SUM(E361+E329)</f>
        <v>1153480</v>
      </c>
      <c r="F397" s="328">
        <f t="shared" si="14"/>
        <v>0.9883808609816287</v>
      </c>
    </row>
    <row r="398" spans="1:6" ht="12">
      <c r="A398" s="321"/>
      <c r="B398" s="351" t="s">
        <v>95</v>
      </c>
      <c r="C398" s="327">
        <f t="shared" si="15"/>
        <v>283192</v>
      </c>
      <c r="D398" s="588">
        <f t="shared" si="15"/>
        <v>283019</v>
      </c>
      <c r="E398" s="588">
        <f>SUM(E362+E330)</f>
        <v>276286</v>
      </c>
      <c r="F398" s="328">
        <f t="shared" si="14"/>
        <v>0.9762100777686303</v>
      </c>
    </row>
    <row r="399" spans="1:6" ht="12">
      <c r="A399" s="321"/>
      <c r="B399" s="351" t="s">
        <v>96</v>
      </c>
      <c r="C399" s="327">
        <f t="shared" si="15"/>
        <v>938312</v>
      </c>
      <c r="D399" s="588">
        <f t="shared" si="15"/>
        <v>1085099</v>
      </c>
      <c r="E399" s="588">
        <f>SUM(E363+E331)</f>
        <v>1010221</v>
      </c>
      <c r="F399" s="328">
        <f t="shared" si="14"/>
        <v>0.9309943148044556</v>
      </c>
    </row>
    <row r="400" spans="1:6" ht="12">
      <c r="A400" s="321"/>
      <c r="B400" s="352" t="s">
        <v>98</v>
      </c>
      <c r="C400" s="327">
        <f t="shared" si="15"/>
        <v>0</v>
      </c>
      <c r="D400" s="588">
        <f t="shared" si="15"/>
        <v>0</v>
      </c>
      <c r="E400" s="588">
        <f>SUM(E364+E332)</f>
        <v>0</v>
      </c>
      <c r="F400" s="328"/>
    </row>
    <row r="401" spans="1:6" ht="12.75" thickBot="1">
      <c r="A401" s="321"/>
      <c r="B401" s="353" t="s">
        <v>97</v>
      </c>
      <c r="C401" s="327">
        <f t="shared" si="15"/>
        <v>0</v>
      </c>
      <c r="D401" s="588">
        <f t="shared" si="15"/>
        <v>402</v>
      </c>
      <c r="E401" s="588">
        <f>SUM(E365+E333)</f>
        <v>401</v>
      </c>
      <c r="F401" s="922">
        <f t="shared" si="14"/>
        <v>0.9975124378109452</v>
      </c>
    </row>
    <row r="402" spans="1:6" ht="12.75" thickBot="1">
      <c r="A402" s="321"/>
      <c r="B402" s="354" t="s">
        <v>776</v>
      </c>
      <c r="C402" s="336">
        <f>SUM(C397:C401)</f>
        <v>2382199</v>
      </c>
      <c r="D402" s="1050">
        <f>SUM(D397:D401)</f>
        <v>2535560</v>
      </c>
      <c r="E402" s="1050">
        <f>SUM(E397:E401)</f>
        <v>2440388</v>
      </c>
      <c r="F402" s="990">
        <f t="shared" si="14"/>
        <v>0.9624650964678414</v>
      </c>
    </row>
    <row r="403" spans="1:6" ht="12">
      <c r="A403" s="321"/>
      <c r="B403" s="351" t="s">
        <v>12</v>
      </c>
      <c r="C403" s="327">
        <f aca="true" t="shared" si="16" ref="C403:E404">SUM(C367+C335)</f>
        <v>36716</v>
      </c>
      <c r="D403" s="588">
        <f t="shared" si="16"/>
        <v>54361</v>
      </c>
      <c r="E403" s="588">
        <f t="shared" si="16"/>
        <v>53364</v>
      </c>
      <c r="F403" s="328">
        <f t="shared" si="14"/>
        <v>0.9816596457018819</v>
      </c>
    </row>
    <row r="404" spans="1:6" ht="12">
      <c r="A404" s="321"/>
      <c r="B404" s="351" t="s">
        <v>13</v>
      </c>
      <c r="C404" s="327">
        <f t="shared" si="16"/>
        <v>0</v>
      </c>
      <c r="D404" s="588">
        <f t="shared" si="16"/>
        <v>0</v>
      </c>
      <c r="E404" s="588">
        <f t="shared" si="16"/>
        <v>0</v>
      </c>
      <c r="F404" s="328"/>
    </row>
    <row r="405" spans="1:6" ht="12.75" thickBot="1">
      <c r="A405" s="321"/>
      <c r="B405" s="353" t="s">
        <v>412</v>
      </c>
      <c r="C405" s="334"/>
      <c r="D405" s="1049"/>
      <c r="E405" s="1049"/>
      <c r="F405" s="922"/>
    </row>
    <row r="406" spans="1:6" ht="12.75" thickBot="1">
      <c r="A406" s="321"/>
      <c r="B406" s="355" t="s">
        <v>782</v>
      </c>
      <c r="C406" s="336">
        <f>SUM(C403:C405)</f>
        <v>36716</v>
      </c>
      <c r="D406" s="1050">
        <f>SUM(D403:D405)</f>
        <v>54361</v>
      </c>
      <c r="E406" s="1050">
        <f>SUM(E403:E405)</f>
        <v>53364</v>
      </c>
      <c r="F406" s="990">
        <f t="shared" si="14"/>
        <v>0.9816596457018819</v>
      </c>
    </row>
    <row r="407" spans="1:6" ht="14.25" thickBot="1">
      <c r="A407" s="318"/>
      <c r="B407" s="356" t="s">
        <v>829</v>
      </c>
      <c r="C407" s="350">
        <f>SUM(C402+C406)</f>
        <v>2418915</v>
      </c>
      <c r="D407" s="1048">
        <f>SUM(D402+D406)</f>
        <v>2589921</v>
      </c>
      <c r="E407" s="1048">
        <f>SUM(E402+E406)</f>
        <v>2493752</v>
      </c>
      <c r="F407" s="1415">
        <f t="shared" si="14"/>
        <v>0.9628679793707994</v>
      </c>
    </row>
    <row r="408" spans="1:6" ht="13.5">
      <c r="A408" s="233">
        <v>2850</v>
      </c>
      <c r="B408" s="236" t="s">
        <v>109</v>
      </c>
      <c r="C408" s="327"/>
      <c r="D408" s="588"/>
      <c r="E408" s="588"/>
      <c r="F408" s="328"/>
    </row>
    <row r="409" spans="1:6" ht="12" customHeight="1">
      <c r="A409" s="321"/>
      <c r="B409" s="323" t="s">
        <v>912</v>
      </c>
      <c r="C409" s="321"/>
      <c r="D409" s="747"/>
      <c r="E409" s="747"/>
      <c r="F409" s="328"/>
    </row>
    <row r="410" spans="1:6" ht="12.75" thickBot="1">
      <c r="A410" s="321"/>
      <c r="B410" s="324" t="s">
        <v>913</v>
      </c>
      <c r="C410" s="602"/>
      <c r="D410" s="1068">
        <v>991</v>
      </c>
      <c r="E410" s="1068">
        <v>992</v>
      </c>
      <c r="F410" s="922">
        <f t="shared" si="14"/>
        <v>1.0010090817356205</v>
      </c>
    </row>
    <row r="411" spans="1:6" ht="12.75" thickBot="1">
      <c r="A411" s="321"/>
      <c r="B411" s="325" t="s">
        <v>926</v>
      </c>
      <c r="C411" s="918"/>
      <c r="D411" s="1069">
        <f>SUM(D410)</f>
        <v>991</v>
      </c>
      <c r="E411" s="1069">
        <f>SUM(E410)</f>
        <v>992</v>
      </c>
      <c r="F411" s="990">
        <f t="shared" si="14"/>
        <v>1.0010090817356205</v>
      </c>
    </row>
    <row r="412" spans="1:6" ht="12">
      <c r="A412" s="321"/>
      <c r="B412" s="323" t="s">
        <v>915</v>
      </c>
      <c r="C412" s="327">
        <f>SUM(C413)</f>
        <v>945</v>
      </c>
      <c r="D412" s="588">
        <f>SUM(D413)</f>
        <v>918</v>
      </c>
      <c r="E412" s="588">
        <v>918</v>
      </c>
      <c r="F412" s="328">
        <f t="shared" si="14"/>
        <v>1</v>
      </c>
    </row>
    <row r="413" spans="1:6" ht="12.75">
      <c r="A413" s="321"/>
      <c r="B413" s="329" t="s">
        <v>916</v>
      </c>
      <c r="C413" s="330">
        <v>945</v>
      </c>
      <c r="D413" s="1053">
        <v>918</v>
      </c>
      <c r="E413" s="1053">
        <v>918</v>
      </c>
      <c r="F413" s="328">
        <f t="shared" si="14"/>
        <v>1</v>
      </c>
    </row>
    <row r="414" spans="1:6" ht="12.75">
      <c r="A414" s="321"/>
      <c r="B414" s="329" t="s">
        <v>917</v>
      </c>
      <c r="C414" s="330"/>
      <c r="D414" s="1053"/>
      <c r="E414" s="1053"/>
      <c r="F414" s="328"/>
    </row>
    <row r="415" spans="1:6" ht="12">
      <c r="A415" s="321"/>
      <c r="B415" s="331" t="s">
        <v>918</v>
      </c>
      <c r="C415" s="327">
        <v>3850</v>
      </c>
      <c r="D415" s="588">
        <v>2253</v>
      </c>
      <c r="E415" s="588">
        <v>2253</v>
      </c>
      <c r="F415" s="328">
        <f t="shared" si="14"/>
        <v>1</v>
      </c>
    </row>
    <row r="416" spans="1:6" ht="12">
      <c r="A416" s="321"/>
      <c r="B416" s="331" t="s">
        <v>919</v>
      </c>
      <c r="C416" s="327">
        <v>13362</v>
      </c>
      <c r="D416" s="588">
        <v>17438</v>
      </c>
      <c r="E416" s="588">
        <v>17438</v>
      </c>
      <c r="F416" s="328">
        <f t="shared" si="14"/>
        <v>1</v>
      </c>
    </row>
    <row r="417" spans="1:6" ht="12">
      <c r="A417" s="321"/>
      <c r="B417" s="331" t="s">
        <v>920</v>
      </c>
      <c r="C417" s="327">
        <v>3598</v>
      </c>
      <c r="D417" s="588">
        <v>3993</v>
      </c>
      <c r="E417" s="588">
        <v>3993</v>
      </c>
      <c r="F417" s="328">
        <f t="shared" si="14"/>
        <v>1</v>
      </c>
    </row>
    <row r="418" spans="1:6" ht="12">
      <c r="A418" s="321"/>
      <c r="B418" s="331" t="s">
        <v>121</v>
      </c>
      <c r="C418" s="327"/>
      <c r="D418" s="588">
        <v>310</v>
      </c>
      <c r="E418" s="588">
        <v>310</v>
      </c>
      <c r="F418" s="328">
        <f t="shared" si="14"/>
        <v>1</v>
      </c>
    </row>
    <row r="419" spans="1:6" ht="12">
      <c r="A419" s="321"/>
      <c r="B419" s="332" t="s">
        <v>449</v>
      </c>
      <c r="C419" s="327"/>
      <c r="D419" s="588"/>
      <c r="E419" s="588"/>
      <c r="F419" s="328"/>
    </row>
    <row r="420" spans="1:6" ht="12.75" thickBot="1">
      <c r="A420" s="321"/>
      <c r="B420" s="333" t="s">
        <v>921</v>
      </c>
      <c r="C420" s="327"/>
      <c r="D420" s="588"/>
      <c r="E420" s="588"/>
      <c r="F420" s="922"/>
    </row>
    <row r="421" spans="1:6" ht="12.75" thickBot="1">
      <c r="A421" s="321"/>
      <c r="B421" s="335" t="s">
        <v>117</v>
      </c>
      <c r="C421" s="336">
        <f>SUM(C412+C415+C416+C417+C420)</f>
        <v>21755</v>
      </c>
      <c r="D421" s="1050">
        <f>SUM(D412+D415+D416+D417+D420+D418)</f>
        <v>24912</v>
      </c>
      <c r="E421" s="1050">
        <f>SUM(E412+E415+E416+E417+E420+E418)</f>
        <v>24912</v>
      </c>
      <c r="F421" s="990">
        <f t="shared" si="14"/>
        <v>1</v>
      </c>
    </row>
    <row r="422" spans="1:6" ht="13.5" thickBot="1">
      <c r="A422" s="321"/>
      <c r="B422" s="338" t="s">
        <v>783</v>
      </c>
      <c r="C422" s="339">
        <f>SUM(C421+C411)</f>
        <v>21755</v>
      </c>
      <c r="D422" s="1056">
        <f>SUM(D421+D411)</f>
        <v>25903</v>
      </c>
      <c r="E422" s="1056">
        <f>SUM(E421+E411)</f>
        <v>25904</v>
      </c>
      <c r="F422" s="1416">
        <f t="shared" si="14"/>
        <v>1.0000386055669228</v>
      </c>
    </row>
    <row r="423" spans="1:6" ht="12.75" thickBot="1">
      <c r="A423" s="321"/>
      <c r="B423" s="340" t="s">
        <v>784</v>
      </c>
      <c r="C423" s="804"/>
      <c r="D423" s="1043"/>
      <c r="E423" s="1043"/>
      <c r="F423" s="1087"/>
    </row>
    <row r="424" spans="1:6" ht="12">
      <c r="A424" s="321"/>
      <c r="B424" s="985" t="s">
        <v>402</v>
      </c>
      <c r="C424" s="343"/>
      <c r="D424" s="589">
        <v>758</v>
      </c>
      <c r="E424" s="589">
        <v>758</v>
      </c>
      <c r="F424" s="328">
        <f t="shared" si="14"/>
        <v>1</v>
      </c>
    </row>
    <row r="425" spans="1:6" ht="12">
      <c r="A425" s="321"/>
      <c r="B425" s="344" t="s">
        <v>516</v>
      </c>
      <c r="C425" s="327">
        <v>515876</v>
      </c>
      <c r="D425" s="588">
        <v>519783</v>
      </c>
      <c r="E425" s="588">
        <v>500030</v>
      </c>
      <c r="F425" s="328">
        <f t="shared" si="14"/>
        <v>0.9619976028458029</v>
      </c>
    </row>
    <row r="426" spans="1:6" ht="12.75" thickBot="1">
      <c r="A426" s="321"/>
      <c r="B426" s="345" t="s">
        <v>519</v>
      </c>
      <c r="C426" s="334">
        <v>10500</v>
      </c>
      <c r="D426" s="1049">
        <v>13650</v>
      </c>
      <c r="E426" s="1049">
        <v>13545</v>
      </c>
      <c r="F426" s="922">
        <f t="shared" si="14"/>
        <v>0.9923076923076923</v>
      </c>
    </row>
    <row r="427" spans="1:6" ht="13.5" thickBot="1">
      <c r="A427" s="321"/>
      <c r="B427" s="346" t="s">
        <v>777</v>
      </c>
      <c r="C427" s="907">
        <f>SUM(C424:C426)</f>
        <v>526376</v>
      </c>
      <c r="D427" s="1061">
        <f>SUM(D424:D426)</f>
        <v>534191</v>
      </c>
      <c r="E427" s="1061">
        <f>SUM(E424:E426)</f>
        <v>514333</v>
      </c>
      <c r="F427" s="1416">
        <f t="shared" si="14"/>
        <v>0.9628260303898792</v>
      </c>
    </row>
    <row r="428" spans="1:6" ht="14.25" thickBot="1">
      <c r="A428" s="321"/>
      <c r="B428" s="349" t="s">
        <v>791</v>
      </c>
      <c r="C428" s="809">
        <f>SUM(C422+C423+C427)</f>
        <v>548131</v>
      </c>
      <c r="D428" s="1070">
        <f>SUM(D422+D423+D427)</f>
        <v>560094</v>
      </c>
      <c r="E428" s="1070">
        <f>SUM(E422+E423+E427)</f>
        <v>540237</v>
      </c>
      <c r="F428" s="1416">
        <f t="shared" si="14"/>
        <v>0.9645470224640864</v>
      </c>
    </row>
    <row r="429" spans="1:6" ht="12.75" customHeight="1">
      <c r="A429" s="321"/>
      <c r="B429" s="351" t="s">
        <v>94</v>
      </c>
      <c r="C429" s="327">
        <v>350400</v>
      </c>
      <c r="D429" s="588">
        <v>354893</v>
      </c>
      <c r="E429" s="588">
        <v>347686</v>
      </c>
      <c r="F429" s="328">
        <f t="shared" si="14"/>
        <v>0.9796924706883483</v>
      </c>
    </row>
    <row r="430" spans="1:6" ht="12">
      <c r="A430" s="321"/>
      <c r="B430" s="351" t="s">
        <v>95</v>
      </c>
      <c r="C430" s="327">
        <v>86395</v>
      </c>
      <c r="D430" s="588">
        <v>87246</v>
      </c>
      <c r="E430" s="588">
        <v>86516</v>
      </c>
      <c r="F430" s="328">
        <f t="shared" si="14"/>
        <v>0.9916328542282741</v>
      </c>
    </row>
    <row r="431" spans="1:6" ht="12">
      <c r="A431" s="321"/>
      <c r="B431" s="351" t="s">
        <v>96</v>
      </c>
      <c r="C431" s="327">
        <v>104391</v>
      </c>
      <c r="D431" s="588">
        <v>111010</v>
      </c>
      <c r="E431" s="588">
        <v>97804</v>
      </c>
      <c r="F431" s="328">
        <f t="shared" si="14"/>
        <v>0.881037744347356</v>
      </c>
    </row>
    <row r="432" spans="1:6" ht="12">
      <c r="A432" s="321"/>
      <c r="B432" s="352" t="s">
        <v>98</v>
      </c>
      <c r="C432" s="327"/>
      <c r="D432" s="588"/>
      <c r="E432" s="588"/>
      <c r="F432" s="328"/>
    </row>
    <row r="433" spans="1:6" ht="12.75" thickBot="1">
      <c r="A433" s="321"/>
      <c r="B433" s="353" t="s">
        <v>97</v>
      </c>
      <c r="C433" s="327"/>
      <c r="D433" s="588"/>
      <c r="E433" s="588"/>
      <c r="F433" s="922"/>
    </row>
    <row r="434" spans="1:6" ht="12.75" thickBot="1">
      <c r="A434" s="321"/>
      <c r="B434" s="354" t="s">
        <v>776</v>
      </c>
      <c r="C434" s="336">
        <f>SUM(C429:C433)</f>
        <v>541186</v>
      </c>
      <c r="D434" s="1050">
        <f>SUM(D429:D433)</f>
        <v>553149</v>
      </c>
      <c r="E434" s="1050">
        <f>SUM(E429:E433)</f>
        <v>532006</v>
      </c>
      <c r="F434" s="990">
        <f t="shared" si="14"/>
        <v>0.961777025720014</v>
      </c>
    </row>
    <row r="435" spans="1:6" ht="12">
      <c r="A435" s="321"/>
      <c r="B435" s="351" t="s">
        <v>12</v>
      </c>
      <c r="C435" s="327">
        <v>6945</v>
      </c>
      <c r="D435" s="588">
        <v>6945</v>
      </c>
      <c r="E435" s="588">
        <v>6865</v>
      </c>
      <c r="F435" s="328">
        <f t="shared" si="14"/>
        <v>0.9884809215262779</v>
      </c>
    </row>
    <row r="436" spans="1:6" ht="12">
      <c r="A436" s="321"/>
      <c r="B436" s="351" t="s">
        <v>13</v>
      </c>
      <c r="C436" s="327"/>
      <c r="D436" s="588"/>
      <c r="E436" s="588"/>
      <c r="F436" s="328"/>
    </row>
    <row r="437" spans="1:6" ht="12.75" thickBot="1">
      <c r="A437" s="321"/>
      <c r="B437" s="353" t="s">
        <v>412</v>
      </c>
      <c r="C437" s="327"/>
      <c r="D437" s="588"/>
      <c r="E437" s="588"/>
      <c r="F437" s="922"/>
    </row>
    <row r="438" spans="1:6" ht="12.75" thickBot="1">
      <c r="A438" s="321"/>
      <c r="B438" s="355" t="s">
        <v>782</v>
      </c>
      <c r="C438" s="336">
        <f>SUM(C435:C437)</f>
        <v>6945</v>
      </c>
      <c r="D438" s="1050">
        <f>SUM(D435:D437)</f>
        <v>6945</v>
      </c>
      <c r="E438" s="1050">
        <f>SUM(E435:E437)</f>
        <v>6865</v>
      </c>
      <c r="F438" s="990">
        <f t="shared" si="14"/>
        <v>0.9884809215262779</v>
      </c>
    </row>
    <row r="439" spans="1:6" ht="14.25" thickBot="1">
      <c r="A439" s="318"/>
      <c r="B439" s="356" t="s">
        <v>829</v>
      </c>
      <c r="C439" s="350">
        <f>SUM(C434+C438)</f>
        <v>548131</v>
      </c>
      <c r="D439" s="1048">
        <f>SUM(D434+D438)</f>
        <v>560094</v>
      </c>
      <c r="E439" s="1048">
        <f>SUM(E434+E438)</f>
        <v>538871</v>
      </c>
      <c r="F439" s="1415">
        <f t="shared" si="14"/>
        <v>0.9621081461326134</v>
      </c>
    </row>
    <row r="440" spans="1:6" ht="13.5">
      <c r="A440" s="233">
        <v>2875</v>
      </c>
      <c r="B440" s="236" t="s">
        <v>74</v>
      </c>
      <c r="C440" s="327"/>
      <c r="D440" s="588"/>
      <c r="E440" s="588"/>
      <c r="F440" s="328"/>
    </row>
    <row r="441" spans="1:6" ht="12" customHeight="1">
      <c r="A441" s="321"/>
      <c r="B441" s="323" t="s">
        <v>912</v>
      </c>
      <c r="C441" s="321"/>
      <c r="D441" s="747"/>
      <c r="E441" s="747"/>
      <c r="F441" s="328"/>
    </row>
    <row r="442" spans="1:6" ht="12.75" thickBot="1">
      <c r="A442" s="321"/>
      <c r="B442" s="324" t="s">
        <v>913</v>
      </c>
      <c r="C442" s="334"/>
      <c r="D442" s="1049">
        <v>11212</v>
      </c>
      <c r="E442" s="1049">
        <v>11362</v>
      </c>
      <c r="F442" s="922">
        <f t="shared" si="14"/>
        <v>1.0133785230110597</v>
      </c>
    </row>
    <row r="443" spans="1:6" ht="12.75" thickBot="1">
      <c r="A443" s="321"/>
      <c r="B443" s="325" t="s">
        <v>926</v>
      </c>
      <c r="C443" s="365"/>
      <c r="D443" s="1064">
        <f>SUM(D442)</f>
        <v>11212</v>
      </c>
      <c r="E443" s="1064">
        <f>SUM(E442)</f>
        <v>11362</v>
      </c>
      <c r="F443" s="1087">
        <f t="shared" si="14"/>
        <v>1.0133785230110597</v>
      </c>
    </row>
    <row r="444" spans="1:6" ht="12">
      <c r="A444" s="321"/>
      <c r="B444" s="323" t="s">
        <v>915</v>
      </c>
      <c r="C444" s="327">
        <v>493</v>
      </c>
      <c r="D444" s="588">
        <v>431</v>
      </c>
      <c r="E444" s="588">
        <v>431</v>
      </c>
      <c r="F444" s="328">
        <f t="shared" si="14"/>
        <v>1</v>
      </c>
    </row>
    <row r="445" spans="1:6" ht="12.75">
      <c r="A445" s="321"/>
      <c r="B445" s="329" t="s">
        <v>916</v>
      </c>
      <c r="C445" s="330"/>
      <c r="D445" s="1053"/>
      <c r="E445" s="1053"/>
      <c r="F445" s="328"/>
    </row>
    <row r="446" spans="1:6" ht="12.75">
      <c r="A446" s="321"/>
      <c r="B446" s="329" t="s">
        <v>917</v>
      </c>
      <c r="C446" s="330">
        <v>493</v>
      </c>
      <c r="D446" s="1053">
        <v>431</v>
      </c>
      <c r="E446" s="1053">
        <v>431</v>
      </c>
      <c r="F446" s="328">
        <f t="shared" si="14"/>
        <v>1</v>
      </c>
    </row>
    <row r="447" spans="1:6" ht="12">
      <c r="A447" s="321"/>
      <c r="B447" s="331" t="s">
        <v>918</v>
      </c>
      <c r="C447" s="327">
        <v>1051</v>
      </c>
      <c r="D447" s="588">
        <v>463</v>
      </c>
      <c r="E447" s="588">
        <v>463</v>
      </c>
      <c r="F447" s="328">
        <f t="shared" si="14"/>
        <v>1</v>
      </c>
    </row>
    <row r="448" spans="1:6" ht="12">
      <c r="A448" s="321"/>
      <c r="B448" s="331" t="s">
        <v>919</v>
      </c>
      <c r="C448" s="327">
        <v>39405</v>
      </c>
      <c r="D448" s="588">
        <v>38117</v>
      </c>
      <c r="E448" s="588">
        <v>38118</v>
      </c>
      <c r="F448" s="328">
        <f t="shared" si="14"/>
        <v>1.0000262350132487</v>
      </c>
    </row>
    <row r="449" spans="1:6" ht="12">
      <c r="A449" s="321"/>
      <c r="B449" s="331" t="s">
        <v>920</v>
      </c>
      <c r="C449" s="327">
        <v>9570</v>
      </c>
      <c r="D449" s="588">
        <v>5060</v>
      </c>
      <c r="E449" s="588">
        <v>5061</v>
      </c>
      <c r="F449" s="328">
        <f t="shared" si="14"/>
        <v>1.0001976284584981</v>
      </c>
    </row>
    <row r="450" spans="1:6" ht="12">
      <c r="A450" s="321"/>
      <c r="B450" s="331" t="s">
        <v>121</v>
      </c>
      <c r="C450" s="327"/>
      <c r="D450" s="588">
        <v>5382</v>
      </c>
      <c r="E450" s="588">
        <v>5382</v>
      </c>
      <c r="F450" s="328">
        <f t="shared" si="14"/>
        <v>1</v>
      </c>
    </row>
    <row r="451" spans="1:6" ht="12">
      <c r="A451" s="321"/>
      <c r="B451" s="332" t="s">
        <v>449</v>
      </c>
      <c r="C451" s="327"/>
      <c r="D451" s="588"/>
      <c r="E451" s="588"/>
      <c r="F451" s="328"/>
    </row>
    <row r="452" spans="1:6" ht="12.75" thickBot="1">
      <c r="A452" s="321"/>
      <c r="B452" s="333" t="s">
        <v>921</v>
      </c>
      <c r="C452" s="327"/>
      <c r="D452" s="588">
        <v>3470</v>
      </c>
      <c r="E452" s="588">
        <v>3471</v>
      </c>
      <c r="F452" s="922">
        <f t="shared" si="14"/>
        <v>1.0002881844380402</v>
      </c>
    </row>
    <row r="453" spans="1:6" ht="12.75" thickBot="1">
      <c r="A453" s="321"/>
      <c r="B453" s="335" t="s">
        <v>117</v>
      </c>
      <c r="C453" s="336">
        <f>SUM(C444+C447+C448+C449+C452)</f>
        <v>50519</v>
      </c>
      <c r="D453" s="1050">
        <f>SUM(D444+D447+D448+D449+D452+D450+D451)</f>
        <v>52923</v>
      </c>
      <c r="E453" s="1050">
        <f>SUM(E444+E447+E448+E449+E452+E450+E451)</f>
        <v>52926</v>
      </c>
      <c r="F453" s="990">
        <f t="shared" si="14"/>
        <v>1.0000566861289042</v>
      </c>
    </row>
    <row r="454" spans="1:6" ht="13.5" thickBot="1">
      <c r="A454" s="321"/>
      <c r="B454" s="338" t="s">
        <v>783</v>
      </c>
      <c r="C454" s="339">
        <f>SUM(C453+C443)</f>
        <v>50519</v>
      </c>
      <c r="D454" s="1056">
        <f>SUM(D453+D443)</f>
        <v>64135</v>
      </c>
      <c r="E454" s="1056">
        <f>SUM(E453+E443)</f>
        <v>64288</v>
      </c>
      <c r="F454" s="1416">
        <f t="shared" si="14"/>
        <v>1.0023855928899976</v>
      </c>
    </row>
    <row r="455" spans="1:6" ht="12.75" thickBot="1">
      <c r="A455" s="321"/>
      <c r="B455" s="340" t="s">
        <v>784</v>
      </c>
      <c r="C455" s="804"/>
      <c r="D455" s="1043"/>
      <c r="E455" s="1043"/>
      <c r="F455" s="1087"/>
    </row>
    <row r="456" spans="1:6" ht="12">
      <c r="A456" s="321"/>
      <c r="B456" s="985" t="s">
        <v>402</v>
      </c>
      <c r="C456" s="343"/>
      <c r="D456" s="589">
        <v>8438</v>
      </c>
      <c r="E456" s="589">
        <v>8438</v>
      </c>
      <c r="F456" s="328">
        <f t="shared" si="14"/>
        <v>1</v>
      </c>
    </row>
    <row r="457" spans="1:6" ht="12.75" thickBot="1">
      <c r="A457" s="321"/>
      <c r="B457" s="345" t="s">
        <v>516</v>
      </c>
      <c r="C457" s="334">
        <v>616565</v>
      </c>
      <c r="D457" s="1049">
        <v>662813</v>
      </c>
      <c r="E457" s="1049">
        <v>630234</v>
      </c>
      <c r="F457" s="922">
        <f t="shared" si="14"/>
        <v>0.9508473732410198</v>
      </c>
    </row>
    <row r="458" spans="1:6" ht="13.5" thickBot="1">
      <c r="A458" s="321"/>
      <c r="B458" s="346" t="s">
        <v>777</v>
      </c>
      <c r="C458" s="347">
        <f>SUM(C456:C457)</f>
        <v>616565</v>
      </c>
      <c r="D458" s="1047">
        <f>SUM(D456:D457)</f>
        <v>671251</v>
      </c>
      <c r="E458" s="1047">
        <f>SUM(E456:E457)</f>
        <v>638672</v>
      </c>
      <c r="F458" s="990">
        <f t="shared" si="14"/>
        <v>0.9514652492137814</v>
      </c>
    </row>
    <row r="459" spans="1:6" ht="14.25" thickBot="1">
      <c r="A459" s="321"/>
      <c r="B459" s="349" t="s">
        <v>791</v>
      </c>
      <c r="C459" s="350">
        <f>SUM(C454+C455+C458)</f>
        <v>667084</v>
      </c>
      <c r="D459" s="1048">
        <f>SUM(D454+D455+D458)</f>
        <v>735386</v>
      </c>
      <c r="E459" s="1048">
        <f>SUM(E454+E455+E458)</f>
        <v>702960</v>
      </c>
      <c r="F459" s="1416">
        <f t="shared" si="14"/>
        <v>0.9559061499675</v>
      </c>
    </row>
    <row r="460" spans="1:6" ht="12">
      <c r="A460" s="321"/>
      <c r="B460" s="351" t="s">
        <v>94</v>
      </c>
      <c r="C460" s="327">
        <v>395048</v>
      </c>
      <c r="D460" s="588">
        <v>429796</v>
      </c>
      <c r="E460" s="588">
        <v>424694</v>
      </c>
      <c r="F460" s="328">
        <f aca="true" t="shared" si="17" ref="F460:F523">SUM(E460/D460)</f>
        <v>0.9881292520172361</v>
      </c>
    </row>
    <row r="461" spans="1:6" ht="12">
      <c r="A461" s="321"/>
      <c r="B461" s="351" t="s">
        <v>95</v>
      </c>
      <c r="C461" s="327">
        <v>95109</v>
      </c>
      <c r="D461" s="588">
        <v>103547</v>
      </c>
      <c r="E461" s="588">
        <v>102358</v>
      </c>
      <c r="F461" s="328">
        <f t="shared" si="17"/>
        <v>0.9885172916646547</v>
      </c>
    </row>
    <row r="462" spans="1:6" ht="12">
      <c r="A462" s="321"/>
      <c r="B462" s="351" t="s">
        <v>96</v>
      </c>
      <c r="C462" s="327">
        <v>169758</v>
      </c>
      <c r="D462" s="588">
        <v>195022</v>
      </c>
      <c r="E462" s="588">
        <v>163929</v>
      </c>
      <c r="F462" s="328">
        <f t="shared" si="17"/>
        <v>0.8405667052947873</v>
      </c>
    </row>
    <row r="463" spans="1:6" ht="12">
      <c r="A463" s="321"/>
      <c r="B463" s="352" t="s">
        <v>98</v>
      </c>
      <c r="C463" s="327">
        <v>600</v>
      </c>
      <c r="D463" s="588">
        <v>600</v>
      </c>
      <c r="E463" s="588">
        <v>388</v>
      </c>
      <c r="F463" s="328">
        <f t="shared" si="17"/>
        <v>0.6466666666666666</v>
      </c>
    </row>
    <row r="464" spans="1:6" ht="12.75" thickBot="1">
      <c r="A464" s="321"/>
      <c r="B464" s="353" t="s">
        <v>97</v>
      </c>
      <c r="C464" s="327"/>
      <c r="D464" s="588"/>
      <c r="E464" s="1049"/>
      <c r="F464" s="922"/>
    </row>
    <row r="465" spans="1:6" ht="12.75" thickBot="1">
      <c r="A465" s="321"/>
      <c r="B465" s="354" t="s">
        <v>776</v>
      </c>
      <c r="C465" s="336">
        <f>SUM(C460:C464)</f>
        <v>660515</v>
      </c>
      <c r="D465" s="1050">
        <f>SUM(D460:D464)</f>
        <v>728965</v>
      </c>
      <c r="E465" s="1050">
        <f>SUM(E460:E464)</f>
        <v>691369</v>
      </c>
      <c r="F465" s="990">
        <f t="shared" si="17"/>
        <v>0.9484255073974746</v>
      </c>
    </row>
    <row r="466" spans="1:6" ht="12">
      <c r="A466" s="321"/>
      <c r="B466" s="351" t="s">
        <v>12</v>
      </c>
      <c r="C466" s="327">
        <v>6569</v>
      </c>
      <c r="D466" s="588">
        <v>6421</v>
      </c>
      <c r="E466" s="588">
        <v>5417</v>
      </c>
      <c r="F466" s="328">
        <f t="shared" si="17"/>
        <v>0.8436380626070705</v>
      </c>
    </row>
    <row r="467" spans="1:6" ht="12">
      <c r="A467" s="321"/>
      <c r="B467" s="351" t="s">
        <v>13</v>
      </c>
      <c r="C467" s="327"/>
      <c r="D467" s="588"/>
      <c r="E467" s="588"/>
      <c r="F467" s="328"/>
    </row>
    <row r="468" spans="1:6" ht="12.75" thickBot="1">
      <c r="A468" s="321"/>
      <c r="B468" s="353" t="s">
        <v>412</v>
      </c>
      <c r="C468" s="327"/>
      <c r="D468" s="588"/>
      <c r="E468" s="588"/>
      <c r="F468" s="922"/>
    </row>
    <row r="469" spans="1:6" ht="12.75" thickBot="1">
      <c r="A469" s="321"/>
      <c r="B469" s="355" t="s">
        <v>782</v>
      </c>
      <c r="C469" s="336">
        <f>SUM(C466:C468)</f>
        <v>6569</v>
      </c>
      <c r="D469" s="1050">
        <f>SUM(D466:D468)</f>
        <v>6421</v>
      </c>
      <c r="E469" s="1050">
        <f>SUM(E466:E468)</f>
        <v>5417</v>
      </c>
      <c r="F469" s="990">
        <f t="shared" si="17"/>
        <v>0.8436380626070705</v>
      </c>
    </row>
    <row r="470" spans="1:6" ht="14.25" thickBot="1">
      <c r="A470" s="318"/>
      <c r="B470" s="356" t="s">
        <v>829</v>
      </c>
      <c r="C470" s="350">
        <f>SUM(C465+C469)</f>
        <v>667084</v>
      </c>
      <c r="D470" s="1048">
        <f>SUM(D465+D469)</f>
        <v>735386</v>
      </c>
      <c r="E470" s="1048">
        <f>SUM(E465+E469)</f>
        <v>696786</v>
      </c>
      <c r="F470" s="1415">
        <f t="shared" si="17"/>
        <v>0.9475105590805373</v>
      </c>
    </row>
    <row r="471" spans="1:6" ht="13.5">
      <c r="A471" s="233">
        <v>2898</v>
      </c>
      <c r="B471" s="358" t="s">
        <v>110</v>
      </c>
      <c r="C471" s="360"/>
      <c r="D471" s="1057"/>
      <c r="E471" s="1057"/>
      <c r="F471" s="328"/>
    </row>
    <row r="472" spans="1:6" ht="12">
      <c r="A472" s="321"/>
      <c r="B472" s="323" t="s">
        <v>912</v>
      </c>
      <c r="C472" s="321"/>
      <c r="D472" s="747"/>
      <c r="E472" s="747"/>
      <c r="F472" s="328"/>
    </row>
    <row r="473" spans="1:6" ht="12.75" thickBot="1">
      <c r="A473" s="321"/>
      <c r="B473" s="324" t="s">
        <v>913</v>
      </c>
      <c r="C473" s="334">
        <f>SUM(C442+C410)</f>
        <v>0</v>
      </c>
      <c r="D473" s="1049">
        <f>SUM(D442+D410)</f>
        <v>12203</v>
      </c>
      <c r="E473" s="1049">
        <f>SUM(E442+E410)</f>
        <v>12354</v>
      </c>
      <c r="F473" s="922">
        <f t="shared" si="17"/>
        <v>1.012374006391871</v>
      </c>
    </row>
    <row r="474" spans="1:6" ht="12.75" thickBot="1">
      <c r="A474" s="321"/>
      <c r="B474" s="325" t="s">
        <v>926</v>
      </c>
      <c r="C474" s="365">
        <f>SUM(C473)</f>
        <v>0</v>
      </c>
      <c r="D474" s="1064">
        <f>SUM(D473)</f>
        <v>12203</v>
      </c>
      <c r="E474" s="1064">
        <f>SUM(E473)</f>
        <v>12354</v>
      </c>
      <c r="F474" s="990">
        <f t="shared" si="17"/>
        <v>1.012374006391871</v>
      </c>
    </row>
    <row r="475" spans="1:6" ht="12">
      <c r="A475" s="321"/>
      <c r="B475" s="323" t="s">
        <v>915</v>
      </c>
      <c r="C475" s="327">
        <f aca="true" t="shared" si="18" ref="C475:C480">SUM(C444+C412)</f>
        <v>1438</v>
      </c>
      <c r="D475" s="588">
        <f aca="true" t="shared" si="19" ref="D475:E480">SUM(D444+D412)</f>
        <v>1349</v>
      </c>
      <c r="E475" s="588">
        <f t="shared" si="19"/>
        <v>1349</v>
      </c>
      <c r="F475" s="328">
        <f t="shared" si="17"/>
        <v>1</v>
      </c>
    </row>
    <row r="476" spans="1:6" ht="12.75">
      <c r="A476" s="321"/>
      <c r="B476" s="329" t="s">
        <v>916</v>
      </c>
      <c r="C476" s="330">
        <f t="shared" si="18"/>
        <v>945</v>
      </c>
      <c r="D476" s="1053">
        <f t="shared" si="19"/>
        <v>918</v>
      </c>
      <c r="E476" s="1053">
        <f t="shared" si="19"/>
        <v>918</v>
      </c>
      <c r="F476" s="328">
        <f t="shared" si="17"/>
        <v>1</v>
      </c>
    </row>
    <row r="477" spans="1:6" ht="12.75">
      <c r="A477" s="321"/>
      <c r="B477" s="329" t="s">
        <v>917</v>
      </c>
      <c r="C477" s="330">
        <f t="shared" si="18"/>
        <v>493</v>
      </c>
      <c r="D477" s="1053">
        <f t="shared" si="19"/>
        <v>431</v>
      </c>
      <c r="E477" s="1053">
        <f t="shared" si="19"/>
        <v>431</v>
      </c>
      <c r="F477" s="328">
        <f t="shared" si="17"/>
        <v>1</v>
      </c>
    </row>
    <row r="478" spans="1:6" ht="12">
      <c r="A478" s="321"/>
      <c r="B478" s="331" t="s">
        <v>918</v>
      </c>
      <c r="C478" s="327">
        <f t="shared" si="18"/>
        <v>4901</v>
      </c>
      <c r="D478" s="588">
        <f t="shared" si="19"/>
        <v>2716</v>
      </c>
      <c r="E478" s="588">
        <f t="shared" si="19"/>
        <v>2716</v>
      </c>
      <c r="F478" s="328">
        <f t="shared" si="17"/>
        <v>1</v>
      </c>
    </row>
    <row r="479" spans="1:6" ht="12">
      <c r="A479" s="321"/>
      <c r="B479" s="331" t="s">
        <v>919</v>
      </c>
      <c r="C479" s="327">
        <f t="shared" si="18"/>
        <v>52767</v>
      </c>
      <c r="D479" s="588">
        <f t="shared" si="19"/>
        <v>55555</v>
      </c>
      <c r="E479" s="588">
        <f t="shared" si="19"/>
        <v>55556</v>
      </c>
      <c r="F479" s="328">
        <f t="shared" si="17"/>
        <v>1.0000180001800019</v>
      </c>
    </row>
    <row r="480" spans="1:6" ht="12">
      <c r="A480" s="321"/>
      <c r="B480" s="331" t="s">
        <v>920</v>
      </c>
      <c r="C480" s="327">
        <f t="shared" si="18"/>
        <v>13168</v>
      </c>
      <c r="D480" s="588">
        <f t="shared" si="19"/>
        <v>9053</v>
      </c>
      <c r="E480" s="588">
        <f t="shared" si="19"/>
        <v>9054</v>
      </c>
      <c r="F480" s="328">
        <f t="shared" si="17"/>
        <v>1.0001104606207887</v>
      </c>
    </row>
    <row r="481" spans="1:6" ht="12">
      <c r="A481" s="321"/>
      <c r="B481" s="331" t="s">
        <v>121</v>
      </c>
      <c r="C481" s="327"/>
      <c r="D481" s="588">
        <f>SUM(D418+D450)</f>
        <v>5692</v>
      </c>
      <c r="E481" s="588">
        <f>SUM(E418+E450)</f>
        <v>5692</v>
      </c>
      <c r="F481" s="328">
        <f t="shared" si="17"/>
        <v>1</v>
      </c>
    </row>
    <row r="482" spans="1:6" ht="12">
      <c r="A482" s="321"/>
      <c r="B482" s="332" t="s">
        <v>449</v>
      </c>
      <c r="C482" s="327">
        <f aca="true" t="shared" si="20" ref="C482:E483">SUM(C451+C419)</f>
        <v>0</v>
      </c>
      <c r="D482" s="588">
        <f t="shared" si="20"/>
        <v>0</v>
      </c>
      <c r="E482" s="588">
        <f t="shared" si="20"/>
        <v>0</v>
      </c>
      <c r="F482" s="328"/>
    </row>
    <row r="483" spans="1:6" ht="12.75" thickBot="1">
      <c r="A483" s="321"/>
      <c r="B483" s="333" t="s">
        <v>921</v>
      </c>
      <c r="C483" s="327">
        <f t="shared" si="20"/>
        <v>0</v>
      </c>
      <c r="D483" s="588">
        <f t="shared" si="20"/>
        <v>3470</v>
      </c>
      <c r="E483" s="588">
        <f t="shared" si="20"/>
        <v>3471</v>
      </c>
      <c r="F483" s="922">
        <f t="shared" si="17"/>
        <v>1.0002881844380402</v>
      </c>
    </row>
    <row r="484" spans="1:6" ht="12.75" thickBot="1">
      <c r="A484" s="321"/>
      <c r="B484" s="335" t="s">
        <v>117</v>
      </c>
      <c r="C484" s="336">
        <f>SUM(C475+C478+C479+C480+C483)</f>
        <v>72274</v>
      </c>
      <c r="D484" s="1050">
        <f>SUM(D475+D478+D479+D480+D483+D481)</f>
        <v>77835</v>
      </c>
      <c r="E484" s="1050">
        <f>SUM(E475+E478+E479+E480+E483+E481)</f>
        <v>77838</v>
      </c>
      <c r="F484" s="990">
        <f t="shared" si="17"/>
        <v>1.0000385430718828</v>
      </c>
    </row>
    <row r="485" spans="1:6" ht="13.5" thickBot="1">
      <c r="A485" s="321"/>
      <c r="B485" s="338" t="s">
        <v>783</v>
      </c>
      <c r="C485" s="339">
        <f>SUM(C484+C474)</f>
        <v>72274</v>
      </c>
      <c r="D485" s="1056">
        <f>SUM(D484+D474)</f>
        <v>90038</v>
      </c>
      <c r="E485" s="1056">
        <f>SUM(E484+E474)</f>
        <v>90192</v>
      </c>
      <c r="F485" s="990">
        <f t="shared" si="17"/>
        <v>1.001710388946889</v>
      </c>
    </row>
    <row r="486" spans="1:6" ht="12.75" thickBot="1">
      <c r="A486" s="321"/>
      <c r="B486" s="340" t="s">
        <v>784</v>
      </c>
      <c r="C486" s="341"/>
      <c r="D486" s="1060"/>
      <c r="E486" s="1060"/>
      <c r="F486" s="1087"/>
    </row>
    <row r="487" spans="1:6" ht="12">
      <c r="A487" s="321"/>
      <c r="B487" s="985" t="s">
        <v>402</v>
      </c>
      <c r="C487" s="343">
        <f aca="true" t="shared" si="21" ref="C487:E488">SUM(C456+C424)</f>
        <v>0</v>
      </c>
      <c r="D487" s="589">
        <f t="shared" si="21"/>
        <v>9196</v>
      </c>
      <c r="E487" s="589">
        <f t="shared" si="21"/>
        <v>9196</v>
      </c>
      <c r="F487" s="328">
        <f t="shared" si="17"/>
        <v>1</v>
      </c>
    </row>
    <row r="488" spans="1:6" ht="12">
      <c r="A488" s="321"/>
      <c r="B488" s="344" t="s">
        <v>516</v>
      </c>
      <c r="C488" s="327">
        <f t="shared" si="21"/>
        <v>1132441</v>
      </c>
      <c r="D488" s="588">
        <f t="shared" si="21"/>
        <v>1182596</v>
      </c>
      <c r="E488" s="588">
        <f t="shared" si="21"/>
        <v>1130264</v>
      </c>
      <c r="F488" s="328">
        <f t="shared" si="17"/>
        <v>0.9557482014145152</v>
      </c>
    </row>
    <row r="489" spans="1:6" ht="12.75" thickBot="1">
      <c r="A489" s="321"/>
      <c r="B489" s="345" t="s">
        <v>519</v>
      </c>
      <c r="C489" s="334">
        <f>SUM(C426)</f>
        <v>10500</v>
      </c>
      <c r="D489" s="1049">
        <f>SUM(D426)</f>
        <v>13650</v>
      </c>
      <c r="E489" s="1049">
        <f>SUM(E426)</f>
        <v>13545</v>
      </c>
      <c r="F489" s="922">
        <f t="shared" si="17"/>
        <v>0.9923076923076923</v>
      </c>
    </row>
    <row r="490" spans="1:6" ht="13.5" thickBot="1">
      <c r="A490" s="321"/>
      <c r="B490" s="346" t="s">
        <v>777</v>
      </c>
      <c r="C490" s="347">
        <f>SUM(C487:C489)</f>
        <v>1142941</v>
      </c>
      <c r="D490" s="1047">
        <f>SUM(D487:D489)</f>
        <v>1205442</v>
      </c>
      <c r="E490" s="1047">
        <f>SUM(E487:E489)</f>
        <v>1153005</v>
      </c>
      <c r="F490" s="990">
        <f t="shared" si="17"/>
        <v>0.9564997735270548</v>
      </c>
    </row>
    <row r="491" spans="1:6" ht="14.25" thickBot="1">
      <c r="A491" s="321"/>
      <c r="B491" s="349" t="s">
        <v>791</v>
      </c>
      <c r="C491" s="350">
        <f>SUM(C485+C486+C490)</f>
        <v>1215215</v>
      </c>
      <c r="D491" s="1048">
        <f>SUM(D485+D486+D490)</f>
        <v>1295480</v>
      </c>
      <c r="E491" s="1048">
        <f>SUM(E485+E486+E490)</f>
        <v>1243197</v>
      </c>
      <c r="F491" s="1416">
        <f t="shared" si="17"/>
        <v>0.9596419859820299</v>
      </c>
    </row>
    <row r="492" spans="1:6" ht="12">
      <c r="A492" s="321"/>
      <c r="B492" s="351" t="s">
        <v>94</v>
      </c>
      <c r="C492" s="327">
        <f aca="true" t="shared" si="22" ref="C492:D496">SUM(C460+C429)</f>
        <v>745448</v>
      </c>
      <c r="D492" s="588">
        <f t="shared" si="22"/>
        <v>784689</v>
      </c>
      <c r="E492" s="588">
        <f>SUM(E460+E429)</f>
        <v>772380</v>
      </c>
      <c r="F492" s="328">
        <f t="shared" si="17"/>
        <v>0.984313530583454</v>
      </c>
    </row>
    <row r="493" spans="1:6" ht="12">
      <c r="A493" s="321"/>
      <c r="B493" s="351" t="s">
        <v>95</v>
      </c>
      <c r="C493" s="327">
        <f t="shared" si="22"/>
        <v>181504</v>
      </c>
      <c r="D493" s="588">
        <f t="shared" si="22"/>
        <v>190793</v>
      </c>
      <c r="E493" s="588">
        <f>SUM(E461+E430)</f>
        <v>188874</v>
      </c>
      <c r="F493" s="328">
        <f t="shared" si="17"/>
        <v>0.9899419790034225</v>
      </c>
    </row>
    <row r="494" spans="1:6" ht="12">
      <c r="A494" s="321"/>
      <c r="B494" s="351" t="s">
        <v>96</v>
      </c>
      <c r="C494" s="327">
        <f t="shared" si="22"/>
        <v>274149</v>
      </c>
      <c r="D494" s="588">
        <f t="shared" si="22"/>
        <v>306032</v>
      </c>
      <c r="E494" s="588">
        <f>SUM(E462+E431)</f>
        <v>261733</v>
      </c>
      <c r="F494" s="328">
        <f t="shared" si="17"/>
        <v>0.8552471636952999</v>
      </c>
    </row>
    <row r="495" spans="1:6" ht="12">
      <c r="A495" s="321"/>
      <c r="B495" s="352" t="s">
        <v>98</v>
      </c>
      <c r="C495" s="327">
        <f t="shared" si="22"/>
        <v>600</v>
      </c>
      <c r="D495" s="588">
        <f t="shared" si="22"/>
        <v>600</v>
      </c>
      <c r="E495" s="588">
        <f>SUM(E463+E432)</f>
        <v>388</v>
      </c>
      <c r="F495" s="328">
        <f t="shared" si="17"/>
        <v>0.6466666666666666</v>
      </c>
    </row>
    <row r="496" spans="1:6" ht="12.75" thickBot="1">
      <c r="A496" s="321"/>
      <c r="B496" s="353" t="s">
        <v>412</v>
      </c>
      <c r="C496" s="327">
        <f t="shared" si="22"/>
        <v>0</v>
      </c>
      <c r="D496" s="588">
        <f t="shared" si="22"/>
        <v>0</v>
      </c>
      <c r="E496" s="588">
        <f>SUM(E464+E433)</f>
        <v>0</v>
      </c>
      <c r="F496" s="922"/>
    </row>
    <row r="497" spans="1:6" ht="12.75" thickBot="1">
      <c r="A497" s="321"/>
      <c r="B497" s="354" t="s">
        <v>776</v>
      </c>
      <c r="C497" s="336">
        <f>SUM(C492:C496)</f>
        <v>1201701</v>
      </c>
      <c r="D497" s="1050">
        <f>SUM(D492:D496)</f>
        <v>1282114</v>
      </c>
      <c r="E497" s="1050">
        <f>SUM(E492:E496)</f>
        <v>1223375</v>
      </c>
      <c r="F497" s="990">
        <f t="shared" si="17"/>
        <v>0.9541858212296255</v>
      </c>
    </row>
    <row r="498" spans="1:6" ht="12">
      <c r="A498" s="321"/>
      <c r="B498" s="351" t="s">
        <v>12</v>
      </c>
      <c r="C498" s="327">
        <f>SUM(C466+C435)</f>
        <v>13514</v>
      </c>
      <c r="D498" s="588">
        <f>SUM(D466+D435)</f>
        <v>13366</v>
      </c>
      <c r="E498" s="588">
        <f>SUM(E466+E435)</f>
        <v>12282</v>
      </c>
      <c r="F498" s="328">
        <f t="shared" si="17"/>
        <v>0.9188986981894359</v>
      </c>
    </row>
    <row r="499" spans="1:6" ht="12">
      <c r="A499" s="321"/>
      <c r="B499" s="351" t="s">
        <v>13</v>
      </c>
      <c r="C499" s="327">
        <f>SUM(C467)</f>
        <v>0</v>
      </c>
      <c r="D499" s="588">
        <f>SUM(D467)</f>
        <v>0</v>
      </c>
      <c r="E499" s="588">
        <f>SUM(E467)</f>
        <v>0</v>
      </c>
      <c r="F499" s="328"/>
    </row>
    <row r="500" spans="1:6" ht="12.75" thickBot="1">
      <c r="A500" s="321"/>
      <c r="B500" s="353" t="s">
        <v>412</v>
      </c>
      <c r="C500" s="334"/>
      <c r="D500" s="1049"/>
      <c r="E500" s="1049"/>
      <c r="F500" s="922"/>
    </row>
    <row r="501" spans="1:6" ht="12.75" thickBot="1">
      <c r="A501" s="321"/>
      <c r="B501" s="355" t="s">
        <v>782</v>
      </c>
      <c r="C501" s="336">
        <f>SUM(C498:C500)</f>
        <v>13514</v>
      </c>
      <c r="D501" s="1050">
        <f>SUM(D498:D500)</f>
        <v>13366</v>
      </c>
      <c r="E501" s="1050">
        <f>SUM(E498:E500)</f>
        <v>12282</v>
      </c>
      <c r="F501" s="990">
        <f t="shared" si="17"/>
        <v>0.9188986981894359</v>
      </c>
    </row>
    <row r="502" spans="1:6" ht="14.25" thickBot="1">
      <c r="A502" s="318"/>
      <c r="B502" s="356" t="s">
        <v>829</v>
      </c>
      <c r="C502" s="809">
        <f>SUM(C497+C501)</f>
        <v>1215215</v>
      </c>
      <c r="D502" s="1070">
        <f>SUM(D497+D501)</f>
        <v>1295480</v>
      </c>
      <c r="E502" s="1070">
        <f>SUM(E497+E501)</f>
        <v>1235657</v>
      </c>
      <c r="F502" s="1415">
        <f t="shared" si="17"/>
        <v>0.9538217494673789</v>
      </c>
    </row>
    <row r="503" spans="1:6" ht="13.5">
      <c r="A503" s="233">
        <v>2985</v>
      </c>
      <c r="B503" s="236" t="s">
        <v>111</v>
      </c>
      <c r="C503" s="327"/>
      <c r="D503" s="588"/>
      <c r="E503" s="588"/>
      <c r="F503" s="328"/>
    </row>
    <row r="504" spans="1:6" ht="12" customHeight="1">
      <c r="A504" s="321"/>
      <c r="B504" s="323" t="s">
        <v>912</v>
      </c>
      <c r="C504" s="321"/>
      <c r="D504" s="747"/>
      <c r="E504" s="747"/>
      <c r="F504" s="328"/>
    </row>
    <row r="505" spans="1:6" ht="12.75" thickBot="1">
      <c r="A505" s="321"/>
      <c r="B505" s="324" t="s">
        <v>913</v>
      </c>
      <c r="C505" s="366">
        <v>10000</v>
      </c>
      <c r="D505" s="1058">
        <v>3436</v>
      </c>
      <c r="E505" s="1058">
        <v>3436</v>
      </c>
      <c r="F505" s="922">
        <f t="shared" si="17"/>
        <v>1</v>
      </c>
    </row>
    <row r="506" spans="1:6" ht="12.75" thickBot="1">
      <c r="A506" s="321"/>
      <c r="B506" s="325" t="s">
        <v>926</v>
      </c>
      <c r="C506" s="367">
        <f>SUM(C505)</f>
        <v>10000</v>
      </c>
      <c r="D506" s="1059">
        <f>SUM(D505)</f>
        <v>3436</v>
      </c>
      <c r="E506" s="1059">
        <f>SUM(E505)</f>
        <v>3436</v>
      </c>
      <c r="F506" s="990">
        <f t="shared" si="17"/>
        <v>1</v>
      </c>
    </row>
    <row r="507" spans="1:6" ht="12">
      <c r="A507" s="321"/>
      <c r="B507" s="323" t="s">
        <v>334</v>
      </c>
      <c r="C507" s="1079"/>
      <c r="D507" s="1080">
        <v>107</v>
      </c>
      <c r="E507" s="1080">
        <v>108</v>
      </c>
      <c r="F507" s="328">
        <f t="shared" si="17"/>
        <v>1.0093457943925233</v>
      </c>
    </row>
    <row r="508" spans="1:6" ht="12">
      <c r="A508" s="321"/>
      <c r="B508" s="323" t="s">
        <v>915</v>
      </c>
      <c r="C508" s="327">
        <v>39370</v>
      </c>
      <c r="D508" s="588">
        <f>SUM(D509)</f>
        <v>39478</v>
      </c>
      <c r="E508" s="588">
        <v>39478</v>
      </c>
      <c r="F508" s="328">
        <f t="shared" si="17"/>
        <v>1</v>
      </c>
    </row>
    <row r="509" spans="1:6" ht="12.75">
      <c r="A509" s="321"/>
      <c r="B509" s="329" t="s">
        <v>916</v>
      </c>
      <c r="C509" s="330">
        <v>39370</v>
      </c>
      <c r="D509" s="1053">
        <v>39478</v>
      </c>
      <c r="E509" s="1053">
        <v>39478</v>
      </c>
      <c r="F509" s="328">
        <f t="shared" si="17"/>
        <v>1</v>
      </c>
    </row>
    <row r="510" spans="1:6" ht="12.75">
      <c r="A510" s="321"/>
      <c r="B510" s="329" t="s">
        <v>917</v>
      </c>
      <c r="C510" s="330"/>
      <c r="D510" s="1053"/>
      <c r="E510" s="1053"/>
      <c r="F510" s="328"/>
    </row>
    <row r="511" spans="1:6" ht="12">
      <c r="A511" s="321"/>
      <c r="B511" s="331" t="s">
        <v>918</v>
      </c>
      <c r="C511" s="327"/>
      <c r="D511" s="588"/>
      <c r="E511" s="588"/>
      <c r="F511" s="328"/>
    </row>
    <row r="512" spans="1:6" ht="12">
      <c r="A512" s="321"/>
      <c r="B512" s="331" t="s">
        <v>919</v>
      </c>
      <c r="C512" s="327"/>
      <c r="D512" s="588"/>
      <c r="E512" s="588"/>
      <c r="F512" s="328"/>
    </row>
    <row r="513" spans="1:6" ht="12">
      <c r="A513" s="321"/>
      <c r="B513" s="331" t="s">
        <v>920</v>
      </c>
      <c r="C513" s="327">
        <v>10630</v>
      </c>
      <c r="D513" s="588">
        <v>9962</v>
      </c>
      <c r="E513" s="588">
        <v>9962</v>
      </c>
      <c r="F513" s="328">
        <f t="shared" si="17"/>
        <v>1</v>
      </c>
    </row>
    <row r="514" spans="1:6" ht="12">
      <c r="A514" s="321"/>
      <c r="B514" s="331" t="s">
        <v>121</v>
      </c>
      <c r="C514" s="327"/>
      <c r="D514" s="588">
        <v>4338</v>
      </c>
      <c r="E514" s="588">
        <v>4338</v>
      </c>
      <c r="F514" s="328">
        <f t="shared" si="17"/>
        <v>1</v>
      </c>
    </row>
    <row r="515" spans="1:6" ht="12">
      <c r="A515" s="321"/>
      <c r="B515" s="332" t="s">
        <v>449</v>
      </c>
      <c r="C515" s="327"/>
      <c r="D515" s="588">
        <v>1</v>
      </c>
      <c r="E515" s="588">
        <v>1</v>
      </c>
      <c r="F515" s="328">
        <f t="shared" si="17"/>
        <v>1</v>
      </c>
    </row>
    <row r="516" spans="1:6" ht="12.75" thickBot="1">
      <c r="A516" s="321"/>
      <c r="B516" s="333" t="s">
        <v>921</v>
      </c>
      <c r="C516" s="327"/>
      <c r="D516" s="588">
        <v>337</v>
      </c>
      <c r="E516" s="588">
        <v>337</v>
      </c>
      <c r="F516" s="922">
        <f t="shared" si="17"/>
        <v>1</v>
      </c>
    </row>
    <row r="517" spans="1:6" ht="12.75" thickBot="1">
      <c r="A517" s="321"/>
      <c r="B517" s="335" t="s">
        <v>117</v>
      </c>
      <c r="C517" s="336">
        <f>SUM(C508+C511+C512+C513+C516)</f>
        <v>50000</v>
      </c>
      <c r="D517" s="1050">
        <f>SUM(D508+D511+D512+D513+D516+D507+D514+D515)</f>
        <v>54223</v>
      </c>
      <c r="E517" s="1050">
        <f>SUM(E508+E511+E512+E513+E516+E507+E514+E515)</f>
        <v>54224</v>
      </c>
      <c r="F517" s="990">
        <f t="shared" si="17"/>
        <v>1.0000184423584089</v>
      </c>
    </row>
    <row r="518" spans="1:6" ht="12.75" thickBot="1">
      <c r="A518" s="321"/>
      <c r="B518" s="824" t="s">
        <v>951</v>
      </c>
      <c r="C518" s="336"/>
      <c r="D518" s="1050">
        <v>1000</v>
      </c>
      <c r="E518" s="1050">
        <v>1000</v>
      </c>
      <c r="F518" s="1088">
        <f t="shared" si="17"/>
        <v>1</v>
      </c>
    </row>
    <row r="519" spans="1:6" ht="13.5" thickBot="1">
      <c r="A519" s="321"/>
      <c r="B519" s="338" t="s">
        <v>783</v>
      </c>
      <c r="C519" s="339">
        <f>SUM(C517+C506)</f>
        <v>60000</v>
      </c>
      <c r="D519" s="1056">
        <f>SUM(D517+D506+D518)</f>
        <v>58659</v>
      </c>
      <c r="E519" s="1056">
        <f>SUM(E517+E506+E518)</f>
        <v>58660</v>
      </c>
      <c r="F519" s="990">
        <f t="shared" si="17"/>
        <v>1.0000170476823675</v>
      </c>
    </row>
    <row r="520" spans="1:6" ht="12.75" thickBot="1">
      <c r="A520" s="321"/>
      <c r="B520" s="132" t="s">
        <v>5</v>
      </c>
      <c r="C520" s="804"/>
      <c r="D520" s="1043">
        <v>32</v>
      </c>
      <c r="E520" s="1043">
        <v>32</v>
      </c>
      <c r="F520" s="1087">
        <f t="shared" si="17"/>
        <v>1</v>
      </c>
    </row>
    <row r="521" spans="1:6" ht="12.75" thickBot="1">
      <c r="A521" s="321"/>
      <c r="B521" s="340" t="s">
        <v>784</v>
      </c>
      <c r="C521" s="804"/>
      <c r="D521" s="1044">
        <f>SUM(D520)</f>
        <v>32</v>
      </c>
      <c r="E521" s="1044">
        <f>SUM(E520)</f>
        <v>32</v>
      </c>
      <c r="F521" s="990">
        <f t="shared" si="17"/>
        <v>1</v>
      </c>
    </row>
    <row r="522" spans="1:6" ht="12">
      <c r="A522" s="321"/>
      <c r="B522" s="985" t="s">
        <v>402</v>
      </c>
      <c r="C522" s="343"/>
      <c r="D522" s="589">
        <v>8718</v>
      </c>
      <c r="E522" s="589">
        <v>8718</v>
      </c>
      <c r="F522" s="328">
        <f t="shared" si="17"/>
        <v>1</v>
      </c>
    </row>
    <row r="523" spans="1:6" ht="12.75" thickBot="1">
      <c r="A523" s="321"/>
      <c r="B523" s="345" t="s">
        <v>516</v>
      </c>
      <c r="C523" s="334">
        <v>333528</v>
      </c>
      <c r="D523" s="1049">
        <v>327003</v>
      </c>
      <c r="E523" s="1049">
        <v>320928</v>
      </c>
      <c r="F523" s="922">
        <f t="shared" si="17"/>
        <v>0.9814221887872588</v>
      </c>
    </row>
    <row r="524" spans="1:6" ht="13.5" thickBot="1">
      <c r="A524" s="321"/>
      <c r="B524" s="346" t="s">
        <v>777</v>
      </c>
      <c r="C524" s="347">
        <f>SUM(C522:C523)</f>
        <v>333528</v>
      </c>
      <c r="D524" s="1047">
        <f>SUM(D522:D523)</f>
        <v>335721</v>
      </c>
      <c r="E524" s="1047">
        <f>SUM(E522:E523)</f>
        <v>329646</v>
      </c>
      <c r="F524" s="990">
        <f>SUM(E524/D524)</f>
        <v>0.9819046172268044</v>
      </c>
    </row>
    <row r="525" spans="1:6" ht="14.25" thickBot="1">
      <c r="A525" s="321"/>
      <c r="B525" s="349" t="s">
        <v>791</v>
      </c>
      <c r="C525" s="350">
        <f>SUM(C519+C521+C524)</f>
        <v>393528</v>
      </c>
      <c r="D525" s="1048">
        <f>SUM(D519+D521+D524)</f>
        <v>394412</v>
      </c>
      <c r="E525" s="1048">
        <f>SUM(E519+E521+E524)</f>
        <v>388338</v>
      </c>
      <c r="F525" s="1415">
        <f>SUM(E525/D525)</f>
        <v>0.9845998600448262</v>
      </c>
    </row>
    <row r="526" spans="1:6" ht="12">
      <c r="A526" s="321"/>
      <c r="B526" s="351" t="s">
        <v>94</v>
      </c>
      <c r="C526" s="327">
        <v>119742</v>
      </c>
      <c r="D526" s="588">
        <v>115814</v>
      </c>
      <c r="E526" s="588">
        <v>114385</v>
      </c>
      <c r="F526" s="328">
        <f>SUM(E526/D526)</f>
        <v>0.987661249935241</v>
      </c>
    </row>
    <row r="527" spans="1:6" ht="12">
      <c r="A527" s="321"/>
      <c r="B527" s="351" t="s">
        <v>95</v>
      </c>
      <c r="C527" s="327">
        <v>32315</v>
      </c>
      <c r="D527" s="588">
        <v>29917</v>
      </c>
      <c r="E527" s="588">
        <v>28449</v>
      </c>
      <c r="F527" s="328">
        <f>SUM(E527/D527)</f>
        <v>0.9509309088478123</v>
      </c>
    </row>
    <row r="528" spans="1:6" ht="12">
      <c r="A528" s="321"/>
      <c r="B528" s="351" t="s">
        <v>96</v>
      </c>
      <c r="C528" s="327">
        <v>234399</v>
      </c>
      <c r="D528" s="588">
        <v>222473</v>
      </c>
      <c r="E528" s="588">
        <v>219039</v>
      </c>
      <c r="F528" s="328">
        <f>SUM(E528/D528)</f>
        <v>0.9845644190530985</v>
      </c>
    </row>
    <row r="529" spans="1:6" ht="12">
      <c r="A529" s="321"/>
      <c r="B529" s="351" t="s">
        <v>98</v>
      </c>
      <c r="C529" s="327"/>
      <c r="D529" s="588"/>
      <c r="E529" s="588"/>
      <c r="F529" s="328"/>
    </row>
    <row r="530" spans="1:6" ht="12.75" thickBot="1">
      <c r="A530" s="321"/>
      <c r="B530" s="748" t="s">
        <v>97</v>
      </c>
      <c r="C530" s="334"/>
      <c r="D530" s="1049">
        <v>23104</v>
      </c>
      <c r="E530" s="1049">
        <v>23104</v>
      </c>
      <c r="F530" s="922">
        <f aca="true" t="shared" si="23" ref="F530:F535">SUM(E530/D530)</f>
        <v>1</v>
      </c>
    </row>
    <row r="531" spans="1:6" ht="12">
      <c r="A531" s="747"/>
      <c r="B531" s="743" t="s">
        <v>776</v>
      </c>
      <c r="C531" s="757">
        <f>SUM(C526:C530)</f>
        <v>386456</v>
      </c>
      <c r="D531" s="1071">
        <f>SUM(D526:D530)</f>
        <v>391308</v>
      </c>
      <c r="E531" s="1071">
        <f>SUM(E526:E530)</f>
        <v>384977</v>
      </c>
      <c r="F531" s="1089">
        <f t="shared" si="23"/>
        <v>0.9838209287824424</v>
      </c>
    </row>
    <row r="532" spans="1:6" ht="12.75">
      <c r="A532" s="321"/>
      <c r="B532" s="744" t="s">
        <v>702</v>
      </c>
      <c r="C532" s="330">
        <v>69789</v>
      </c>
      <c r="D532" s="1053">
        <v>81289</v>
      </c>
      <c r="E532" s="1053">
        <v>78733</v>
      </c>
      <c r="F532" s="328">
        <f t="shared" si="23"/>
        <v>0.9685566312785248</v>
      </c>
    </row>
    <row r="533" spans="1:6" ht="12.75">
      <c r="A533" s="321"/>
      <c r="B533" s="744" t="s">
        <v>700</v>
      </c>
      <c r="C533" s="330">
        <v>35502</v>
      </c>
      <c r="D533" s="1053">
        <v>35502</v>
      </c>
      <c r="E533" s="1053">
        <v>35486</v>
      </c>
      <c r="F533" s="328">
        <f t="shared" si="23"/>
        <v>0.9995493211650048</v>
      </c>
    </row>
    <row r="534" spans="1:6" ht="13.5" thickBot="1">
      <c r="A534" s="321"/>
      <c r="B534" s="745" t="s">
        <v>701</v>
      </c>
      <c r="C534" s="746">
        <v>126901</v>
      </c>
      <c r="D534" s="1072">
        <v>105338</v>
      </c>
      <c r="E534" s="1072">
        <v>95948</v>
      </c>
      <c r="F534" s="922">
        <f t="shared" si="23"/>
        <v>0.910858379692039</v>
      </c>
    </row>
    <row r="535" spans="1:6" ht="12">
      <c r="A535" s="321"/>
      <c r="B535" s="351" t="s">
        <v>12</v>
      </c>
      <c r="C535" s="327">
        <v>7072</v>
      </c>
      <c r="D535" s="588">
        <v>3104</v>
      </c>
      <c r="E535" s="588">
        <v>2927</v>
      </c>
      <c r="F535" s="328">
        <f t="shared" si="23"/>
        <v>0.9429768041237113</v>
      </c>
    </row>
    <row r="536" spans="1:6" ht="12">
      <c r="A536" s="321"/>
      <c r="B536" s="351" t="s">
        <v>13</v>
      </c>
      <c r="C536" s="327"/>
      <c r="D536" s="588"/>
      <c r="E536" s="588"/>
      <c r="F536" s="328"/>
    </row>
    <row r="537" spans="1:6" ht="12.75" thickBot="1">
      <c r="A537" s="321"/>
      <c r="B537" s="353" t="s">
        <v>412</v>
      </c>
      <c r="C537" s="334"/>
      <c r="D537" s="1049"/>
      <c r="E537" s="1049"/>
      <c r="F537" s="922"/>
    </row>
    <row r="538" spans="1:6" ht="12.75" thickBot="1">
      <c r="A538" s="321"/>
      <c r="B538" s="355" t="s">
        <v>782</v>
      </c>
      <c r="C538" s="336">
        <f>SUM(C535:C537)</f>
        <v>7072</v>
      </c>
      <c r="D538" s="1050">
        <f>SUM(D535:D537)</f>
        <v>3104</v>
      </c>
      <c r="E538" s="1050">
        <f>SUM(E535:E537)</f>
        <v>2927</v>
      </c>
      <c r="F538" s="990">
        <f>SUM(E538/D538)</f>
        <v>0.9429768041237113</v>
      </c>
    </row>
    <row r="539" spans="1:6" ht="14.25" thickBot="1">
      <c r="A539" s="318"/>
      <c r="B539" s="356" t="s">
        <v>829</v>
      </c>
      <c r="C539" s="350">
        <f>SUM(C531+C538)</f>
        <v>393528</v>
      </c>
      <c r="D539" s="1048">
        <f>SUM(D531+D538)</f>
        <v>394412</v>
      </c>
      <c r="E539" s="1048">
        <f>SUM(E531+E538)</f>
        <v>387904</v>
      </c>
      <c r="F539" s="1415">
        <f>SUM(E539/D539)</f>
        <v>0.9834994878451974</v>
      </c>
    </row>
    <row r="540" spans="1:6" ht="13.5">
      <c r="A540" s="233">
        <v>2986</v>
      </c>
      <c r="B540" s="236" t="s">
        <v>324</v>
      </c>
      <c r="C540" s="327"/>
      <c r="D540" s="588"/>
      <c r="E540" s="588"/>
      <c r="F540" s="328"/>
    </row>
    <row r="541" spans="1:6" ht="12">
      <c r="A541" s="321"/>
      <c r="B541" s="323" t="s">
        <v>912</v>
      </c>
      <c r="C541" s="321"/>
      <c r="D541" s="747"/>
      <c r="E541" s="747"/>
      <c r="F541" s="328"/>
    </row>
    <row r="542" spans="1:6" ht="12.75" thickBot="1">
      <c r="A542" s="321"/>
      <c r="B542" s="324" t="s">
        <v>913</v>
      </c>
      <c r="C542" s="366"/>
      <c r="D542" s="1058"/>
      <c r="E542" s="1058"/>
      <c r="F542" s="922"/>
    </row>
    <row r="543" spans="1:6" ht="12.75" thickBot="1">
      <c r="A543" s="321"/>
      <c r="B543" s="325" t="s">
        <v>926</v>
      </c>
      <c r="C543" s="367"/>
      <c r="D543" s="1059">
        <f>SUM(D542)</f>
        <v>0</v>
      </c>
      <c r="E543" s="1059">
        <f>SUM(E542)</f>
        <v>0</v>
      </c>
      <c r="F543" s="1087"/>
    </row>
    <row r="544" spans="1:6" ht="12">
      <c r="A544" s="321"/>
      <c r="B544" s="323" t="s">
        <v>915</v>
      </c>
      <c r="C544" s="327"/>
      <c r="D544" s="588">
        <f>SUM(D545:D546)</f>
        <v>2482</v>
      </c>
      <c r="E544" s="588">
        <v>2482</v>
      </c>
      <c r="F544" s="328">
        <f>SUM(E544/D544)</f>
        <v>1</v>
      </c>
    </row>
    <row r="545" spans="1:6" ht="12.75">
      <c r="A545" s="321"/>
      <c r="B545" s="329" t="s">
        <v>916</v>
      </c>
      <c r="C545" s="330"/>
      <c r="D545" s="1053">
        <v>2482</v>
      </c>
      <c r="E545" s="1053">
        <v>2482</v>
      </c>
      <c r="F545" s="328">
        <f>SUM(E545/D545)</f>
        <v>1</v>
      </c>
    </row>
    <row r="546" spans="1:6" ht="12.75">
      <c r="A546" s="321"/>
      <c r="B546" s="329" t="s">
        <v>917</v>
      </c>
      <c r="C546" s="330"/>
      <c r="D546" s="1053"/>
      <c r="E546" s="1053"/>
      <c r="F546" s="328"/>
    </row>
    <row r="547" spans="1:6" ht="12">
      <c r="A547" s="321"/>
      <c r="B547" s="331" t="s">
        <v>918</v>
      </c>
      <c r="C547" s="327"/>
      <c r="D547" s="588"/>
      <c r="E547" s="588"/>
      <c r="F547" s="328"/>
    </row>
    <row r="548" spans="1:6" ht="12">
      <c r="A548" s="321"/>
      <c r="B548" s="331" t="s">
        <v>919</v>
      </c>
      <c r="C548" s="327"/>
      <c r="D548" s="588"/>
      <c r="E548" s="588"/>
      <c r="F548" s="328"/>
    </row>
    <row r="549" spans="1:6" ht="12">
      <c r="A549" s="321"/>
      <c r="B549" s="331" t="s">
        <v>920</v>
      </c>
      <c r="C549" s="327"/>
      <c r="D549" s="588">
        <v>661</v>
      </c>
      <c r="E549" s="588">
        <v>661</v>
      </c>
      <c r="F549" s="328">
        <f>SUM(E549/D549)</f>
        <v>1</v>
      </c>
    </row>
    <row r="550" spans="1:6" ht="12">
      <c r="A550" s="321"/>
      <c r="B550" s="332" t="s">
        <v>449</v>
      </c>
      <c r="C550" s="327"/>
      <c r="D550" s="588"/>
      <c r="E550" s="588"/>
      <c r="F550" s="328"/>
    </row>
    <row r="551" spans="1:6" ht="12.75" thickBot="1">
      <c r="A551" s="321"/>
      <c r="B551" s="333" t="s">
        <v>921</v>
      </c>
      <c r="C551" s="327"/>
      <c r="D551" s="588"/>
      <c r="E551" s="588"/>
      <c r="F551" s="922"/>
    </row>
    <row r="552" spans="1:6" ht="12.75" thickBot="1">
      <c r="A552" s="321"/>
      <c r="B552" s="335" t="s">
        <v>117</v>
      </c>
      <c r="C552" s="336"/>
      <c r="D552" s="1050">
        <f>SUM(D544+D547+D548+D549+D551)</f>
        <v>3143</v>
      </c>
      <c r="E552" s="1050">
        <f>SUM(E544+E547+E548+E549+E551)</f>
        <v>3143</v>
      </c>
      <c r="F552" s="990">
        <f>SUM(E552/D552)</f>
        <v>1</v>
      </c>
    </row>
    <row r="553" spans="1:6" ht="12.75" thickBot="1">
      <c r="A553" s="321"/>
      <c r="B553" s="824" t="s">
        <v>951</v>
      </c>
      <c r="C553" s="336"/>
      <c r="D553" s="1050"/>
      <c r="E553" s="1050"/>
      <c r="F553" s="1087"/>
    </row>
    <row r="554" spans="1:6" ht="13.5" thickBot="1">
      <c r="A554" s="321"/>
      <c r="B554" s="338" t="s">
        <v>783</v>
      </c>
      <c r="C554" s="339"/>
      <c r="D554" s="1056">
        <f>SUM(D552+D543+D553)</f>
        <v>3143</v>
      </c>
      <c r="E554" s="1056">
        <f>SUM(E552+E543+E553)</f>
        <v>3143</v>
      </c>
      <c r="F554" s="990">
        <f>SUM(E554/D554)</f>
        <v>1</v>
      </c>
    </row>
    <row r="555" spans="1:6" ht="12.75" thickBot="1">
      <c r="A555" s="321"/>
      <c r="B555" s="132" t="s">
        <v>5</v>
      </c>
      <c r="C555" s="804"/>
      <c r="D555" s="1043"/>
      <c r="E555" s="1043"/>
      <c r="F555" s="1087"/>
    </row>
    <row r="556" spans="1:6" ht="12.75" thickBot="1">
      <c r="A556" s="321"/>
      <c r="B556" s="340" t="s">
        <v>784</v>
      </c>
      <c r="C556" s="804"/>
      <c r="D556" s="1044">
        <f>SUM(D555)</f>
        <v>0</v>
      </c>
      <c r="E556" s="1044">
        <f>SUM(E555)</f>
        <v>0</v>
      </c>
      <c r="F556" s="1087"/>
    </row>
    <row r="557" spans="1:6" ht="12">
      <c r="A557" s="321"/>
      <c r="B557" s="985" t="s">
        <v>402</v>
      </c>
      <c r="C557" s="343"/>
      <c r="D557" s="589"/>
      <c r="E557" s="589"/>
      <c r="F557" s="328"/>
    </row>
    <row r="558" spans="1:6" ht="12.75" thickBot="1">
      <c r="A558" s="321"/>
      <c r="B558" s="345" t="s">
        <v>516</v>
      </c>
      <c r="C558" s="334"/>
      <c r="D558" s="1049">
        <v>16483</v>
      </c>
      <c r="E558" s="1049">
        <v>15371</v>
      </c>
      <c r="F558" s="922">
        <f aca="true" t="shared" si="24" ref="F558:F563">SUM(E558/D558)</f>
        <v>0.9325365528119881</v>
      </c>
    </row>
    <row r="559" spans="1:6" ht="13.5" thickBot="1">
      <c r="A559" s="321"/>
      <c r="B559" s="346" t="s">
        <v>777</v>
      </c>
      <c r="C559" s="347"/>
      <c r="D559" s="1047">
        <f>SUM(D557:D558)</f>
        <v>16483</v>
      </c>
      <c r="E559" s="1047">
        <f>SUM(E557:E558)</f>
        <v>15371</v>
      </c>
      <c r="F559" s="990">
        <f t="shared" si="24"/>
        <v>0.9325365528119881</v>
      </c>
    </row>
    <row r="560" spans="1:6" ht="14.25" thickBot="1">
      <c r="A560" s="321"/>
      <c r="B560" s="349" t="s">
        <v>791</v>
      </c>
      <c r="C560" s="350"/>
      <c r="D560" s="1048">
        <f>SUM(D554+D556+D559)</f>
        <v>19626</v>
      </c>
      <c r="E560" s="1048">
        <f>SUM(E554+E556+E559)</f>
        <v>18514</v>
      </c>
      <c r="F560" s="1416">
        <f t="shared" si="24"/>
        <v>0.94334046672781</v>
      </c>
    </row>
    <row r="561" spans="1:6" ht="12">
      <c r="A561" s="321"/>
      <c r="B561" s="351" t="s">
        <v>94</v>
      </c>
      <c r="C561" s="327"/>
      <c r="D561" s="588">
        <v>4386</v>
      </c>
      <c r="E561" s="588">
        <v>3777</v>
      </c>
      <c r="F561" s="328">
        <f t="shared" si="24"/>
        <v>0.8611491108071135</v>
      </c>
    </row>
    <row r="562" spans="1:6" ht="12">
      <c r="A562" s="321"/>
      <c r="B562" s="351" t="s">
        <v>95</v>
      </c>
      <c r="C562" s="327"/>
      <c r="D562" s="588">
        <v>989</v>
      </c>
      <c r="E562" s="588">
        <v>645</v>
      </c>
      <c r="F562" s="328">
        <f t="shared" si="24"/>
        <v>0.6521739130434783</v>
      </c>
    </row>
    <row r="563" spans="1:6" ht="12">
      <c r="A563" s="321"/>
      <c r="B563" s="351" t="s">
        <v>96</v>
      </c>
      <c r="C563" s="327"/>
      <c r="D563" s="588">
        <v>14051</v>
      </c>
      <c r="E563" s="588">
        <v>13892</v>
      </c>
      <c r="F563" s="328">
        <f t="shared" si="24"/>
        <v>0.988684079424952</v>
      </c>
    </row>
    <row r="564" spans="1:6" ht="12">
      <c r="A564" s="321"/>
      <c r="B564" s="351" t="s">
        <v>98</v>
      </c>
      <c r="C564" s="327"/>
      <c r="D564" s="588"/>
      <c r="E564" s="588"/>
      <c r="F564" s="328"/>
    </row>
    <row r="565" spans="1:6" ht="12.75" thickBot="1">
      <c r="A565" s="321"/>
      <c r="B565" s="748" t="s">
        <v>97</v>
      </c>
      <c r="C565" s="334"/>
      <c r="D565" s="1049"/>
      <c r="E565" s="1049"/>
      <c r="F565" s="922"/>
    </row>
    <row r="566" spans="1:6" ht="13.5" thickBot="1">
      <c r="A566" s="321"/>
      <c r="B566" s="354" t="s">
        <v>776</v>
      </c>
      <c r="C566" s="1074"/>
      <c r="D566" s="1075">
        <f>SUM(D561:D565)</f>
        <v>19426</v>
      </c>
      <c r="E566" s="1075">
        <f>SUM(E561:E565)</f>
        <v>18314</v>
      </c>
      <c r="F566" s="990">
        <f>SUM(E566/D566)</f>
        <v>0.9427571296200967</v>
      </c>
    </row>
    <row r="567" spans="1:6" ht="12">
      <c r="A567" s="321"/>
      <c r="B567" s="351" t="s">
        <v>12</v>
      </c>
      <c r="C567" s="327"/>
      <c r="D567" s="588">
        <v>200</v>
      </c>
      <c r="E567" s="588">
        <v>200</v>
      </c>
      <c r="F567" s="328">
        <f>SUM(E567/D567)</f>
        <v>1</v>
      </c>
    </row>
    <row r="568" spans="1:6" ht="12">
      <c r="A568" s="321"/>
      <c r="B568" s="351" t="s">
        <v>13</v>
      </c>
      <c r="C568" s="327"/>
      <c r="D568" s="588"/>
      <c r="E568" s="588"/>
      <c r="F568" s="328"/>
    </row>
    <row r="569" spans="1:6" ht="12.75" thickBot="1">
      <c r="A569" s="321"/>
      <c r="B569" s="353" t="s">
        <v>412</v>
      </c>
      <c r="C569" s="334"/>
      <c r="D569" s="1049"/>
      <c r="E569" s="1049"/>
      <c r="F569" s="922"/>
    </row>
    <row r="570" spans="1:6" ht="12.75" thickBot="1">
      <c r="A570" s="321"/>
      <c r="B570" s="355" t="s">
        <v>782</v>
      </c>
      <c r="C570" s="336"/>
      <c r="D570" s="1050">
        <f>SUM(D567:D569)</f>
        <v>200</v>
      </c>
      <c r="E570" s="1050">
        <f>SUM(E567:E569)</f>
        <v>200</v>
      </c>
      <c r="F570" s="990">
        <f>SUM(E570/D570)</f>
        <v>1</v>
      </c>
    </row>
    <row r="571" spans="1:6" ht="14.25" thickBot="1">
      <c r="A571" s="318"/>
      <c r="B571" s="356" t="s">
        <v>829</v>
      </c>
      <c r="C571" s="350"/>
      <c r="D571" s="1048">
        <f>SUM(D570,D566)</f>
        <v>19626</v>
      </c>
      <c r="E571" s="1048">
        <f>SUM(E570,E566)</f>
        <v>18514</v>
      </c>
      <c r="F571" s="1417">
        <f>SUM(E571/D571)</f>
        <v>0.94334046672781</v>
      </c>
    </row>
    <row r="572" spans="1:6" ht="13.5">
      <c r="A572" s="233">
        <v>2985</v>
      </c>
      <c r="B572" s="236" t="s">
        <v>330</v>
      </c>
      <c r="C572" s="327"/>
      <c r="D572" s="588"/>
      <c r="E572" s="588"/>
      <c r="F572" s="328"/>
    </row>
    <row r="573" spans="1:6" ht="12">
      <c r="A573" s="321"/>
      <c r="B573" s="323" t="s">
        <v>912</v>
      </c>
      <c r="C573" s="321"/>
      <c r="D573" s="747"/>
      <c r="E573" s="747"/>
      <c r="F573" s="328"/>
    </row>
    <row r="574" spans="1:6" ht="12.75" thickBot="1">
      <c r="A574" s="321"/>
      <c r="B574" s="324" t="s">
        <v>913</v>
      </c>
      <c r="C574" s="366">
        <v>10000</v>
      </c>
      <c r="D574" s="1058"/>
      <c r="E574" s="1058"/>
      <c r="F574" s="922"/>
    </row>
    <row r="575" spans="1:6" ht="12.75" thickBot="1">
      <c r="A575" s="321"/>
      <c r="B575" s="325" t="s">
        <v>926</v>
      </c>
      <c r="C575" s="367">
        <f>SUM(C574)</f>
        <v>10000</v>
      </c>
      <c r="D575" s="1059">
        <f>SUM(D574)</f>
        <v>0</v>
      </c>
      <c r="E575" s="1059"/>
      <c r="F575" s="1087"/>
    </row>
    <row r="576" spans="1:6" ht="12">
      <c r="A576" s="321"/>
      <c r="B576" s="323" t="s">
        <v>915</v>
      </c>
      <c r="C576" s="327">
        <v>39370</v>
      </c>
      <c r="D576" s="588"/>
      <c r="E576" s="588"/>
      <c r="F576" s="328"/>
    </row>
    <row r="577" spans="1:6" ht="12.75">
      <c r="A577" s="321"/>
      <c r="B577" s="329" t="s">
        <v>916</v>
      </c>
      <c r="C577" s="330">
        <v>39370</v>
      </c>
      <c r="D577" s="1053"/>
      <c r="E577" s="1053"/>
      <c r="F577" s="328"/>
    </row>
    <row r="578" spans="1:6" ht="12.75">
      <c r="A578" s="321"/>
      <c r="B578" s="329" t="s">
        <v>917</v>
      </c>
      <c r="C578" s="330"/>
      <c r="D578" s="1053"/>
      <c r="E578" s="1053"/>
      <c r="F578" s="328"/>
    </row>
    <row r="579" spans="1:6" ht="12">
      <c r="A579" s="321"/>
      <c r="B579" s="331" t="s">
        <v>918</v>
      </c>
      <c r="C579" s="327"/>
      <c r="D579" s="588"/>
      <c r="E579" s="588"/>
      <c r="F579" s="328"/>
    </row>
    <row r="580" spans="1:6" ht="12">
      <c r="A580" s="321"/>
      <c r="B580" s="331" t="s">
        <v>919</v>
      </c>
      <c r="C580" s="327"/>
      <c r="D580" s="588"/>
      <c r="E580" s="588"/>
      <c r="F580" s="328"/>
    </row>
    <row r="581" spans="1:6" ht="12">
      <c r="A581" s="321"/>
      <c r="B581" s="331" t="s">
        <v>920</v>
      </c>
      <c r="C581" s="327">
        <v>10630</v>
      </c>
      <c r="D581" s="588"/>
      <c r="E581" s="588"/>
      <c r="F581" s="328"/>
    </row>
    <row r="582" spans="1:6" ht="12">
      <c r="A582" s="321"/>
      <c r="B582" s="332" t="s">
        <v>449</v>
      </c>
      <c r="C582" s="327"/>
      <c r="D582" s="588"/>
      <c r="E582" s="588"/>
      <c r="F582" s="328"/>
    </row>
    <row r="583" spans="1:6" ht="12.75" thickBot="1">
      <c r="A583" s="321"/>
      <c r="B583" s="333" t="s">
        <v>921</v>
      </c>
      <c r="C583" s="327"/>
      <c r="D583" s="588"/>
      <c r="E583" s="588"/>
      <c r="F583" s="922"/>
    </row>
    <row r="584" spans="1:6" ht="12.75" thickBot="1">
      <c r="A584" s="321"/>
      <c r="B584" s="335" t="s">
        <v>117</v>
      </c>
      <c r="C584" s="336">
        <f>SUM(C576+C579+C580+C581+C583)</f>
        <v>50000</v>
      </c>
      <c r="D584" s="1050">
        <f>SUM(D576+D579+D580+D581+D583)</f>
        <v>0</v>
      </c>
      <c r="E584" s="1050"/>
      <c r="F584" s="1087"/>
    </row>
    <row r="585" spans="1:6" ht="12.75" thickBot="1">
      <c r="A585" s="321"/>
      <c r="B585" s="824" t="s">
        <v>951</v>
      </c>
      <c r="C585" s="336"/>
      <c r="D585" s="1050"/>
      <c r="E585" s="1050"/>
      <c r="F585" s="1087"/>
    </row>
    <row r="586" spans="1:6" ht="13.5" thickBot="1">
      <c r="A586" s="321"/>
      <c r="B586" s="338" t="s">
        <v>783</v>
      </c>
      <c r="C586" s="339">
        <f>SUM(C584+C575)</f>
        <v>60000</v>
      </c>
      <c r="D586" s="1056">
        <f>SUM(D584+D575+D585)</f>
        <v>0</v>
      </c>
      <c r="E586" s="1056"/>
      <c r="F586" s="1087"/>
    </row>
    <row r="587" spans="1:6" ht="12.75" thickBot="1">
      <c r="A587" s="321"/>
      <c r="B587" s="132" t="s">
        <v>5</v>
      </c>
      <c r="C587" s="804"/>
      <c r="D587" s="1043"/>
      <c r="E587" s="1043"/>
      <c r="F587" s="1087"/>
    </row>
    <row r="588" spans="1:6" ht="12.75" thickBot="1">
      <c r="A588" s="321"/>
      <c r="B588" s="340" t="s">
        <v>784</v>
      </c>
      <c r="C588" s="804"/>
      <c r="D588" s="1044">
        <f>SUM(D587)</f>
        <v>0</v>
      </c>
      <c r="E588" s="1044"/>
      <c r="F588" s="1087"/>
    </row>
    <row r="589" spans="1:6" ht="12">
      <c r="A589" s="321"/>
      <c r="B589" s="985" t="s">
        <v>402</v>
      </c>
      <c r="C589" s="343"/>
      <c r="D589" s="589"/>
      <c r="E589" s="589"/>
      <c r="F589" s="328"/>
    </row>
    <row r="590" spans="1:6" ht="12.75" thickBot="1">
      <c r="A590" s="321"/>
      <c r="B590" s="345" t="s">
        <v>516</v>
      </c>
      <c r="C590" s="334">
        <v>333528</v>
      </c>
      <c r="D590" s="1049"/>
      <c r="E590" s="1049"/>
      <c r="F590" s="922"/>
    </row>
    <row r="591" spans="1:6" ht="13.5" thickBot="1">
      <c r="A591" s="321"/>
      <c r="B591" s="346" t="s">
        <v>777</v>
      </c>
      <c r="C591" s="347">
        <f>SUM(C589:C590)</f>
        <v>333528</v>
      </c>
      <c r="D591" s="1047">
        <f>SUM(D589:D590)</f>
        <v>0</v>
      </c>
      <c r="E591" s="1047"/>
      <c r="F591" s="1087"/>
    </row>
    <row r="592" spans="1:6" ht="14.25" thickBot="1">
      <c r="A592" s="321"/>
      <c r="B592" s="349" t="s">
        <v>791</v>
      </c>
      <c r="C592" s="350">
        <f>SUM(C586+C588+C591)</f>
        <v>393528</v>
      </c>
      <c r="D592" s="1048">
        <f>SUM(D586+D588+D591)</f>
        <v>0</v>
      </c>
      <c r="E592" s="1048"/>
      <c r="F592" s="1087"/>
    </row>
    <row r="593" spans="1:6" ht="12">
      <c r="A593" s="321"/>
      <c r="B593" s="351" t="s">
        <v>94</v>
      </c>
      <c r="C593" s="327">
        <v>119742</v>
      </c>
      <c r="D593" s="588"/>
      <c r="E593" s="588"/>
      <c r="F593" s="328"/>
    </row>
    <row r="594" spans="1:6" ht="12">
      <c r="A594" s="321"/>
      <c r="B594" s="351" t="s">
        <v>95</v>
      </c>
      <c r="C594" s="327">
        <v>32315</v>
      </c>
      <c r="D594" s="588"/>
      <c r="E594" s="588"/>
      <c r="F594" s="328"/>
    </row>
    <row r="595" spans="1:6" ht="12">
      <c r="A595" s="321"/>
      <c r="B595" s="351" t="s">
        <v>96</v>
      </c>
      <c r="C595" s="327">
        <v>234399</v>
      </c>
      <c r="D595" s="588"/>
      <c r="E595" s="588"/>
      <c r="F595" s="328"/>
    </row>
    <row r="596" spans="1:6" ht="12">
      <c r="A596" s="321"/>
      <c r="B596" s="351" t="s">
        <v>98</v>
      </c>
      <c r="C596" s="327"/>
      <c r="D596" s="588"/>
      <c r="E596" s="588"/>
      <c r="F596" s="328"/>
    </row>
    <row r="597" spans="1:6" ht="12.75" thickBot="1">
      <c r="A597" s="321"/>
      <c r="B597" s="748" t="s">
        <v>97</v>
      </c>
      <c r="C597" s="334"/>
      <c r="D597" s="1049"/>
      <c r="E597" s="1049"/>
      <c r="F597" s="922"/>
    </row>
    <row r="598" spans="1:6" ht="12">
      <c r="A598" s="747"/>
      <c r="B598" s="743" t="s">
        <v>776</v>
      </c>
      <c r="C598" s="757">
        <f>SUM(C593:C597)</f>
        <v>386456</v>
      </c>
      <c r="D598" s="1071">
        <f>SUM(D593:D597)</f>
        <v>0</v>
      </c>
      <c r="E598" s="1071"/>
      <c r="F598" s="328"/>
    </row>
    <row r="599" spans="1:6" ht="12.75">
      <c r="A599" s="321"/>
      <c r="B599" s="744" t="s">
        <v>702</v>
      </c>
      <c r="C599" s="330">
        <v>69789</v>
      </c>
      <c r="D599" s="1053"/>
      <c r="E599" s="1053"/>
      <c r="F599" s="328"/>
    </row>
    <row r="600" spans="1:6" ht="12.75">
      <c r="A600" s="321"/>
      <c r="B600" s="744" t="s">
        <v>700</v>
      </c>
      <c r="C600" s="330">
        <v>35502</v>
      </c>
      <c r="D600" s="1053"/>
      <c r="E600" s="1053"/>
      <c r="F600" s="328"/>
    </row>
    <row r="601" spans="1:6" ht="13.5" thickBot="1">
      <c r="A601" s="321"/>
      <c r="B601" s="745" t="s">
        <v>701</v>
      </c>
      <c r="C601" s="746">
        <v>126901</v>
      </c>
      <c r="D601" s="1072"/>
      <c r="E601" s="1072"/>
      <c r="F601" s="922"/>
    </row>
    <row r="602" spans="1:6" ht="12">
      <c r="A602" s="321"/>
      <c r="B602" s="351" t="s">
        <v>12</v>
      </c>
      <c r="C602" s="327">
        <v>7072</v>
      </c>
      <c r="D602" s="588"/>
      <c r="E602" s="588"/>
      <c r="F602" s="328"/>
    </row>
    <row r="603" spans="1:6" ht="12">
      <c r="A603" s="321"/>
      <c r="B603" s="351" t="s">
        <v>13</v>
      </c>
      <c r="C603" s="327"/>
      <c r="D603" s="588"/>
      <c r="E603" s="588"/>
      <c r="F603" s="328"/>
    </row>
    <row r="604" spans="1:6" ht="12.75" thickBot="1">
      <c r="A604" s="321"/>
      <c r="B604" s="353" t="s">
        <v>412</v>
      </c>
      <c r="C604" s="334"/>
      <c r="D604" s="1049"/>
      <c r="E604" s="1049"/>
      <c r="F604" s="922"/>
    </row>
    <row r="605" spans="1:6" ht="12.75" thickBot="1">
      <c r="A605" s="321"/>
      <c r="B605" s="355" t="s">
        <v>782</v>
      </c>
      <c r="C605" s="336">
        <f>SUM(C602:C604)</f>
        <v>7072</v>
      </c>
      <c r="D605" s="1050">
        <f>SUM(D602:D604)</f>
        <v>0</v>
      </c>
      <c r="E605" s="1050"/>
      <c r="F605" s="1087"/>
    </row>
    <row r="606" spans="1:6" ht="14.25" thickBot="1">
      <c r="A606" s="318"/>
      <c r="B606" s="356" t="s">
        <v>829</v>
      </c>
      <c r="C606" s="350">
        <f>SUM(C598+C605)</f>
        <v>393528</v>
      </c>
      <c r="D606" s="1048">
        <f>SUM(D598+D605)</f>
        <v>0</v>
      </c>
      <c r="E606" s="1048"/>
      <c r="F606" s="1087"/>
    </row>
    <row r="607" spans="1:6" ht="13.5">
      <c r="A607" s="233">
        <v>2991</v>
      </c>
      <c r="B607" s="236" t="s">
        <v>927</v>
      </c>
      <c r="C607" s="360"/>
      <c r="D607" s="1057"/>
      <c r="E607" s="1057"/>
      <c r="F607" s="328"/>
    </row>
    <row r="608" spans="1:6" ht="12">
      <c r="A608" s="321"/>
      <c r="B608" s="323" t="s">
        <v>912</v>
      </c>
      <c r="C608" s="321"/>
      <c r="D608" s="747"/>
      <c r="E608" s="747"/>
      <c r="F608" s="328"/>
    </row>
    <row r="609" spans="1:6" ht="12.75" thickBot="1">
      <c r="A609" s="321"/>
      <c r="B609" s="324" t="s">
        <v>913</v>
      </c>
      <c r="C609" s="334">
        <f>SUM(C473+C505+C374)</f>
        <v>10000</v>
      </c>
      <c r="D609" s="1049">
        <f>SUM(D473+D505+D374)</f>
        <v>23585</v>
      </c>
      <c r="E609" s="1049">
        <f>SUM(E473+E505+E374)</f>
        <v>23736</v>
      </c>
      <c r="F609" s="922">
        <f aca="true" t="shared" si="25" ref="F609:F644">SUM(E609/D609)</f>
        <v>1.0064023743905024</v>
      </c>
    </row>
    <row r="610" spans="1:6" ht="12.75" thickBot="1">
      <c r="A610" s="321"/>
      <c r="B610" s="325" t="s">
        <v>926</v>
      </c>
      <c r="C610" s="365">
        <f>SUM(C609)</f>
        <v>10000</v>
      </c>
      <c r="D610" s="1064">
        <f>SUM(D609)</f>
        <v>23585</v>
      </c>
      <c r="E610" s="1064">
        <f>SUM(E609)</f>
        <v>23736</v>
      </c>
      <c r="F610" s="990">
        <f t="shared" si="25"/>
        <v>1.0064023743905024</v>
      </c>
    </row>
    <row r="611" spans="1:6" ht="12">
      <c r="A611" s="321"/>
      <c r="B611" s="323" t="s">
        <v>338</v>
      </c>
      <c r="C611" s="1083"/>
      <c r="D611" s="588">
        <f>SUM(D507)</f>
        <v>107</v>
      </c>
      <c r="E611" s="588">
        <f>SUM(E507)</f>
        <v>108</v>
      </c>
      <c r="F611" s="328">
        <f t="shared" si="25"/>
        <v>1.0093457943925233</v>
      </c>
    </row>
    <row r="612" spans="1:6" ht="12">
      <c r="A612" s="321"/>
      <c r="B612" s="323" t="s">
        <v>915</v>
      </c>
      <c r="C612" s="327">
        <f aca="true" t="shared" si="26" ref="C612:C617">SUM(C508+C475+C376)</f>
        <v>63560</v>
      </c>
      <c r="D612" s="588">
        <f>SUM(D508+D475+D376+D544)</f>
        <v>112865</v>
      </c>
      <c r="E612" s="588">
        <f>SUM(E508+E475+E376+E544)</f>
        <v>112865</v>
      </c>
      <c r="F612" s="328">
        <f t="shared" si="25"/>
        <v>1</v>
      </c>
    </row>
    <row r="613" spans="1:6" ht="12.75">
      <c r="A613" s="321"/>
      <c r="B613" s="329" t="s">
        <v>916</v>
      </c>
      <c r="C613" s="330">
        <f t="shared" si="26"/>
        <v>40315</v>
      </c>
      <c r="D613" s="1053">
        <f>SUM(D509+D476+D377+D545)</f>
        <v>50314</v>
      </c>
      <c r="E613" s="1053">
        <f>SUM(E509+E476+E377+E545)</f>
        <v>50314</v>
      </c>
      <c r="F613" s="328">
        <f t="shared" si="25"/>
        <v>1</v>
      </c>
    </row>
    <row r="614" spans="1:6" ht="12.75">
      <c r="A614" s="321"/>
      <c r="B614" s="329" t="s">
        <v>917</v>
      </c>
      <c r="C614" s="330">
        <f t="shared" si="26"/>
        <v>23245</v>
      </c>
      <c r="D614" s="1053">
        <f aca="true" t="shared" si="27" ref="D614:E616">SUM(D510+D477+D378)</f>
        <v>62551</v>
      </c>
      <c r="E614" s="1053">
        <f t="shared" si="27"/>
        <v>62551</v>
      </c>
      <c r="F614" s="328">
        <f t="shared" si="25"/>
        <v>1</v>
      </c>
    </row>
    <row r="615" spans="1:6" ht="12">
      <c r="A615" s="321"/>
      <c r="B615" s="331" t="s">
        <v>918</v>
      </c>
      <c r="C615" s="327">
        <f t="shared" si="26"/>
        <v>9843</v>
      </c>
      <c r="D615" s="588">
        <f t="shared" si="27"/>
        <v>15201</v>
      </c>
      <c r="E615" s="588">
        <f t="shared" si="27"/>
        <v>15201</v>
      </c>
      <c r="F615" s="328">
        <f t="shared" si="25"/>
        <v>1</v>
      </c>
    </row>
    <row r="616" spans="1:6" ht="12">
      <c r="A616" s="321"/>
      <c r="B616" s="331" t="s">
        <v>919</v>
      </c>
      <c r="C616" s="327">
        <f t="shared" si="26"/>
        <v>177792</v>
      </c>
      <c r="D616" s="588">
        <f t="shared" si="27"/>
        <v>196105</v>
      </c>
      <c r="E616" s="588">
        <f t="shared" si="27"/>
        <v>196106</v>
      </c>
      <c r="F616" s="328">
        <f t="shared" si="25"/>
        <v>1.0000050993090437</v>
      </c>
    </row>
    <row r="617" spans="1:6" ht="12">
      <c r="A617" s="321"/>
      <c r="B617" s="331" t="s">
        <v>920</v>
      </c>
      <c r="C617" s="327">
        <f t="shared" si="26"/>
        <v>65032</v>
      </c>
      <c r="D617" s="588">
        <f>SUM(D513+D480+D381+D549)</f>
        <v>78319</v>
      </c>
      <c r="E617" s="588">
        <f>SUM(E513+E480+E381+E549)</f>
        <v>78320</v>
      </c>
      <c r="F617" s="328">
        <f t="shared" si="25"/>
        <v>1.000012768293773</v>
      </c>
    </row>
    <row r="618" spans="1:6" ht="12">
      <c r="A618" s="321"/>
      <c r="B618" s="331" t="s">
        <v>121</v>
      </c>
      <c r="C618" s="327">
        <f>C382</f>
        <v>0</v>
      </c>
      <c r="D618" s="588">
        <f>D481+D514</f>
        <v>10030</v>
      </c>
      <c r="E618" s="588">
        <f>E481+E514</f>
        <v>10030</v>
      </c>
      <c r="F618" s="328">
        <f t="shared" si="25"/>
        <v>1</v>
      </c>
    </row>
    <row r="619" spans="1:6" ht="12">
      <c r="A619" s="321"/>
      <c r="B619" s="332" t="s">
        <v>449</v>
      </c>
      <c r="C619" s="327">
        <f aca="true" t="shared" si="28" ref="C619:E620">SUM(C515+C482+C383)</f>
        <v>0</v>
      </c>
      <c r="D619" s="588">
        <f t="shared" si="28"/>
        <v>4</v>
      </c>
      <c r="E619" s="588">
        <f t="shared" si="28"/>
        <v>4</v>
      </c>
      <c r="F619" s="328">
        <f t="shared" si="25"/>
        <v>1</v>
      </c>
    </row>
    <row r="620" spans="1:6" ht="12.75" thickBot="1">
      <c r="A620" s="321"/>
      <c r="B620" s="333" t="s">
        <v>921</v>
      </c>
      <c r="C620" s="327">
        <f t="shared" si="28"/>
        <v>0</v>
      </c>
      <c r="D620" s="588">
        <f t="shared" si="28"/>
        <v>6509</v>
      </c>
      <c r="E620" s="588">
        <f t="shared" si="28"/>
        <v>6510</v>
      </c>
      <c r="F620" s="922">
        <f t="shared" si="25"/>
        <v>1.0001536334306345</v>
      </c>
    </row>
    <row r="621" spans="1:6" ht="12.75" thickBot="1">
      <c r="A621" s="321"/>
      <c r="B621" s="335" t="s">
        <v>117</v>
      </c>
      <c r="C621" s="336">
        <f>SUM(C612+C615+C616+C617+C620+C618)</f>
        <v>316227</v>
      </c>
      <c r="D621" s="1050">
        <f>SUM(D612+D615+D616+D617+D620+D618+D619+D611)</f>
        <v>419140</v>
      </c>
      <c r="E621" s="1050">
        <f>SUM(E612+E615+E616+E617+E620+E618+E619+E611)</f>
        <v>419144</v>
      </c>
      <c r="F621" s="990">
        <f t="shared" si="25"/>
        <v>1.0000095433506704</v>
      </c>
    </row>
    <row r="622" spans="1:6" ht="12.75" thickBot="1">
      <c r="A622" s="321"/>
      <c r="B622" s="824" t="s">
        <v>951</v>
      </c>
      <c r="C622" s="336"/>
      <c r="D622" s="1050">
        <f>SUM(D518)</f>
        <v>1000</v>
      </c>
      <c r="E622" s="1050">
        <f>SUM(E518)</f>
        <v>1000</v>
      </c>
      <c r="F622" s="990">
        <f t="shared" si="25"/>
        <v>1</v>
      </c>
    </row>
    <row r="623" spans="1:6" ht="13.5" thickBot="1">
      <c r="A623" s="321"/>
      <c r="B623" s="338" t="s">
        <v>783</v>
      </c>
      <c r="C623" s="339">
        <f>SUM(C621+C610)</f>
        <v>326227</v>
      </c>
      <c r="D623" s="1055">
        <f>SUM(D621+D610+D622)</f>
        <v>443725</v>
      </c>
      <c r="E623" s="1055">
        <f>SUM(E621+E610+E622)</f>
        <v>443880</v>
      </c>
      <c r="F623" s="1416">
        <f t="shared" si="25"/>
        <v>1.0003493154543919</v>
      </c>
    </row>
    <row r="624" spans="1:6" ht="12.75">
      <c r="A624" s="321"/>
      <c r="B624" s="1081" t="s">
        <v>524</v>
      </c>
      <c r="C624" s="1082"/>
      <c r="D624" s="1045">
        <f>SUM(D387)</f>
        <v>882</v>
      </c>
      <c r="E624" s="1045">
        <f>SUM(E387)</f>
        <v>882</v>
      </c>
      <c r="F624" s="328">
        <f t="shared" si="25"/>
        <v>1</v>
      </c>
    </row>
    <row r="625" spans="1:6" ht="13.5" thickBot="1">
      <c r="A625" s="321"/>
      <c r="B625" s="149" t="s">
        <v>5</v>
      </c>
      <c r="C625" s="803"/>
      <c r="D625" s="1043">
        <f>SUM(D520+D388)</f>
        <v>53</v>
      </c>
      <c r="E625" s="1043">
        <f>SUM(E520+E388)</f>
        <v>53</v>
      </c>
      <c r="F625" s="922">
        <f t="shared" si="25"/>
        <v>1</v>
      </c>
    </row>
    <row r="626" spans="1:6" ht="12.75" thickBot="1">
      <c r="A626" s="321"/>
      <c r="B626" s="340" t="s">
        <v>784</v>
      </c>
      <c r="C626" s="341"/>
      <c r="D626" s="1067">
        <f>SUM(D624+D625)</f>
        <v>935</v>
      </c>
      <c r="E626" s="1067">
        <f>SUM(E624+E625)</f>
        <v>935</v>
      </c>
      <c r="F626" s="990">
        <f t="shared" si="25"/>
        <v>1</v>
      </c>
    </row>
    <row r="627" spans="1:6" ht="12">
      <c r="A627" s="321"/>
      <c r="B627" s="985" t="s">
        <v>402</v>
      </c>
      <c r="C627" s="343">
        <f>SUM(C522+C487+C390)</f>
        <v>0</v>
      </c>
      <c r="D627" s="589">
        <f>SUM(D522+D487+D390)</f>
        <v>32590</v>
      </c>
      <c r="E627" s="589">
        <f>SUM(E522+E487+E390)</f>
        <v>32590</v>
      </c>
      <c r="F627" s="328">
        <f t="shared" si="25"/>
        <v>1</v>
      </c>
    </row>
    <row r="628" spans="1:6" ht="12">
      <c r="A628" s="321"/>
      <c r="B628" s="344" t="s">
        <v>516</v>
      </c>
      <c r="C628" s="327">
        <f>SUM(C523+C488+C391)</f>
        <v>3321937</v>
      </c>
      <c r="D628" s="588">
        <f>SUM(D523+D488+D391+D558)</f>
        <v>3411228</v>
      </c>
      <c r="E628" s="588">
        <f>SUM(E523+E488+E391+E558)</f>
        <v>3285686</v>
      </c>
      <c r="F628" s="328">
        <f t="shared" si="25"/>
        <v>0.9631974174696033</v>
      </c>
    </row>
    <row r="629" spans="1:6" ht="12.75" thickBot="1">
      <c r="A629" s="321"/>
      <c r="B629" s="345" t="s">
        <v>519</v>
      </c>
      <c r="C629" s="334">
        <f>SUM(C489+C392)</f>
        <v>379494</v>
      </c>
      <c r="D629" s="1049">
        <f>SUM(D489+D392)</f>
        <v>404195</v>
      </c>
      <c r="E629" s="1049">
        <f>SUM(E489+E392)</f>
        <v>398208</v>
      </c>
      <c r="F629" s="922">
        <f t="shared" si="25"/>
        <v>0.9851878425017627</v>
      </c>
    </row>
    <row r="630" spans="1:6" ht="13.5" thickBot="1">
      <c r="A630" s="321"/>
      <c r="B630" s="346" t="s">
        <v>777</v>
      </c>
      <c r="C630" s="347">
        <f>SUM(C627:C629)</f>
        <v>3701431</v>
      </c>
      <c r="D630" s="1047">
        <f>SUM(D627:D629)</f>
        <v>3848013</v>
      </c>
      <c r="E630" s="1047">
        <f>SUM(E627:E629)</f>
        <v>3716484</v>
      </c>
      <c r="F630" s="990">
        <f t="shared" si="25"/>
        <v>0.9658189824202776</v>
      </c>
    </row>
    <row r="631" spans="1:6" ht="13.5" thickBot="1">
      <c r="A631" s="321"/>
      <c r="B631" s="256" t="s">
        <v>402</v>
      </c>
      <c r="C631" s="347"/>
      <c r="D631" s="1043">
        <f>SUM(D395)</f>
        <v>6766</v>
      </c>
      <c r="E631" s="1043">
        <f>SUM(E395)</f>
        <v>6766</v>
      </c>
      <c r="F631" s="1087">
        <f t="shared" si="25"/>
        <v>1</v>
      </c>
    </row>
    <row r="632" spans="1:6" ht="13.5" thickBot="1">
      <c r="A632" s="321"/>
      <c r="B632" s="346" t="s">
        <v>779</v>
      </c>
      <c r="C632" s="347"/>
      <c r="D632" s="1047">
        <f>SUM(D631)</f>
        <v>6766</v>
      </c>
      <c r="E632" s="1047">
        <f>SUM(E631)</f>
        <v>6766</v>
      </c>
      <c r="F632" s="990">
        <f t="shared" si="25"/>
        <v>1</v>
      </c>
    </row>
    <row r="633" spans="1:6" ht="14.25" thickBot="1">
      <c r="A633" s="321"/>
      <c r="B633" s="349" t="s">
        <v>791</v>
      </c>
      <c r="C633" s="350">
        <f>SUM(C623+C626+C630)</f>
        <v>4027658</v>
      </c>
      <c r="D633" s="1048">
        <f>SUM(D623+D626+D630+D632)</f>
        <v>4299439</v>
      </c>
      <c r="E633" s="1048">
        <f>SUM(E623+E626+E630+E632)</f>
        <v>4168065</v>
      </c>
      <c r="F633" s="1416">
        <f t="shared" si="25"/>
        <v>0.9694439204742759</v>
      </c>
    </row>
    <row r="634" spans="1:6" ht="12">
      <c r="A634" s="321"/>
      <c r="B634" s="351" t="s">
        <v>94</v>
      </c>
      <c r="C634" s="327">
        <f>SUM(C526+C492+C397)</f>
        <v>2025885</v>
      </c>
      <c r="D634" s="588">
        <f aca="true" t="shared" si="29" ref="D634:E636">SUM(D526+D492+D397+D561)</f>
        <v>2071929</v>
      </c>
      <c r="E634" s="588">
        <f t="shared" si="29"/>
        <v>2044022</v>
      </c>
      <c r="F634" s="328">
        <f t="shared" si="25"/>
        <v>0.9865309091189901</v>
      </c>
    </row>
    <row r="635" spans="1:6" ht="12">
      <c r="A635" s="321"/>
      <c r="B635" s="351" t="s">
        <v>95</v>
      </c>
      <c r="C635" s="327">
        <f>SUM(C527+C493+C398)</f>
        <v>497011</v>
      </c>
      <c r="D635" s="588">
        <f t="shared" si="29"/>
        <v>504718</v>
      </c>
      <c r="E635" s="588">
        <f t="shared" si="29"/>
        <v>494254</v>
      </c>
      <c r="F635" s="328">
        <f t="shared" si="25"/>
        <v>0.9792676306373064</v>
      </c>
    </row>
    <row r="636" spans="1:6" ht="12">
      <c r="A636" s="321"/>
      <c r="B636" s="351" t="s">
        <v>96</v>
      </c>
      <c r="C636" s="327">
        <f>SUM(C528+C494+C399)</f>
        <v>1446860</v>
      </c>
      <c r="D636" s="588">
        <f t="shared" si="29"/>
        <v>1627655</v>
      </c>
      <c r="E636" s="588">
        <f t="shared" si="29"/>
        <v>1504885</v>
      </c>
      <c r="F636" s="328">
        <f t="shared" si="25"/>
        <v>0.9245724677526872</v>
      </c>
    </row>
    <row r="637" spans="1:6" ht="12">
      <c r="A637" s="321"/>
      <c r="B637" s="352" t="s">
        <v>98</v>
      </c>
      <c r="C637" s="327">
        <f>SUM(C463)</f>
        <v>600</v>
      </c>
      <c r="D637" s="588">
        <f>SUM(D463)</f>
        <v>600</v>
      </c>
      <c r="E637" s="588">
        <f>SUM(E463)</f>
        <v>388</v>
      </c>
      <c r="F637" s="328">
        <f t="shared" si="25"/>
        <v>0.6466666666666666</v>
      </c>
    </row>
    <row r="638" spans="1:6" ht="12.75" thickBot="1">
      <c r="A638" s="321"/>
      <c r="B638" s="353" t="s">
        <v>97</v>
      </c>
      <c r="C638" s="327">
        <f>SUM(C530+C496+C401)</f>
        <v>0</v>
      </c>
      <c r="D638" s="588">
        <f>SUM(D530+D496+D401)</f>
        <v>23506</v>
      </c>
      <c r="E638" s="588">
        <f>SUM(E530+E496+E401)</f>
        <v>23505</v>
      </c>
      <c r="F638" s="922">
        <f t="shared" si="25"/>
        <v>0.999957457670382</v>
      </c>
    </row>
    <row r="639" spans="1:6" ht="12.75" thickBot="1">
      <c r="A639" s="321"/>
      <c r="B639" s="354" t="s">
        <v>776</v>
      </c>
      <c r="C639" s="336">
        <f>SUM(C634:C638)</f>
        <v>3970356</v>
      </c>
      <c r="D639" s="1050">
        <f>SUM(D634:D638)</f>
        <v>4228408</v>
      </c>
      <c r="E639" s="1050">
        <f>SUM(E634:E638)</f>
        <v>4067054</v>
      </c>
      <c r="F639" s="990">
        <f t="shared" si="25"/>
        <v>0.9618404846457579</v>
      </c>
    </row>
    <row r="640" spans="1:6" ht="12">
      <c r="A640" s="321"/>
      <c r="B640" s="351" t="s">
        <v>12</v>
      </c>
      <c r="C640" s="327">
        <f>SUM(C403+C498+C535)</f>
        <v>57302</v>
      </c>
      <c r="D640" s="588">
        <f>SUM(D403+D498+D535+D567)</f>
        <v>71031</v>
      </c>
      <c r="E640" s="588">
        <f>SUM(E403+E498+E535+E567)</f>
        <v>68773</v>
      </c>
      <c r="F640" s="328">
        <f t="shared" si="25"/>
        <v>0.9682110627754079</v>
      </c>
    </row>
    <row r="641" spans="1:6" ht="12">
      <c r="A641" s="321"/>
      <c r="B641" s="351" t="s">
        <v>13</v>
      </c>
      <c r="C641" s="327">
        <f>SUM(C536+C499+C404)</f>
        <v>0</v>
      </c>
      <c r="D641" s="588">
        <f>SUM(D536+D499+D404)</f>
        <v>0</v>
      </c>
      <c r="E641" s="588">
        <f>SUM(E536+E499+E404)</f>
        <v>0</v>
      </c>
      <c r="F641" s="328"/>
    </row>
    <row r="642" spans="1:6" ht="12.75" thickBot="1">
      <c r="A642" s="321"/>
      <c r="B642" s="353" t="s">
        <v>412</v>
      </c>
      <c r="C642" s="334"/>
      <c r="D642" s="1049"/>
      <c r="E642" s="1049"/>
      <c r="F642" s="922"/>
    </row>
    <row r="643" spans="1:6" ht="12.75" thickBot="1">
      <c r="A643" s="321"/>
      <c r="B643" s="355" t="s">
        <v>782</v>
      </c>
      <c r="C643" s="336">
        <f>SUM(C640:C642)</f>
        <v>57302</v>
      </c>
      <c r="D643" s="1050">
        <f>SUM(D640:D642)</f>
        <v>71031</v>
      </c>
      <c r="E643" s="1050">
        <f>SUM(E640:E642)</f>
        <v>68773</v>
      </c>
      <c r="F643" s="990">
        <f t="shared" si="25"/>
        <v>0.9682110627754079</v>
      </c>
    </row>
    <row r="644" spans="1:6" ht="14.25" thickBot="1">
      <c r="A644" s="318"/>
      <c r="B644" s="356" t="s">
        <v>829</v>
      </c>
      <c r="C644" s="350">
        <f>SUM(C639+C643)</f>
        <v>4027658</v>
      </c>
      <c r="D644" s="1048">
        <f>SUM(D639+D643)</f>
        <v>4299439</v>
      </c>
      <c r="E644" s="1048">
        <f>SUM(E639+E643)</f>
        <v>4135827</v>
      </c>
      <c r="F644" s="1415">
        <f t="shared" si="25"/>
        <v>0.9619457329200392</v>
      </c>
    </row>
  </sheetData>
  <sheetProtection/>
  <mergeCells count="8">
    <mergeCell ref="A2:F2"/>
    <mergeCell ref="F5:F7"/>
    <mergeCell ref="A1:F1"/>
    <mergeCell ref="B5:B7"/>
    <mergeCell ref="A5:A7"/>
    <mergeCell ref="C5:C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9" manualBreakCount="9">
    <brk id="75" max="255" man="1"/>
    <brk id="142" max="255" man="1"/>
    <brk id="206" max="255" man="1"/>
    <brk id="272" max="255" man="1"/>
    <brk id="339" max="255" man="1"/>
    <brk id="407" max="255" man="1"/>
    <brk id="470" max="255" man="1"/>
    <brk id="539" max="255" man="1"/>
    <brk id="606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A31">
      <selection activeCell="F23" sqref="F23"/>
    </sheetView>
  </sheetViews>
  <sheetFormatPr defaultColWidth="9.125" defaultRowHeight="12.75"/>
  <cols>
    <col min="1" max="1" width="6.875" style="371" customWidth="1"/>
    <col min="2" max="2" width="50.125" style="368" customWidth="1"/>
    <col min="3" max="5" width="13.875" style="368" customWidth="1"/>
    <col min="6" max="6" width="8.875" style="368" customWidth="1"/>
    <col min="7" max="16384" width="9.125" style="368" customWidth="1"/>
  </cols>
  <sheetData>
    <row r="1" spans="1:6" ht="12">
      <c r="A1" s="1538" t="s">
        <v>86</v>
      </c>
      <c r="B1" s="1539"/>
      <c r="C1" s="1540"/>
      <c r="D1" s="1540"/>
      <c r="E1" s="1540"/>
      <c r="F1" s="1540"/>
    </row>
    <row r="2" spans="1:6" ht="12.75">
      <c r="A2" s="1538" t="s">
        <v>361</v>
      </c>
      <c r="B2" s="1539"/>
      <c r="C2" s="1540"/>
      <c r="D2" s="1540"/>
      <c r="E2" s="1540"/>
      <c r="F2" s="1540"/>
    </row>
    <row r="3" spans="1:2" s="370" customFormat="1" ht="11.25" customHeight="1">
      <c r="A3" s="369"/>
      <c r="B3" s="369"/>
    </row>
    <row r="4" spans="3:6" ht="11.25" customHeight="1">
      <c r="C4" s="372"/>
      <c r="D4" s="372"/>
      <c r="E4" s="372"/>
      <c r="F4" s="372" t="s">
        <v>902</v>
      </c>
    </row>
    <row r="5" spans="1:6" s="375" customFormat="1" ht="11.25" customHeight="1">
      <c r="A5" s="373"/>
      <c r="B5" s="374"/>
      <c r="C5" s="1533" t="s">
        <v>426</v>
      </c>
      <c r="D5" s="1533" t="s">
        <v>959</v>
      </c>
      <c r="E5" s="1501" t="s">
        <v>1435</v>
      </c>
      <c r="F5" s="1536" t="s">
        <v>1375</v>
      </c>
    </row>
    <row r="6" spans="1:6" s="375" customFormat="1" ht="12" customHeight="1">
      <c r="A6" s="376" t="s">
        <v>42</v>
      </c>
      <c r="B6" s="377" t="s">
        <v>56</v>
      </c>
      <c r="C6" s="1534"/>
      <c r="D6" s="1534"/>
      <c r="E6" s="1521"/>
      <c r="F6" s="1536"/>
    </row>
    <row r="7" spans="1:6" s="375" customFormat="1" ht="12.75" customHeight="1" thickBot="1">
      <c r="A7" s="378"/>
      <c r="B7" s="379"/>
      <c r="C7" s="1541"/>
      <c r="D7" s="1541"/>
      <c r="E7" s="1522"/>
      <c r="F7" s="1537"/>
    </row>
    <row r="8" spans="1:6" s="375" customFormat="1" ht="12" customHeight="1">
      <c r="A8" s="380" t="s">
        <v>883</v>
      </c>
      <c r="B8" s="381" t="s">
        <v>884</v>
      </c>
      <c r="C8" s="382" t="s">
        <v>885</v>
      </c>
      <c r="D8" s="382" t="s">
        <v>886</v>
      </c>
      <c r="E8" s="382" t="s">
        <v>887</v>
      </c>
      <c r="F8" s="382" t="s">
        <v>757</v>
      </c>
    </row>
    <row r="9" spans="1:6" ht="12" customHeight="1">
      <c r="A9" s="373">
        <v>3010</v>
      </c>
      <c r="B9" s="383" t="s">
        <v>766</v>
      </c>
      <c r="C9" s="384">
        <f>SUM(C19)</f>
        <v>8720</v>
      </c>
      <c r="D9" s="384">
        <f>SUM(D19)</f>
        <v>8785</v>
      </c>
      <c r="E9" s="384">
        <f>SUM(E19)</f>
        <v>7803</v>
      </c>
      <c r="F9" s="385">
        <f>SUM(E9/D9)</f>
        <v>0.8882185543540125</v>
      </c>
    </row>
    <row r="10" spans="1:6" ht="12" customHeight="1">
      <c r="A10" s="76">
        <v>3011</v>
      </c>
      <c r="B10" s="386" t="s">
        <v>831</v>
      </c>
      <c r="C10" s="384"/>
      <c r="D10" s="384"/>
      <c r="E10" s="384"/>
      <c r="F10" s="385"/>
    </row>
    <row r="11" spans="1:6" ht="12" customHeight="1">
      <c r="A11" s="387"/>
      <c r="B11" s="388" t="s">
        <v>832</v>
      </c>
      <c r="C11" s="305">
        <v>2400</v>
      </c>
      <c r="D11" s="305">
        <v>2400</v>
      </c>
      <c r="E11" s="305">
        <v>2359</v>
      </c>
      <c r="F11" s="1111">
        <f aca="true" t="shared" si="0" ref="F11:F55">SUM(E11/D11)</f>
        <v>0.9829166666666667</v>
      </c>
    </row>
    <row r="12" spans="1:6" ht="12" customHeight="1">
      <c r="A12" s="387"/>
      <c r="B12" s="187" t="s">
        <v>64</v>
      </c>
      <c r="C12" s="305">
        <v>520</v>
      </c>
      <c r="D12" s="305">
        <v>569</v>
      </c>
      <c r="E12" s="305">
        <v>569</v>
      </c>
      <c r="F12" s="1111">
        <f t="shared" si="0"/>
        <v>1</v>
      </c>
    </row>
    <row r="13" spans="1:6" ht="12" customHeight="1">
      <c r="A13" s="299"/>
      <c r="B13" s="389" t="s">
        <v>48</v>
      </c>
      <c r="C13" s="305">
        <v>4800</v>
      </c>
      <c r="D13" s="305">
        <v>4816</v>
      </c>
      <c r="E13" s="305">
        <v>4399</v>
      </c>
      <c r="F13" s="1111">
        <f t="shared" si="0"/>
        <v>0.9134136212624585</v>
      </c>
    </row>
    <row r="14" spans="1:6" ht="12" customHeight="1">
      <c r="A14" s="387"/>
      <c r="B14" s="306" t="s">
        <v>837</v>
      </c>
      <c r="C14" s="305"/>
      <c r="D14" s="305"/>
      <c r="E14" s="305"/>
      <c r="F14" s="1111"/>
    </row>
    <row r="15" spans="1:6" ht="12" customHeight="1">
      <c r="A15" s="387"/>
      <c r="B15" s="187" t="s">
        <v>58</v>
      </c>
      <c r="C15" s="390"/>
      <c r="D15" s="390"/>
      <c r="E15" s="390"/>
      <c r="F15" s="1111"/>
    </row>
    <row r="16" spans="1:6" ht="12" customHeight="1">
      <c r="A16" s="299"/>
      <c r="B16" s="388" t="s">
        <v>14</v>
      </c>
      <c r="C16" s="305">
        <v>1000</v>
      </c>
      <c r="D16" s="305">
        <v>1000</v>
      </c>
      <c r="E16" s="305">
        <v>476</v>
      </c>
      <c r="F16" s="1111">
        <f t="shared" si="0"/>
        <v>0.476</v>
      </c>
    </row>
    <row r="17" spans="1:6" ht="12" customHeight="1">
      <c r="A17" s="299"/>
      <c r="B17" s="75" t="s">
        <v>15</v>
      </c>
      <c r="C17" s="390"/>
      <c r="D17" s="390"/>
      <c r="E17" s="390"/>
      <c r="F17" s="385"/>
    </row>
    <row r="18" spans="1:6" ht="12" customHeight="1" thickBot="1">
      <c r="A18" s="387"/>
      <c r="B18" s="391" t="s">
        <v>35</v>
      </c>
      <c r="C18" s="392"/>
      <c r="D18" s="392"/>
      <c r="E18" s="392"/>
      <c r="F18" s="1113"/>
    </row>
    <row r="19" spans="1:6" ht="12" customHeight="1" thickBot="1">
      <c r="A19" s="378"/>
      <c r="B19" s="393" t="s">
        <v>40</v>
      </c>
      <c r="C19" s="394">
        <f>SUM(C11:C18)</f>
        <v>8720</v>
      </c>
      <c r="D19" s="394">
        <f>SUM(D11:D18)</f>
        <v>8785</v>
      </c>
      <c r="E19" s="394">
        <f>SUM(E11:E18)</f>
        <v>7803</v>
      </c>
      <c r="F19" s="1114">
        <f t="shared" si="0"/>
        <v>0.8882185543540125</v>
      </c>
    </row>
    <row r="20" spans="1:6" s="375" customFormat="1" ht="12" customHeight="1">
      <c r="A20" s="395">
        <v>3020</v>
      </c>
      <c r="B20" s="218" t="s">
        <v>807</v>
      </c>
      <c r="C20" s="396">
        <f>SUM(C30+C40)</f>
        <v>1918511</v>
      </c>
      <c r="D20" s="396">
        <f>SUM(D30+D40)</f>
        <v>2044626</v>
      </c>
      <c r="E20" s="396">
        <f>SUM(E30+E40)</f>
        <v>1757737</v>
      </c>
      <c r="F20" s="1112">
        <f t="shared" si="0"/>
        <v>0.8596863191605701</v>
      </c>
    </row>
    <row r="21" spans="1:6" s="375" customFormat="1" ht="12" customHeight="1">
      <c r="A21" s="376">
        <v>3021</v>
      </c>
      <c r="B21" s="397" t="s">
        <v>134</v>
      </c>
      <c r="C21" s="384"/>
      <c r="D21" s="384"/>
      <c r="E21" s="384"/>
      <c r="F21" s="385"/>
    </row>
    <row r="22" spans="1:6" ht="12" customHeight="1">
      <c r="A22" s="387"/>
      <c r="B22" s="388" t="s">
        <v>832</v>
      </c>
      <c r="C22" s="305">
        <v>1196512</v>
      </c>
      <c r="D22" s="305">
        <v>1201424</v>
      </c>
      <c r="E22" s="305">
        <v>1109433</v>
      </c>
      <c r="F22" s="1111">
        <f t="shared" si="0"/>
        <v>0.9234316943893247</v>
      </c>
    </row>
    <row r="23" spans="1:6" ht="12" customHeight="1">
      <c r="A23" s="387"/>
      <c r="B23" s="187" t="s">
        <v>64</v>
      </c>
      <c r="C23" s="305">
        <v>295443</v>
      </c>
      <c r="D23" s="305">
        <v>320490</v>
      </c>
      <c r="E23" s="305">
        <v>274177</v>
      </c>
      <c r="F23" s="1111">
        <f t="shared" si="0"/>
        <v>0.8554931511123592</v>
      </c>
    </row>
    <row r="24" spans="1:6" ht="12" customHeight="1">
      <c r="A24" s="299"/>
      <c r="B24" s="389" t="s">
        <v>48</v>
      </c>
      <c r="C24" s="305">
        <v>235000</v>
      </c>
      <c r="D24" s="305">
        <v>273312</v>
      </c>
      <c r="E24" s="305">
        <v>220006</v>
      </c>
      <c r="F24" s="1111">
        <f t="shared" si="0"/>
        <v>0.804962826366936</v>
      </c>
    </row>
    <row r="25" spans="1:6" ht="12" customHeight="1">
      <c r="A25" s="387"/>
      <c r="B25" s="306" t="s">
        <v>837</v>
      </c>
      <c r="C25" s="305"/>
      <c r="D25" s="305"/>
      <c r="E25" s="305"/>
      <c r="F25" s="1111"/>
    </row>
    <row r="26" spans="1:6" ht="12" customHeight="1">
      <c r="A26" s="387"/>
      <c r="B26" s="187" t="s">
        <v>58</v>
      </c>
      <c r="C26" s="305"/>
      <c r="D26" s="305"/>
      <c r="E26" s="305"/>
      <c r="F26" s="1111"/>
    </row>
    <row r="27" spans="1:6" ht="12" customHeight="1">
      <c r="A27" s="299"/>
      <c r="B27" s="388" t="s">
        <v>14</v>
      </c>
      <c r="C27" s="390">
        <v>69000</v>
      </c>
      <c r="D27" s="390">
        <v>89922</v>
      </c>
      <c r="E27" s="390">
        <v>46616</v>
      </c>
      <c r="F27" s="1111">
        <f t="shared" si="0"/>
        <v>0.5184048397500055</v>
      </c>
    </row>
    <row r="28" spans="1:6" ht="12" customHeight="1">
      <c r="A28" s="299"/>
      <c r="B28" s="75" t="s">
        <v>15</v>
      </c>
      <c r="C28" s="390"/>
      <c r="D28" s="390"/>
      <c r="E28" s="390"/>
      <c r="F28" s="1111"/>
    </row>
    <row r="29" spans="1:6" ht="12" customHeight="1" thickBot="1">
      <c r="A29" s="387"/>
      <c r="B29" s="391" t="s">
        <v>413</v>
      </c>
      <c r="C29" s="392">
        <v>10000</v>
      </c>
      <c r="D29" s="392">
        <v>7646</v>
      </c>
      <c r="E29" s="392">
        <v>4000</v>
      </c>
      <c r="F29" s="1115">
        <f t="shared" si="0"/>
        <v>0.5231493591420351</v>
      </c>
    </row>
    <row r="30" spans="1:6" ht="12" customHeight="1" thickBot="1">
      <c r="A30" s="378"/>
      <c r="B30" s="393" t="s">
        <v>40</v>
      </c>
      <c r="C30" s="394">
        <f>SUM(C22:C29)</f>
        <v>1805955</v>
      </c>
      <c r="D30" s="394">
        <f>SUM(D22:D29)</f>
        <v>1892794</v>
      </c>
      <c r="E30" s="394">
        <f>SUM(E22:E29)</f>
        <v>1654232</v>
      </c>
      <c r="F30" s="1114">
        <f t="shared" si="0"/>
        <v>0.8739630408803071</v>
      </c>
    </row>
    <row r="31" spans="1:6" ht="12" customHeight="1">
      <c r="A31" s="400">
        <v>3026</v>
      </c>
      <c r="B31" s="401" t="s">
        <v>60</v>
      </c>
      <c r="C31" s="396"/>
      <c r="D31" s="396"/>
      <c r="E31" s="396"/>
      <c r="F31" s="1491"/>
    </row>
    <row r="32" spans="1:6" ht="12" customHeight="1">
      <c r="A32" s="76"/>
      <c r="B32" s="388" t="s">
        <v>832</v>
      </c>
      <c r="C32" s="305"/>
      <c r="D32" s="305"/>
      <c r="E32" s="305"/>
      <c r="F32" s="385"/>
    </row>
    <row r="33" spans="1:6" ht="12" customHeight="1">
      <c r="A33" s="76"/>
      <c r="B33" s="187" t="s">
        <v>64</v>
      </c>
      <c r="C33" s="305"/>
      <c r="D33" s="305"/>
      <c r="E33" s="305"/>
      <c r="F33" s="385"/>
    </row>
    <row r="34" spans="1:6" ht="12" customHeight="1">
      <c r="A34" s="76"/>
      <c r="B34" s="389" t="s">
        <v>48</v>
      </c>
      <c r="C34" s="305">
        <v>69556</v>
      </c>
      <c r="D34" s="305">
        <v>89411</v>
      </c>
      <c r="E34" s="305">
        <v>68401</v>
      </c>
      <c r="F34" s="1111">
        <f t="shared" si="0"/>
        <v>0.7650177271252978</v>
      </c>
    </row>
    <row r="35" spans="1:6" ht="12" customHeight="1">
      <c r="A35" s="76"/>
      <c r="B35" s="306" t="s">
        <v>837</v>
      </c>
      <c r="C35" s="402"/>
      <c r="D35" s="402"/>
      <c r="E35" s="402"/>
      <c r="F35" s="1111"/>
    </row>
    <row r="36" spans="1:6" ht="12" customHeight="1">
      <c r="A36" s="76"/>
      <c r="B36" s="187" t="s">
        <v>58</v>
      </c>
      <c r="C36" s="403"/>
      <c r="D36" s="403"/>
      <c r="E36" s="403"/>
      <c r="F36" s="1111"/>
    </row>
    <row r="37" spans="1:6" ht="12" customHeight="1">
      <c r="A37" s="76"/>
      <c r="B37" s="388" t="s">
        <v>14</v>
      </c>
      <c r="C37" s="404">
        <v>43000</v>
      </c>
      <c r="D37" s="404">
        <v>62421</v>
      </c>
      <c r="E37" s="404">
        <v>35104</v>
      </c>
      <c r="F37" s="1111">
        <f t="shared" si="0"/>
        <v>0.5623748418000353</v>
      </c>
    </row>
    <row r="38" spans="1:6" ht="12" customHeight="1">
      <c r="A38" s="76"/>
      <c r="B38" s="75" t="s">
        <v>15</v>
      </c>
      <c r="C38" s="404"/>
      <c r="D38" s="404"/>
      <c r="E38" s="404"/>
      <c r="F38" s="1111"/>
    </row>
    <row r="39" spans="1:6" ht="12" customHeight="1" thickBot="1">
      <c r="A39" s="76"/>
      <c r="B39" s="391" t="s">
        <v>35</v>
      </c>
      <c r="C39" s="405"/>
      <c r="D39" s="405"/>
      <c r="E39" s="405"/>
      <c r="F39" s="1113"/>
    </row>
    <row r="40" spans="1:6" ht="12" customHeight="1" thickBot="1">
      <c r="A40" s="399"/>
      <c r="B40" s="393" t="s">
        <v>40</v>
      </c>
      <c r="C40" s="394">
        <f>SUM(C31:C37)</f>
        <v>112556</v>
      </c>
      <c r="D40" s="394">
        <f>SUM(D31:D37)</f>
        <v>151832</v>
      </c>
      <c r="E40" s="394">
        <f>SUM(E31:E37)</f>
        <v>103505</v>
      </c>
      <c r="F40" s="1114">
        <f t="shared" si="0"/>
        <v>0.6817074134569787</v>
      </c>
    </row>
    <row r="41" spans="1:6" ht="12" customHeight="1">
      <c r="A41" s="376">
        <v>3000</v>
      </c>
      <c r="B41" s="406" t="s">
        <v>833</v>
      </c>
      <c r="C41" s="305"/>
      <c r="D41" s="305"/>
      <c r="E41" s="305"/>
      <c r="F41" s="1112"/>
    </row>
    <row r="42" spans="1:6" ht="12" customHeight="1">
      <c r="A42" s="376"/>
      <c r="B42" s="407" t="s">
        <v>786</v>
      </c>
      <c r="C42" s="305"/>
      <c r="D42" s="305"/>
      <c r="E42" s="305"/>
      <c r="F42" s="385"/>
    </row>
    <row r="43" spans="1:6" ht="12" customHeight="1">
      <c r="A43" s="387"/>
      <c r="B43" s="388" t="s">
        <v>832</v>
      </c>
      <c r="C43" s="305">
        <f aca="true" t="shared" si="1" ref="C43:E44">SUM(C22+C11)</f>
        <v>1198912</v>
      </c>
      <c r="D43" s="305">
        <f t="shared" si="1"/>
        <v>1203824</v>
      </c>
      <c r="E43" s="305">
        <f t="shared" si="1"/>
        <v>1111792</v>
      </c>
      <c r="F43" s="1111">
        <f t="shared" si="0"/>
        <v>0.9235502864206063</v>
      </c>
    </row>
    <row r="44" spans="1:6" ht="12" customHeight="1">
      <c r="A44" s="387"/>
      <c r="B44" s="187" t="s">
        <v>64</v>
      </c>
      <c r="C44" s="305">
        <f t="shared" si="1"/>
        <v>295963</v>
      </c>
      <c r="D44" s="305">
        <f t="shared" si="1"/>
        <v>321059</v>
      </c>
      <c r="E44" s="305">
        <f t="shared" si="1"/>
        <v>274746</v>
      </c>
      <c r="F44" s="1111">
        <f t="shared" si="0"/>
        <v>0.8557492548098636</v>
      </c>
    </row>
    <row r="45" spans="1:6" ht="12" customHeight="1">
      <c r="A45" s="299"/>
      <c r="B45" s="306" t="s">
        <v>61</v>
      </c>
      <c r="C45" s="305">
        <f>SUM(C24+C13+C34)</f>
        <v>309356</v>
      </c>
      <c r="D45" s="305">
        <f>SUM(D24+D13+D34)</f>
        <v>367539</v>
      </c>
      <c r="E45" s="305">
        <f>SUM(E24+E13+E34)</f>
        <v>292806</v>
      </c>
      <c r="F45" s="1111">
        <f t="shared" si="0"/>
        <v>0.7966664762106879</v>
      </c>
    </row>
    <row r="46" spans="1:6" ht="12" customHeight="1">
      <c r="A46" s="387"/>
      <c r="B46" s="306" t="s">
        <v>837</v>
      </c>
      <c r="C46" s="305">
        <f>SUM(C14)</f>
        <v>0</v>
      </c>
      <c r="D46" s="305">
        <f>SUM(D14)</f>
        <v>0</v>
      </c>
      <c r="E46" s="305">
        <f>SUM(E14)</f>
        <v>0</v>
      </c>
      <c r="F46" s="385"/>
    </row>
    <row r="47" spans="1:6" ht="12" customHeight="1">
      <c r="A47" s="387"/>
      <c r="B47" s="187" t="s">
        <v>58</v>
      </c>
      <c r="C47" s="305"/>
      <c r="D47" s="305"/>
      <c r="E47" s="305"/>
      <c r="F47" s="385"/>
    </row>
    <row r="48" spans="1:6" ht="12" customHeight="1">
      <c r="A48" s="387"/>
      <c r="B48" s="310" t="s">
        <v>776</v>
      </c>
      <c r="C48" s="408">
        <f>SUM(C43:C47)</f>
        <v>1804231</v>
      </c>
      <c r="D48" s="408">
        <f>SUM(D43:D47)</f>
        <v>1892422</v>
      </c>
      <c r="E48" s="408">
        <f>SUM(E43:E47)</f>
        <v>1679344</v>
      </c>
      <c r="F48" s="385">
        <f t="shared" si="0"/>
        <v>0.8874046063721517</v>
      </c>
    </row>
    <row r="49" spans="1:6" ht="12" customHeight="1">
      <c r="A49" s="387"/>
      <c r="B49" s="409" t="s">
        <v>787</v>
      </c>
      <c r="C49" s="305"/>
      <c r="D49" s="305"/>
      <c r="E49" s="305"/>
      <c r="F49" s="1112"/>
    </row>
    <row r="50" spans="1:6" ht="12" customHeight="1">
      <c r="A50" s="387"/>
      <c r="B50" s="388" t="s">
        <v>16</v>
      </c>
      <c r="C50" s="305">
        <f>SUM(C28+C17)</f>
        <v>0</v>
      </c>
      <c r="D50" s="305">
        <f>SUM(D28+D17)</f>
        <v>0</v>
      </c>
      <c r="E50" s="305">
        <f>SUM(E28+E17)</f>
        <v>0</v>
      </c>
      <c r="F50" s="385"/>
    </row>
    <row r="51" spans="1:6" ht="12" customHeight="1">
      <c r="A51" s="387"/>
      <c r="B51" s="75" t="s">
        <v>150</v>
      </c>
      <c r="C51" s="305">
        <f>SUM(C27+C16+C37)</f>
        <v>113000</v>
      </c>
      <c r="D51" s="305">
        <f>SUM(D27+D16+D37)</f>
        <v>153343</v>
      </c>
      <c r="E51" s="305">
        <f>SUM(E27+E16+E37)</f>
        <v>82196</v>
      </c>
      <c r="F51" s="1111">
        <f t="shared" si="0"/>
        <v>0.5360270765538694</v>
      </c>
    </row>
    <row r="52" spans="1:6" ht="12" customHeight="1">
      <c r="A52" s="387"/>
      <c r="B52" s="306" t="s">
        <v>414</v>
      </c>
      <c r="C52" s="305">
        <f>SUM(C29)</f>
        <v>10000</v>
      </c>
      <c r="D52" s="305">
        <f>SUM(D29)</f>
        <v>7646</v>
      </c>
      <c r="E52" s="305">
        <f>SUM(E29)</f>
        <v>4000</v>
      </c>
      <c r="F52" s="1111">
        <f t="shared" si="0"/>
        <v>0.5231493591420351</v>
      </c>
    </row>
    <row r="53" spans="1:6" ht="12" customHeight="1" thickBot="1">
      <c r="A53" s="387"/>
      <c r="B53" s="310" t="s">
        <v>788</v>
      </c>
      <c r="C53" s="408">
        <f>SUM(C50:C52)</f>
        <v>123000</v>
      </c>
      <c r="D53" s="408">
        <f>SUM(D50:D52)</f>
        <v>160989</v>
      </c>
      <c r="E53" s="408">
        <f>SUM(E50:E52)</f>
        <v>86196</v>
      </c>
      <c r="F53" s="1113">
        <f t="shared" si="0"/>
        <v>0.535415463168291</v>
      </c>
    </row>
    <row r="54" spans="1:6" ht="12" customHeight="1" thickBot="1">
      <c r="A54" s="378"/>
      <c r="B54" s="393" t="s">
        <v>18</v>
      </c>
      <c r="C54" s="394">
        <f>SUM(C48+C53)</f>
        <v>1927231</v>
      </c>
      <c r="D54" s="394">
        <f>SUM(D48+D53)</f>
        <v>2053411</v>
      </c>
      <c r="E54" s="394">
        <f>SUM(E48+E53)</f>
        <v>1765540</v>
      </c>
      <c r="F54" s="1114">
        <f t="shared" si="0"/>
        <v>0.8598083871178249</v>
      </c>
    </row>
    <row r="55" spans="1:6" ht="12" thickBot="1">
      <c r="A55" s="410"/>
      <c r="B55" s="411" t="s">
        <v>798</v>
      </c>
      <c r="C55" s="950">
        <f>SUM(C54)</f>
        <v>1927231</v>
      </c>
      <c r="D55" s="884">
        <f>SUM(D54)</f>
        <v>2053411</v>
      </c>
      <c r="E55" s="884">
        <f>SUM(E54)</f>
        <v>1765540</v>
      </c>
      <c r="F55" s="1114">
        <f t="shared" si="0"/>
        <v>0.8598083871178249</v>
      </c>
    </row>
    <row r="57" spans="3:5" ht="11.25">
      <c r="C57" s="412"/>
      <c r="D57" s="412"/>
      <c r="E57" s="412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28">
      <selection activeCell="F18" sqref="F18"/>
    </sheetView>
  </sheetViews>
  <sheetFormatPr defaultColWidth="9.125" defaultRowHeight="12.75"/>
  <cols>
    <col min="1" max="1" width="9.125" style="413" customWidth="1"/>
    <col min="2" max="2" width="60.00390625" style="413" customWidth="1"/>
    <col min="3" max="5" width="10.875" style="413" customWidth="1"/>
    <col min="6" max="6" width="9.50390625" style="413" customWidth="1"/>
    <col min="7" max="16384" width="9.125" style="413" customWidth="1"/>
  </cols>
  <sheetData>
    <row r="2" spans="1:6" ht="13.5">
      <c r="A2" s="1546" t="s">
        <v>84</v>
      </c>
      <c r="B2" s="1540"/>
      <c r="C2" s="1540"/>
      <c r="D2" s="1540"/>
      <c r="E2" s="1540"/>
      <c r="F2" s="1540"/>
    </row>
    <row r="3" spans="1:6" ht="12">
      <c r="A3" s="1545" t="s">
        <v>362</v>
      </c>
      <c r="B3" s="1540"/>
      <c r="C3" s="1540"/>
      <c r="D3" s="1540"/>
      <c r="E3" s="1540"/>
      <c r="F3" s="1540"/>
    </row>
    <row r="4" ht="12.75">
      <c r="B4" s="414"/>
    </row>
    <row r="5" ht="12.75">
      <c r="B5" s="414"/>
    </row>
    <row r="6" spans="3:6" ht="12.75">
      <c r="C6" s="415"/>
      <c r="D6" s="415"/>
      <c r="E6" s="415"/>
      <c r="F6" s="415" t="s">
        <v>902</v>
      </c>
    </row>
    <row r="7" spans="1:6" ht="12.75" customHeight="1">
      <c r="A7" s="416"/>
      <c r="B7" s="417" t="s">
        <v>882</v>
      </c>
      <c r="C7" s="1533" t="s">
        <v>426</v>
      </c>
      <c r="D7" s="1533" t="s">
        <v>1396</v>
      </c>
      <c r="E7" s="1501" t="s">
        <v>1392</v>
      </c>
      <c r="F7" s="1542" t="s">
        <v>1393</v>
      </c>
    </row>
    <row r="8" spans="1:6" ht="12">
      <c r="A8" s="418"/>
      <c r="B8" s="419" t="s">
        <v>43</v>
      </c>
      <c r="C8" s="1547"/>
      <c r="D8" s="1547"/>
      <c r="E8" s="1521"/>
      <c r="F8" s="1543"/>
    </row>
    <row r="9" spans="1:6" ht="12.75" thickBot="1">
      <c r="A9" s="420"/>
      <c r="B9" s="421"/>
      <c r="C9" s="1541"/>
      <c r="D9" s="1541"/>
      <c r="E9" s="1522"/>
      <c r="F9" s="1544"/>
    </row>
    <row r="10" spans="1:6" ht="12.75" thickBot="1">
      <c r="A10" s="422" t="s">
        <v>883</v>
      </c>
      <c r="B10" s="421" t="s">
        <v>884</v>
      </c>
      <c r="C10" s="423" t="s">
        <v>885</v>
      </c>
      <c r="D10" s="423" t="s">
        <v>886</v>
      </c>
      <c r="E10" s="423" t="s">
        <v>887</v>
      </c>
      <c r="F10" s="423" t="s">
        <v>757</v>
      </c>
    </row>
    <row r="11" spans="1:6" ht="15" customHeight="1">
      <c r="A11" s="424">
        <v>3030</v>
      </c>
      <c r="B11" s="425" t="s">
        <v>792</v>
      </c>
      <c r="C11" s="426"/>
      <c r="D11" s="426"/>
      <c r="E11" s="426"/>
      <c r="F11" s="427"/>
    </row>
    <row r="12" spans="1:6" ht="15" customHeight="1">
      <c r="A12" s="424"/>
      <c r="B12" s="323" t="s">
        <v>912</v>
      </c>
      <c r="C12" s="426"/>
      <c r="D12" s="426"/>
      <c r="E12" s="426"/>
      <c r="F12" s="418"/>
    </row>
    <row r="13" spans="1:6" ht="15" customHeight="1" thickBot="1">
      <c r="A13" s="424"/>
      <c r="B13" s="324" t="s">
        <v>451</v>
      </c>
      <c r="C13" s="428"/>
      <c r="D13" s="780"/>
      <c r="E13" s="780"/>
      <c r="F13" s="603"/>
    </row>
    <row r="14" spans="1:6" ht="15" customHeight="1" thickBot="1">
      <c r="A14" s="429"/>
      <c r="B14" s="325" t="s">
        <v>400</v>
      </c>
      <c r="C14" s="432"/>
      <c r="D14" s="783"/>
      <c r="E14" s="783"/>
      <c r="F14" s="603"/>
    </row>
    <row r="15" spans="1:6" ht="15" customHeight="1">
      <c r="A15" s="424"/>
      <c r="B15" s="777" t="s">
        <v>722</v>
      </c>
      <c r="C15" s="430"/>
      <c r="D15" s="784"/>
      <c r="E15" s="784"/>
      <c r="F15" s="604"/>
    </row>
    <row r="16" spans="1:6" ht="15" customHeight="1" thickBot="1">
      <c r="A16" s="431"/>
      <c r="B16" s="779" t="s">
        <v>723</v>
      </c>
      <c r="C16" s="780">
        <v>25000</v>
      </c>
      <c r="D16" s="780">
        <v>20000</v>
      </c>
      <c r="E16" s="780">
        <v>21353</v>
      </c>
      <c r="F16" s="797">
        <f>SUM(E16/D16)</f>
        <v>1.06765</v>
      </c>
    </row>
    <row r="17" spans="1:6" ht="15" customHeight="1" thickBot="1">
      <c r="A17" s="431"/>
      <c r="B17" s="778" t="s">
        <v>724</v>
      </c>
      <c r="C17" s="783">
        <f>SUM(C16)</f>
        <v>25000</v>
      </c>
      <c r="D17" s="783">
        <f>SUM(D16)</f>
        <v>20000</v>
      </c>
      <c r="E17" s="783">
        <f>SUM(E16)</f>
        <v>21353</v>
      </c>
      <c r="F17" s="1110">
        <f aca="true" t="shared" si="0" ref="F17:F48">SUM(E17/D17)</f>
        <v>1.06765</v>
      </c>
    </row>
    <row r="18" spans="1:6" ht="15" customHeight="1">
      <c r="A18" s="424"/>
      <c r="B18" s="323" t="s">
        <v>915</v>
      </c>
      <c r="C18" s="784"/>
      <c r="D18" s="784">
        <f>SUM(D19:D20)</f>
        <v>1010</v>
      </c>
      <c r="E18" s="784">
        <v>1010</v>
      </c>
      <c r="F18" s="1107">
        <f t="shared" si="0"/>
        <v>1</v>
      </c>
    </row>
    <row r="19" spans="1:6" ht="15" customHeight="1">
      <c r="A19" s="424"/>
      <c r="B19" s="329" t="s">
        <v>916</v>
      </c>
      <c r="C19" s="782"/>
      <c r="D19" s="782">
        <v>1010</v>
      </c>
      <c r="E19" s="782">
        <v>1010</v>
      </c>
      <c r="F19" s="798">
        <f t="shared" si="0"/>
        <v>1</v>
      </c>
    </row>
    <row r="20" spans="1:6" ht="15" customHeight="1">
      <c r="A20" s="424"/>
      <c r="B20" s="329" t="s">
        <v>917</v>
      </c>
      <c r="C20" s="782"/>
      <c r="D20" s="782"/>
      <c r="E20" s="782"/>
      <c r="F20" s="798"/>
    </row>
    <row r="21" spans="1:6" ht="15" customHeight="1">
      <c r="A21" s="424"/>
      <c r="B21" s="331" t="s">
        <v>918</v>
      </c>
      <c r="C21" s="782"/>
      <c r="D21" s="782">
        <v>274</v>
      </c>
      <c r="E21" s="782">
        <v>342</v>
      </c>
      <c r="F21" s="798">
        <f t="shared" si="0"/>
        <v>1.2481751824817517</v>
      </c>
    </row>
    <row r="22" spans="1:6" ht="15" customHeight="1">
      <c r="A22" s="424"/>
      <c r="B22" s="331" t="s">
        <v>919</v>
      </c>
      <c r="C22" s="784"/>
      <c r="D22" s="784"/>
      <c r="E22" s="784"/>
      <c r="F22" s="798"/>
    </row>
    <row r="23" spans="1:6" ht="15" customHeight="1">
      <c r="A23" s="424"/>
      <c r="B23" s="331" t="s">
        <v>920</v>
      </c>
      <c r="C23" s="782"/>
      <c r="D23" s="782">
        <v>331</v>
      </c>
      <c r="E23" s="782">
        <v>342</v>
      </c>
      <c r="F23" s="798">
        <f t="shared" si="0"/>
        <v>1.0332326283987916</v>
      </c>
    </row>
    <row r="24" spans="1:6" ht="15" customHeight="1">
      <c r="A24" s="424"/>
      <c r="B24" s="332" t="s">
        <v>450</v>
      </c>
      <c r="C24" s="782"/>
      <c r="D24" s="782">
        <v>1</v>
      </c>
      <c r="E24" s="782">
        <v>1</v>
      </c>
      <c r="F24" s="798">
        <f t="shared" si="0"/>
        <v>1</v>
      </c>
    </row>
    <row r="25" spans="1:6" ht="15" customHeight="1" thickBot="1">
      <c r="A25" s="431"/>
      <c r="B25" s="333" t="s">
        <v>921</v>
      </c>
      <c r="C25" s="780"/>
      <c r="D25" s="780">
        <v>310</v>
      </c>
      <c r="E25" s="780">
        <v>625</v>
      </c>
      <c r="F25" s="797">
        <f t="shared" si="0"/>
        <v>2.0161290322580645</v>
      </c>
    </row>
    <row r="26" spans="1:6" ht="15" customHeight="1" thickBot="1">
      <c r="A26" s="429"/>
      <c r="B26" s="335" t="s">
        <v>117</v>
      </c>
      <c r="C26" s="783"/>
      <c r="D26" s="783">
        <f>SUM(D18+D21+D23+D24+D25)</f>
        <v>1926</v>
      </c>
      <c r="E26" s="783">
        <f>SUM(E18+E21+E23+E24+E25)</f>
        <v>2320</v>
      </c>
      <c r="F26" s="1110">
        <f t="shared" si="0"/>
        <v>1.2045690550363448</v>
      </c>
    </row>
    <row r="27" spans="1:6" ht="15" customHeight="1" thickBot="1">
      <c r="A27" s="429"/>
      <c r="B27" s="338" t="s">
        <v>783</v>
      </c>
      <c r="C27" s="783">
        <f>SUM(C17+C26)</f>
        <v>25000</v>
      </c>
      <c r="D27" s="783">
        <f>SUM(D17+D26)</f>
        <v>21926</v>
      </c>
      <c r="E27" s="783">
        <f>SUM(E17+E26)</f>
        <v>23673</v>
      </c>
      <c r="F27" s="1110">
        <f t="shared" si="0"/>
        <v>1.0796770956854875</v>
      </c>
    </row>
    <row r="28" spans="1:6" ht="15" customHeight="1" thickBot="1">
      <c r="A28" s="429"/>
      <c r="B28" s="340" t="s">
        <v>784</v>
      </c>
      <c r="C28" s="783"/>
      <c r="D28" s="783"/>
      <c r="E28" s="783"/>
      <c r="F28" s="1109"/>
    </row>
    <row r="29" spans="1:6" ht="15" customHeight="1">
      <c r="A29" s="424"/>
      <c r="B29" s="342" t="s">
        <v>402</v>
      </c>
      <c r="C29" s="782"/>
      <c r="D29" s="782">
        <v>29361</v>
      </c>
      <c r="E29" s="782">
        <v>29361</v>
      </c>
      <c r="F29" s="798">
        <f t="shared" si="0"/>
        <v>1</v>
      </c>
    </row>
    <row r="30" spans="1:6" ht="15" customHeight="1">
      <c r="A30" s="424"/>
      <c r="B30" s="344" t="s">
        <v>430</v>
      </c>
      <c r="C30" s="782"/>
      <c r="D30" s="782">
        <v>362</v>
      </c>
      <c r="E30" s="782">
        <v>362</v>
      </c>
      <c r="F30" s="798">
        <f t="shared" si="0"/>
        <v>1</v>
      </c>
    </row>
    <row r="31" spans="1:6" ht="15" customHeight="1" thickBot="1">
      <c r="A31" s="424"/>
      <c r="B31" s="345" t="s">
        <v>516</v>
      </c>
      <c r="C31" s="780">
        <v>616506</v>
      </c>
      <c r="D31" s="780">
        <v>619914</v>
      </c>
      <c r="E31" s="780">
        <v>618844</v>
      </c>
      <c r="F31" s="797">
        <f t="shared" si="0"/>
        <v>0.9982739541291211</v>
      </c>
    </row>
    <row r="32" spans="1:6" ht="15" customHeight="1" thickBot="1">
      <c r="A32" s="429"/>
      <c r="B32" s="346" t="s">
        <v>777</v>
      </c>
      <c r="C32" s="781">
        <f>SUM(C29:C31)</f>
        <v>616506</v>
      </c>
      <c r="D32" s="781">
        <f>SUM(D29:D31)</f>
        <v>649637</v>
      </c>
      <c r="E32" s="781">
        <f>SUM(E29:E31)</f>
        <v>648567</v>
      </c>
      <c r="F32" s="1110">
        <f t="shared" si="0"/>
        <v>0.9983529263265485</v>
      </c>
    </row>
    <row r="33" spans="1:6" ht="15" customHeight="1" thickBot="1">
      <c r="A33" s="424"/>
      <c r="B33" s="1015" t="s">
        <v>402</v>
      </c>
      <c r="C33" s="782"/>
      <c r="D33" s="782">
        <v>891</v>
      </c>
      <c r="E33" s="782">
        <v>891</v>
      </c>
      <c r="F33" s="1109">
        <f t="shared" si="0"/>
        <v>1</v>
      </c>
    </row>
    <row r="34" spans="1:6" ht="15" customHeight="1" thickBot="1">
      <c r="A34" s="429"/>
      <c r="B34" s="346" t="s">
        <v>779</v>
      </c>
      <c r="C34" s="781"/>
      <c r="D34" s="781">
        <f>SUM(D33:D33)</f>
        <v>891</v>
      </c>
      <c r="E34" s="781">
        <f>SUM(E33:E33)</f>
        <v>891</v>
      </c>
      <c r="F34" s="1110">
        <f t="shared" si="0"/>
        <v>1</v>
      </c>
    </row>
    <row r="35" spans="1:6" ht="15" customHeight="1" thickBot="1">
      <c r="A35" s="429"/>
      <c r="B35" s="349" t="s">
        <v>791</v>
      </c>
      <c r="C35" s="781">
        <f>SUM(C34+C32+C27+C28)</f>
        <v>641506</v>
      </c>
      <c r="D35" s="781">
        <f>SUM(D34+D32+D27+D28)</f>
        <v>672454</v>
      </c>
      <c r="E35" s="781">
        <f>SUM(E34+E32+E27+E28)</f>
        <v>673131</v>
      </c>
      <c r="F35" s="1110">
        <f t="shared" si="0"/>
        <v>1.0010067603137167</v>
      </c>
    </row>
    <row r="36" spans="1:6" ht="15" customHeight="1">
      <c r="A36" s="424"/>
      <c r="B36" s="351" t="s">
        <v>94</v>
      </c>
      <c r="C36" s="782">
        <v>320113</v>
      </c>
      <c r="D36" s="782">
        <v>335020</v>
      </c>
      <c r="E36" s="782">
        <v>327605</v>
      </c>
      <c r="F36" s="798">
        <f t="shared" si="0"/>
        <v>0.9778669930153424</v>
      </c>
    </row>
    <row r="37" spans="1:6" ht="15" customHeight="1">
      <c r="A37" s="424"/>
      <c r="B37" s="351" t="s">
        <v>95</v>
      </c>
      <c r="C37" s="782">
        <v>76918</v>
      </c>
      <c r="D37" s="782">
        <v>83391</v>
      </c>
      <c r="E37" s="782">
        <v>78067</v>
      </c>
      <c r="F37" s="798">
        <f t="shared" si="0"/>
        <v>0.936156179923493</v>
      </c>
    </row>
    <row r="38" spans="1:6" ht="15" customHeight="1">
      <c r="A38" s="424"/>
      <c r="B38" s="351" t="s">
        <v>96</v>
      </c>
      <c r="C38" s="782">
        <v>231475</v>
      </c>
      <c r="D38" s="782">
        <v>240152</v>
      </c>
      <c r="E38" s="782">
        <v>198392</v>
      </c>
      <c r="F38" s="798">
        <f t="shared" si="0"/>
        <v>0.8261101302508411</v>
      </c>
    </row>
    <row r="39" spans="1:6" ht="15" customHeight="1">
      <c r="A39" s="424"/>
      <c r="B39" s="352" t="s">
        <v>98</v>
      </c>
      <c r="C39" s="784"/>
      <c r="D39" s="784"/>
      <c r="E39" s="784"/>
      <c r="F39" s="798"/>
    </row>
    <row r="40" spans="1:6" ht="15" customHeight="1" thickBot="1">
      <c r="A40" s="751"/>
      <c r="B40" s="353" t="s">
        <v>97</v>
      </c>
      <c r="C40" s="780"/>
      <c r="D40" s="780"/>
      <c r="E40" s="780"/>
      <c r="F40" s="797"/>
    </row>
    <row r="41" spans="1:6" ht="15" customHeight="1">
      <c r="A41" s="749"/>
      <c r="B41" s="753" t="s">
        <v>776</v>
      </c>
      <c r="C41" s="784">
        <f>SUM(C36:C40)</f>
        <v>628506</v>
      </c>
      <c r="D41" s="784">
        <f>SUM(D36:D40)</f>
        <v>658563</v>
      </c>
      <c r="E41" s="784">
        <f>SUM(E36:E40)</f>
        <v>604064</v>
      </c>
      <c r="F41" s="1107">
        <f t="shared" si="0"/>
        <v>0.9172455786310497</v>
      </c>
    </row>
    <row r="42" spans="1:6" ht="15" customHeight="1">
      <c r="A42" s="752"/>
      <c r="B42" s="750" t="s">
        <v>703</v>
      </c>
      <c r="C42" s="785">
        <v>139000</v>
      </c>
      <c r="D42" s="785">
        <v>139000</v>
      </c>
      <c r="E42" s="785">
        <v>126478</v>
      </c>
      <c r="F42" s="798">
        <f t="shared" si="0"/>
        <v>0.9099136690647482</v>
      </c>
    </row>
    <row r="43" spans="1:6" ht="15" customHeight="1" thickBot="1">
      <c r="A43" s="431"/>
      <c r="B43" s="745" t="s">
        <v>296</v>
      </c>
      <c r="C43" s="786">
        <v>115087</v>
      </c>
      <c r="D43" s="786">
        <v>120327</v>
      </c>
      <c r="E43" s="786">
        <v>138920</v>
      </c>
      <c r="F43" s="797">
        <f t="shared" si="0"/>
        <v>1.154520598037016</v>
      </c>
    </row>
    <row r="44" spans="1:6" ht="15.75" customHeight="1">
      <c r="A44" s="424"/>
      <c r="B44" s="351" t="s">
        <v>12</v>
      </c>
      <c r="C44" s="787">
        <v>13000</v>
      </c>
      <c r="D44" s="787">
        <v>13891</v>
      </c>
      <c r="E44" s="787">
        <v>12092</v>
      </c>
      <c r="F44" s="798">
        <f t="shared" si="0"/>
        <v>0.8704916852638399</v>
      </c>
    </row>
    <row r="45" spans="1:6" ht="15" customHeight="1">
      <c r="A45" s="424"/>
      <c r="B45" s="351" t="s">
        <v>13</v>
      </c>
      <c r="C45" s="784"/>
      <c r="D45" s="784"/>
      <c r="E45" s="784"/>
      <c r="F45" s="798"/>
    </row>
    <row r="46" spans="1:6" ht="15" customHeight="1" thickBot="1">
      <c r="A46" s="424"/>
      <c r="B46" s="353" t="s">
        <v>412</v>
      </c>
      <c r="C46" s="783"/>
      <c r="D46" s="783"/>
      <c r="E46" s="783"/>
      <c r="F46" s="797"/>
    </row>
    <row r="47" spans="1:6" ht="15" customHeight="1" thickBot="1">
      <c r="A47" s="429"/>
      <c r="B47" s="355" t="s">
        <v>782</v>
      </c>
      <c r="C47" s="781">
        <f>SUM(C44:C46)</f>
        <v>13000</v>
      </c>
      <c r="D47" s="781">
        <f>SUM(D44:D46)</f>
        <v>13891</v>
      </c>
      <c r="E47" s="781">
        <f>SUM(E44:E46)</f>
        <v>12092</v>
      </c>
      <c r="F47" s="1110">
        <f t="shared" si="0"/>
        <v>0.8704916852638399</v>
      </c>
    </row>
    <row r="48" spans="1:6" ht="15" customHeight="1" thickBot="1">
      <c r="A48" s="431"/>
      <c r="B48" s="356" t="s">
        <v>829</v>
      </c>
      <c r="C48" s="781">
        <f>SUM(C47,C41)</f>
        <v>641506</v>
      </c>
      <c r="D48" s="1016">
        <f>SUM(D47,D41)</f>
        <v>672454</v>
      </c>
      <c r="E48" s="781">
        <f>SUM(E47,E41)</f>
        <v>616156</v>
      </c>
      <c r="F48" s="1108">
        <f t="shared" si="0"/>
        <v>0.9162797752708736</v>
      </c>
    </row>
    <row r="51" ht="16.5" customHeight="1">
      <c r="B51" s="606"/>
    </row>
    <row r="52" ht="15" customHeight="1">
      <c r="B52" s="606"/>
    </row>
  </sheetData>
  <sheetProtection/>
  <mergeCells count="6">
    <mergeCell ref="F7:F9"/>
    <mergeCell ref="A3:F3"/>
    <mergeCell ref="A2:F2"/>
    <mergeCell ref="C7:C9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7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09"/>
  <sheetViews>
    <sheetView showZeros="0" zoomScaleSheetLayoutView="100" zoomScalePageLayoutView="0" workbookViewId="0" topLeftCell="A785">
      <selection activeCell="F800" sqref="F800"/>
    </sheetView>
  </sheetViews>
  <sheetFormatPr defaultColWidth="9.125" defaultRowHeight="12.75"/>
  <cols>
    <col min="1" max="1" width="6.125" style="434" customWidth="1"/>
    <col min="2" max="2" width="50.875" style="368" customWidth="1"/>
    <col min="3" max="5" width="14.50390625" style="527" customWidth="1"/>
    <col min="6" max="6" width="9.50390625" style="527" customWidth="1"/>
    <col min="7" max="7" width="39.875" style="527" customWidth="1"/>
    <col min="8" max="16384" width="9.125" style="368" customWidth="1"/>
  </cols>
  <sheetData>
    <row r="1" spans="1:7" ht="12">
      <c r="A1" s="1548" t="s">
        <v>85</v>
      </c>
      <c r="B1" s="1549"/>
      <c r="C1" s="1549"/>
      <c r="D1" s="1549"/>
      <c r="E1" s="1549"/>
      <c r="F1" s="1549"/>
      <c r="G1" s="1549"/>
    </row>
    <row r="2" spans="1:7" ht="12">
      <c r="A2" s="1550" t="s">
        <v>363</v>
      </c>
      <c r="B2" s="1551"/>
      <c r="C2" s="1551"/>
      <c r="D2" s="1551"/>
      <c r="E2" s="1551"/>
      <c r="F2" s="1551"/>
      <c r="G2" s="1551"/>
    </row>
    <row r="3" spans="1:7" ht="12">
      <c r="A3" s="433"/>
      <c r="B3" s="433"/>
      <c r="C3" s="433"/>
      <c r="D3" s="433"/>
      <c r="E3" s="433"/>
      <c r="F3" s="433"/>
      <c r="G3" s="433"/>
    </row>
    <row r="4" spans="3:7" ht="11.25">
      <c r="C4" s="435"/>
      <c r="D4" s="435"/>
      <c r="E4" s="435"/>
      <c r="F4" s="435"/>
      <c r="G4" s="436" t="s">
        <v>902</v>
      </c>
    </row>
    <row r="5" spans="1:7" s="375" customFormat="1" ht="12" customHeight="1">
      <c r="A5" s="373"/>
      <c r="B5" s="374"/>
      <c r="C5" s="1533" t="s">
        <v>428</v>
      </c>
      <c r="D5" s="1533" t="s">
        <v>1397</v>
      </c>
      <c r="E5" s="1501" t="s">
        <v>1392</v>
      </c>
      <c r="F5" s="1552" t="s">
        <v>1390</v>
      </c>
      <c r="G5" s="438" t="s">
        <v>862</v>
      </c>
    </row>
    <row r="6" spans="1:7" s="375" customFormat="1" ht="12" customHeight="1">
      <c r="A6" s="376" t="s">
        <v>42</v>
      </c>
      <c r="B6" s="377" t="s">
        <v>56</v>
      </c>
      <c r="C6" s="1534"/>
      <c r="D6" s="1534"/>
      <c r="E6" s="1521"/>
      <c r="F6" s="1547"/>
      <c r="G6" s="76" t="s">
        <v>863</v>
      </c>
    </row>
    <row r="7" spans="1:7" s="375" customFormat="1" ht="12.75" customHeight="1" thickBot="1">
      <c r="A7" s="376"/>
      <c r="B7" s="379"/>
      <c r="C7" s="1541"/>
      <c r="D7" s="1541"/>
      <c r="E7" s="1522"/>
      <c r="F7" s="1553"/>
      <c r="G7" s="399"/>
    </row>
    <row r="8" spans="1:7" s="375" customFormat="1" ht="11.25">
      <c r="A8" s="380" t="s">
        <v>883</v>
      </c>
      <c r="B8" s="439" t="s">
        <v>884</v>
      </c>
      <c r="C8" s="382" t="s">
        <v>885</v>
      </c>
      <c r="D8" s="382" t="s">
        <v>886</v>
      </c>
      <c r="E8" s="382" t="s">
        <v>887</v>
      </c>
      <c r="F8" s="382" t="s">
        <v>757</v>
      </c>
      <c r="G8" s="382" t="s">
        <v>138</v>
      </c>
    </row>
    <row r="9" spans="1:7" s="375" customFormat="1" ht="12" customHeight="1">
      <c r="A9" s="376">
        <v>3050</v>
      </c>
      <c r="B9" s="440" t="s">
        <v>19</v>
      </c>
      <c r="C9" s="441">
        <f>SUM(C17+C25)</f>
        <v>5000</v>
      </c>
      <c r="D9" s="441">
        <f>SUM(D17+D25)</f>
        <v>9761</v>
      </c>
      <c r="E9" s="441">
        <f>SUM(E17+E25)</f>
        <v>5962</v>
      </c>
      <c r="F9" s="442">
        <f>SUM(E9/D9)</f>
        <v>0.6107980739678311</v>
      </c>
      <c r="G9" s="443"/>
    </row>
    <row r="10" spans="1:7" ht="12" customHeight="1">
      <c r="A10" s="444">
        <v>3052</v>
      </c>
      <c r="B10" s="445" t="s">
        <v>733</v>
      </c>
      <c r="C10" s="446"/>
      <c r="D10" s="446"/>
      <c r="E10" s="446"/>
      <c r="F10" s="442"/>
      <c r="G10" s="447"/>
    </row>
    <row r="11" spans="1:7" ht="12" customHeight="1">
      <c r="A11" s="448"/>
      <c r="B11" s="449" t="s">
        <v>832</v>
      </c>
      <c r="C11" s="463"/>
      <c r="D11" s="463"/>
      <c r="E11" s="463"/>
      <c r="F11" s="442"/>
      <c r="G11" s="926"/>
    </row>
    <row r="12" spans="1:7" ht="12" customHeight="1">
      <c r="A12" s="448"/>
      <c r="B12" s="451" t="s">
        <v>64</v>
      </c>
      <c r="C12" s="463"/>
      <c r="D12" s="463"/>
      <c r="E12" s="463"/>
      <c r="F12" s="442"/>
      <c r="G12" s="926"/>
    </row>
    <row r="13" spans="1:7" ht="12" customHeight="1">
      <c r="A13" s="448"/>
      <c r="B13" s="452" t="s">
        <v>48</v>
      </c>
      <c r="C13" s="892">
        <v>5000</v>
      </c>
      <c r="D13" s="892">
        <v>6762</v>
      </c>
      <c r="E13" s="892">
        <v>2963</v>
      </c>
      <c r="F13" s="932">
        <f>SUM(E13/D13)</f>
        <v>0.43818396923986985</v>
      </c>
      <c r="G13" s="926"/>
    </row>
    <row r="14" spans="1:7" ht="12" customHeight="1">
      <c r="A14" s="448"/>
      <c r="B14" s="453" t="s">
        <v>837</v>
      </c>
      <c r="C14" s="892"/>
      <c r="D14" s="892"/>
      <c r="E14" s="892"/>
      <c r="F14" s="442"/>
      <c r="G14" s="450"/>
    </row>
    <row r="15" spans="1:7" ht="12" customHeight="1">
      <c r="A15" s="448"/>
      <c r="B15" s="453" t="s">
        <v>58</v>
      </c>
      <c r="C15" s="446"/>
      <c r="D15" s="446"/>
      <c r="E15" s="446"/>
      <c r="F15" s="442"/>
      <c r="G15" s="450"/>
    </row>
    <row r="16" spans="1:7" ht="12" customHeight="1" thickBot="1">
      <c r="A16" s="448"/>
      <c r="B16" s="454" t="s">
        <v>804</v>
      </c>
      <c r="C16" s="455"/>
      <c r="D16" s="455"/>
      <c r="E16" s="455"/>
      <c r="F16" s="988"/>
      <c r="G16" s="456"/>
    </row>
    <row r="17" spans="1:7" ht="13.5" customHeight="1" thickBot="1">
      <c r="A17" s="457"/>
      <c r="B17" s="458" t="s">
        <v>853</v>
      </c>
      <c r="C17" s="951">
        <f>SUM(C11:C14)</f>
        <v>5000</v>
      </c>
      <c r="D17" s="1019">
        <f>SUM(D11:D14)</f>
        <v>6762</v>
      </c>
      <c r="E17" s="1019">
        <f>SUM(E11:E14)</f>
        <v>2963</v>
      </c>
      <c r="F17" s="989">
        <f>SUM(E17/D17)</f>
        <v>0.43818396923986985</v>
      </c>
      <c r="G17" s="459"/>
    </row>
    <row r="18" spans="1:7" ht="13.5" customHeight="1">
      <c r="A18" s="444">
        <v>3053</v>
      </c>
      <c r="B18" s="445" t="s">
        <v>259</v>
      </c>
      <c r="C18" s="446"/>
      <c r="D18" s="446"/>
      <c r="E18" s="446"/>
      <c r="F18" s="442"/>
      <c r="G18" s="447"/>
    </row>
    <row r="19" spans="1:7" ht="13.5" customHeight="1">
      <c r="A19" s="448"/>
      <c r="B19" s="449" t="s">
        <v>832</v>
      </c>
      <c r="C19" s="463"/>
      <c r="D19" s="463"/>
      <c r="E19" s="463"/>
      <c r="F19" s="442"/>
      <c r="G19" s="926"/>
    </row>
    <row r="20" spans="1:7" ht="13.5" customHeight="1">
      <c r="A20" s="448"/>
      <c r="B20" s="451" t="s">
        <v>64</v>
      </c>
      <c r="C20" s="463"/>
      <c r="D20" s="463"/>
      <c r="E20" s="463"/>
      <c r="F20" s="442"/>
      <c r="G20" s="926"/>
    </row>
    <row r="21" spans="1:7" ht="13.5" customHeight="1">
      <c r="A21" s="448"/>
      <c r="B21" s="452" t="s">
        <v>48</v>
      </c>
      <c r="C21" s="463"/>
      <c r="D21" s="463">
        <v>2999</v>
      </c>
      <c r="E21" s="463">
        <v>2999</v>
      </c>
      <c r="F21" s="932">
        <f>SUM(E21/D21)</f>
        <v>1</v>
      </c>
      <c r="G21" s="926"/>
    </row>
    <row r="22" spans="1:7" ht="13.5" customHeight="1">
      <c r="A22" s="448"/>
      <c r="B22" s="453" t="s">
        <v>837</v>
      </c>
      <c r="C22" s="463"/>
      <c r="D22" s="463"/>
      <c r="E22" s="463"/>
      <c r="F22" s="442"/>
      <c r="G22" s="450"/>
    </row>
    <row r="23" spans="1:7" ht="13.5" customHeight="1">
      <c r="A23" s="448"/>
      <c r="B23" s="453" t="s">
        <v>58</v>
      </c>
      <c r="C23" s="446"/>
      <c r="D23" s="446"/>
      <c r="E23" s="446"/>
      <c r="F23" s="442"/>
      <c r="G23" s="450"/>
    </row>
    <row r="24" spans="1:7" ht="13.5" customHeight="1" thickBot="1">
      <c r="A24" s="448"/>
      <c r="B24" s="454" t="s">
        <v>804</v>
      </c>
      <c r="C24" s="455"/>
      <c r="D24" s="455"/>
      <c r="E24" s="455"/>
      <c r="F24" s="988"/>
      <c r="G24" s="456"/>
    </row>
    <row r="25" spans="1:7" ht="13.5" customHeight="1" thickBot="1">
      <c r="A25" s="457"/>
      <c r="B25" s="458" t="s">
        <v>853</v>
      </c>
      <c r="C25" s="951"/>
      <c r="D25" s="1019">
        <f>SUM(D21:D24)</f>
        <v>2999</v>
      </c>
      <c r="E25" s="1019">
        <f>SUM(E21:E24)</f>
        <v>2999</v>
      </c>
      <c r="F25" s="989">
        <f>SUM(E25/D25)</f>
        <v>1</v>
      </c>
      <c r="G25" s="459"/>
    </row>
    <row r="26" spans="1:7" ht="12">
      <c r="A26" s="444">
        <v>3060</v>
      </c>
      <c r="B26" s="460" t="s">
        <v>802</v>
      </c>
      <c r="C26" s="952">
        <f>SUM(C34+C42)</f>
        <v>7500</v>
      </c>
      <c r="D26" s="952">
        <f>SUM(D34+D42)</f>
        <v>9919</v>
      </c>
      <c r="E26" s="952">
        <f>SUM(E34+E42)</f>
        <v>2658</v>
      </c>
      <c r="F26" s="442">
        <f>SUM(E26/D26)</f>
        <v>0.2679705615485432</v>
      </c>
      <c r="G26" s="447"/>
    </row>
    <row r="27" spans="1:7" ht="12" customHeight="1">
      <c r="A27" s="444">
        <v>3061</v>
      </c>
      <c r="B27" s="461" t="s">
        <v>838</v>
      </c>
      <c r="C27" s="446"/>
      <c r="D27" s="446"/>
      <c r="E27" s="446"/>
      <c r="F27" s="442"/>
      <c r="G27" s="928"/>
    </row>
    <row r="28" spans="1:7" ht="12" customHeight="1">
      <c r="A28" s="448"/>
      <c r="B28" s="449" t="s">
        <v>832</v>
      </c>
      <c r="C28" s="463"/>
      <c r="D28" s="463"/>
      <c r="E28" s="463"/>
      <c r="F28" s="442"/>
      <c r="G28" s="462"/>
    </row>
    <row r="29" spans="1:7" ht="12" customHeight="1">
      <c r="A29" s="448"/>
      <c r="B29" s="451" t="s">
        <v>64</v>
      </c>
      <c r="C29" s="463"/>
      <c r="D29" s="463"/>
      <c r="E29" s="463"/>
      <c r="F29" s="442"/>
      <c r="G29" s="462"/>
    </row>
    <row r="30" spans="1:7" ht="12" customHeight="1">
      <c r="A30" s="464"/>
      <c r="B30" s="452" t="s">
        <v>48</v>
      </c>
      <c r="C30" s="463">
        <v>1500</v>
      </c>
      <c r="D30" s="463">
        <v>2182</v>
      </c>
      <c r="E30" s="463">
        <v>1010</v>
      </c>
      <c r="F30" s="932">
        <f>SUM(E30/D30)</f>
        <v>0.462878093492209</v>
      </c>
      <c r="G30" s="462"/>
    </row>
    <row r="31" spans="1:7" ht="12" customHeight="1">
      <c r="A31" s="464"/>
      <c r="B31" s="453" t="s">
        <v>837</v>
      </c>
      <c r="C31" s="463"/>
      <c r="D31" s="463"/>
      <c r="E31" s="463"/>
      <c r="F31" s="442"/>
      <c r="G31" s="462"/>
    </row>
    <row r="32" spans="1:7" ht="11.25">
      <c r="A32" s="464"/>
      <c r="B32" s="453" t="s">
        <v>58</v>
      </c>
      <c r="C32" s="463"/>
      <c r="D32" s="463"/>
      <c r="E32" s="463"/>
      <c r="F32" s="442"/>
      <c r="G32" s="462"/>
    </row>
    <row r="33" spans="1:7" ht="12" thickBot="1">
      <c r="A33" s="464" t="s">
        <v>43</v>
      </c>
      <c r="B33" s="454" t="s">
        <v>804</v>
      </c>
      <c r="C33" s="953"/>
      <c r="D33" s="953"/>
      <c r="E33" s="953"/>
      <c r="F33" s="988"/>
      <c r="G33" s="465"/>
    </row>
    <row r="34" spans="1:7" ht="12" thickBot="1">
      <c r="A34" s="466"/>
      <c r="B34" s="458" t="s">
        <v>853</v>
      </c>
      <c r="C34" s="954">
        <f>SUM(C28:C33)</f>
        <v>1500</v>
      </c>
      <c r="D34" s="1000">
        <f>SUM(D28:D33)</f>
        <v>2182</v>
      </c>
      <c r="E34" s="1000">
        <f>SUM(E28:E33)</f>
        <v>1010</v>
      </c>
      <c r="F34" s="989">
        <f>SUM(E34/D34)</f>
        <v>0.462878093492209</v>
      </c>
      <c r="G34" s="467"/>
    </row>
    <row r="35" spans="1:7" ht="11.25">
      <c r="A35" s="468">
        <v>3071</v>
      </c>
      <c r="B35" s="445" t="s">
        <v>856</v>
      </c>
      <c r="C35" s="955"/>
      <c r="D35" s="955"/>
      <c r="E35" s="955"/>
      <c r="F35" s="442"/>
      <c r="G35" s="805" t="s">
        <v>878</v>
      </c>
    </row>
    <row r="36" spans="1:7" ht="12" customHeight="1">
      <c r="A36" s="464"/>
      <c r="B36" s="449" t="s">
        <v>832</v>
      </c>
      <c r="C36" s="956"/>
      <c r="D36" s="956"/>
      <c r="E36" s="956"/>
      <c r="F36" s="442"/>
      <c r="G36" s="806" t="s">
        <v>879</v>
      </c>
    </row>
    <row r="37" spans="1:7" ht="12" customHeight="1">
      <c r="A37" s="448"/>
      <c r="B37" s="451" t="s">
        <v>64</v>
      </c>
      <c r="C37" s="956"/>
      <c r="D37" s="956"/>
      <c r="E37" s="956"/>
      <c r="F37" s="442"/>
      <c r="G37" s="450"/>
    </row>
    <row r="38" spans="1:7" ht="12" customHeight="1">
      <c r="A38" s="448"/>
      <c r="B38" s="452" t="s">
        <v>48</v>
      </c>
      <c r="C38" s="956">
        <v>6000</v>
      </c>
      <c r="D38" s="956">
        <v>7737</v>
      </c>
      <c r="E38" s="956">
        <v>1648</v>
      </c>
      <c r="F38" s="932">
        <f>SUM(E38/D38)</f>
        <v>0.21300245573219595</v>
      </c>
      <c r="G38" s="807"/>
    </row>
    <row r="39" spans="1:7" ht="12" customHeight="1">
      <c r="A39" s="448"/>
      <c r="B39" s="453" t="s">
        <v>837</v>
      </c>
      <c r="C39" s="956"/>
      <c r="D39" s="956"/>
      <c r="E39" s="956"/>
      <c r="F39" s="442"/>
      <c r="G39" s="807"/>
    </row>
    <row r="40" spans="1:7" ht="12" customHeight="1">
      <c r="A40" s="448"/>
      <c r="B40" s="453" t="s">
        <v>58</v>
      </c>
      <c r="C40" s="956"/>
      <c r="D40" s="956"/>
      <c r="E40" s="956"/>
      <c r="F40" s="442"/>
      <c r="G40" s="926"/>
    </row>
    <row r="41" spans="1:7" ht="12" customHeight="1" thickBot="1">
      <c r="A41" s="448"/>
      <c r="B41" s="454" t="s">
        <v>804</v>
      </c>
      <c r="C41" s="957"/>
      <c r="D41" s="957"/>
      <c r="E41" s="957"/>
      <c r="F41" s="988"/>
      <c r="G41" s="507"/>
    </row>
    <row r="42" spans="1:7" ht="12" customHeight="1" thickBot="1">
      <c r="A42" s="473"/>
      <c r="B42" s="458" t="s">
        <v>853</v>
      </c>
      <c r="C42" s="958">
        <f>SUM(C36:C41)</f>
        <v>6000</v>
      </c>
      <c r="D42" s="1020">
        <f>SUM(D36:D41)</f>
        <v>7737</v>
      </c>
      <c r="E42" s="1020">
        <f>SUM(E36:E41)</f>
        <v>1648</v>
      </c>
      <c r="F42" s="989">
        <f>SUM(E42/D42)</f>
        <v>0.21300245573219595</v>
      </c>
      <c r="G42" s="808"/>
    </row>
    <row r="43" spans="1:7" ht="12" customHeight="1">
      <c r="A43" s="468">
        <v>3080</v>
      </c>
      <c r="B43" s="475" t="s">
        <v>805</v>
      </c>
      <c r="C43" s="955">
        <f>SUM(C51)</f>
        <v>30000</v>
      </c>
      <c r="D43" s="955">
        <f>SUM(D51)</f>
        <v>30518</v>
      </c>
      <c r="E43" s="955">
        <f>SUM(E51)</f>
        <v>17338</v>
      </c>
      <c r="F43" s="442">
        <f>SUM(E43/D43)</f>
        <v>0.5681237302575529</v>
      </c>
      <c r="G43" s="805"/>
    </row>
    <row r="44" spans="1:7" ht="12" customHeight="1">
      <c r="A44" s="468">
        <v>3081</v>
      </c>
      <c r="B44" s="461" t="s">
        <v>860</v>
      </c>
      <c r="C44" s="955"/>
      <c r="D44" s="955"/>
      <c r="E44" s="955"/>
      <c r="F44" s="442"/>
      <c r="G44" s="929"/>
    </row>
    <row r="45" spans="1:7" ht="12" customHeight="1">
      <c r="A45" s="464"/>
      <c r="B45" s="449" t="s">
        <v>832</v>
      </c>
      <c r="C45" s="956"/>
      <c r="D45" s="956"/>
      <c r="E45" s="956"/>
      <c r="F45" s="442"/>
      <c r="G45" s="926"/>
    </row>
    <row r="46" spans="1:7" ht="12" customHeight="1">
      <c r="A46" s="464"/>
      <c r="B46" s="451" t="s">
        <v>64</v>
      </c>
      <c r="C46" s="956"/>
      <c r="D46" s="956"/>
      <c r="E46" s="956"/>
      <c r="F46" s="442"/>
      <c r="G46" s="927"/>
    </row>
    <row r="47" spans="1:7" ht="12" customHeight="1">
      <c r="A47" s="464"/>
      <c r="B47" s="452" t="s">
        <v>48</v>
      </c>
      <c r="C47" s="956">
        <v>19117</v>
      </c>
      <c r="D47" s="956">
        <v>19252</v>
      </c>
      <c r="E47" s="956">
        <v>8348</v>
      </c>
      <c r="F47" s="932">
        <f>SUM(E47/D47)</f>
        <v>0.4336172865156867</v>
      </c>
      <c r="G47" s="926"/>
    </row>
    <row r="48" spans="1:7" ht="12" customHeight="1">
      <c r="A48" s="464"/>
      <c r="B48" s="452" t="s">
        <v>803</v>
      </c>
      <c r="C48" s="956">
        <v>10883</v>
      </c>
      <c r="D48" s="956">
        <v>11266</v>
      </c>
      <c r="E48" s="956">
        <v>8990</v>
      </c>
      <c r="F48" s="932">
        <f>SUM(E48/D48)</f>
        <v>0.7979762116101544</v>
      </c>
      <c r="G48" s="927"/>
    </row>
    <row r="49" spans="1:7" ht="12" customHeight="1">
      <c r="A49" s="464"/>
      <c r="B49" s="453" t="s">
        <v>58</v>
      </c>
      <c r="C49" s="956"/>
      <c r="D49" s="956"/>
      <c r="E49" s="956"/>
      <c r="F49" s="442"/>
      <c r="G49" s="806"/>
    </row>
    <row r="50" spans="1:7" ht="12" customHeight="1" thickBot="1">
      <c r="A50" s="448"/>
      <c r="B50" s="454" t="s">
        <v>804</v>
      </c>
      <c r="C50" s="957"/>
      <c r="D50" s="957"/>
      <c r="E50" s="957"/>
      <c r="F50" s="988"/>
      <c r="G50" s="507"/>
    </row>
    <row r="51" spans="1:7" ht="12" customHeight="1" thickBot="1">
      <c r="A51" s="473"/>
      <c r="B51" s="458" t="s">
        <v>853</v>
      </c>
      <c r="C51" s="954">
        <f>SUM(C45:C50)</f>
        <v>30000</v>
      </c>
      <c r="D51" s="1000">
        <f>SUM(D45:D50)</f>
        <v>30518</v>
      </c>
      <c r="E51" s="1000">
        <f>SUM(E45:E50)</f>
        <v>17338</v>
      </c>
      <c r="F51" s="989">
        <f>SUM(E51/D51)</f>
        <v>0.5681237302575529</v>
      </c>
      <c r="G51" s="474"/>
    </row>
    <row r="52" spans="1:7" ht="12" customHeight="1" thickBot="1">
      <c r="A52" s="477">
        <v>3130</v>
      </c>
      <c r="B52" s="478" t="s">
        <v>135</v>
      </c>
      <c r="C52" s="954">
        <f>SUM(C53+C87)</f>
        <v>829000</v>
      </c>
      <c r="D52" s="954">
        <f>SUM(D53+D87)</f>
        <v>1292419</v>
      </c>
      <c r="E52" s="954">
        <f>SUM(E53+E87)</f>
        <v>986569</v>
      </c>
      <c r="F52" s="1090">
        <f>SUM(E52/D52)</f>
        <v>0.7633507399690038</v>
      </c>
      <c r="G52" s="474"/>
    </row>
    <row r="53" spans="1:7" ht="12" customHeight="1" thickBot="1">
      <c r="A53" s="468">
        <v>3110</v>
      </c>
      <c r="B53" s="478" t="s">
        <v>133</v>
      </c>
      <c r="C53" s="954">
        <f>SUM(C61+C78+C86+C69)</f>
        <v>769000</v>
      </c>
      <c r="D53" s="954">
        <f>SUM(D61+D78+D86+D69)</f>
        <v>1192765</v>
      </c>
      <c r="E53" s="954">
        <f>SUM(E61+E78+E86+E69)</f>
        <v>951562</v>
      </c>
      <c r="F53" s="989">
        <f>SUM(E53/D53)</f>
        <v>0.7977782714952233</v>
      </c>
      <c r="G53" s="474"/>
    </row>
    <row r="54" spans="1:7" ht="12" customHeight="1">
      <c r="A54" s="479">
        <v>3111</v>
      </c>
      <c r="B54" s="480" t="s">
        <v>877</v>
      </c>
      <c r="C54" s="446"/>
      <c r="D54" s="446"/>
      <c r="E54" s="446"/>
      <c r="F54" s="442"/>
      <c r="G54" s="382" t="s">
        <v>880</v>
      </c>
    </row>
    <row r="55" spans="1:7" ht="12" customHeight="1">
      <c r="A55" s="448"/>
      <c r="B55" s="449" t="s">
        <v>832</v>
      </c>
      <c r="C55" s="892"/>
      <c r="D55" s="892"/>
      <c r="E55" s="892"/>
      <c r="F55" s="442"/>
      <c r="G55" s="470"/>
    </row>
    <row r="56" spans="1:7" ht="12" customHeight="1">
      <c r="A56" s="448"/>
      <c r="B56" s="451" t="s">
        <v>64</v>
      </c>
      <c r="C56" s="892"/>
      <c r="D56" s="892"/>
      <c r="E56" s="892"/>
      <c r="F56" s="442"/>
      <c r="G56" s="470"/>
    </row>
    <row r="57" spans="1:7" ht="12" customHeight="1">
      <c r="A57" s="448"/>
      <c r="B57" s="452" t="s">
        <v>48</v>
      </c>
      <c r="C57" s="892"/>
      <c r="D57" s="892">
        <v>19415</v>
      </c>
      <c r="E57" s="892">
        <v>19010</v>
      </c>
      <c r="F57" s="932">
        <f>SUM(E57/D57)</f>
        <v>0.9791398403296421</v>
      </c>
      <c r="G57" s="470"/>
    </row>
    <row r="58" spans="1:7" ht="12" customHeight="1">
      <c r="A58" s="448"/>
      <c r="B58" s="453" t="s">
        <v>837</v>
      </c>
      <c r="C58" s="892"/>
      <c r="D58" s="892"/>
      <c r="E58" s="892"/>
      <c r="F58" s="932"/>
      <c r="G58" s="607"/>
    </row>
    <row r="59" spans="1:7" ht="12" customHeight="1">
      <c r="A59" s="448"/>
      <c r="B59" s="453" t="s">
        <v>58</v>
      </c>
      <c r="C59" s="463"/>
      <c r="D59" s="463"/>
      <c r="E59" s="463"/>
      <c r="F59" s="932"/>
      <c r="G59" s="470"/>
    </row>
    <row r="60" spans="1:7" ht="12" customHeight="1" thickBot="1">
      <c r="A60" s="448"/>
      <c r="B60" s="454" t="s">
        <v>35</v>
      </c>
      <c r="C60" s="953">
        <v>600000</v>
      </c>
      <c r="D60" s="953">
        <v>954914</v>
      </c>
      <c r="E60" s="953">
        <v>770521</v>
      </c>
      <c r="F60" s="1424">
        <f>SUM(E60/D60)</f>
        <v>0.8069009355816336</v>
      </c>
      <c r="G60" s="470"/>
    </row>
    <row r="61" spans="1:7" ht="12" customHeight="1" thickBot="1">
      <c r="A61" s="473"/>
      <c r="B61" s="458" t="s">
        <v>853</v>
      </c>
      <c r="C61" s="954">
        <f>SUM(C55:C60)</f>
        <v>600000</v>
      </c>
      <c r="D61" s="1000">
        <f>SUM(D55:D60)</f>
        <v>974329</v>
      </c>
      <c r="E61" s="1000">
        <f>SUM(E55:E60)</f>
        <v>789531</v>
      </c>
      <c r="F61" s="989">
        <f>SUM(E61/D61)</f>
        <v>0.8103330599828189</v>
      </c>
      <c r="G61" s="474"/>
    </row>
    <row r="62" spans="1:7" ht="12" customHeight="1">
      <c r="A62" s="479">
        <v>3112</v>
      </c>
      <c r="B62" s="480" t="s">
        <v>356</v>
      </c>
      <c r="C62" s="446"/>
      <c r="D62" s="446"/>
      <c r="E62" s="446"/>
      <c r="F62" s="442"/>
      <c r="G62" s="382"/>
    </row>
    <row r="63" spans="1:7" ht="12" customHeight="1">
      <c r="A63" s="448"/>
      <c r="B63" s="449" t="s">
        <v>832</v>
      </c>
      <c r="C63" s="463"/>
      <c r="D63" s="463"/>
      <c r="E63" s="463"/>
      <c r="F63" s="442"/>
      <c r="G63" s="470"/>
    </row>
    <row r="64" spans="1:7" ht="12" customHeight="1">
      <c r="A64" s="448"/>
      <c r="B64" s="451" t="s">
        <v>64</v>
      </c>
      <c r="C64" s="463"/>
      <c r="D64" s="463"/>
      <c r="E64" s="463"/>
      <c r="F64" s="442"/>
      <c r="G64" s="470"/>
    </row>
    <row r="65" spans="1:7" ht="12" customHeight="1">
      <c r="A65" s="448"/>
      <c r="B65" s="452" t="s">
        <v>48</v>
      </c>
      <c r="C65" s="463">
        <v>25000</v>
      </c>
      <c r="D65" s="463">
        <v>24705</v>
      </c>
      <c r="E65" s="463">
        <v>8548</v>
      </c>
      <c r="F65" s="932">
        <f>SUM(E65/D65)</f>
        <v>0.3460028334345274</v>
      </c>
      <c r="G65" s="470"/>
    </row>
    <row r="66" spans="1:7" ht="12" customHeight="1">
      <c r="A66" s="448"/>
      <c r="B66" s="453" t="s">
        <v>837</v>
      </c>
      <c r="C66" s="463"/>
      <c r="D66" s="463"/>
      <c r="E66" s="463"/>
      <c r="F66" s="932"/>
      <c r="G66" s="607"/>
    </row>
    <row r="67" spans="1:7" ht="12" customHeight="1">
      <c r="A67" s="448"/>
      <c r="B67" s="453" t="s">
        <v>58</v>
      </c>
      <c r="C67" s="463"/>
      <c r="D67" s="463"/>
      <c r="E67" s="463"/>
      <c r="F67" s="932"/>
      <c r="G67" s="470"/>
    </row>
    <row r="68" spans="1:7" ht="12" customHeight="1" thickBot="1">
      <c r="A68" s="448"/>
      <c r="B68" s="454" t="s">
        <v>15</v>
      </c>
      <c r="C68" s="953"/>
      <c r="D68" s="953">
        <v>295</v>
      </c>
      <c r="E68" s="953">
        <v>295</v>
      </c>
      <c r="F68" s="1424">
        <f>SUM(E68/D68)</f>
        <v>1</v>
      </c>
      <c r="G68" s="470"/>
    </row>
    <row r="69" spans="1:7" ht="12" customHeight="1" thickBot="1">
      <c r="A69" s="473"/>
      <c r="B69" s="458" t="s">
        <v>853</v>
      </c>
      <c r="C69" s="954">
        <f>SUM(C63:C68)</f>
        <v>25000</v>
      </c>
      <c r="D69" s="1000">
        <f>SUM(D63:D68)</f>
        <v>25000</v>
      </c>
      <c r="E69" s="1000">
        <f>SUM(E63:E68)</f>
        <v>8843</v>
      </c>
      <c r="F69" s="989">
        <f>SUM(E69/D69)</f>
        <v>0.35372</v>
      </c>
      <c r="G69" s="474"/>
    </row>
    <row r="70" spans="1:7" ht="12" customHeight="1">
      <c r="A70" s="376">
        <v>3114</v>
      </c>
      <c r="B70" s="481" t="s">
        <v>840</v>
      </c>
      <c r="C70" s="384"/>
      <c r="D70" s="384"/>
      <c r="E70" s="384"/>
      <c r="F70" s="442"/>
      <c r="G70" s="482"/>
    </row>
    <row r="71" spans="1:7" ht="12" customHeight="1">
      <c r="A71" s="299"/>
      <c r="B71" s="388" t="s">
        <v>832</v>
      </c>
      <c r="C71" s="305">
        <v>50</v>
      </c>
      <c r="D71" s="305">
        <v>1792</v>
      </c>
      <c r="E71" s="305">
        <v>1740</v>
      </c>
      <c r="F71" s="932">
        <f>SUM(E71/D71)</f>
        <v>0.9709821428571429</v>
      </c>
      <c r="G71" s="470"/>
    </row>
    <row r="72" spans="1:7" ht="12" customHeight="1">
      <c r="A72" s="299"/>
      <c r="B72" s="187" t="s">
        <v>64</v>
      </c>
      <c r="C72" s="305">
        <v>15</v>
      </c>
      <c r="D72" s="305">
        <v>398</v>
      </c>
      <c r="E72" s="305">
        <v>385</v>
      </c>
      <c r="F72" s="932">
        <f>SUM(E72/D72)</f>
        <v>0.9673366834170855</v>
      </c>
      <c r="G72" s="470"/>
    </row>
    <row r="73" spans="1:7" ht="12" customHeight="1">
      <c r="A73" s="299"/>
      <c r="B73" s="389" t="s">
        <v>48</v>
      </c>
      <c r="C73" s="305">
        <v>113935</v>
      </c>
      <c r="D73" s="305">
        <v>123319</v>
      </c>
      <c r="E73" s="305">
        <v>91129</v>
      </c>
      <c r="F73" s="932">
        <f>SUM(E73/D73)</f>
        <v>0.7389696640420373</v>
      </c>
      <c r="G73" s="1425"/>
    </row>
    <row r="74" spans="1:7" ht="12" customHeight="1">
      <c r="A74" s="299"/>
      <c r="B74" s="306" t="s">
        <v>837</v>
      </c>
      <c r="C74" s="305"/>
      <c r="D74" s="305"/>
      <c r="E74" s="305"/>
      <c r="F74" s="932"/>
      <c r="G74" s="462"/>
    </row>
    <row r="75" spans="1:7" ht="12" customHeight="1">
      <c r="A75" s="299"/>
      <c r="B75" s="306" t="s">
        <v>58</v>
      </c>
      <c r="C75" s="305"/>
      <c r="D75" s="305"/>
      <c r="E75" s="305"/>
      <c r="F75" s="932"/>
      <c r="G75" s="470"/>
    </row>
    <row r="76" spans="1:7" ht="12" customHeight="1">
      <c r="A76" s="299"/>
      <c r="B76" s="306" t="s">
        <v>14</v>
      </c>
      <c r="C76" s="305"/>
      <c r="D76" s="305">
        <v>4163</v>
      </c>
      <c r="E76" s="392"/>
      <c r="F76" s="932">
        <f>SUM(E76/D76)</f>
        <v>0</v>
      </c>
      <c r="G76" s="470"/>
    </row>
    <row r="77" spans="1:7" ht="12" customHeight="1" thickBot="1">
      <c r="A77" s="299"/>
      <c r="B77" s="454" t="s">
        <v>15</v>
      </c>
      <c r="C77" s="390"/>
      <c r="D77" s="390">
        <v>3510</v>
      </c>
      <c r="E77" s="967">
        <v>3509</v>
      </c>
      <c r="F77" s="1424">
        <f>SUM(E77/D77)</f>
        <v>0.9997150997150998</v>
      </c>
      <c r="G77" s="471"/>
    </row>
    <row r="78" spans="1:7" ht="12" customHeight="1" thickBot="1">
      <c r="A78" s="399"/>
      <c r="B78" s="458" t="s">
        <v>853</v>
      </c>
      <c r="C78" s="394">
        <f>SUM(C71:C77)</f>
        <v>114000</v>
      </c>
      <c r="D78" s="1017">
        <f>SUM(D71:D77)</f>
        <v>133182</v>
      </c>
      <c r="E78" s="1017">
        <f>SUM(E71:E77)</f>
        <v>96763</v>
      </c>
      <c r="F78" s="989">
        <f>SUM(E78/D78)</f>
        <v>0.7265471309936778</v>
      </c>
      <c r="G78" s="474"/>
    </row>
    <row r="79" spans="1:7" ht="12" customHeight="1">
      <c r="A79" s="376">
        <v>3115</v>
      </c>
      <c r="B79" s="481" t="s">
        <v>267</v>
      </c>
      <c r="C79" s="384"/>
      <c r="D79" s="384"/>
      <c r="E79" s="384"/>
      <c r="F79" s="442"/>
      <c r="G79" s="482"/>
    </row>
    <row r="80" spans="1:7" ht="12" customHeight="1">
      <c r="A80" s="299"/>
      <c r="B80" s="388" t="s">
        <v>832</v>
      </c>
      <c r="C80" s="305"/>
      <c r="D80" s="305"/>
      <c r="E80" s="305"/>
      <c r="F80" s="442"/>
      <c r="G80" s="470"/>
    </row>
    <row r="81" spans="1:7" ht="12" customHeight="1">
      <c r="A81" s="299"/>
      <c r="B81" s="187" t="s">
        <v>64</v>
      </c>
      <c r="C81" s="305"/>
      <c r="D81" s="305"/>
      <c r="E81" s="305"/>
      <c r="F81" s="442"/>
      <c r="G81" s="470"/>
    </row>
    <row r="82" spans="1:7" ht="12" customHeight="1">
      <c r="A82" s="299"/>
      <c r="B82" s="389" t="s">
        <v>48</v>
      </c>
      <c r="C82" s="305">
        <v>30000</v>
      </c>
      <c r="D82" s="305">
        <v>60254</v>
      </c>
      <c r="E82" s="305">
        <v>56425</v>
      </c>
      <c r="F82" s="932">
        <f>SUM(E82/D82)</f>
        <v>0.9364523517110898</v>
      </c>
      <c r="G82" s="462"/>
    </row>
    <row r="83" spans="1:7" ht="12" customHeight="1">
      <c r="A83" s="299"/>
      <c r="B83" s="306" t="s">
        <v>837</v>
      </c>
      <c r="C83" s="305"/>
      <c r="D83" s="305"/>
      <c r="E83" s="305"/>
      <c r="F83" s="442"/>
      <c r="G83" s="462"/>
    </row>
    <row r="84" spans="1:7" ht="12" customHeight="1">
      <c r="A84" s="299"/>
      <c r="B84" s="306" t="s">
        <v>58</v>
      </c>
      <c r="C84" s="305"/>
      <c r="D84" s="305"/>
      <c r="E84" s="305"/>
      <c r="F84" s="442"/>
      <c r="G84" s="470"/>
    </row>
    <row r="85" spans="1:7" ht="12" customHeight="1" thickBot="1">
      <c r="A85" s="387"/>
      <c r="B85" s="497" t="s">
        <v>804</v>
      </c>
      <c r="C85" s="305"/>
      <c r="D85" s="305"/>
      <c r="E85" s="392"/>
      <c r="F85" s="988"/>
      <c r="G85" s="471"/>
    </row>
    <row r="86" spans="1:7" ht="12" customHeight="1" thickBot="1">
      <c r="A86" s="399"/>
      <c r="B86" s="458" t="s">
        <v>853</v>
      </c>
      <c r="C86" s="394">
        <f>SUM(C81:C85)</f>
        <v>30000</v>
      </c>
      <c r="D86" s="1017">
        <f>SUM(D81:D85)</f>
        <v>60254</v>
      </c>
      <c r="E86" s="1017">
        <f>SUM(E81:E85)</f>
        <v>56425</v>
      </c>
      <c r="F86" s="989">
        <f>SUM(E86/D86)</f>
        <v>0.9364523517110898</v>
      </c>
      <c r="G86" s="474"/>
    </row>
    <row r="87" spans="1:7" ht="12" customHeight="1" thickBot="1">
      <c r="A87" s="483">
        <v>3120</v>
      </c>
      <c r="B87" s="478" t="s">
        <v>136</v>
      </c>
      <c r="C87" s="394">
        <f>SUM(C95+C103+C111+C119+C127)</f>
        <v>60000</v>
      </c>
      <c r="D87" s="394">
        <f>SUM(D95+D103+D111+D119+D127)</f>
        <v>99654</v>
      </c>
      <c r="E87" s="394">
        <f>SUM(E95+E103+E111+E119+E127)</f>
        <v>35007</v>
      </c>
      <c r="F87" s="989">
        <f>SUM(E87/D87)</f>
        <v>0.35128544764886505</v>
      </c>
      <c r="G87" s="474"/>
    </row>
    <row r="88" spans="1:7" ht="12" customHeight="1">
      <c r="A88" s="76">
        <v>3121</v>
      </c>
      <c r="B88" s="484" t="s">
        <v>906</v>
      </c>
      <c r="C88" s="384"/>
      <c r="D88" s="384"/>
      <c r="E88" s="384"/>
      <c r="F88" s="442"/>
      <c r="G88" s="469"/>
    </row>
    <row r="89" spans="1:7" ht="12" customHeight="1">
      <c r="A89" s="76"/>
      <c r="B89" s="388" t="s">
        <v>832</v>
      </c>
      <c r="C89" s="384"/>
      <c r="D89" s="384"/>
      <c r="E89" s="384"/>
      <c r="F89" s="442"/>
      <c r="G89" s="443"/>
    </row>
    <row r="90" spans="1:7" ht="12" customHeight="1">
      <c r="A90" s="76"/>
      <c r="B90" s="187" t="s">
        <v>64</v>
      </c>
      <c r="C90" s="384"/>
      <c r="D90" s="384"/>
      <c r="E90" s="384"/>
      <c r="F90" s="442"/>
      <c r="G90" s="443"/>
    </row>
    <row r="91" spans="1:7" ht="12" customHeight="1">
      <c r="A91" s="376"/>
      <c r="B91" s="389" t="s">
        <v>48</v>
      </c>
      <c r="C91" s="960">
        <v>15000</v>
      </c>
      <c r="D91" s="960">
        <v>16182</v>
      </c>
      <c r="E91" s="960">
        <v>9139</v>
      </c>
      <c r="F91" s="932">
        <f>SUM(E91/D91)</f>
        <v>0.5647633172660982</v>
      </c>
      <c r="G91" s="462"/>
    </row>
    <row r="92" spans="1:7" ht="12" customHeight="1">
      <c r="A92" s="376"/>
      <c r="B92" s="306" t="s">
        <v>58</v>
      </c>
      <c r="C92" s="960"/>
      <c r="D92" s="960"/>
      <c r="E92" s="960"/>
      <c r="F92" s="442"/>
      <c r="G92" s="485"/>
    </row>
    <row r="93" spans="1:7" ht="12" customHeight="1">
      <c r="A93" s="76"/>
      <c r="B93" s="306" t="s">
        <v>58</v>
      </c>
      <c r="C93" s="384"/>
      <c r="D93" s="384"/>
      <c r="E93" s="384"/>
      <c r="F93" s="442"/>
      <c r="G93" s="443"/>
    </row>
    <row r="94" spans="1:7" ht="12" customHeight="1" thickBot="1">
      <c r="A94" s="76"/>
      <c r="B94" s="454" t="s">
        <v>804</v>
      </c>
      <c r="C94" s="961"/>
      <c r="D94" s="961"/>
      <c r="E94" s="961"/>
      <c r="F94" s="988"/>
      <c r="G94" s="438"/>
    </row>
    <row r="95" spans="1:7" ht="12" customHeight="1" thickBot="1">
      <c r="A95" s="399"/>
      <c r="B95" s="458" t="s">
        <v>853</v>
      </c>
      <c r="C95" s="394">
        <f>SUM(C91:C94)</f>
        <v>15000</v>
      </c>
      <c r="D95" s="1017">
        <f>SUM(D91:D94)</f>
        <v>16182</v>
      </c>
      <c r="E95" s="1017">
        <f>SUM(E91:E94)</f>
        <v>9139</v>
      </c>
      <c r="F95" s="989">
        <f>SUM(E95/D95)</f>
        <v>0.5647633172660982</v>
      </c>
      <c r="G95" s="474"/>
    </row>
    <row r="96" spans="1:7" ht="12" customHeight="1">
      <c r="A96" s="376">
        <v>3122</v>
      </c>
      <c r="B96" s="481" t="s">
        <v>899</v>
      </c>
      <c r="C96" s="384"/>
      <c r="D96" s="384"/>
      <c r="E96" s="384"/>
      <c r="F96" s="442"/>
      <c r="G96" s="486"/>
    </row>
    <row r="97" spans="1:7" ht="12" customHeight="1">
      <c r="A97" s="299"/>
      <c r="B97" s="388" t="s">
        <v>832</v>
      </c>
      <c r="C97" s="305"/>
      <c r="D97" s="305"/>
      <c r="E97" s="305"/>
      <c r="F97" s="442"/>
      <c r="G97" s="470"/>
    </row>
    <row r="98" spans="1:7" ht="12" customHeight="1">
      <c r="A98" s="299"/>
      <c r="B98" s="187" t="s">
        <v>64</v>
      </c>
      <c r="C98" s="305"/>
      <c r="D98" s="305"/>
      <c r="E98" s="305"/>
      <c r="F98" s="442"/>
      <c r="G98" s="470"/>
    </row>
    <row r="99" spans="1:7" ht="12" customHeight="1">
      <c r="A99" s="299"/>
      <c r="B99" s="389" t="s">
        <v>48</v>
      </c>
      <c r="C99" s="305">
        <v>20000</v>
      </c>
      <c r="D99" s="305">
        <v>21415</v>
      </c>
      <c r="E99" s="305">
        <v>13002</v>
      </c>
      <c r="F99" s="932">
        <f>SUM(E99/D99)</f>
        <v>0.6071445248657483</v>
      </c>
      <c r="G99" s="462"/>
    </row>
    <row r="100" spans="1:7" ht="12" customHeight="1">
      <c r="A100" s="299"/>
      <c r="B100" s="306" t="s">
        <v>837</v>
      </c>
      <c r="C100" s="305"/>
      <c r="D100" s="305"/>
      <c r="E100" s="305"/>
      <c r="F100" s="442"/>
      <c r="G100" s="470"/>
    </row>
    <row r="101" spans="1:7" ht="12" customHeight="1">
      <c r="A101" s="299"/>
      <c r="B101" s="306" t="s">
        <v>58</v>
      </c>
      <c r="C101" s="305"/>
      <c r="D101" s="305"/>
      <c r="E101" s="305"/>
      <c r="F101" s="442"/>
      <c r="G101" s="470"/>
    </row>
    <row r="102" spans="1:7" ht="12" customHeight="1" thickBot="1">
      <c r="A102" s="299"/>
      <c r="B102" s="454" t="s">
        <v>804</v>
      </c>
      <c r="C102" s="962"/>
      <c r="D102" s="962"/>
      <c r="E102" s="962"/>
      <c r="F102" s="988"/>
      <c r="G102" s="470"/>
    </row>
    <row r="103" spans="1:7" ht="12" customHeight="1" thickBot="1">
      <c r="A103" s="378"/>
      <c r="B103" s="458" t="s">
        <v>853</v>
      </c>
      <c r="C103" s="394">
        <f>SUM(C97:C102)</f>
        <v>20000</v>
      </c>
      <c r="D103" s="1017">
        <f>SUM(D97:D102)</f>
        <v>21415</v>
      </c>
      <c r="E103" s="1017">
        <f>SUM(E97:E102)</f>
        <v>13002</v>
      </c>
      <c r="F103" s="989">
        <f>SUM(E103/D103)</f>
        <v>0.6071445248657483</v>
      </c>
      <c r="G103" s="474"/>
    </row>
    <row r="104" spans="1:7" ht="12" customHeight="1">
      <c r="A104" s="376">
        <v>3123</v>
      </c>
      <c r="B104" s="218" t="s">
        <v>839</v>
      </c>
      <c r="C104" s="384"/>
      <c r="D104" s="384"/>
      <c r="E104" s="384"/>
      <c r="F104" s="442"/>
      <c r="G104" s="382"/>
    </row>
    <row r="105" spans="1:7" ht="12" customHeight="1">
      <c r="A105" s="299"/>
      <c r="B105" s="388" t="s">
        <v>832</v>
      </c>
      <c r="C105" s="305"/>
      <c r="D105" s="305"/>
      <c r="E105" s="305"/>
      <c r="F105" s="442"/>
      <c r="G105" s="470"/>
    </row>
    <row r="106" spans="1:7" ht="12" customHeight="1">
      <c r="A106" s="299"/>
      <c r="B106" s="187" t="s">
        <v>64</v>
      </c>
      <c r="C106" s="305"/>
      <c r="D106" s="305"/>
      <c r="E106" s="305"/>
      <c r="F106" s="442"/>
      <c r="G106" s="470"/>
    </row>
    <row r="107" spans="1:7" ht="12" customHeight="1">
      <c r="A107" s="299"/>
      <c r="B107" s="389" t="s">
        <v>48</v>
      </c>
      <c r="C107" s="305">
        <v>15000</v>
      </c>
      <c r="D107" s="305">
        <v>18024</v>
      </c>
      <c r="E107" s="305">
        <v>9294</v>
      </c>
      <c r="F107" s="932">
        <f>SUM(E107/D107)</f>
        <v>0.5156458055925432</v>
      </c>
      <c r="G107" s="462"/>
    </row>
    <row r="108" spans="1:7" ht="12" customHeight="1">
      <c r="A108" s="299"/>
      <c r="B108" s="306" t="s">
        <v>837</v>
      </c>
      <c r="C108" s="305"/>
      <c r="D108" s="305"/>
      <c r="E108" s="305"/>
      <c r="F108" s="442"/>
      <c r="G108" s="470"/>
    </row>
    <row r="109" spans="1:7" ht="12" customHeight="1">
      <c r="A109" s="299"/>
      <c r="B109" s="306" t="s">
        <v>58</v>
      </c>
      <c r="C109" s="305"/>
      <c r="D109" s="305"/>
      <c r="E109" s="305"/>
      <c r="F109" s="442"/>
      <c r="G109" s="470"/>
    </row>
    <row r="110" spans="1:7" ht="12" customHeight="1" thickBot="1">
      <c r="A110" s="299"/>
      <c r="B110" s="454" t="s">
        <v>804</v>
      </c>
      <c r="C110" s="962"/>
      <c r="D110" s="962"/>
      <c r="E110" s="962"/>
      <c r="F110" s="988"/>
      <c r="G110" s="470"/>
    </row>
    <row r="111" spans="1:7" ht="12" customHeight="1" thickBot="1">
      <c r="A111" s="378"/>
      <c r="B111" s="458" t="s">
        <v>853</v>
      </c>
      <c r="C111" s="394">
        <f>SUM(C105:C110)</f>
        <v>15000</v>
      </c>
      <c r="D111" s="1017">
        <f>SUM(D105:D110)</f>
        <v>18024</v>
      </c>
      <c r="E111" s="1017">
        <f>SUM(E105:E110)</f>
        <v>9294</v>
      </c>
      <c r="F111" s="1090">
        <f>SUM(E111/D111)</f>
        <v>0.5156458055925432</v>
      </c>
      <c r="G111" s="474"/>
    </row>
    <row r="112" spans="1:7" ht="12" customHeight="1">
      <c r="A112" s="376">
        <v>3124</v>
      </c>
      <c r="B112" s="218" t="s">
        <v>842</v>
      </c>
      <c r="C112" s="384"/>
      <c r="D112" s="384"/>
      <c r="E112" s="384"/>
      <c r="F112" s="442"/>
      <c r="G112" s="382" t="s">
        <v>880</v>
      </c>
    </row>
    <row r="113" spans="1:7" ht="12" customHeight="1">
      <c r="A113" s="299"/>
      <c r="B113" s="388" t="s">
        <v>832</v>
      </c>
      <c r="C113" s="305"/>
      <c r="D113" s="305"/>
      <c r="E113" s="305"/>
      <c r="F113" s="442"/>
      <c r="G113" s="470"/>
    </row>
    <row r="114" spans="1:7" ht="12" customHeight="1">
      <c r="A114" s="299"/>
      <c r="B114" s="187" t="s">
        <v>64</v>
      </c>
      <c r="C114" s="305"/>
      <c r="D114" s="305"/>
      <c r="E114" s="305"/>
      <c r="F114" s="442"/>
      <c r="G114" s="470"/>
    </row>
    <row r="115" spans="1:7" ht="12" customHeight="1">
      <c r="A115" s="299"/>
      <c r="B115" s="389" t="s">
        <v>48</v>
      </c>
      <c r="C115" s="305">
        <v>10000</v>
      </c>
      <c r="D115" s="305">
        <v>12533</v>
      </c>
      <c r="E115" s="305">
        <v>3572</v>
      </c>
      <c r="F115" s="932">
        <f>SUM(E115/D115)</f>
        <v>0.2850075799888295</v>
      </c>
      <c r="G115" s="462"/>
    </row>
    <row r="116" spans="1:7" ht="12" customHeight="1">
      <c r="A116" s="299"/>
      <c r="B116" s="306" t="s">
        <v>58</v>
      </c>
      <c r="C116" s="305"/>
      <c r="D116" s="305"/>
      <c r="E116" s="305"/>
      <c r="F116" s="442"/>
      <c r="G116" s="470"/>
    </row>
    <row r="117" spans="1:7" ht="12" customHeight="1">
      <c r="A117" s="299"/>
      <c r="B117" s="306" t="s">
        <v>58</v>
      </c>
      <c r="C117" s="305"/>
      <c r="D117" s="305"/>
      <c r="E117" s="305"/>
      <c r="F117" s="442"/>
      <c r="G117" s="470"/>
    </row>
    <row r="118" spans="1:7" ht="12" customHeight="1" thickBot="1">
      <c r="A118" s="299"/>
      <c r="B118" s="454" t="s">
        <v>804</v>
      </c>
      <c r="C118" s="962"/>
      <c r="D118" s="962"/>
      <c r="E118" s="962"/>
      <c r="F118" s="988"/>
      <c r="G118" s="470"/>
    </row>
    <row r="119" spans="1:7" ht="12" customHeight="1" thickBot="1">
      <c r="A119" s="378"/>
      <c r="B119" s="458" t="s">
        <v>853</v>
      </c>
      <c r="C119" s="394">
        <f>SUM(C113:C118)</f>
        <v>10000</v>
      </c>
      <c r="D119" s="1017">
        <f>SUM(D113:D118)</f>
        <v>12533</v>
      </c>
      <c r="E119" s="1017">
        <f>SUM(E113:E118)</f>
        <v>3572</v>
      </c>
      <c r="F119" s="989">
        <f>SUM(E119/D119)</f>
        <v>0.2850075799888295</v>
      </c>
      <c r="G119" s="474"/>
    </row>
    <row r="120" spans="1:7" ht="12" customHeight="1">
      <c r="A120" s="376">
        <v>3125</v>
      </c>
      <c r="B120" s="218" t="s">
        <v>749</v>
      </c>
      <c r="C120" s="384"/>
      <c r="D120" s="384"/>
      <c r="E120" s="384"/>
      <c r="F120" s="442"/>
      <c r="G120" s="382"/>
    </row>
    <row r="121" spans="1:7" ht="12" customHeight="1">
      <c r="A121" s="299"/>
      <c r="B121" s="388" t="s">
        <v>832</v>
      </c>
      <c r="C121" s="305"/>
      <c r="D121" s="305"/>
      <c r="E121" s="305"/>
      <c r="F121" s="442"/>
      <c r="G121" s="470"/>
    </row>
    <row r="122" spans="1:7" ht="12" customHeight="1">
      <c r="A122" s="299"/>
      <c r="B122" s="187" t="s">
        <v>64</v>
      </c>
      <c r="C122" s="305"/>
      <c r="D122" s="305"/>
      <c r="E122" s="305"/>
      <c r="F122" s="442"/>
      <c r="G122" s="470"/>
    </row>
    <row r="123" spans="1:7" ht="12" customHeight="1">
      <c r="A123" s="299"/>
      <c r="B123" s="389" t="s">
        <v>48</v>
      </c>
      <c r="C123" s="305"/>
      <c r="D123" s="305">
        <v>31500</v>
      </c>
      <c r="E123" s="305"/>
      <c r="F123" s="442">
        <f>SUM(E123/D123)</f>
        <v>0</v>
      </c>
      <c r="G123" s="462"/>
    </row>
    <row r="124" spans="1:7" ht="12" customHeight="1">
      <c r="A124" s="299"/>
      <c r="B124" s="306" t="s">
        <v>837</v>
      </c>
      <c r="C124" s="305"/>
      <c r="D124" s="305"/>
      <c r="E124" s="305"/>
      <c r="F124" s="442"/>
      <c r="G124" s="607"/>
    </row>
    <row r="125" spans="1:7" ht="12" customHeight="1">
      <c r="A125" s="299"/>
      <c r="B125" s="306" t="s">
        <v>58</v>
      </c>
      <c r="C125" s="305"/>
      <c r="D125" s="305"/>
      <c r="E125" s="305"/>
      <c r="F125" s="442"/>
      <c r="G125" s="470"/>
    </row>
    <row r="126" spans="1:7" ht="12" customHeight="1" thickBot="1">
      <c r="A126" s="299"/>
      <c r="B126" s="454" t="s">
        <v>804</v>
      </c>
      <c r="C126" s="962"/>
      <c r="D126" s="962"/>
      <c r="E126" s="962"/>
      <c r="F126" s="988"/>
      <c r="G126" s="470"/>
    </row>
    <row r="127" spans="1:7" ht="12" customHeight="1" thickBot="1">
      <c r="A127" s="378"/>
      <c r="B127" s="458" t="s">
        <v>853</v>
      </c>
      <c r="C127" s="394">
        <f>SUM(C121:C126)</f>
        <v>0</v>
      </c>
      <c r="D127" s="1017">
        <f>SUM(D121:D126)</f>
        <v>31500</v>
      </c>
      <c r="E127" s="1017">
        <f>SUM(E121:E126)</f>
        <v>0</v>
      </c>
      <c r="F127" s="989">
        <f>SUM(E127/D127)</f>
        <v>0</v>
      </c>
      <c r="G127" s="474"/>
    </row>
    <row r="128" spans="1:7" ht="12" customHeight="1" thickBot="1">
      <c r="A128" s="483">
        <v>3140</v>
      </c>
      <c r="B128" s="487" t="s">
        <v>843</v>
      </c>
      <c r="C128" s="394">
        <f>SUM(C136+C145+C153+C161+C169+C178)</f>
        <v>45500</v>
      </c>
      <c r="D128" s="394">
        <f>SUM(D136+D145+D153+D161+D169+D178)</f>
        <v>56493</v>
      </c>
      <c r="E128" s="394">
        <f>SUM(E136+E145+E153+E161+E169+E178)</f>
        <v>44118</v>
      </c>
      <c r="F128" s="989">
        <f>SUM(E128/D128)</f>
        <v>0.7809463119324518</v>
      </c>
      <c r="G128" s="474"/>
    </row>
    <row r="129" spans="1:7" ht="12" customHeight="1">
      <c r="A129" s="376">
        <v>3141</v>
      </c>
      <c r="B129" s="218" t="s">
        <v>852</v>
      </c>
      <c r="C129" s="384"/>
      <c r="D129" s="384"/>
      <c r="E129" s="384"/>
      <c r="F129" s="442"/>
      <c r="G129" s="470"/>
    </row>
    <row r="130" spans="1:7" ht="12" customHeight="1">
      <c r="A130" s="299"/>
      <c r="B130" s="388" t="s">
        <v>832</v>
      </c>
      <c r="C130" s="305"/>
      <c r="D130" s="305"/>
      <c r="E130" s="305"/>
      <c r="F130" s="442"/>
      <c r="G130" s="608"/>
    </row>
    <row r="131" spans="1:7" ht="12" customHeight="1">
      <c r="A131" s="299"/>
      <c r="B131" s="187" t="s">
        <v>64</v>
      </c>
      <c r="C131" s="305"/>
      <c r="D131" s="305"/>
      <c r="E131" s="305"/>
      <c r="F131" s="442"/>
      <c r="G131" s="607"/>
    </row>
    <row r="132" spans="1:7" ht="12" customHeight="1">
      <c r="A132" s="299"/>
      <c r="B132" s="389" t="s">
        <v>48</v>
      </c>
      <c r="C132" s="305"/>
      <c r="D132" s="305">
        <v>5963</v>
      </c>
      <c r="E132" s="305">
        <v>5963</v>
      </c>
      <c r="F132" s="932">
        <f>SUM(E132/D132)</f>
        <v>1</v>
      </c>
      <c r="G132" s="607"/>
    </row>
    <row r="133" spans="1:7" ht="12" customHeight="1">
      <c r="A133" s="299"/>
      <c r="B133" s="306" t="s">
        <v>837</v>
      </c>
      <c r="C133" s="305">
        <v>11450</v>
      </c>
      <c r="D133" s="305">
        <v>5509</v>
      </c>
      <c r="E133" s="305">
        <v>644</v>
      </c>
      <c r="F133" s="932">
        <f>SUM(E133/D133)</f>
        <v>0.11689961880559085</v>
      </c>
      <c r="G133" s="607"/>
    </row>
    <row r="134" spans="1:7" ht="12" customHeight="1">
      <c r="A134" s="299"/>
      <c r="B134" s="306" t="s">
        <v>58</v>
      </c>
      <c r="C134" s="960">
        <v>550</v>
      </c>
      <c r="D134" s="960">
        <v>550</v>
      </c>
      <c r="E134" s="960">
        <v>157</v>
      </c>
      <c r="F134" s="932">
        <f>SUM(E134/D134)</f>
        <v>0.28545454545454546</v>
      </c>
      <c r="G134" s="607"/>
    </row>
    <row r="135" spans="1:7" ht="12" customHeight="1" thickBot="1">
      <c r="A135" s="299"/>
      <c r="B135" s="454" t="s">
        <v>804</v>
      </c>
      <c r="C135" s="962"/>
      <c r="D135" s="962"/>
      <c r="E135" s="962"/>
      <c r="F135" s="988"/>
      <c r="G135" s="609"/>
    </row>
    <row r="136" spans="1:7" ht="12" customHeight="1" thickBot="1">
      <c r="A136" s="378"/>
      <c r="B136" s="458" t="s">
        <v>853</v>
      </c>
      <c r="C136" s="394">
        <f>SUM(C130:C135)</f>
        <v>12000</v>
      </c>
      <c r="D136" s="1017">
        <f>SUM(D130:D135)</f>
        <v>12022</v>
      </c>
      <c r="E136" s="1017">
        <f>SUM(E130:E135)</f>
        <v>6764</v>
      </c>
      <c r="F136" s="1090">
        <f>SUM(E136/D136)</f>
        <v>0.5626351688570953</v>
      </c>
      <c r="G136" s="474"/>
    </row>
    <row r="137" spans="1:7" ht="12" customHeight="1">
      <c r="A137" s="376">
        <v>3142</v>
      </c>
      <c r="B137" s="398" t="s">
        <v>740</v>
      </c>
      <c r="C137" s="384"/>
      <c r="D137" s="384"/>
      <c r="E137" s="384"/>
      <c r="F137" s="442"/>
      <c r="G137" s="469"/>
    </row>
    <row r="138" spans="1:7" ht="12" customHeight="1">
      <c r="A138" s="376"/>
      <c r="B138" s="388" t="s">
        <v>832</v>
      </c>
      <c r="C138" s="305">
        <v>3500</v>
      </c>
      <c r="D138" s="305">
        <v>2788</v>
      </c>
      <c r="E138" s="305">
        <v>2343</v>
      </c>
      <c r="F138" s="932">
        <f aca="true" t="shared" si="0" ref="F138:F201">SUM(E138/D138)</f>
        <v>0.8403873744619799</v>
      </c>
      <c r="G138" s="608"/>
    </row>
    <row r="139" spans="1:7" ht="12" customHeight="1">
      <c r="A139" s="376"/>
      <c r="B139" s="187" t="s">
        <v>64</v>
      </c>
      <c r="C139" s="305">
        <v>2500</v>
      </c>
      <c r="D139" s="305">
        <v>2503</v>
      </c>
      <c r="E139" s="305">
        <v>1363</v>
      </c>
      <c r="F139" s="932">
        <f t="shared" si="0"/>
        <v>0.5445465441470235</v>
      </c>
      <c r="G139" s="485"/>
    </row>
    <row r="140" spans="1:7" ht="12" customHeight="1">
      <c r="A140" s="376"/>
      <c r="B140" s="389" t="s">
        <v>48</v>
      </c>
      <c r="C140" s="960">
        <v>4000</v>
      </c>
      <c r="D140" s="960">
        <v>6140</v>
      </c>
      <c r="E140" s="960">
        <v>4096</v>
      </c>
      <c r="F140" s="932">
        <f t="shared" si="0"/>
        <v>0.6671009771986971</v>
      </c>
      <c r="G140" s="607"/>
    </row>
    <row r="141" spans="1:7" ht="12" customHeight="1">
      <c r="A141" s="376"/>
      <c r="B141" s="306" t="s">
        <v>837</v>
      </c>
      <c r="C141" s="960"/>
      <c r="D141" s="960"/>
      <c r="E141" s="960"/>
      <c r="F141" s="932"/>
      <c r="G141" s="470"/>
    </row>
    <row r="142" spans="1:7" ht="12" customHeight="1">
      <c r="A142" s="376"/>
      <c r="B142" s="306" t="s">
        <v>58</v>
      </c>
      <c r="C142" s="960"/>
      <c r="D142" s="960">
        <v>510</v>
      </c>
      <c r="E142" s="960">
        <v>510</v>
      </c>
      <c r="F142" s="932">
        <f t="shared" si="0"/>
        <v>1</v>
      </c>
      <c r="G142" s="485"/>
    </row>
    <row r="143" spans="1:7" ht="12" customHeight="1">
      <c r="A143" s="376"/>
      <c r="B143" s="306" t="s">
        <v>14</v>
      </c>
      <c r="C143" s="542"/>
      <c r="D143" s="542">
        <v>32</v>
      </c>
      <c r="E143" s="404">
        <v>32</v>
      </c>
      <c r="F143" s="932">
        <f t="shared" si="0"/>
        <v>1</v>
      </c>
      <c r="G143" s="485"/>
    </row>
    <row r="144" spans="1:7" ht="12" thickBot="1">
      <c r="A144" s="376"/>
      <c r="B144" s="454" t="s">
        <v>35</v>
      </c>
      <c r="C144" s="405"/>
      <c r="D144" s="405">
        <v>6000</v>
      </c>
      <c r="E144" s="964">
        <v>6000</v>
      </c>
      <c r="F144" s="1424">
        <f t="shared" si="0"/>
        <v>1</v>
      </c>
      <c r="G144" s="488"/>
    </row>
    <row r="145" spans="1:7" ht="12" customHeight="1" thickBot="1">
      <c r="A145" s="378"/>
      <c r="B145" s="458" t="s">
        <v>853</v>
      </c>
      <c r="C145" s="394">
        <f>SUM(C138:C144)</f>
        <v>10000</v>
      </c>
      <c r="D145" s="1017">
        <f>SUM(D138:D144)</f>
        <v>17973</v>
      </c>
      <c r="E145" s="1017">
        <f>SUM(E138:E144)</f>
        <v>14344</v>
      </c>
      <c r="F145" s="989">
        <f t="shared" si="0"/>
        <v>0.7980860179157625</v>
      </c>
      <c r="G145" s="474"/>
    </row>
    <row r="146" spans="1:7" ht="12" customHeight="1">
      <c r="A146" s="395">
        <v>3143</v>
      </c>
      <c r="B146" s="218" t="s">
        <v>751</v>
      </c>
      <c r="C146" s="384"/>
      <c r="D146" s="384"/>
      <c r="E146" s="384"/>
      <c r="F146" s="442"/>
      <c r="G146" s="439" t="s">
        <v>734</v>
      </c>
    </row>
    <row r="147" spans="1:7" ht="12" customHeight="1">
      <c r="A147" s="299"/>
      <c r="B147" s="388" t="s">
        <v>832</v>
      </c>
      <c r="C147" s="305"/>
      <c r="D147" s="305"/>
      <c r="E147" s="305"/>
      <c r="F147" s="442"/>
      <c r="G147" s="470"/>
    </row>
    <row r="148" spans="1:7" ht="12" customHeight="1">
      <c r="A148" s="299"/>
      <c r="B148" s="187" t="s">
        <v>64</v>
      </c>
      <c r="C148" s="305"/>
      <c r="D148" s="305"/>
      <c r="E148" s="305"/>
      <c r="F148" s="442"/>
      <c r="G148" s="608"/>
    </row>
    <row r="149" spans="1:7" ht="12" customHeight="1">
      <c r="A149" s="299"/>
      <c r="B149" s="389" t="s">
        <v>48</v>
      </c>
      <c r="C149" s="960"/>
      <c r="D149" s="960"/>
      <c r="E149" s="960"/>
      <c r="F149" s="442"/>
      <c r="G149" s="608"/>
    </row>
    <row r="150" spans="1:7" ht="12" customHeight="1">
      <c r="A150" s="299"/>
      <c r="B150" s="306" t="s">
        <v>837</v>
      </c>
      <c r="C150" s="960"/>
      <c r="D150" s="960"/>
      <c r="E150" s="960"/>
      <c r="F150" s="442"/>
      <c r="G150" s="607"/>
    </row>
    <row r="151" spans="1:7" ht="12" customHeight="1">
      <c r="A151" s="299"/>
      <c r="B151" s="306" t="s">
        <v>58</v>
      </c>
      <c r="C151" s="305">
        <v>10000</v>
      </c>
      <c r="D151" s="305">
        <v>10537</v>
      </c>
      <c r="E151" s="305">
        <v>9405</v>
      </c>
      <c r="F151" s="932">
        <f t="shared" si="0"/>
        <v>0.8925690424219417</v>
      </c>
      <c r="G151" s="470"/>
    </row>
    <row r="152" spans="1:7" ht="12" customHeight="1" thickBot="1">
      <c r="A152" s="299"/>
      <c r="B152" s="454" t="s">
        <v>35</v>
      </c>
      <c r="C152" s="959"/>
      <c r="D152" s="959">
        <v>1963</v>
      </c>
      <c r="E152" s="959">
        <v>1763</v>
      </c>
      <c r="F152" s="1424">
        <f t="shared" si="0"/>
        <v>0.8981151299032094</v>
      </c>
      <c r="G152" s="443"/>
    </row>
    <row r="153" spans="1:7" ht="12" customHeight="1" thickBot="1">
      <c r="A153" s="378"/>
      <c r="B153" s="458" t="s">
        <v>853</v>
      </c>
      <c r="C153" s="394">
        <f>SUM(C147:C152)</f>
        <v>10000</v>
      </c>
      <c r="D153" s="1017">
        <f>SUM(D147:D152)</f>
        <v>12500</v>
      </c>
      <c r="E153" s="1017">
        <f>SUM(E147:E152)</f>
        <v>11168</v>
      </c>
      <c r="F153" s="989">
        <f t="shared" si="0"/>
        <v>0.89344</v>
      </c>
      <c r="G153" s="474"/>
    </row>
    <row r="154" spans="1:7" ht="12" customHeight="1">
      <c r="A154" s="376">
        <v>3144</v>
      </c>
      <c r="B154" s="218" t="s">
        <v>260</v>
      </c>
      <c r="C154" s="384"/>
      <c r="D154" s="384"/>
      <c r="E154" s="384"/>
      <c r="F154" s="442"/>
      <c r="G154" s="470"/>
    </row>
    <row r="155" spans="1:7" ht="12" customHeight="1">
      <c r="A155" s="299"/>
      <c r="B155" s="388" t="s">
        <v>832</v>
      </c>
      <c r="C155" s="305"/>
      <c r="D155" s="305"/>
      <c r="E155" s="305"/>
      <c r="F155" s="442"/>
      <c r="G155" s="470"/>
    </row>
    <row r="156" spans="1:7" ht="12" customHeight="1">
      <c r="A156" s="299"/>
      <c r="B156" s="187" t="s">
        <v>64</v>
      </c>
      <c r="C156" s="305"/>
      <c r="D156" s="305"/>
      <c r="E156" s="305"/>
      <c r="F156" s="442"/>
      <c r="G156" s="485"/>
    </row>
    <row r="157" spans="1:7" ht="12" customHeight="1">
      <c r="A157" s="299"/>
      <c r="B157" s="389" t="s">
        <v>48</v>
      </c>
      <c r="C157" s="305">
        <v>10</v>
      </c>
      <c r="D157" s="305">
        <v>10</v>
      </c>
      <c r="E157" s="305"/>
      <c r="F157" s="442">
        <f t="shared" si="0"/>
        <v>0</v>
      </c>
      <c r="G157" s="608"/>
    </row>
    <row r="158" spans="1:7" ht="12" customHeight="1">
      <c r="A158" s="299"/>
      <c r="B158" s="306" t="s">
        <v>837</v>
      </c>
      <c r="C158" s="305">
        <v>1490</v>
      </c>
      <c r="D158" s="305">
        <v>1490</v>
      </c>
      <c r="E158" s="305">
        <v>1300</v>
      </c>
      <c r="F158" s="932">
        <f t="shared" si="0"/>
        <v>0.87248322147651</v>
      </c>
      <c r="G158" s="607"/>
    </row>
    <row r="159" spans="1:7" ht="12" customHeight="1">
      <c r="A159" s="299"/>
      <c r="B159" s="306" t="s">
        <v>58</v>
      </c>
      <c r="C159" s="305"/>
      <c r="D159" s="305"/>
      <c r="E159" s="305"/>
      <c r="F159" s="442"/>
      <c r="G159" s="470"/>
    </row>
    <row r="160" spans="1:7" ht="12" customHeight="1" thickBot="1">
      <c r="A160" s="299"/>
      <c r="B160" s="454" t="s">
        <v>804</v>
      </c>
      <c r="C160" s="962"/>
      <c r="D160" s="962"/>
      <c r="E160" s="962"/>
      <c r="F160" s="988"/>
      <c r="G160" s="488"/>
    </row>
    <row r="161" spans="1:7" ht="12" customHeight="1" thickBot="1">
      <c r="A161" s="378"/>
      <c r="B161" s="458" t="s">
        <v>853</v>
      </c>
      <c r="C161" s="394">
        <f>SUM(C155:C160)</f>
        <v>1500</v>
      </c>
      <c r="D161" s="1017">
        <f>SUM(D155:D160)</f>
        <v>1500</v>
      </c>
      <c r="E161" s="1017">
        <f>SUM(E155:E160)</f>
        <v>1300</v>
      </c>
      <c r="F161" s="989">
        <f t="shared" si="0"/>
        <v>0.8666666666666667</v>
      </c>
      <c r="G161" s="474"/>
    </row>
    <row r="162" spans="1:7" ht="12" customHeight="1">
      <c r="A162" s="468">
        <v>3145</v>
      </c>
      <c r="B162" s="445" t="s">
        <v>261</v>
      </c>
      <c r="C162" s="446"/>
      <c r="D162" s="446"/>
      <c r="E162" s="446"/>
      <c r="F162" s="442"/>
      <c r="G162" s="490"/>
    </row>
    <row r="163" spans="1:7" ht="12" customHeight="1">
      <c r="A163" s="464"/>
      <c r="B163" s="449" t="s">
        <v>832</v>
      </c>
      <c r="C163" s="463">
        <v>300</v>
      </c>
      <c r="D163" s="463">
        <v>245</v>
      </c>
      <c r="E163" s="463">
        <v>239</v>
      </c>
      <c r="F163" s="932">
        <f t="shared" si="0"/>
        <v>0.9755102040816327</v>
      </c>
      <c r="G163" s="490"/>
    </row>
    <row r="164" spans="1:7" ht="12" customHeight="1">
      <c r="A164" s="464"/>
      <c r="B164" s="451" t="s">
        <v>64</v>
      </c>
      <c r="C164" s="463">
        <v>350</v>
      </c>
      <c r="D164" s="463">
        <v>315</v>
      </c>
      <c r="E164" s="463">
        <v>270</v>
      </c>
      <c r="F164" s="932">
        <f t="shared" si="0"/>
        <v>0.8571428571428571</v>
      </c>
      <c r="G164" s="608"/>
    </row>
    <row r="165" spans="1:7" ht="12" customHeight="1">
      <c r="A165" s="464"/>
      <c r="B165" s="452" t="s">
        <v>48</v>
      </c>
      <c r="C165" s="463">
        <v>3350</v>
      </c>
      <c r="D165" s="463">
        <v>3725</v>
      </c>
      <c r="E165" s="463">
        <v>3626</v>
      </c>
      <c r="F165" s="932">
        <f t="shared" si="0"/>
        <v>0.9734228187919463</v>
      </c>
      <c r="G165" s="490"/>
    </row>
    <row r="166" spans="1:7" ht="12" customHeight="1">
      <c r="A166" s="464"/>
      <c r="B166" s="453" t="s">
        <v>837</v>
      </c>
      <c r="C166" s="463"/>
      <c r="D166" s="463"/>
      <c r="E166" s="463"/>
      <c r="F166" s="442"/>
      <c r="G166" s="491"/>
    </row>
    <row r="167" spans="1:7" ht="12" customHeight="1">
      <c r="A167" s="464"/>
      <c r="B167" s="453" t="s">
        <v>58</v>
      </c>
      <c r="C167" s="463"/>
      <c r="D167" s="463"/>
      <c r="E167" s="463"/>
      <c r="F167" s="442"/>
      <c r="G167" s="490"/>
    </row>
    <row r="168" spans="1:7" ht="12" customHeight="1" thickBot="1">
      <c r="A168" s="464"/>
      <c r="B168" s="454" t="s">
        <v>804</v>
      </c>
      <c r="C168" s="953"/>
      <c r="D168" s="953"/>
      <c r="E168" s="953"/>
      <c r="F168" s="988"/>
      <c r="G168" s="492"/>
    </row>
    <row r="169" spans="1:7" ht="12" customHeight="1" thickBot="1">
      <c r="A169" s="466"/>
      <c r="B169" s="458" t="s">
        <v>853</v>
      </c>
      <c r="C169" s="954">
        <f>SUM(C163:C168)</f>
        <v>4000</v>
      </c>
      <c r="D169" s="1000">
        <f>SUM(D163:D168)</f>
        <v>4285</v>
      </c>
      <c r="E169" s="1000">
        <f>SUM(E163:E168)</f>
        <v>4135</v>
      </c>
      <c r="F169" s="989">
        <f t="shared" si="0"/>
        <v>0.9649941656942824</v>
      </c>
      <c r="G169" s="493"/>
    </row>
    <row r="170" spans="1:7" ht="12" customHeight="1">
      <c r="A170" s="468">
        <v>3146</v>
      </c>
      <c r="B170" s="445" t="s">
        <v>604</v>
      </c>
      <c r="C170" s="446"/>
      <c r="D170" s="446"/>
      <c r="E170" s="446"/>
      <c r="F170" s="442"/>
      <c r="G170" s="605" t="s">
        <v>735</v>
      </c>
    </row>
    <row r="171" spans="1:7" ht="12" customHeight="1">
      <c r="A171" s="464"/>
      <c r="B171" s="449" t="s">
        <v>832</v>
      </c>
      <c r="C171" s="463">
        <v>2500</v>
      </c>
      <c r="D171" s="463">
        <v>1650</v>
      </c>
      <c r="E171" s="463">
        <v>1461</v>
      </c>
      <c r="F171" s="932">
        <f t="shared" si="0"/>
        <v>0.8854545454545455</v>
      </c>
      <c r="G171" s="490"/>
    </row>
    <row r="172" spans="1:7" ht="12" customHeight="1">
      <c r="A172" s="464"/>
      <c r="B172" s="451" t="s">
        <v>64</v>
      </c>
      <c r="C172" s="463">
        <v>1500</v>
      </c>
      <c r="D172" s="463">
        <v>398</v>
      </c>
      <c r="E172" s="463">
        <v>295</v>
      </c>
      <c r="F172" s="932">
        <f t="shared" si="0"/>
        <v>0.7412060301507538</v>
      </c>
      <c r="G172" s="490"/>
    </row>
    <row r="173" spans="1:7" ht="12" customHeight="1">
      <c r="A173" s="464"/>
      <c r="B173" s="452" t="s">
        <v>48</v>
      </c>
      <c r="C173" s="892">
        <v>1500</v>
      </c>
      <c r="D173" s="892">
        <v>1000</v>
      </c>
      <c r="E173" s="892"/>
      <c r="F173" s="932">
        <f t="shared" si="0"/>
        <v>0</v>
      </c>
      <c r="G173" s="608"/>
    </row>
    <row r="174" spans="1:7" ht="12" customHeight="1">
      <c r="A174" s="464"/>
      <c r="B174" s="453" t="s">
        <v>837</v>
      </c>
      <c r="C174" s="892"/>
      <c r="D174" s="892"/>
      <c r="E174" s="892"/>
      <c r="F174" s="932"/>
      <c r="G174" s="490"/>
    </row>
    <row r="175" spans="1:7" ht="12" customHeight="1">
      <c r="A175" s="464"/>
      <c r="B175" s="453" t="s">
        <v>58</v>
      </c>
      <c r="C175" s="463">
        <v>2500</v>
      </c>
      <c r="D175" s="463">
        <v>2500</v>
      </c>
      <c r="E175" s="463">
        <v>2273</v>
      </c>
      <c r="F175" s="932">
        <f t="shared" si="0"/>
        <v>0.9092</v>
      </c>
      <c r="G175" s="490"/>
    </row>
    <row r="176" spans="1:7" ht="12" customHeight="1">
      <c r="A176" s="464"/>
      <c r="B176" s="454" t="s">
        <v>14</v>
      </c>
      <c r="C176" s="983"/>
      <c r="D176" s="983">
        <v>765</v>
      </c>
      <c r="E176" s="463">
        <v>601</v>
      </c>
      <c r="F176" s="932">
        <f t="shared" si="0"/>
        <v>0.7856209150326797</v>
      </c>
      <c r="G176" s="501"/>
    </row>
    <row r="177" spans="1:7" ht="12" customHeight="1" thickBot="1">
      <c r="A177" s="464"/>
      <c r="B177" s="454" t="s">
        <v>35</v>
      </c>
      <c r="C177" s="963"/>
      <c r="D177" s="963">
        <v>1900</v>
      </c>
      <c r="E177" s="963">
        <v>1777</v>
      </c>
      <c r="F177" s="1424">
        <f t="shared" si="0"/>
        <v>0.9352631578947368</v>
      </c>
      <c r="G177" s="492"/>
    </row>
    <row r="178" spans="1:7" ht="12" customHeight="1" thickBot="1">
      <c r="A178" s="466"/>
      <c r="B178" s="458" t="s">
        <v>853</v>
      </c>
      <c r="C178" s="954">
        <f>SUM(C171:C176)</f>
        <v>8000</v>
      </c>
      <c r="D178" s="1000">
        <f>SUM(D171:D177)</f>
        <v>8213</v>
      </c>
      <c r="E178" s="1000">
        <f>SUM(E171:E177)</f>
        <v>6407</v>
      </c>
      <c r="F178" s="989">
        <f t="shared" si="0"/>
        <v>0.7801047120418848</v>
      </c>
      <c r="G178" s="493"/>
    </row>
    <row r="179" spans="1:7" ht="12" thickBot="1">
      <c r="A179" s="483"/>
      <c r="B179" s="494" t="s">
        <v>767</v>
      </c>
      <c r="C179" s="394">
        <f>SUM(C203+C212+C229+C237+C270+C245+C253+C278+C195+C286+C294+C261+C187+C220+C302)</f>
        <v>2828425</v>
      </c>
      <c r="D179" s="394">
        <f>SUM(D203+D212+D229+D237+D270+D245+D253+D278+D195+D286+D294+D261+D187+D220+D302)</f>
        <v>3031918</v>
      </c>
      <c r="E179" s="394">
        <f>SUM(E203+E212+E229+E237+E270+E245+E253+E278+E195+E286+E294+E261+E187+E220+E302)</f>
        <v>2694653</v>
      </c>
      <c r="F179" s="989">
        <f t="shared" si="0"/>
        <v>0.8887618332685778</v>
      </c>
      <c r="G179" s="474"/>
    </row>
    <row r="180" spans="1:7" ht="11.25">
      <c r="A180" s="376">
        <v>3200</v>
      </c>
      <c r="B180" s="495" t="s">
        <v>383</v>
      </c>
      <c r="C180" s="384"/>
      <c r="D180" s="384"/>
      <c r="E180" s="384"/>
      <c r="F180" s="442"/>
      <c r="G180" s="439"/>
    </row>
    <row r="181" spans="1:7" ht="11.25">
      <c r="A181" s="387"/>
      <c r="B181" s="388" t="s">
        <v>832</v>
      </c>
      <c r="C181" s="305">
        <v>99921</v>
      </c>
      <c r="D181" s="305">
        <v>99929</v>
      </c>
      <c r="E181" s="305">
        <v>99929</v>
      </c>
      <c r="F181" s="932">
        <f t="shared" si="0"/>
        <v>1</v>
      </c>
      <c r="G181" s="75"/>
    </row>
    <row r="182" spans="1:7" ht="12">
      <c r="A182" s="387"/>
      <c r="B182" s="187" t="s">
        <v>64</v>
      </c>
      <c r="C182" s="305">
        <v>21753</v>
      </c>
      <c r="D182" s="305">
        <v>22604</v>
      </c>
      <c r="E182" s="305">
        <v>22191</v>
      </c>
      <c r="F182" s="932">
        <f t="shared" si="0"/>
        <v>0.9817288975402584</v>
      </c>
      <c r="G182" s="608"/>
    </row>
    <row r="183" spans="1:7" ht="12">
      <c r="A183" s="299"/>
      <c r="B183" s="389" t="s">
        <v>48</v>
      </c>
      <c r="C183" s="305"/>
      <c r="D183" s="305"/>
      <c r="E183" s="305"/>
      <c r="F183" s="442"/>
      <c r="G183" s="608"/>
    </row>
    <row r="184" spans="1:7" ht="12">
      <c r="A184" s="299"/>
      <c r="B184" s="306" t="s">
        <v>837</v>
      </c>
      <c r="C184" s="305"/>
      <c r="D184" s="305"/>
      <c r="E184" s="305"/>
      <c r="F184" s="442"/>
      <c r="G184" s="608"/>
    </row>
    <row r="185" spans="1:7" ht="12">
      <c r="A185" s="387"/>
      <c r="B185" s="306" t="s">
        <v>58</v>
      </c>
      <c r="C185" s="305"/>
      <c r="D185" s="305"/>
      <c r="E185" s="305"/>
      <c r="F185" s="442"/>
      <c r="G185" s="610"/>
    </row>
    <row r="186" spans="1:7" ht="12" thickBot="1">
      <c r="A186" s="299"/>
      <c r="B186" s="454" t="s">
        <v>804</v>
      </c>
      <c r="C186" s="962"/>
      <c r="D186" s="962"/>
      <c r="E186" s="962"/>
      <c r="F186" s="988"/>
      <c r="G186" s="472"/>
    </row>
    <row r="187" spans="1:7" ht="12" thickBot="1">
      <c r="A187" s="378"/>
      <c r="B187" s="458" t="s">
        <v>853</v>
      </c>
      <c r="C187" s="394">
        <f>SUM(C181:C186)</f>
        <v>121674</v>
      </c>
      <c r="D187" s="1017">
        <f>SUM(D181:D186)</f>
        <v>122533</v>
      </c>
      <c r="E187" s="1017">
        <f>SUM(E181:E186)</f>
        <v>122120</v>
      </c>
      <c r="F187" s="989">
        <f t="shared" si="0"/>
        <v>0.9966294794055479</v>
      </c>
      <c r="G187" s="474"/>
    </row>
    <row r="188" spans="1:7" ht="11.25">
      <c r="A188" s="376">
        <v>3201</v>
      </c>
      <c r="B188" s="478" t="s">
        <v>125</v>
      </c>
      <c r="C188" s="384"/>
      <c r="D188" s="384"/>
      <c r="E188" s="384"/>
      <c r="F188" s="442"/>
      <c r="G188" s="439"/>
    </row>
    <row r="189" spans="1:7" ht="12">
      <c r="A189" s="376"/>
      <c r="B189" s="389" t="s">
        <v>832</v>
      </c>
      <c r="C189" s="960">
        <v>25640</v>
      </c>
      <c r="D189" s="960">
        <v>27809</v>
      </c>
      <c r="E189" s="960">
        <v>22075</v>
      </c>
      <c r="F189" s="932">
        <f t="shared" si="0"/>
        <v>0.7938077600776727</v>
      </c>
      <c r="G189" s="608"/>
    </row>
    <row r="190" spans="1:7" ht="12">
      <c r="A190" s="376"/>
      <c r="B190" s="187" t="s">
        <v>64</v>
      </c>
      <c r="C190" s="960">
        <v>6625</v>
      </c>
      <c r="D190" s="960">
        <v>7881</v>
      </c>
      <c r="E190" s="960">
        <v>4652</v>
      </c>
      <c r="F190" s="932">
        <f t="shared" si="0"/>
        <v>0.5902804212663367</v>
      </c>
      <c r="G190" s="608"/>
    </row>
    <row r="191" spans="1:7" ht="12">
      <c r="A191" s="376"/>
      <c r="B191" s="389" t="s">
        <v>48</v>
      </c>
      <c r="C191" s="960">
        <v>79197</v>
      </c>
      <c r="D191" s="960">
        <v>109271</v>
      </c>
      <c r="E191" s="960">
        <v>85219</v>
      </c>
      <c r="F191" s="932">
        <f t="shared" si="0"/>
        <v>0.7798867036999753</v>
      </c>
      <c r="G191" s="608"/>
    </row>
    <row r="192" spans="1:7" ht="11.25">
      <c r="A192" s="376"/>
      <c r="B192" s="496" t="s">
        <v>837</v>
      </c>
      <c r="C192" s="960"/>
      <c r="D192" s="960"/>
      <c r="E192" s="960"/>
      <c r="F192" s="932"/>
      <c r="G192" s="485"/>
    </row>
    <row r="193" spans="1:7" ht="11.25">
      <c r="A193" s="376"/>
      <c r="B193" s="496" t="s">
        <v>58</v>
      </c>
      <c r="C193" s="960"/>
      <c r="D193" s="960"/>
      <c r="E193" s="960"/>
      <c r="F193" s="932"/>
      <c r="G193" s="443"/>
    </row>
    <row r="194" spans="1:7" ht="12" thickBot="1">
      <c r="A194" s="376"/>
      <c r="B194" s="454" t="s">
        <v>14</v>
      </c>
      <c r="C194" s="405"/>
      <c r="D194" s="405">
        <v>3210</v>
      </c>
      <c r="E194" s="964">
        <v>172</v>
      </c>
      <c r="F194" s="1424">
        <f t="shared" si="0"/>
        <v>0.05358255451713396</v>
      </c>
      <c r="G194" s="443"/>
    </row>
    <row r="195" spans="1:7" ht="12" thickBot="1">
      <c r="A195" s="399"/>
      <c r="B195" s="458" t="s">
        <v>853</v>
      </c>
      <c r="C195" s="394">
        <f>SUM(C189:C194)</f>
        <v>111462</v>
      </c>
      <c r="D195" s="1017">
        <f>SUM(D189:D194)</f>
        <v>148171</v>
      </c>
      <c r="E195" s="1017">
        <f>SUM(E189:E194)</f>
        <v>112118</v>
      </c>
      <c r="F195" s="989">
        <f t="shared" si="0"/>
        <v>0.7566797821436043</v>
      </c>
      <c r="G195" s="474"/>
    </row>
    <row r="196" spans="1:7" ht="11.25">
      <c r="A196" s="76">
        <v>3202</v>
      </c>
      <c r="B196" s="398" t="s">
        <v>49</v>
      </c>
      <c r="C196" s="384"/>
      <c r="D196" s="384"/>
      <c r="E196" s="384"/>
      <c r="F196" s="442"/>
      <c r="G196" s="605" t="s">
        <v>735</v>
      </c>
    </row>
    <row r="197" spans="1:7" ht="11.25">
      <c r="A197" s="76"/>
      <c r="B197" s="388" t="s">
        <v>832</v>
      </c>
      <c r="C197" s="960">
        <v>2200</v>
      </c>
      <c r="D197" s="960">
        <v>2235</v>
      </c>
      <c r="E197" s="960">
        <v>1822</v>
      </c>
      <c r="F197" s="932">
        <f t="shared" si="0"/>
        <v>0.8152125279642058</v>
      </c>
      <c r="G197" s="443"/>
    </row>
    <row r="198" spans="1:7" ht="11.25">
      <c r="A198" s="76"/>
      <c r="B198" s="187" t="s">
        <v>64</v>
      </c>
      <c r="C198" s="960">
        <v>1100</v>
      </c>
      <c r="D198" s="960">
        <v>936</v>
      </c>
      <c r="E198" s="960">
        <v>416</v>
      </c>
      <c r="F198" s="932">
        <f t="shared" si="0"/>
        <v>0.4444444444444444</v>
      </c>
      <c r="G198" s="485"/>
    </row>
    <row r="199" spans="1:7" ht="12">
      <c r="A199" s="76"/>
      <c r="B199" s="389" t="s">
        <v>48</v>
      </c>
      <c r="C199" s="960">
        <v>1700</v>
      </c>
      <c r="D199" s="960">
        <v>1944</v>
      </c>
      <c r="E199" s="960">
        <v>1104</v>
      </c>
      <c r="F199" s="932">
        <f t="shared" si="0"/>
        <v>0.5679012345679012</v>
      </c>
      <c r="G199" s="608"/>
    </row>
    <row r="200" spans="1:7" ht="11.25">
      <c r="A200" s="76"/>
      <c r="B200" s="306" t="s">
        <v>837</v>
      </c>
      <c r="C200" s="960"/>
      <c r="D200" s="960"/>
      <c r="E200" s="960"/>
      <c r="F200" s="932"/>
      <c r="G200" s="485"/>
    </row>
    <row r="201" spans="1:7" ht="11.25">
      <c r="A201" s="76"/>
      <c r="B201" s="306" t="s">
        <v>58</v>
      </c>
      <c r="C201" s="960">
        <v>3000</v>
      </c>
      <c r="D201" s="960">
        <v>5771</v>
      </c>
      <c r="E201" s="960">
        <v>5144</v>
      </c>
      <c r="F201" s="932">
        <f t="shared" si="0"/>
        <v>0.8913533183157165</v>
      </c>
      <c r="G201" s="485"/>
    </row>
    <row r="202" spans="1:7" ht="12" thickBot="1">
      <c r="A202" s="76"/>
      <c r="B202" s="454" t="s">
        <v>35</v>
      </c>
      <c r="C202" s="964">
        <v>2000</v>
      </c>
      <c r="D202" s="964">
        <v>0</v>
      </c>
      <c r="E202" s="964"/>
      <c r="F202" s="988"/>
      <c r="G202" s="472"/>
    </row>
    <row r="203" spans="1:7" ht="12" thickBot="1">
      <c r="A203" s="399"/>
      <c r="B203" s="458" t="s">
        <v>853</v>
      </c>
      <c r="C203" s="394">
        <f>SUM(C197:C202)</f>
        <v>10000</v>
      </c>
      <c r="D203" s="1017">
        <f>SUM(D197:D202)</f>
        <v>10886</v>
      </c>
      <c r="E203" s="1017">
        <f>SUM(E197:E202)</f>
        <v>8486</v>
      </c>
      <c r="F203" s="989">
        <f>SUM(E203/D203)</f>
        <v>0.7795333455814808</v>
      </c>
      <c r="G203" s="474"/>
    </row>
    <row r="204" spans="1:7" ht="11.25">
      <c r="A204" s="76">
        <v>3203</v>
      </c>
      <c r="B204" s="481" t="s">
        <v>888</v>
      </c>
      <c r="C204" s="384"/>
      <c r="D204" s="384"/>
      <c r="E204" s="384"/>
      <c r="F204" s="442"/>
      <c r="G204" s="469" t="s">
        <v>878</v>
      </c>
    </row>
    <row r="205" spans="1:7" ht="12" customHeight="1">
      <c r="A205" s="387"/>
      <c r="B205" s="388" t="s">
        <v>832</v>
      </c>
      <c r="C205" s="305"/>
      <c r="D205" s="305"/>
      <c r="E205" s="305"/>
      <c r="F205" s="442"/>
      <c r="G205" s="443" t="s">
        <v>879</v>
      </c>
    </row>
    <row r="206" spans="1:7" ht="12" customHeight="1">
      <c r="A206" s="387"/>
      <c r="B206" s="187" t="s">
        <v>64</v>
      </c>
      <c r="C206" s="305"/>
      <c r="D206" s="305"/>
      <c r="E206" s="305"/>
      <c r="F206" s="442"/>
      <c r="G206" s="469"/>
    </row>
    <row r="207" spans="1:7" ht="12" customHeight="1">
      <c r="A207" s="387"/>
      <c r="B207" s="389" t="s">
        <v>48</v>
      </c>
      <c r="C207" s="305">
        <v>1500</v>
      </c>
      <c r="D207" s="305">
        <v>1500</v>
      </c>
      <c r="E207" s="305"/>
      <c r="F207" s="442">
        <f>SUM(E207/D207)</f>
        <v>0</v>
      </c>
      <c r="G207" s="607"/>
    </row>
    <row r="208" spans="1:7" ht="12" customHeight="1">
      <c r="A208" s="387"/>
      <c r="B208" s="306" t="s">
        <v>837</v>
      </c>
      <c r="C208" s="305"/>
      <c r="D208" s="305"/>
      <c r="E208" s="305"/>
      <c r="F208" s="442"/>
      <c r="G208" s="607"/>
    </row>
    <row r="209" spans="1:7" ht="12" customHeight="1">
      <c r="A209" s="387"/>
      <c r="B209" s="306" t="s">
        <v>58</v>
      </c>
      <c r="C209" s="305">
        <v>3500</v>
      </c>
      <c r="D209" s="305">
        <v>3500</v>
      </c>
      <c r="E209" s="305">
        <v>2800</v>
      </c>
      <c r="F209" s="932">
        <f>SUM(E209/D209)</f>
        <v>0.8</v>
      </c>
      <c r="G209" s="489"/>
    </row>
    <row r="210" spans="1:7" ht="11.25">
      <c r="A210" s="387"/>
      <c r="B210" s="497" t="s">
        <v>14</v>
      </c>
      <c r="C210" s="305">
        <v>3000</v>
      </c>
      <c r="D210" s="305">
        <v>3450</v>
      </c>
      <c r="E210" s="305">
        <v>450</v>
      </c>
      <c r="F210" s="932">
        <f>SUM(E210/D210)</f>
        <v>0.13043478260869565</v>
      </c>
      <c r="G210" s="485"/>
    </row>
    <row r="211" spans="1:7" ht="12" thickBot="1">
      <c r="A211" s="387"/>
      <c r="B211" s="454" t="s">
        <v>35</v>
      </c>
      <c r="C211" s="959"/>
      <c r="D211" s="959">
        <v>3000</v>
      </c>
      <c r="E211" s="959">
        <v>3000</v>
      </c>
      <c r="F211" s="1424">
        <f>SUM(E211/D211)</f>
        <v>1</v>
      </c>
      <c r="G211" s="438"/>
    </row>
    <row r="212" spans="1:7" ht="12" customHeight="1" thickBot="1">
      <c r="A212" s="399"/>
      <c r="B212" s="458" t="s">
        <v>853</v>
      </c>
      <c r="C212" s="394">
        <f>SUM(C205:C211)</f>
        <v>8000</v>
      </c>
      <c r="D212" s="1017">
        <f>SUM(D205:D211)</f>
        <v>11450</v>
      </c>
      <c r="E212" s="1017">
        <f>SUM(E205:E211)</f>
        <v>6250</v>
      </c>
      <c r="F212" s="989">
        <f>SUM(E212/D212)</f>
        <v>0.5458515283842795</v>
      </c>
      <c r="G212" s="474"/>
    </row>
    <row r="213" spans="1:7" ht="12" customHeight="1">
      <c r="A213" s="76">
        <v>3204</v>
      </c>
      <c r="B213" s="481" t="s">
        <v>266</v>
      </c>
      <c r="C213" s="384"/>
      <c r="D213" s="384"/>
      <c r="E213" s="384"/>
      <c r="F213" s="442"/>
      <c r="G213" s="469"/>
    </row>
    <row r="214" spans="1:7" ht="12" customHeight="1">
      <c r="A214" s="387"/>
      <c r="B214" s="388" t="s">
        <v>832</v>
      </c>
      <c r="C214" s="305"/>
      <c r="D214" s="305"/>
      <c r="E214" s="305"/>
      <c r="F214" s="442"/>
      <c r="G214" s="443"/>
    </row>
    <row r="215" spans="1:7" ht="12" customHeight="1">
      <c r="A215" s="387"/>
      <c r="B215" s="187" t="s">
        <v>64</v>
      </c>
      <c r="C215" s="305"/>
      <c r="D215" s="305"/>
      <c r="E215" s="305"/>
      <c r="F215" s="442"/>
      <c r="G215" s="607"/>
    </row>
    <row r="216" spans="1:7" ht="12" customHeight="1">
      <c r="A216" s="387"/>
      <c r="B216" s="389" t="s">
        <v>48</v>
      </c>
      <c r="C216" s="305">
        <v>6000</v>
      </c>
      <c r="D216" s="305">
        <v>6626</v>
      </c>
      <c r="E216" s="305">
        <v>5122</v>
      </c>
      <c r="F216" s="932">
        <f>SUM(E216/D216)</f>
        <v>0.7730153939028072</v>
      </c>
      <c r="G216" s="607"/>
    </row>
    <row r="217" spans="1:7" ht="12" customHeight="1">
      <c r="A217" s="387"/>
      <c r="B217" s="306" t="s">
        <v>58</v>
      </c>
      <c r="C217" s="305"/>
      <c r="D217" s="305"/>
      <c r="E217" s="305"/>
      <c r="F217" s="442"/>
      <c r="G217" s="489"/>
    </row>
    <row r="218" spans="1:7" ht="12" customHeight="1">
      <c r="A218" s="387"/>
      <c r="B218" s="306" t="s">
        <v>837</v>
      </c>
      <c r="C218" s="305"/>
      <c r="D218" s="305"/>
      <c r="E218" s="305"/>
      <c r="F218" s="442"/>
      <c r="G218" s="443"/>
    </row>
    <row r="219" spans="1:7" ht="12" customHeight="1" thickBot="1">
      <c r="A219" s="387"/>
      <c r="B219" s="454" t="s">
        <v>804</v>
      </c>
      <c r="C219" s="962"/>
      <c r="D219" s="962"/>
      <c r="E219" s="962"/>
      <c r="F219" s="988"/>
      <c r="G219" s="438"/>
    </row>
    <row r="220" spans="1:7" ht="12" customHeight="1" thickBot="1">
      <c r="A220" s="399"/>
      <c r="B220" s="458" t="s">
        <v>853</v>
      </c>
      <c r="C220" s="394">
        <f>SUM(C214:C219)</f>
        <v>6000</v>
      </c>
      <c r="D220" s="1017">
        <f>SUM(D214:D219)</f>
        <v>6626</v>
      </c>
      <c r="E220" s="1017">
        <f>SUM(E214:E219)</f>
        <v>5122</v>
      </c>
      <c r="F220" s="989">
        <f>SUM(E220/D220)</f>
        <v>0.7730153939028072</v>
      </c>
      <c r="G220" s="474"/>
    </row>
    <row r="221" spans="1:7" ht="12" customHeight="1">
      <c r="A221" s="76">
        <v>3205</v>
      </c>
      <c r="B221" s="481" t="s">
        <v>127</v>
      </c>
      <c r="C221" s="384"/>
      <c r="D221" s="384"/>
      <c r="E221" s="384"/>
      <c r="F221" s="442"/>
      <c r="G221" s="469" t="s">
        <v>878</v>
      </c>
    </row>
    <row r="222" spans="1:7" ht="12" customHeight="1">
      <c r="A222" s="387"/>
      <c r="B222" s="388" t="s">
        <v>832</v>
      </c>
      <c r="C222" s="305">
        <v>3100</v>
      </c>
      <c r="D222" s="305">
        <v>4387</v>
      </c>
      <c r="E222" s="305">
        <v>2590</v>
      </c>
      <c r="F222" s="932">
        <f>SUM(E222/D222)</f>
        <v>0.5903806701618418</v>
      </c>
      <c r="G222" s="443" t="s">
        <v>879</v>
      </c>
    </row>
    <row r="223" spans="1:7" ht="12" customHeight="1">
      <c r="A223" s="387"/>
      <c r="B223" s="187" t="s">
        <v>64</v>
      </c>
      <c r="C223" s="305">
        <v>850</v>
      </c>
      <c r="D223" s="305">
        <v>1175</v>
      </c>
      <c r="E223" s="305">
        <v>489</v>
      </c>
      <c r="F223" s="932">
        <f>SUM(E223/D223)</f>
        <v>0.41617021276595745</v>
      </c>
      <c r="G223" s="470"/>
    </row>
    <row r="224" spans="1:7" ht="12" customHeight="1">
      <c r="A224" s="299"/>
      <c r="B224" s="389" t="s">
        <v>48</v>
      </c>
      <c r="C224" s="305">
        <v>13550</v>
      </c>
      <c r="D224" s="305">
        <v>15472</v>
      </c>
      <c r="E224" s="305">
        <v>12612</v>
      </c>
      <c r="F224" s="932">
        <f>SUM(E224/D224)</f>
        <v>0.8151499482936918</v>
      </c>
      <c r="G224" s="607"/>
    </row>
    <row r="225" spans="1:7" ht="12" customHeight="1">
      <c r="A225" s="299"/>
      <c r="B225" s="306" t="s">
        <v>837</v>
      </c>
      <c r="C225" s="305"/>
      <c r="D225" s="305"/>
      <c r="E225" s="305"/>
      <c r="F225" s="932"/>
      <c r="G225" s="607"/>
    </row>
    <row r="226" spans="1:7" ht="12" customHeight="1">
      <c r="A226" s="299"/>
      <c r="B226" s="306" t="s">
        <v>58</v>
      </c>
      <c r="C226" s="305">
        <v>7000</v>
      </c>
      <c r="D226" s="305">
        <v>11634</v>
      </c>
      <c r="E226" s="305">
        <v>11082</v>
      </c>
      <c r="F226" s="932">
        <f>SUM(E226/D226)</f>
        <v>0.9525528623001547</v>
      </c>
      <c r="G226" s="471"/>
    </row>
    <row r="227" spans="1:7" ht="12" customHeight="1">
      <c r="A227" s="299"/>
      <c r="B227" s="306" t="s">
        <v>837</v>
      </c>
      <c r="C227" s="305"/>
      <c r="D227" s="305"/>
      <c r="E227" s="305"/>
      <c r="F227" s="932"/>
      <c r="G227" s="471"/>
    </row>
    <row r="228" spans="1:7" ht="12" customHeight="1" thickBot="1">
      <c r="A228" s="299"/>
      <c r="B228" s="454" t="s">
        <v>35</v>
      </c>
      <c r="C228" s="959">
        <v>7000</v>
      </c>
      <c r="D228" s="959">
        <v>10649</v>
      </c>
      <c r="E228" s="959">
        <v>5925</v>
      </c>
      <c r="F228" s="1424">
        <f>SUM(E228/D228)</f>
        <v>0.5563902713869847</v>
      </c>
      <c r="G228" s="498"/>
    </row>
    <row r="229" spans="1:7" ht="12" customHeight="1" thickBot="1">
      <c r="A229" s="399"/>
      <c r="B229" s="458" t="s">
        <v>853</v>
      </c>
      <c r="C229" s="394">
        <f>SUM(C222:C228)</f>
        <v>31500</v>
      </c>
      <c r="D229" s="1017">
        <f>SUM(D222:D228)</f>
        <v>43317</v>
      </c>
      <c r="E229" s="1017">
        <f>SUM(E222:E228)</f>
        <v>32698</v>
      </c>
      <c r="F229" s="989">
        <f>SUM(E229/D229)</f>
        <v>0.7548537525682757</v>
      </c>
      <c r="G229" s="499"/>
    </row>
    <row r="230" spans="1:7" ht="12" customHeight="1">
      <c r="A230" s="376">
        <v>3207</v>
      </c>
      <c r="B230" s="481" t="s">
        <v>55</v>
      </c>
      <c r="C230" s="384"/>
      <c r="D230" s="384"/>
      <c r="E230" s="384"/>
      <c r="F230" s="442"/>
      <c r="G230" s="470"/>
    </row>
    <row r="231" spans="1:7" ht="12" customHeight="1">
      <c r="A231" s="299"/>
      <c r="B231" s="388" t="s">
        <v>832</v>
      </c>
      <c r="C231" s="305"/>
      <c r="D231" s="305"/>
      <c r="E231" s="305"/>
      <c r="F231" s="442"/>
      <c r="G231" s="470"/>
    </row>
    <row r="232" spans="1:7" ht="12" customHeight="1">
      <c r="A232" s="299"/>
      <c r="B232" s="187" t="s">
        <v>64</v>
      </c>
      <c r="C232" s="305"/>
      <c r="D232" s="305"/>
      <c r="E232" s="305"/>
      <c r="F232" s="442"/>
      <c r="G232" s="462"/>
    </row>
    <row r="233" spans="1:7" ht="12" customHeight="1">
      <c r="A233" s="299"/>
      <c r="B233" s="389" t="s">
        <v>48</v>
      </c>
      <c r="C233" s="305">
        <v>26500</v>
      </c>
      <c r="D233" s="305">
        <v>26500</v>
      </c>
      <c r="E233" s="305">
        <v>22981</v>
      </c>
      <c r="F233" s="932">
        <f>SUM(E233/D233)</f>
        <v>0.8672075471698113</v>
      </c>
      <c r="G233" s="607"/>
    </row>
    <row r="234" spans="1:7" ht="12" customHeight="1">
      <c r="A234" s="299"/>
      <c r="B234" s="306" t="s">
        <v>837</v>
      </c>
      <c r="C234" s="305"/>
      <c r="D234" s="305"/>
      <c r="E234" s="305"/>
      <c r="F234" s="442"/>
      <c r="G234" s="607"/>
    </row>
    <row r="235" spans="1:7" ht="12" customHeight="1">
      <c r="A235" s="299"/>
      <c r="B235" s="306" t="s">
        <v>58</v>
      </c>
      <c r="C235" s="305"/>
      <c r="D235" s="305"/>
      <c r="E235" s="305"/>
      <c r="F235" s="442"/>
      <c r="G235" s="470"/>
    </row>
    <row r="236" spans="1:7" ht="12" customHeight="1" thickBot="1">
      <c r="A236" s="299"/>
      <c r="B236" s="454" t="s">
        <v>804</v>
      </c>
      <c r="C236" s="962"/>
      <c r="D236" s="962"/>
      <c r="E236" s="959"/>
      <c r="F236" s="988"/>
      <c r="G236" s="438"/>
    </row>
    <row r="237" spans="1:7" ht="12" thickBot="1">
      <c r="A237" s="378"/>
      <c r="B237" s="458" t="s">
        <v>853</v>
      </c>
      <c r="C237" s="394">
        <f>SUM(C231:C236)</f>
        <v>26500</v>
      </c>
      <c r="D237" s="1017">
        <f>SUM(D231:D236)</f>
        <v>26500</v>
      </c>
      <c r="E237" s="1017">
        <f>SUM(E231:E236)</f>
        <v>22981</v>
      </c>
      <c r="F237" s="989">
        <f>SUM(E237/D237)</f>
        <v>0.8672075471698113</v>
      </c>
      <c r="G237" s="474"/>
    </row>
    <row r="238" spans="1:7" ht="11.25">
      <c r="A238" s="376">
        <v>3208</v>
      </c>
      <c r="B238" s="481" t="s">
        <v>911</v>
      </c>
      <c r="C238" s="384"/>
      <c r="D238" s="384"/>
      <c r="E238" s="384"/>
      <c r="F238" s="442"/>
      <c r="G238" s="470"/>
    </row>
    <row r="239" spans="1:7" ht="11.25">
      <c r="A239" s="299"/>
      <c r="B239" s="388" t="s">
        <v>832</v>
      </c>
      <c r="C239" s="305"/>
      <c r="D239" s="305"/>
      <c r="E239" s="305"/>
      <c r="F239" s="442"/>
      <c r="G239" s="470"/>
    </row>
    <row r="240" spans="1:7" ht="12">
      <c r="A240" s="299"/>
      <c r="B240" s="187" t="s">
        <v>64</v>
      </c>
      <c r="C240" s="305"/>
      <c r="D240" s="305"/>
      <c r="E240" s="305"/>
      <c r="F240" s="442"/>
      <c r="G240" s="607"/>
    </row>
    <row r="241" spans="1:7" ht="12">
      <c r="A241" s="299"/>
      <c r="B241" s="389" t="s">
        <v>48</v>
      </c>
      <c r="C241" s="305">
        <v>40000</v>
      </c>
      <c r="D241" s="305">
        <v>58326</v>
      </c>
      <c r="E241" s="305">
        <v>42033</v>
      </c>
      <c r="F241" s="932">
        <f>SUM(E241/D241)</f>
        <v>0.7206563110791071</v>
      </c>
      <c r="G241" s="607"/>
    </row>
    <row r="242" spans="1:7" ht="11.25">
      <c r="A242" s="299"/>
      <c r="B242" s="306" t="s">
        <v>837</v>
      </c>
      <c r="C242" s="305"/>
      <c r="D242" s="305"/>
      <c r="E242" s="305"/>
      <c r="F242" s="442"/>
      <c r="G242" s="470"/>
    </row>
    <row r="243" spans="1:7" ht="11.25">
      <c r="A243" s="299"/>
      <c r="B243" s="306" t="s">
        <v>58</v>
      </c>
      <c r="C243" s="305"/>
      <c r="D243" s="305"/>
      <c r="E243" s="305"/>
      <c r="F243" s="442"/>
      <c r="G243" s="470"/>
    </row>
    <row r="244" spans="1:7" ht="12" thickBot="1">
      <c r="A244" s="299"/>
      <c r="B244" s="454" t="s">
        <v>804</v>
      </c>
      <c r="C244" s="962"/>
      <c r="D244" s="962"/>
      <c r="E244" s="959"/>
      <c r="F244" s="988"/>
      <c r="G244" s="438"/>
    </row>
    <row r="245" spans="1:7" ht="12" thickBot="1">
      <c r="A245" s="378"/>
      <c r="B245" s="458" t="s">
        <v>853</v>
      </c>
      <c r="C245" s="394">
        <f>SUM(C239:C244)</f>
        <v>40000</v>
      </c>
      <c r="D245" s="1017">
        <f>SUM(D239:D244)</f>
        <v>58326</v>
      </c>
      <c r="E245" s="1017">
        <f>SUM(E239:E244)</f>
        <v>42033</v>
      </c>
      <c r="F245" s="989">
        <f>SUM(E245/D245)</f>
        <v>0.7206563110791071</v>
      </c>
      <c r="G245" s="474"/>
    </row>
    <row r="246" spans="1:7" ht="11.25">
      <c r="A246" s="76">
        <v>3209</v>
      </c>
      <c r="B246" s="401" t="s">
        <v>794</v>
      </c>
      <c r="C246" s="384"/>
      <c r="D246" s="384"/>
      <c r="E246" s="384"/>
      <c r="F246" s="442"/>
      <c r="G246" s="469"/>
    </row>
    <row r="247" spans="1:7" ht="11.25">
      <c r="A247" s="76"/>
      <c r="B247" s="389" t="s">
        <v>832</v>
      </c>
      <c r="C247" s="960">
        <v>3000</v>
      </c>
      <c r="D247" s="960">
        <v>3047</v>
      </c>
      <c r="E247" s="960">
        <v>355</v>
      </c>
      <c r="F247" s="932">
        <f>SUM(E247/D247)</f>
        <v>0.11650804069576633</v>
      </c>
      <c r="G247" s="443"/>
    </row>
    <row r="248" spans="1:7" ht="12">
      <c r="A248" s="76"/>
      <c r="B248" s="187" t="s">
        <v>64</v>
      </c>
      <c r="C248" s="960">
        <v>1000</v>
      </c>
      <c r="D248" s="960">
        <v>1013</v>
      </c>
      <c r="E248" s="960">
        <v>181</v>
      </c>
      <c r="F248" s="932">
        <f>SUM(E248/D248)</f>
        <v>0.17867719644619942</v>
      </c>
      <c r="G248" s="607"/>
    </row>
    <row r="249" spans="1:7" ht="12">
      <c r="A249" s="76"/>
      <c r="B249" s="389" t="s">
        <v>48</v>
      </c>
      <c r="C249" s="960">
        <v>900</v>
      </c>
      <c r="D249" s="960">
        <v>900</v>
      </c>
      <c r="E249" s="960">
        <v>83</v>
      </c>
      <c r="F249" s="932">
        <f>SUM(E249/D249)</f>
        <v>0.09222222222222222</v>
      </c>
      <c r="G249" s="607"/>
    </row>
    <row r="250" spans="1:7" ht="11.25">
      <c r="A250" s="76"/>
      <c r="B250" s="496" t="s">
        <v>837</v>
      </c>
      <c r="C250" s="960"/>
      <c r="D250" s="960"/>
      <c r="E250" s="960"/>
      <c r="F250" s="932"/>
      <c r="G250" s="485"/>
    </row>
    <row r="251" spans="1:7" ht="11.25">
      <c r="A251" s="76"/>
      <c r="B251" s="496" t="s">
        <v>58</v>
      </c>
      <c r="C251" s="960">
        <v>5100</v>
      </c>
      <c r="D251" s="960">
        <v>5200</v>
      </c>
      <c r="E251" s="960">
        <v>4149</v>
      </c>
      <c r="F251" s="1426">
        <f>SUM(E251/D251)</f>
        <v>0.7978846153846154</v>
      </c>
      <c r="G251" s="443"/>
    </row>
    <row r="252" spans="1:7" ht="12" thickBot="1">
      <c r="A252" s="76"/>
      <c r="B252" s="454" t="s">
        <v>804</v>
      </c>
      <c r="C252" s="964"/>
      <c r="D252" s="964"/>
      <c r="E252" s="964"/>
      <c r="F252" s="1090"/>
      <c r="G252" s="472"/>
    </row>
    <row r="253" spans="1:7" ht="12" thickBot="1">
      <c r="A253" s="399"/>
      <c r="B253" s="458" t="s">
        <v>853</v>
      </c>
      <c r="C253" s="394">
        <f>SUM(C247:C252)</f>
        <v>10000</v>
      </c>
      <c r="D253" s="1017">
        <f>SUM(D247:D252)</f>
        <v>10160</v>
      </c>
      <c r="E253" s="1017">
        <f>SUM(E247:E252)</f>
        <v>4768</v>
      </c>
      <c r="F253" s="989">
        <f>SUM(E253/D253)</f>
        <v>0.4692913385826772</v>
      </c>
      <c r="G253" s="474"/>
    </row>
    <row r="254" spans="1:7" ht="11.25">
      <c r="A254" s="76">
        <v>3210</v>
      </c>
      <c r="B254" s="401" t="s">
        <v>754</v>
      </c>
      <c r="C254" s="384"/>
      <c r="D254" s="384"/>
      <c r="E254" s="384"/>
      <c r="F254" s="442"/>
      <c r="G254" s="469"/>
    </row>
    <row r="255" spans="1:7" ht="11.25">
      <c r="A255" s="76"/>
      <c r="B255" s="389" t="s">
        <v>832</v>
      </c>
      <c r="C255" s="384"/>
      <c r="D255" s="384"/>
      <c r="E255" s="384"/>
      <c r="F255" s="442"/>
      <c r="G255" s="443"/>
    </row>
    <row r="256" spans="1:7" ht="12">
      <c r="A256" s="76"/>
      <c r="B256" s="187" t="s">
        <v>64</v>
      </c>
      <c r="C256" s="384"/>
      <c r="D256" s="384"/>
      <c r="E256" s="384"/>
      <c r="F256" s="442"/>
      <c r="G256" s="607"/>
    </row>
    <row r="257" spans="1:7" ht="12">
      <c r="A257" s="76"/>
      <c r="B257" s="389" t="s">
        <v>48</v>
      </c>
      <c r="C257" s="960">
        <v>2000</v>
      </c>
      <c r="D257" s="960">
        <v>2000</v>
      </c>
      <c r="E257" s="960"/>
      <c r="F257" s="442">
        <f>SUM(E257/D257)</f>
        <v>0</v>
      </c>
      <c r="G257" s="607"/>
    </row>
    <row r="258" spans="1:7" ht="12">
      <c r="A258" s="76"/>
      <c r="B258" s="496" t="s">
        <v>837</v>
      </c>
      <c r="C258" s="960"/>
      <c r="D258" s="960"/>
      <c r="E258" s="960"/>
      <c r="F258" s="442"/>
      <c r="G258" s="608"/>
    </row>
    <row r="259" spans="1:7" ht="11.25">
      <c r="A259" s="76"/>
      <c r="B259" s="496" t="s">
        <v>58</v>
      </c>
      <c r="C259" s="960"/>
      <c r="D259" s="960"/>
      <c r="E259" s="960"/>
      <c r="F259" s="442"/>
      <c r="G259" s="443"/>
    </row>
    <row r="260" spans="1:7" ht="12" thickBot="1">
      <c r="A260" s="76"/>
      <c r="B260" s="454" t="s">
        <v>804</v>
      </c>
      <c r="C260" s="405"/>
      <c r="D260" s="405"/>
      <c r="E260" s="964"/>
      <c r="F260" s="988"/>
      <c r="G260" s="472"/>
    </row>
    <row r="261" spans="1:7" ht="12" thickBot="1">
      <c r="A261" s="399"/>
      <c r="B261" s="458" t="s">
        <v>853</v>
      </c>
      <c r="C261" s="394">
        <f>SUM(C257:C260)</f>
        <v>2000</v>
      </c>
      <c r="D261" s="1017">
        <f>SUM(D257:D260)</f>
        <v>2000</v>
      </c>
      <c r="E261" s="1017"/>
      <c r="F261" s="989">
        <f>SUM(E261/D261)</f>
        <v>0</v>
      </c>
      <c r="G261" s="474"/>
    </row>
    <row r="262" spans="1:7" ht="11.25">
      <c r="A262" s="376"/>
      <c r="B262" s="398" t="s">
        <v>808</v>
      </c>
      <c r="C262" s="396">
        <f>SUM(C270+C278+C286+C294+C302)</f>
        <v>2461289</v>
      </c>
      <c r="D262" s="396">
        <f>SUM(D270+D278+D286+D294+D302)</f>
        <v>2591949</v>
      </c>
      <c r="E262" s="396">
        <f>SUM(E270+E278+E286+E294+E302)</f>
        <v>2338077</v>
      </c>
      <c r="F262" s="442">
        <f>SUM(E262/D262)</f>
        <v>0.9020536283700027</v>
      </c>
      <c r="G262" s="439"/>
    </row>
    <row r="263" spans="1:7" ht="11.25">
      <c r="A263" s="376">
        <v>3211</v>
      </c>
      <c r="B263" s="482" t="s">
        <v>737</v>
      </c>
      <c r="C263" s="384"/>
      <c r="D263" s="384"/>
      <c r="E263" s="384"/>
      <c r="F263" s="442"/>
      <c r="G263" s="469"/>
    </row>
    <row r="264" spans="1:7" ht="11.25">
      <c r="A264" s="376"/>
      <c r="B264" s="389" t="s">
        <v>832</v>
      </c>
      <c r="C264" s="384"/>
      <c r="D264" s="384"/>
      <c r="E264" s="384"/>
      <c r="F264" s="442"/>
      <c r="G264" s="443"/>
    </row>
    <row r="265" spans="1:7" ht="11.25">
      <c r="A265" s="376"/>
      <c r="B265" s="187" t="s">
        <v>64</v>
      </c>
      <c r="C265" s="384"/>
      <c r="D265" s="384"/>
      <c r="E265" s="384"/>
      <c r="F265" s="442"/>
      <c r="G265" s="443"/>
    </row>
    <row r="266" spans="1:7" ht="12">
      <c r="A266" s="376"/>
      <c r="B266" s="389" t="s">
        <v>48</v>
      </c>
      <c r="C266" s="960">
        <v>285115</v>
      </c>
      <c r="D266" s="960">
        <v>290115</v>
      </c>
      <c r="E266" s="960">
        <v>270355</v>
      </c>
      <c r="F266" s="932">
        <f>SUM(E266/D266)</f>
        <v>0.931889078468883</v>
      </c>
      <c r="G266" s="608"/>
    </row>
    <row r="267" spans="1:7" ht="12">
      <c r="A267" s="376"/>
      <c r="B267" s="496" t="s">
        <v>837</v>
      </c>
      <c r="C267" s="960"/>
      <c r="D267" s="960"/>
      <c r="E267" s="960"/>
      <c r="F267" s="442"/>
      <c r="G267" s="608"/>
    </row>
    <row r="268" spans="1:7" ht="12">
      <c r="A268" s="376"/>
      <c r="B268" s="496" t="s">
        <v>58</v>
      </c>
      <c r="C268" s="384"/>
      <c r="D268" s="384"/>
      <c r="E268" s="384"/>
      <c r="F268" s="442"/>
      <c r="G268" s="608"/>
    </row>
    <row r="269" spans="1:7" ht="12" thickBot="1">
      <c r="A269" s="376"/>
      <c r="B269" s="454" t="s">
        <v>804</v>
      </c>
      <c r="C269" s="961"/>
      <c r="D269" s="961"/>
      <c r="E269" s="966"/>
      <c r="F269" s="988"/>
      <c r="G269" s="608"/>
    </row>
    <row r="270" spans="1:7" ht="12" thickBot="1">
      <c r="A270" s="399"/>
      <c r="B270" s="458" t="s">
        <v>853</v>
      </c>
      <c r="C270" s="394">
        <f>SUM(C266:C269)</f>
        <v>285115</v>
      </c>
      <c r="D270" s="1017">
        <f>SUM(D266:D269)</f>
        <v>290115</v>
      </c>
      <c r="E270" s="1017">
        <f>SUM(E266:E269)</f>
        <v>270355</v>
      </c>
      <c r="F270" s="989">
        <f>SUM(E270/D270)</f>
        <v>0.931889078468883</v>
      </c>
      <c r="G270" s="474"/>
    </row>
    <row r="271" spans="1:7" ht="11.25">
      <c r="A271" s="376">
        <v>3212</v>
      </c>
      <c r="B271" s="482" t="s">
        <v>384</v>
      </c>
      <c r="C271" s="384"/>
      <c r="D271" s="384"/>
      <c r="E271" s="384"/>
      <c r="F271" s="442"/>
      <c r="G271" s="469"/>
    </row>
    <row r="272" spans="1:7" ht="11.25">
      <c r="A272" s="376"/>
      <c r="B272" s="389" t="s">
        <v>832</v>
      </c>
      <c r="C272" s="960"/>
      <c r="D272" s="960"/>
      <c r="E272" s="960"/>
      <c r="F272" s="442"/>
      <c r="G272" s="443"/>
    </row>
    <row r="273" spans="1:7" ht="11.25">
      <c r="A273" s="376"/>
      <c r="B273" s="187" t="s">
        <v>64</v>
      </c>
      <c r="C273" s="960"/>
      <c r="D273" s="960"/>
      <c r="E273" s="960"/>
      <c r="F273" s="442"/>
      <c r="G273" s="485"/>
    </row>
    <row r="274" spans="1:7" ht="12">
      <c r="A274" s="376"/>
      <c r="B274" s="389" t="s">
        <v>48</v>
      </c>
      <c r="C274" s="960">
        <v>1209397</v>
      </c>
      <c r="D274" s="960">
        <v>1260960</v>
      </c>
      <c r="E274" s="960">
        <v>1161770</v>
      </c>
      <c r="F274" s="932">
        <f>SUM(E274/D274)</f>
        <v>0.921337710950387</v>
      </c>
      <c r="G274" s="608"/>
    </row>
    <row r="275" spans="1:7" ht="11.25">
      <c r="A275" s="376"/>
      <c r="B275" s="496" t="s">
        <v>837</v>
      </c>
      <c r="C275" s="960"/>
      <c r="D275" s="960"/>
      <c r="E275" s="960"/>
      <c r="F275" s="442"/>
      <c r="G275" s="485"/>
    </row>
    <row r="276" spans="1:7" ht="11.25">
      <c r="A276" s="376"/>
      <c r="B276" s="496" t="s">
        <v>58</v>
      </c>
      <c r="C276" s="384"/>
      <c r="D276" s="384"/>
      <c r="E276" s="384"/>
      <c r="F276" s="442"/>
      <c r="G276" s="485"/>
    </row>
    <row r="277" spans="1:7" ht="12" thickBot="1">
      <c r="A277" s="376"/>
      <c r="B277" s="454" t="s">
        <v>804</v>
      </c>
      <c r="C277" s="961"/>
      <c r="D277" s="961"/>
      <c r="E277" s="966"/>
      <c r="F277" s="988"/>
      <c r="G277" s="472"/>
    </row>
    <row r="278" spans="1:7" ht="12" thickBot="1">
      <c r="A278" s="399"/>
      <c r="B278" s="458" t="s">
        <v>853</v>
      </c>
      <c r="C278" s="394">
        <f>SUM(C272:C277)</f>
        <v>1209397</v>
      </c>
      <c r="D278" s="1017">
        <f>SUM(D272:D277)</f>
        <v>1260960</v>
      </c>
      <c r="E278" s="1017">
        <f>SUM(E272:E277)</f>
        <v>1161770</v>
      </c>
      <c r="F278" s="989">
        <f>SUM(E278/D278)</f>
        <v>0.921337710950387</v>
      </c>
      <c r="G278" s="474"/>
    </row>
    <row r="279" spans="1:7" ht="11.25">
      <c r="A279" s="376">
        <v>3213</v>
      </c>
      <c r="B279" s="401" t="s">
        <v>116</v>
      </c>
      <c r="C279" s="384"/>
      <c r="D279" s="384"/>
      <c r="E279" s="384"/>
      <c r="F279" s="442"/>
      <c r="G279" s="439"/>
    </row>
    <row r="280" spans="1:7" ht="11.25">
      <c r="A280" s="376"/>
      <c r="B280" s="389" t="s">
        <v>832</v>
      </c>
      <c r="C280" s="384"/>
      <c r="D280" s="384"/>
      <c r="E280" s="384"/>
      <c r="F280" s="442"/>
      <c r="G280" s="443"/>
    </row>
    <row r="281" spans="1:7" ht="12">
      <c r="A281" s="376"/>
      <c r="B281" s="187" t="s">
        <v>64</v>
      </c>
      <c r="C281" s="384"/>
      <c r="D281" s="384"/>
      <c r="E281" s="384"/>
      <c r="F281" s="442"/>
      <c r="G281" s="608"/>
    </row>
    <row r="282" spans="1:7" ht="11.25">
      <c r="A282" s="376"/>
      <c r="B282" s="389" t="s">
        <v>48</v>
      </c>
      <c r="C282" s="960">
        <v>562000</v>
      </c>
      <c r="D282" s="960">
        <v>589993</v>
      </c>
      <c r="E282" s="960">
        <v>530461</v>
      </c>
      <c r="F282" s="932">
        <f>SUM(E282/D282)</f>
        <v>0.899097107931789</v>
      </c>
      <c r="G282" s="485"/>
    </row>
    <row r="283" spans="1:7" ht="11.25">
      <c r="A283" s="376"/>
      <c r="B283" s="496" t="s">
        <v>837</v>
      </c>
      <c r="C283" s="960"/>
      <c r="D283" s="960"/>
      <c r="E283" s="960"/>
      <c r="F283" s="442"/>
      <c r="G283" s="485"/>
    </row>
    <row r="284" spans="1:7" ht="11.25">
      <c r="A284" s="376"/>
      <c r="B284" s="496" t="s">
        <v>58</v>
      </c>
      <c r="C284" s="384"/>
      <c r="D284" s="384"/>
      <c r="E284" s="384"/>
      <c r="F284" s="442"/>
      <c r="G284" s="443"/>
    </row>
    <row r="285" spans="1:7" ht="12" thickBot="1">
      <c r="A285" s="376"/>
      <c r="B285" s="454" t="s">
        <v>804</v>
      </c>
      <c r="C285" s="961"/>
      <c r="D285" s="961"/>
      <c r="E285" s="966"/>
      <c r="F285" s="988"/>
      <c r="G285" s="472"/>
    </row>
    <row r="286" spans="1:7" ht="12" thickBot="1">
      <c r="A286" s="399"/>
      <c r="B286" s="458" t="s">
        <v>853</v>
      </c>
      <c r="C286" s="394">
        <f>SUM(C282:C285)</f>
        <v>562000</v>
      </c>
      <c r="D286" s="1017">
        <f>SUM(D282:D285)</f>
        <v>589993</v>
      </c>
      <c r="E286" s="1017">
        <f>SUM(E282:E285)</f>
        <v>530461</v>
      </c>
      <c r="F286" s="989">
        <f>SUM(E286/D286)</f>
        <v>0.899097107931789</v>
      </c>
      <c r="G286" s="488"/>
    </row>
    <row r="287" spans="1:7" ht="11.25">
      <c r="A287" s="376">
        <v>3214</v>
      </c>
      <c r="B287" s="401" t="s">
        <v>132</v>
      </c>
      <c r="C287" s="384"/>
      <c r="D287" s="384"/>
      <c r="E287" s="384"/>
      <c r="F287" s="442"/>
      <c r="G287" s="439"/>
    </row>
    <row r="288" spans="1:7" ht="11.25">
      <c r="A288" s="376"/>
      <c r="B288" s="389" t="s">
        <v>832</v>
      </c>
      <c r="C288" s="384"/>
      <c r="D288" s="384"/>
      <c r="E288" s="384"/>
      <c r="F288" s="442"/>
      <c r="G288" s="443"/>
    </row>
    <row r="289" spans="1:7" ht="11.25">
      <c r="A289" s="376"/>
      <c r="B289" s="187" t="s">
        <v>64</v>
      </c>
      <c r="C289" s="384"/>
      <c r="D289" s="384"/>
      <c r="E289" s="384"/>
      <c r="F289" s="442"/>
      <c r="G289" s="443"/>
    </row>
    <row r="290" spans="1:7" ht="12">
      <c r="A290" s="376"/>
      <c r="B290" s="389" t="s">
        <v>48</v>
      </c>
      <c r="C290" s="960"/>
      <c r="D290" s="960"/>
      <c r="E290" s="960"/>
      <c r="F290" s="442"/>
      <c r="G290" s="608"/>
    </row>
    <row r="291" spans="1:7" ht="11.25">
      <c r="A291" s="376"/>
      <c r="B291" s="496" t="s">
        <v>837</v>
      </c>
      <c r="C291" s="960"/>
      <c r="D291" s="960"/>
      <c r="E291" s="960"/>
      <c r="F291" s="442"/>
      <c r="G291" s="485"/>
    </row>
    <row r="292" spans="1:7" ht="11.25">
      <c r="A292" s="376"/>
      <c r="B292" s="497" t="s">
        <v>14</v>
      </c>
      <c r="C292" s="960">
        <v>32857</v>
      </c>
      <c r="D292" s="960">
        <v>49047</v>
      </c>
      <c r="E292" s="960">
        <v>6183</v>
      </c>
      <c r="F292" s="932">
        <f>SUM(E292/D292)</f>
        <v>0.1260627561318735</v>
      </c>
      <c r="G292" s="443"/>
    </row>
    <row r="293" spans="1:7" ht="12" thickBot="1">
      <c r="A293" s="376"/>
      <c r="B293" s="905" t="s">
        <v>291</v>
      </c>
      <c r="C293" s="965">
        <v>6187</v>
      </c>
      <c r="D293" s="965">
        <v>6187</v>
      </c>
      <c r="E293" s="545">
        <v>6183</v>
      </c>
      <c r="F293" s="1424">
        <f>SUM(E293/D293)</f>
        <v>0.9993534831097463</v>
      </c>
      <c r="G293" s="472"/>
    </row>
    <row r="294" spans="1:7" ht="12" thickBot="1">
      <c r="A294" s="399"/>
      <c r="B294" s="458" t="s">
        <v>853</v>
      </c>
      <c r="C294" s="394">
        <f>SUM(C290:C292)</f>
        <v>32857</v>
      </c>
      <c r="D294" s="1017">
        <f>SUM(D290:D292)</f>
        <v>49047</v>
      </c>
      <c r="E294" s="1017">
        <f>SUM(E290:E292)</f>
        <v>6183</v>
      </c>
      <c r="F294" s="989">
        <f>SUM(E294/D294)</f>
        <v>0.1260627561318735</v>
      </c>
      <c r="G294" s="474"/>
    </row>
    <row r="295" spans="1:7" ht="11.25">
      <c r="A295" s="444">
        <v>3216</v>
      </c>
      <c r="B295" s="478" t="s">
        <v>750</v>
      </c>
      <c r="C295" s="446"/>
      <c r="D295" s="446"/>
      <c r="E295" s="446"/>
      <c r="F295" s="442"/>
      <c r="G295" s="500"/>
    </row>
    <row r="296" spans="1:7" ht="11.25">
      <c r="A296" s="444"/>
      <c r="B296" s="452" t="s">
        <v>832</v>
      </c>
      <c r="C296" s="446"/>
      <c r="D296" s="446"/>
      <c r="E296" s="446"/>
      <c r="F296" s="442"/>
      <c r="G296" s="501"/>
    </row>
    <row r="297" spans="1:7" ht="11.25">
      <c r="A297" s="444"/>
      <c r="B297" s="451" t="s">
        <v>64</v>
      </c>
      <c r="C297" s="446"/>
      <c r="D297" s="446"/>
      <c r="E297" s="446"/>
      <c r="F297" s="442"/>
      <c r="G297" s="501"/>
    </row>
    <row r="298" spans="1:7" ht="12">
      <c r="A298" s="444"/>
      <c r="B298" s="452" t="s">
        <v>48</v>
      </c>
      <c r="C298" s="463">
        <v>371920</v>
      </c>
      <c r="D298" s="463">
        <v>398481</v>
      </c>
      <c r="E298" s="463">
        <v>367174</v>
      </c>
      <c r="F298" s="932">
        <f>SUM(E298/D298)</f>
        <v>0.9214341461700809</v>
      </c>
      <c r="G298" s="611"/>
    </row>
    <row r="299" spans="1:7" ht="12">
      <c r="A299" s="444"/>
      <c r="B299" s="503" t="s">
        <v>837</v>
      </c>
      <c r="C299" s="463"/>
      <c r="D299" s="463"/>
      <c r="E299" s="463"/>
      <c r="F299" s="932"/>
      <c r="G299" s="611"/>
    </row>
    <row r="300" spans="1:7" ht="12">
      <c r="A300" s="444"/>
      <c r="B300" s="496" t="s">
        <v>58</v>
      </c>
      <c r="C300" s="983"/>
      <c r="D300" s="983"/>
      <c r="E300" s="463"/>
      <c r="F300" s="932"/>
      <c r="G300" s="982"/>
    </row>
    <row r="301" spans="1:7" ht="12" thickBot="1">
      <c r="A301" s="444"/>
      <c r="B301" s="454" t="s">
        <v>14</v>
      </c>
      <c r="C301" s="953"/>
      <c r="D301" s="953">
        <v>3353</v>
      </c>
      <c r="E301" s="963">
        <v>2134</v>
      </c>
      <c r="F301" s="1424">
        <f>SUM(E301/D301)</f>
        <v>0.6364449746495675</v>
      </c>
      <c r="G301" s="504"/>
    </row>
    <row r="302" spans="1:7" ht="12" thickBot="1">
      <c r="A302" s="466"/>
      <c r="B302" s="458" t="s">
        <v>853</v>
      </c>
      <c r="C302" s="951">
        <f>SUM(C298:C301)</f>
        <v>371920</v>
      </c>
      <c r="D302" s="1019">
        <f>SUM(D298:D301)</f>
        <v>401834</v>
      </c>
      <c r="E302" s="1019">
        <f>SUM(E298:E301)</f>
        <v>369308</v>
      </c>
      <c r="F302" s="989">
        <f>SUM(E302/D302)</f>
        <v>0.9190561276547032</v>
      </c>
      <c r="G302" s="505"/>
    </row>
    <row r="303" spans="1:7" ht="12" thickBot="1">
      <c r="A303" s="376">
        <v>3220</v>
      </c>
      <c r="B303" s="393" t="s">
        <v>140</v>
      </c>
      <c r="C303" s="394">
        <f>SUM(C307+C319)</f>
        <v>27000</v>
      </c>
      <c r="D303" s="394">
        <f>SUM(D307+D319)</f>
        <v>20340</v>
      </c>
      <c r="E303" s="394">
        <f>SUM(E311+E319)</f>
        <v>3607</v>
      </c>
      <c r="F303" s="989">
        <f>SUM(E303/D303)</f>
        <v>0.17733529990167157</v>
      </c>
      <c r="G303" s="474"/>
    </row>
    <row r="304" spans="1:7" ht="11.25">
      <c r="A304" s="376">
        <v>3223</v>
      </c>
      <c r="B304" s="401" t="s">
        <v>797</v>
      </c>
      <c r="C304" s="384"/>
      <c r="D304" s="384"/>
      <c r="E304" s="384"/>
      <c r="F304" s="442"/>
      <c r="G304" s="439"/>
    </row>
    <row r="305" spans="1:7" ht="11.25">
      <c r="A305" s="376"/>
      <c r="B305" s="388" t="s">
        <v>832</v>
      </c>
      <c r="C305" s="960"/>
      <c r="D305" s="960"/>
      <c r="E305" s="960"/>
      <c r="F305" s="442"/>
      <c r="G305" s="469"/>
    </row>
    <row r="306" spans="1:7" ht="12">
      <c r="A306" s="376"/>
      <c r="B306" s="187" t="s">
        <v>64</v>
      </c>
      <c r="C306" s="960"/>
      <c r="D306" s="960"/>
      <c r="E306" s="960"/>
      <c r="F306" s="442"/>
      <c r="G306" s="607"/>
    </row>
    <row r="307" spans="1:7" ht="11.25">
      <c r="A307" s="376"/>
      <c r="B307" s="389" t="s">
        <v>48</v>
      </c>
      <c r="C307" s="960">
        <v>15000</v>
      </c>
      <c r="D307" s="960">
        <v>8340</v>
      </c>
      <c r="E307" s="960">
        <v>757</v>
      </c>
      <c r="F307" s="932">
        <f>SUM(E307/D307)</f>
        <v>0.0907673860911271</v>
      </c>
      <c r="G307" s="485"/>
    </row>
    <row r="308" spans="1:7" ht="11.25">
      <c r="A308" s="376"/>
      <c r="B308" s="306" t="s">
        <v>837</v>
      </c>
      <c r="C308" s="960"/>
      <c r="D308" s="960"/>
      <c r="E308" s="960"/>
      <c r="F308" s="932"/>
      <c r="G308" s="485"/>
    </row>
    <row r="309" spans="1:7" ht="11.25">
      <c r="A309" s="376"/>
      <c r="B309" s="306" t="s">
        <v>58</v>
      </c>
      <c r="C309" s="384"/>
      <c r="D309" s="384"/>
      <c r="E309" s="384"/>
      <c r="F309" s="932"/>
      <c r="G309" s="443"/>
    </row>
    <row r="310" spans="1:7" ht="12" thickBot="1">
      <c r="A310" s="376"/>
      <c r="B310" s="454" t="s">
        <v>35</v>
      </c>
      <c r="C310" s="405"/>
      <c r="D310" s="405">
        <v>2850</v>
      </c>
      <c r="E310" s="964">
        <v>2850</v>
      </c>
      <c r="F310" s="1424">
        <f>SUM(E310/D310)</f>
        <v>1</v>
      </c>
      <c r="G310" s="472"/>
    </row>
    <row r="311" spans="1:7" ht="12" thickBot="1">
      <c r="A311" s="399"/>
      <c r="B311" s="458" t="s">
        <v>853</v>
      </c>
      <c r="C311" s="394">
        <f>SUM(C305:C310)</f>
        <v>15000</v>
      </c>
      <c r="D311" s="1017">
        <f>SUM(D305:D310)</f>
        <v>11190</v>
      </c>
      <c r="E311" s="1017">
        <f>SUM(E305:E310)</f>
        <v>3607</v>
      </c>
      <c r="F311" s="1090">
        <f>SUM(E311/D311)</f>
        <v>0.3223413762287757</v>
      </c>
      <c r="G311" s="474"/>
    </row>
    <row r="312" spans="1:7" ht="11.25">
      <c r="A312" s="376">
        <v>3224</v>
      </c>
      <c r="B312" s="401" t="s">
        <v>385</v>
      </c>
      <c r="C312" s="384"/>
      <c r="D312" s="384"/>
      <c r="E312" s="384"/>
      <c r="F312" s="442"/>
      <c r="G312" s="439" t="s">
        <v>880</v>
      </c>
    </row>
    <row r="313" spans="1:7" ht="11.25">
      <c r="A313" s="376"/>
      <c r="B313" s="388" t="s">
        <v>832</v>
      </c>
      <c r="C313" s="960"/>
      <c r="D313" s="960"/>
      <c r="E313" s="960"/>
      <c r="F313" s="442"/>
      <c r="G313" s="469"/>
    </row>
    <row r="314" spans="1:7" ht="12">
      <c r="A314" s="376"/>
      <c r="B314" s="187" t="s">
        <v>64</v>
      </c>
      <c r="C314" s="960"/>
      <c r="D314" s="960"/>
      <c r="E314" s="960"/>
      <c r="F314" s="442"/>
      <c r="G314" s="607"/>
    </row>
    <row r="315" spans="1:7" ht="11.25">
      <c r="A315" s="376"/>
      <c r="B315" s="389" t="s">
        <v>48</v>
      </c>
      <c r="C315" s="960">
        <v>12000</v>
      </c>
      <c r="D315" s="960"/>
      <c r="E315" s="960"/>
      <c r="F315" s="442"/>
      <c r="G315" s="485"/>
    </row>
    <row r="316" spans="1:7" ht="11.25">
      <c r="A316" s="376"/>
      <c r="B316" s="306" t="s">
        <v>837</v>
      </c>
      <c r="C316" s="960"/>
      <c r="D316" s="960"/>
      <c r="E316" s="960"/>
      <c r="F316" s="442"/>
      <c r="G316" s="485"/>
    </row>
    <row r="317" spans="1:7" ht="11.25">
      <c r="A317" s="376"/>
      <c r="B317" s="306" t="s">
        <v>58</v>
      </c>
      <c r="C317" s="384"/>
      <c r="D317" s="960">
        <v>12000</v>
      </c>
      <c r="E317" s="960"/>
      <c r="F317" s="442">
        <f>SUM(E317/D317)</f>
        <v>0</v>
      </c>
      <c r="G317" s="443"/>
    </row>
    <row r="318" spans="1:7" ht="12" thickBot="1">
      <c r="A318" s="376"/>
      <c r="B318" s="454" t="s">
        <v>804</v>
      </c>
      <c r="C318" s="405"/>
      <c r="D318" s="405"/>
      <c r="E318" s="964"/>
      <c r="F318" s="988"/>
      <c r="G318" s="472"/>
    </row>
    <row r="319" spans="1:7" ht="12" thickBot="1">
      <c r="A319" s="399"/>
      <c r="B319" s="458" t="s">
        <v>853</v>
      </c>
      <c r="C319" s="394">
        <f>SUM(C313:C318)</f>
        <v>12000</v>
      </c>
      <c r="D319" s="1017">
        <f>SUM(D313:D318)</f>
        <v>12000</v>
      </c>
      <c r="E319" s="1017">
        <f>SUM(E313:E318)</f>
        <v>0</v>
      </c>
      <c r="F319" s="989">
        <f>SUM(E319/D319)</f>
        <v>0</v>
      </c>
      <c r="G319" s="474"/>
    </row>
    <row r="320" spans="1:7" ht="12" customHeight="1" thickBot="1">
      <c r="A320" s="376">
        <v>3300</v>
      </c>
      <c r="B320" s="494" t="s">
        <v>768</v>
      </c>
      <c r="C320" s="394">
        <f>SUM(C328+C336+C345+C354+C363+C371+C379+C387+C403+C437+C445+C453+C469+C477+C486+C494+C502+C510+C518+C526+C534+C542+C550+C558+C567+C575+C583+C591+C599+C607+C615+C395+C411+C419+C428+C461)</f>
        <v>559720</v>
      </c>
      <c r="D320" s="394">
        <f>SUM(D328+D336+D345+D354+D363+D371+D379+D387+D403+D437+D445+D453+D469+D477+D486+D494+D502+D510+D518+D526+D534+D542+D550+D558+D567+D575+D583+D591+D599+D607+D615+D395+D411+D419+D428+D461)</f>
        <v>580234</v>
      </c>
      <c r="E320" s="394">
        <f>SUM(E328+E336+E345+E354+E363+E371+E379+E387+E403+E437+E445+E453+E469+E477+E486+E494+E502+E510+E518+E526+E534+E542+E550+E558+E567+E575+E583+E591+E599+E607+E615+E395+E411+E419+E428+E461)</f>
        <v>463258</v>
      </c>
      <c r="F320" s="989">
        <f>SUM(E320/D320)</f>
        <v>0.7983985771257803</v>
      </c>
      <c r="G320" s="506"/>
    </row>
    <row r="321" spans="1:7" ht="12" customHeight="1">
      <c r="A321" s="376">
        <v>3301</v>
      </c>
      <c r="B321" s="406" t="s">
        <v>868</v>
      </c>
      <c r="C321" s="384"/>
      <c r="D321" s="384"/>
      <c r="E321" s="384"/>
      <c r="F321" s="442"/>
      <c r="G321" s="439" t="s">
        <v>734</v>
      </c>
    </row>
    <row r="322" spans="1:7" ht="12" customHeight="1">
      <c r="A322" s="76"/>
      <c r="B322" s="388" t="s">
        <v>832</v>
      </c>
      <c r="C322" s="960">
        <v>670</v>
      </c>
      <c r="D322" s="960">
        <v>927</v>
      </c>
      <c r="E322" s="960">
        <v>559</v>
      </c>
      <c r="F322" s="932">
        <f>SUM(E322/D322)</f>
        <v>0.6030204962243797</v>
      </c>
      <c r="G322" s="470"/>
    </row>
    <row r="323" spans="1:7" ht="12" customHeight="1">
      <c r="A323" s="76"/>
      <c r="B323" s="187" t="s">
        <v>64</v>
      </c>
      <c r="C323" s="960">
        <v>200</v>
      </c>
      <c r="D323" s="960">
        <v>273</v>
      </c>
      <c r="E323" s="960">
        <v>111</v>
      </c>
      <c r="F323" s="932">
        <f>SUM(E323/D323)</f>
        <v>0.4065934065934066</v>
      </c>
      <c r="G323" s="485"/>
    </row>
    <row r="324" spans="1:7" ht="12" customHeight="1">
      <c r="A324" s="376"/>
      <c r="B324" s="389" t="s">
        <v>48</v>
      </c>
      <c r="C324" s="305">
        <v>5230</v>
      </c>
      <c r="D324" s="305">
        <v>6297</v>
      </c>
      <c r="E324" s="305">
        <v>6297</v>
      </c>
      <c r="F324" s="932">
        <f>SUM(E324/D324)</f>
        <v>1</v>
      </c>
      <c r="G324" s="485"/>
    </row>
    <row r="325" spans="1:7" ht="12" customHeight="1">
      <c r="A325" s="376"/>
      <c r="B325" s="306" t="s">
        <v>837</v>
      </c>
      <c r="C325" s="305"/>
      <c r="D325" s="305"/>
      <c r="E325" s="305"/>
      <c r="F325" s="932"/>
      <c r="G325" s="485"/>
    </row>
    <row r="326" spans="1:7" ht="12" customHeight="1">
      <c r="A326" s="76"/>
      <c r="B326" s="306" t="s">
        <v>58</v>
      </c>
      <c r="C326" s="960">
        <v>1900</v>
      </c>
      <c r="D326" s="960">
        <v>1330</v>
      </c>
      <c r="E326" s="960">
        <v>330</v>
      </c>
      <c r="F326" s="932">
        <f>SUM(E326/D326)</f>
        <v>0.24812030075187969</v>
      </c>
      <c r="G326" s="471"/>
    </row>
    <row r="327" spans="1:7" ht="12" customHeight="1" thickBot="1">
      <c r="A327" s="76"/>
      <c r="B327" s="454" t="s">
        <v>35</v>
      </c>
      <c r="C327" s="405"/>
      <c r="D327" s="405">
        <v>1000</v>
      </c>
      <c r="E327" s="964"/>
      <c r="F327" s="988">
        <f>SUM(E327/D327)</f>
        <v>0</v>
      </c>
      <c r="G327" s="507"/>
    </row>
    <row r="328" spans="1:7" ht="13.5" customHeight="1" thickBot="1">
      <c r="A328" s="399"/>
      <c r="B328" s="458" t="s">
        <v>853</v>
      </c>
      <c r="C328" s="394">
        <f>SUM(C322:C327)</f>
        <v>8000</v>
      </c>
      <c r="D328" s="1017">
        <f>SUM(D322:D327)</f>
        <v>9827</v>
      </c>
      <c r="E328" s="1017">
        <f>SUM(E322:E327)</f>
        <v>7297</v>
      </c>
      <c r="F328" s="989">
        <f>SUM(E328/D328)</f>
        <v>0.7425460466062888</v>
      </c>
      <c r="G328" s="474"/>
    </row>
    <row r="329" spans="1:7" ht="11.25">
      <c r="A329" s="376">
        <v>3302</v>
      </c>
      <c r="B329" s="406" t="s">
        <v>255</v>
      </c>
      <c r="C329" s="384"/>
      <c r="D329" s="384"/>
      <c r="E329" s="384"/>
      <c r="F329" s="442"/>
      <c r="G329" s="469"/>
    </row>
    <row r="330" spans="1:7" ht="11.25">
      <c r="A330" s="76"/>
      <c r="B330" s="388" t="s">
        <v>832</v>
      </c>
      <c r="C330" s="384"/>
      <c r="D330" s="384"/>
      <c r="E330" s="384"/>
      <c r="F330" s="442"/>
      <c r="G330" s="470"/>
    </row>
    <row r="331" spans="1:7" ht="12">
      <c r="A331" s="76"/>
      <c r="B331" s="187" t="s">
        <v>64</v>
      </c>
      <c r="C331" s="960"/>
      <c r="D331" s="960"/>
      <c r="E331" s="960"/>
      <c r="F331" s="442"/>
      <c r="G331" s="608"/>
    </row>
    <row r="332" spans="1:7" ht="12">
      <c r="A332" s="376"/>
      <c r="B332" s="389" t="s">
        <v>48</v>
      </c>
      <c r="C332" s="305">
        <v>197000</v>
      </c>
      <c r="D332" s="305">
        <v>197000</v>
      </c>
      <c r="E332" s="305">
        <v>197000</v>
      </c>
      <c r="F332" s="932">
        <f>SUM(E332/D332)</f>
        <v>1</v>
      </c>
      <c r="G332" s="608"/>
    </row>
    <row r="333" spans="1:7" ht="11.25">
      <c r="A333" s="376"/>
      <c r="B333" s="306" t="s">
        <v>837</v>
      </c>
      <c r="C333" s="305"/>
      <c r="D333" s="305"/>
      <c r="E333" s="305"/>
      <c r="F333" s="442"/>
      <c r="G333" s="485"/>
    </row>
    <row r="334" spans="1:7" ht="11.25">
      <c r="A334" s="76"/>
      <c r="B334" s="306" t="s">
        <v>58</v>
      </c>
      <c r="C334" s="960"/>
      <c r="D334" s="960"/>
      <c r="E334" s="960"/>
      <c r="F334" s="442"/>
      <c r="G334" s="471"/>
    </row>
    <row r="335" spans="1:7" ht="12" thickBot="1">
      <c r="A335" s="76"/>
      <c r="B335" s="454" t="s">
        <v>804</v>
      </c>
      <c r="C335" s="961"/>
      <c r="D335" s="961"/>
      <c r="E335" s="966"/>
      <c r="F335" s="988"/>
      <c r="G335" s="507"/>
    </row>
    <row r="336" spans="1:7" ht="12" thickBot="1">
      <c r="A336" s="399"/>
      <c r="B336" s="458" t="s">
        <v>853</v>
      </c>
      <c r="C336" s="394">
        <f>SUM(C330:C335)</f>
        <v>197000</v>
      </c>
      <c r="D336" s="1017">
        <f>SUM(D330:D335)</f>
        <v>197000</v>
      </c>
      <c r="E336" s="1017">
        <f>SUM(E330:E335)</f>
        <v>197000</v>
      </c>
      <c r="F336" s="989">
        <f>SUM(E336/D336)</f>
        <v>1</v>
      </c>
      <c r="G336" s="474"/>
    </row>
    <row r="337" spans="1:7" ht="12" customHeight="1">
      <c r="A337" s="76">
        <v>3305</v>
      </c>
      <c r="B337" s="481" t="s">
        <v>922</v>
      </c>
      <c r="C337" s="384"/>
      <c r="D337" s="384"/>
      <c r="E337" s="384"/>
      <c r="F337" s="442"/>
      <c r="G337" s="508"/>
    </row>
    <row r="338" spans="1:7" ht="12" customHeight="1">
      <c r="A338" s="387"/>
      <c r="B338" s="388" t="s">
        <v>832</v>
      </c>
      <c r="C338" s="305"/>
      <c r="D338" s="305"/>
      <c r="E338" s="305"/>
      <c r="F338" s="442"/>
      <c r="G338" s="509"/>
    </row>
    <row r="339" spans="1:7" ht="12" customHeight="1">
      <c r="A339" s="387"/>
      <c r="B339" s="187" t="s">
        <v>64</v>
      </c>
      <c r="C339" s="305"/>
      <c r="D339" s="305"/>
      <c r="E339" s="305"/>
      <c r="F339" s="442"/>
      <c r="G339" s="512"/>
    </row>
    <row r="340" spans="1:7" ht="12" customHeight="1">
      <c r="A340" s="387"/>
      <c r="B340" s="389" t="s">
        <v>48</v>
      </c>
      <c r="C340" s="305"/>
      <c r="D340" s="305"/>
      <c r="E340" s="305"/>
      <c r="F340" s="442"/>
      <c r="G340" s="608"/>
    </row>
    <row r="341" spans="1:7" ht="12" customHeight="1">
      <c r="A341" s="387"/>
      <c r="B341" s="306" t="s">
        <v>837</v>
      </c>
      <c r="C341" s="305">
        <v>11000</v>
      </c>
      <c r="D341" s="305">
        <v>11000</v>
      </c>
      <c r="E341" s="305">
        <v>8919</v>
      </c>
      <c r="F341" s="932">
        <f>SUM(E341/D341)</f>
        <v>0.8108181818181818</v>
      </c>
      <c r="G341" s="796"/>
    </row>
    <row r="342" spans="1:7" ht="12" customHeight="1">
      <c r="A342" s="387"/>
      <c r="B342" s="306" t="s">
        <v>58</v>
      </c>
      <c r="C342" s="960"/>
      <c r="D342" s="960"/>
      <c r="E342" s="960"/>
      <c r="F342" s="442"/>
      <c r="G342" s="509"/>
    </row>
    <row r="343" spans="1:7" ht="12" customHeight="1">
      <c r="A343" s="387"/>
      <c r="B343" s="306" t="s">
        <v>837</v>
      </c>
      <c r="C343" s="305"/>
      <c r="D343" s="305"/>
      <c r="E343" s="305"/>
      <c r="F343" s="442"/>
      <c r="G343" s="513"/>
    </row>
    <row r="344" spans="1:7" ht="12" customHeight="1" thickBot="1">
      <c r="A344" s="387"/>
      <c r="B344" s="454" t="s">
        <v>804</v>
      </c>
      <c r="C344" s="962"/>
      <c r="D344" s="1014"/>
      <c r="E344" s="1128"/>
      <c r="F344" s="988"/>
      <c r="G344" s="488"/>
    </row>
    <row r="345" spans="1:7" ht="12" customHeight="1" thickBot="1">
      <c r="A345" s="399"/>
      <c r="B345" s="458" t="s">
        <v>853</v>
      </c>
      <c r="C345" s="394">
        <f>SUM(C338:C344)</f>
        <v>11000</v>
      </c>
      <c r="D345" s="1017">
        <f>SUM(D338:D344)</f>
        <v>11000</v>
      </c>
      <c r="E345" s="1017">
        <f>SUM(E338:E344)</f>
        <v>8919</v>
      </c>
      <c r="F345" s="989">
        <f>SUM(E345/D345)</f>
        <v>0.8108181818181818</v>
      </c>
      <c r="G345" s="511"/>
    </row>
    <row r="346" spans="1:7" ht="12" customHeight="1">
      <c r="A346" s="76">
        <v>3306</v>
      </c>
      <c r="B346" s="481" t="s">
        <v>923</v>
      </c>
      <c r="C346" s="384"/>
      <c r="D346" s="384"/>
      <c r="E346" s="384"/>
      <c r="F346" s="442"/>
      <c r="G346" s="508"/>
    </row>
    <row r="347" spans="1:7" ht="12" customHeight="1">
      <c r="A347" s="387"/>
      <c r="B347" s="388" t="s">
        <v>832</v>
      </c>
      <c r="C347" s="305"/>
      <c r="D347" s="305"/>
      <c r="E347" s="305"/>
      <c r="F347" s="442"/>
      <c r="G347" s="509"/>
    </row>
    <row r="348" spans="1:7" ht="12" customHeight="1">
      <c r="A348" s="387"/>
      <c r="B348" s="187" t="s">
        <v>64</v>
      </c>
      <c r="C348" s="305"/>
      <c r="D348" s="305"/>
      <c r="E348" s="305"/>
      <c r="F348" s="442"/>
      <c r="G348" s="512"/>
    </row>
    <row r="349" spans="1:7" ht="12" customHeight="1">
      <c r="A349" s="387"/>
      <c r="B349" s="389" t="s">
        <v>48</v>
      </c>
      <c r="C349" s="305">
        <v>150</v>
      </c>
      <c r="D349" s="305">
        <v>150</v>
      </c>
      <c r="E349" s="305">
        <v>62</v>
      </c>
      <c r="F349" s="932">
        <f>SUM(E349/D349)</f>
        <v>0.41333333333333333</v>
      </c>
      <c r="G349" s="510"/>
    </row>
    <row r="350" spans="1:7" ht="12" customHeight="1">
      <c r="A350" s="387"/>
      <c r="B350" s="306" t="s">
        <v>837</v>
      </c>
      <c r="C350" s="305">
        <v>7850</v>
      </c>
      <c r="D350" s="305">
        <v>7853</v>
      </c>
      <c r="E350" s="305">
        <v>2829</v>
      </c>
      <c r="F350" s="932">
        <f>SUM(E350/D350)</f>
        <v>0.3602444925506176</v>
      </c>
      <c r="G350" s="608"/>
    </row>
    <row r="351" spans="1:7" ht="12" customHeight="1">
      <c r="A351" s="387"/>
      <c r="B351" s="306" t="s">
        <v>58</v>
      </c>
      <c r="C351" s="960"/>
      <c r="D351" s="960"/>
      <c r="E351" s="960"/>
      <c r="F351" s="442"/>
      <c r="G351" s="509"/>
    </row>
    <row r="352" spans="1:7" ht="12" customHeight="1">
      <c r="A352" s="387"/>
      <c r="B352" s="306" t="s">
        <v>837</v>
      </c>
      <c r="C352" s="305"/>
      <c r="D352" s="305"/>
      <c r="E352" s="305"/>
      <c r="F352" s="442"/>
      <c r="G352" s="513"/>
    </row>
    <row r="353" spans="1:7" ht="12" customHeight="1" thickBot="1">
      <c r="A353" s="387"/>
      <c r="B353" s="454" t="s">
        <v>804</v>
      </c>
      <c r="C353" s="962"/>
      <c r="D353" s="962"/>
      <c r="E353" s="959"/>
      <c r="F353" s="988"/>
      <c r="G353" s="488"/>
    </row>
    <row r="354" spans="1:7" ht="12" customHeight="1" thickBot="1">
      <c r="A354" s="399"/>
      <c r="B354" s="458" t="s">
        <v>853</v>
      </c>
      <c r="C354" s="394">
        <f>SUM(C347:C353)</f>
        <v>8000</v>
      </c>
      <c r="D354" s="1017">
        <f>SUM(D347:D353)</f>
        <v>8003</v>
      </c>
      <c r="E354" s="1017">
        <f>SUM(E347:E353)</f>
        <v>2891</v>
      </c>
      <c r="F354" s="989">
        <f>SUM(E354/D354)</f>
        <v>0.3612395351743096</v>
      </c>
      <c r="G354" s="511"/>
    </row>
    <row r="355" spans="1:7" ht="12" customHeight="1">
      <c r="A355" s="76">
        <v>3307</v>
      </c>
      <c r="B355" s="481" t="s">
        <v>924</v>
      </c>
      <c r="C355" s="384"/>
      <c r="D355" s="384"/>
      <c r="E355" s="384"/>
      <c r="F355" s="442"/>
      <c r="G355" s="508"/>
    </row>
    <row r="356" spans="1:7" ht="12" customHeight="1">
      <c r="A356" s="387"/>
      <c r="B356" s="388" t="s">
        <v>832</v>
      </c>
      <c r="C356" s="305"/>
      <c r="D356" s="305"/>
      <c r="E356" s="305"/>
      <c r="F356" s="442"/>
      <c r="G356" s="509"/>
    </row>
    <row r="357" spans="1:7" ht="12" customHeight="1">
      <c r="A357" s="387"/>
      <c r="B357" s="187" t="s">
        <v>64</v>
      </c>
      <c r="C357" s="305"/>
      <c r="D357" s="305"/>
      <c r="E357" s="305"/>
      <c r="F357" s="442"/>
      <c r="G357" s="512"/>
    </row>
    <row r="358" spans="1:7" ht="12" customHeight="1">
      <c r="A358" s="387"/>
      <c r="B358" s="389" t="s">
        <v>48</v>
      </c>
      <c r="C358" s="305"/>
      <c r="D358" s="305"/>
      <c r="E358" s="305"/>
      <c r="F358" s="442"/>
      <c r="G358" s="510"/>
    </row>
    <row r="359" spans="1:7" ht="12" customHeight="1">
      <c r="A359" s="387"/>
      <c r="B359" s="306" t="s">
        <v>837</v>
      </c>
      <c r="C359" s="305"/>
      <c r="D359" s="305"/>
      <c r="E359" s="305"/>
      <c r="F359" s="442"/>
      <c r="G359" s="796"/>
    </row>
    <row r="360" spans="1:7" ht="12" customHeight="1">
      <c r="A360" s="387"/>
      <c r="B360" s="306" t="s">
        <v>58</v>
      </c>
      <c r="C360" s="960">
        <v>4000</v>
      </c>
      <c r="D360" s="960">
        <v>4000</v>
      </c>
      <c r="E360" s="960">
        <v>4000</v>
      </c>
      <c r="F360" s="932">
        <f>SUM(E360/D360)</f>
        <v>1</v>
      </c>
      <c r="G360" s="608"/>
    </row>
    <row r="361" spans="1:7" ht="12" customHeight="1">
      <c r="A361" s="387"/>
      <c r="B361" s="306" t="s">
        <v>837</v>
      </c>
      <c r="C361" s="305"/>
      <c r="D361" s="305"/>
      <c r="E361" s="305"/>
      <c r="F361" s="442"/>
      <c r="G361" s="513"/>
    </row>
    <row r="362" spans="1:7" ht="12" customHeight="1" thickBot="1">
      <c r="A362" s="387"/>
      <c r="B362" s="454" t="s">
        <v>804</v>
      </c>
      <c r="C362" s="962"/>
      <c r="D362" s="962"/>
      <c r="E362" s="959"/>
      <c r="F362" s="988"/>
      <c r="G362" s="488"/>
    </row>
    <row r="363" spans="1:7" ht="12" customHeight="1" thickBot="1">
      <c r="A363" s="399"/>
      <c r="B363" s="458" t="s">
        <v>853</v>
      </c>
      <c r="C363" s="394">
        <f>SUM(C356:C362)</f>
        <v>4000</v>
      </c>
      <c r="D363" s="1017">
        <f>SUM(D356:D362)</f>
        <v>4000</v>
      </c>
      <c r="E363" s="1017">
        <f>SUM(E356:E362)</f>
        <v>4000</v>
      </c>
      <c r="F363" s="989">
        <f>SUM(E363/D363)</f>
        <v>1</v>
      </c>
      <c r="G363" s="511"/>
    </row>
    <row r="364" spans="1:7" ht="12.75" customHeight="1">
      <c r="A364" s="76">
        <v>3310</v>
      </c>
      <c r="B364" s="218" t="s">
        <v>295</v>
      </c>
      <c r="C364" s="384"/>
      <c r="D364" s="384"/>
      <c r="E364" s="384"/>
      <c r="F364" s="442"/>
      <c r="G364" s="470"/>
    </row>
    <row r="365" spans="1:7" ht="12.75" customHeight="1">
      <c r="A365" s="387"/>
      <c r="B365" s="388" t="s">
        <v>832</v>
      </c>
      <c r="C365" s="305"/>
      <c r="D365" s="305"/>
      <c r="E365" s="305"/>
      <c r="F365" s="442"/>
      <c r="G365" s="470"/>
    </row>
    <row r="366" spans="1:7" ht="12.75" customHeight="1">
      <c r="A366" s="387"/>
      <c r="B366" s="187" t="s">
        <v>64</v>
      </c>
      <c r="C366" s="305"/>
      <c r="D366" s="305"/>
      <c r="E366" s="305"/>
      <c r="F366" s="442"/>
      <c r="G366" s="470"/>
    </row>
    <row r="367" spans="1:7" ht="12.75" customHeight="1">
      <c r="A367" s="387"/>
      <c r="B367" s="389" t="s">
        <v>48</v>
      </c>
      <c r="C367" s="305"/>
      <c r="D367" s="305"/>
      <c r="E367" s="305"/>
      <c r="F367" s="442"/>
      <c r="G367" s="608"/>
    </row>
    <row r="368" spans="1:7" ht="12.75" customHeight="1">
      <c r="A368" s="387"/>
      <c r="B368" s="306" t="s">
        <v>837</v>
      </c>
      <c r="C368" s="305">
        <v>7000</v>
      </c>
      <c r="D368" s="305">
        <v>6006</v>
      </c>
      <c r="E368" s="305">
        <v>5514</v>
      </c>
      <c r="F368" s="932">
        <f>SUM(E368/D368)</f>
        <v>0.9180819180819181</v>
      </c>
      <c r="G368" s="612"/>
    </row>
    <row r="369" spans="1:7" ht="12.75" customHeight="1">
      <c r="A369" s="387"/>
      <c r="B369" s="306" t="s">
        <v>58</v>
      </c>
      <c r="C369" s="960"/>
      <c r="D369" s="960"/>
      <c r="E369" s="960"/>
      <c r="F369" s="442"/>
      <c r="G369" s="510"/>
    </row>
    <row r="370" spans="1:7" ht="12.75" customHeight="1" thickBot="1">
      <c r="A370" s="387"/>
      <c r="B370" s="454" t="s">
        <v>804</v>
      </c>
      <c r="C370" s="962"/>
      <c r="D370" s="962"/>
      <c r="E370" s="959"/>
      <c r="F370" s="988"/>
      <c r="G370" s="488"/>
    </row>
    <row r="371" spans="1:7" ht="12.75" customHeight="1" thickBot="1">
      <c r="A371" s="399"/>
      <c r="B371" s="458" t="s">
        <v>853</v>
      </c>
      <c r="C371" s="394">
        <f>SUM(C365:C370)</f>
        <v>7000</v>
      </c>
      <c r="D371" s="1017">
        <f>SUM(D365:D370)</f>
        <v>6006</v>
      </c>
      <c r="E371" s="1017">
        <f>SUM(E365:E370)</f>
        <v>5514</v>
      </c>
      <c r="F371" s="989">
        <f>SUM(E371/D371)</f>
        <v>0.9180819180819181</v>
      </c>
      <c r="G371" s="474"/>
    </row>
    <row r="372" spans="1:7" ht="12" customHeight="1">
      <c r="A372" s="76">
        <v>3311</v>
      </c>
      <c r="B372" s="218" t="s">
        <v>854</v>
      </c>
      <c r="C372" s="384"/>
      <c r="D372" s="384"/>
      <c r="E372" s="384"/>
      <c r="F372" s="442"/>
      <c r="G372" s="470"/>
    </row>
    <row r="373" spans="1:7" ht="12" customHeight="1">
      <c r="A373" s="387"/>
      <c r="B373" s="388" t="s">
        <v>832</v>
      </c>
      <c r="C373" s="305"/>
      <c r="D373" s="305"/>
      <c r="E373" s="305"/>
      <c r="F373" s="442"/>
      <c r="G373" s="470"/>
    </row>
    <row r="374" spans="1:7" ht="12" customHeight="1">
      <c r="A374" s="387"/>
      <c r="B374" s="187" t="s">
        <v>64</v>
      </c>
      <c r="C374" s="305"/>
      <c r="D374" s="305"/>
      <c r="E374" s="305"/>
      <c r="F374" s="442"/>
      <c r="G374" s="470"/>
    </row>
    <row r="375" spans="1:7" ht="12" customHeight="1">
      <c r="A375" s="387"/>
      <c r="B375" s="389" t="s">
        <v>48</v>
      </c>
      <c r="C375" s="305"/>
      <c r="D375" s="305"/>
      <c r="E375" s="305"/>
      <c r="F375" s="442"/>
      <c r="G375" s="608"/>
    </row>
    <row r="376" spans="1:7" ht="12" customHeight="1">
      <c r="A376" s="387"/>
      <c r="B376" s="306" t="s">
        <v>837</v>
      </c>
      <c r="C376" s="305">
        <v>12000</v>
      </c>
      <c r="D376" s="305">
        <v>12000</v>
      </c>
      <c r="E376" s="305">
        <v>9535</v>
      </c>
      <c r="F376" s="932">
        <f>SUM(E376/D376)</f>
        <v>0.7945833333333333</v>
      </c>
      <c r="G376" s="796"/>
    </row>
    <row r="377" spans="1:7" ht="12" customHeight="1">
      <c r="A377" s="387"/>
      <c r="B377" s="306" t="s">
        <v>58</v>
      </c>
      <c r="C377" s="960"/>
      <c r="D377" s="960"/>
      <c r="E377" s="960"/>
      <c r="F377" s="442"/>
      <c r="G377" s="510"/>
    </row>
    <row r="378" spans="1:7" ht="12" customHeight="1" thickBot="1">
      <c r="A378" s="387"/>
      <c r="B378" s="454" t="s">
        <v>804</v>
      </c>
      <c r="C378" s="962"/>
      <c r="D378" s="962"/>
      <c r="E378" s="959"/>
      <c r="F378" s="988"/>
      <c r="G378" s="488"/>
    </row>
    <row r="379" spans="1:7" ht="12" thickBot="1">
      <c r="A379" s="399"/>
      <c r="B379" s="458" t="s">
        <v>853</v>
      </c>
      <c r="C379" s="394">
        <f>SUM(C373:C378)</f>
        <v>12000</v>
      </c>
      <c r="D379" s="1017">
        <f>SUM(D373:D378)</f>
        <v>12000</v>
      </c>
      <c r="E379" s="1017">
        <f>SUM(E373:E378)</f>
        <v>9535</v>
      </c>
      <c r="F379" s="989">
        <f>SUM(E379/D379)</f>
        <v>0.7945833333333333</v>
      </c>
      <c r="G379" s="474"/>
    </row>
    <row r="380" spans="1:7" ht="11.25">
      <c r="A380" s="400">
        <v>3312</v>
      </c>
      <c r="B380" s="218" t="s">
        <v>257</v>
      </c>
      <c r="C380" s="384"/>
      <c r="D380" s="384"/>
      <c r="E380" s="384"/>
      <c r="F380" s="442"/>
      <c r="G380" s="470"/>
    </row>
    <row r="381" spans="1:7" ht="11.25">
      <c r="A381" s="387"/>
      <c r="B381" s="388" t="s">
        <v>832</v>
      </c>
      <c r="C381" s="305"/>
      <c r="D381" s="305"/>
      <c r="E381" s="305"/>
      <c r="F381" s="442"/>
      <c r="G381" s="470"/>
    </row>
    <row r="382" spans="1:7" ht="12">
      <c r="A382" s="387"/>
      <c r="B382" s="187" t="s">
        <v>64</v>
      </c>
      <c r="C382" s="305"/>
      <c r="D382" s="305"/>
      <c r="E382" s="305"/>
      <c r="F382" s="442"/>
      <c r="G382" s="510"/>
    </row>
    <row r="383" spans="1:7" ht="12">
      <c r="A383" s="387"/>
      <c r="B383" s="389" t="s">
        <v>48</v>
      </c>
      <c r="C383" s="305">
        <v>900</v>
      </c>
      <c r="D383" s="305">
        <v>900</v>
      </c>
      <c r="E383" s="305">
        <v>739</v>
      </c>
      <c r="F383" s="932">
        <f>SUM(E383/D383)</f>
        <v>0.8211111111111111</v>
      </c>
      <c r="G383" s="608"/>
    </row>
    <row r="384" spans="1:7" ht="11.25">
      <c r="A384" s="387"/>
      <c r="B384" s="306" t="s">
        <v>837</v>
      </c>
      <c r="C384" s="305">
        <v>29100</v>
      </c>
      <c r="D384" s="305">
        <v>29111</v>
      </c>
      <c r="E384" s="305">
        <v>15516</v>
      </c>
      <c r="F384" s="932">
        <f>SUM(E384/D384)</f>
        <v>0.5329944007419876</v>
      </c>
      <c r="G384" s="470"/>
    </row>
    <row r="385" spans="1:7" ht="11.25">
      <c r="A385" s="387"/>
      <c r="B385" s="306" t="s">
        <v>58</v>
      </c>
      <c r="C385" s="960"/>
      <c r="D385" s="960"/>
      <c r="E385" s="960"/>
      <c r="F385" s="442"/>
      <c r="G385" s="470"/>
    </row>
    <row r="386" spans="1:7" ht="12" thickBot="1">
      <c r="A386" s="387"/>
      <c r="B386" s="454" t="s">
        <v>804</v>
      </c>
      <c r="C386" s="962"/>
      <c r="D386" s="962"/>
      <c r="E386" s="959"/>
      <c r="F386" s="988"/>
      <c r="G386" s="488"/>
    </row>
    <row r="387" spans="1:7" ht="12" thickBot="1">
      <c r="A387" s="399"/>
      <c r="B387" s="458" t="s">
        <v>853</v>
      </c>
      <c r="C387" s="394">
        <f>SUM(C381:C386)</f>
        <v>30000</v>
      </c>
      <c r="D387" s="1017">
        <f>SUM(D381:D386)</f>
        <v>30011</v>
      </c>
      <c r="E387" s="1017">
        <f>SUM(E381:E386)</f>
        <v>16255</v>
      </c>
      <c r="F387" s="989">
        <f>SUM(E387/D387)</f>
        <v>0.541634733930892</v>
      </c>
      <c r="G387" s="474"/>
    </row>
    <row r="388" spans="1:7" ht="11.25">
      <c r="A388" s="400">
        <v>3313</v>
      </c>
      <c r="B388" s="218" t="s">
        <v>696</v>
      </c>
      <c r="C388" s="384"/>
      <c r="D388" s="384"/>
      <c r="E388" s="384"/>
      <c r="F388" s="442"/>
      <c r="G388" s="470"/>
    </row>
    <row r="389" spans="1:7" ht="11.25">
      <c r="A389" s="387"/>
      <c r="B389" s="388" t="s">
        <v>832</v>
      </c>
      <c r="C389" s="305"/>
      <c r="D389" s="305"/>
      <c r="E389" s="305"/>
      <c r="F389" s="442"/>
      <c r="G389" s="470"/>
    </row>
    <row r="390" spans="1:7" ht="12">
      <c r="A390" s="387"/>
      <c r="B390" s="187" t="s">
        <v>64</v>
      </c>
      <c r="C390" s="305"/>
      <c r="D390" s="305"/>
      <c r="E390" s="305"/>
      <c r="F390" s="442"/>
      <c r="G390" s="510"/>
    </row>
    <row r="391" spans="1:7" ht="12">
      <c r="A391" s="387"/>
      <c r="B391" s="389" t="s">
        <v>48</v>
      </c>
      <c r="C391" s="305">
        <v>230</v>
      </c>
      <c r="D391" s="305">
        <v>230</v>
      </c>
      <c r="E391" s="305">
        <v>161</v>
      </c>
      <c r="F391" s="932">
        <f>SUM(E391/D391)</f>
        <v>0.7</v>
      </c>
      <c r="G391" s="608"/>
    </row>
    <row r="392" spans="1:7" ht="11.25">
      <c r="A392" s="387"/>
      <c r="B392" s="306" t="s">
        <v>837</v>
      </c>
      <c r="C392" s="305">
        <v>8270</v>
      </c>
      <c r="D392" s="305">
        <v>9270</v>
      </c>
      <c r="E392" s="305">
        <v>8019</v>
      </c>
      <c r="F392" s="932">
        <f>SUM(E392/D392)</f>
        <v>0.8650485436893204</v>
      </c>
      <c r="G392" s="470"/>
    </row>
    <row r="393" spans="1:7" ht="11.25">
      <c r="A393" s="387"/>
      <c r="B393" s="306" t="s">
        <v>58</v>
      </c>
      <c r="C393" s="960"/>
      <c r="D393" s="960"/>
      <c r="E393" s="960"/>
      <c r="F393" s="442"/>
      <c r="G393" s="470"/>
    </row>
    <row r="394" spans="1:7" ht="12" thickBot="1">
      <c r="A394" s="387"/>
      <c r="B394" s="454" t="s">
        <v>804</v>
      </c>
      <c r="C394" s="962"/>
      <c r="D394" s="962"/>
      <c r="E394" s="959"/>
      <c r="F394" s="988"/>
      <c r="G394" s="488"/>
    </row>
    <row r="395" spans="1:7" ht="12" thickBot="1">
      <c r="A395" s="399"/>
      <c r="B395" s="458" t="s">
        <v>853</v>
      </c>
      <c r="C395" s="394">
        <f>SUM(C389:C394)</f>
        <v>8500</v>
      </c>
      <c r="D395" s="1017">
        <f>SUM(D389:D394)</f>
        <v>9500</v>
      </c>
      <c r="E395" s="1017">
        <f>SUM(E389:E394)</f>
        <v>8180</v>
      </c>
      <c r="F395" s="989">
        <f>SUM(E395/D395)</f>
        <v>0.8610526315789474</v>
      </c>
      <c r="G395" s="474"/>
    </row>
    <row r="396" spans="1:7" ht="11.25">
      <c r="A396" s="400">
        <v>3315</v>
      </c>
      <c r="B396" s="218" t="s">
        <v>697</v>
      </c>
      <c r="C396" s="384"/>
      <c r="D396" s="384"/>
      <c r="E396" s="384"/>
      <c r="F396" s="442"/>
      <c r="G396" s="470"/>
    </row>
    <row r="397" spans="1:7" ht="11.25">
      <c r="A397" s="387"/>
      <c r="B397" s="388" t="s">
        <v>832</v>
      </c>
      <c r="C397" s="305"/>
      <c r="D397" s="305"/>
      <c r="E397" s="305"/>
      <c r="F397" s="442"/>
      <c r="G397" s="470"/>
    </row>
    <row r="398" spans="1:7" ht="12">
      <c r="A398" s="387"/>
      <c r="B398" s="187" t="s">
        <v>64</v>
      </c>
      <c r="C398" s="305"/>
      <c r="D398" s="305"/>
      <c r="E398" s="305"/>
      <c r="F398" s="442"/>
      <c r="G398" s="510"/>
    </row>
    <row r="399" spans="1:7" ht="12">
      <c r="A399" s="387"/>
      <c r="B399" s="389" t="s">
        <v>48</v>
      </c>
      <c r="C399" s="305"/>
      <c r="D399" s="305"/>
      <c r="E399" s="305"/>
      <c r="F399" s="442"/>
      <c r="G399" s="608"/>
    </row>
    <row r="400" spans="1:7" ht="11.25">
      <c r="A400" s="387"/>
      <c r="B400" s="306" t="s">
        <v>837</v>
      </c>
      <c r="C400" s="305">
        <v>12000</v>
      </c>
      <c r="D400" s="305">
        <v>12003</v>
      </c>
      <c r="E400" s="305">
        <v>10712</v>
      </c>
      <c r="F400" s="932">
        <f>SUM(E400/D400)</f>
        <v>0.8924435557777223</v>
      </c>
      <c r="G400" s="470"/>
    </row>
    <row r="401" spans="1:7" ht="11.25">
      <c r="A401" s="387"/>
      <c r="B401" s="306" t="s">
        <v>58</v>
      </c>
      <c r="C401" s="960"/>
      <c r="D401" s="960"/>
      <c r="E401" s="960"/>
      <c r="F401" s="442"/>
      <c r="G401" s="470"/>
    </row>
    <row r="402" spans="1:7" ht="12" thickBot="1">
      <c r="A402" s="387"/>
      <c r="B402" s="454" t="s">
        <v>804</v>
      </c>
      <c r="C402" s="962"/>
      <c r="D402" s="962"/>
      <c r="E402" s="959"/>
      <c r="F402" s="988"/>
      <c r="G402" s="488"/>
    </row>
    <row r="403" spans="1:7" ht="12" thickBot="1">
      <c r="A403" s="399"/>
      <c r="B403" s="458" t="s">
        <v>853</v>
      </c>
      <c r="C403" s="394">
        <f>SUM(C397:C402)</f>
        <v>12000</v>
      </c>
      <c r="D403" s="1017">
        <f>SUM(D397:D402)</f>
        <v>12003</v>
      </c>
      <c r="E403" s="1017">
        <f>SUM(E397:E402)</f>
        <v>10712</v>
      </c>
      <c r="F403" s="989">
        <f>SUM(E403/D403)</f>
        <v>0.8924435557777223</v>
      </c>
      <c r="G403" s="474"/>
    </row>
    <row r="404" spans="1:7" ht="11.25">
      <c r="A404" s="400">
        <v>3316</v>
      </c>
      <c r="B404" s="218" t="s">
        <v>855</v>
      </c>
      <c r="C404" s="384"/>
      <c r="D404" s="384"/>
      <c r="E404" s="384"/>
      <c r="F404" s="442"/>
      <c r="G404" s="470"/>
    </row>
    <row r="405" spans="1:7" ht="11.25">
      <c r="A405" s="387"/>
      <c r="B405" s="388" t="s">
        <v>832</v>
      </c>
      <c r="C405" s="305"/>
      <c r="D405" s="305"/>
      <c r="E405" s="305"/>
      <c r="F405" s="442"/>
      <c r="G405" s="470"/>
    </row>
    <row r="406" spans="1:7" ht="12">
      <c r="A406" s="387"/>
      <c r="B406" s="187" t="s">
        <v>64</v>
      </c>
      <c r="C406" s="305"/>
      <c r="D406" s="305"/>
      <c r="E406" s="305"/>
      <c r="F406" s="442"/>
      <c r="G406" s="510"/>
    </row>
    <row r="407" spans="1:7" ht="12">
      <c r="A407" s="387"/>
      <c r="B407" s="389" t="s">
        <v>48</v>
      </c>
      <c r="C407" s="305"/>
      <c r="D407" s="305"/>
      <c r="E407" s="305"/>
      <c r="F407" s="442"/>
      <c r="G407" s="608"/>
    </row>
    <row r="408" spans="1:7" ht="11.25">
      <c r="A408" s="387"/>
      <c r="B408" s="306" t="s">
        <v>837</v>
      </c>
      <c r="C408" s="305">
        <v>5000</v>
      </c>
      <c r="D408" s="305">
        <v>5000</v>
      </c>
      <c r="E408" s="305">
        <v>4973</v>
      </c>
      <c r="F408" s="932">
        <f>SUM(E408/D408)</f>
        <v>0.9946</v>
      </c>
      <c r="G408" s="470"/>
    </row>
    <row r="409" spans="1:7" ht="11.25">
      <c r="A409" s="387"/>
      <c r="B409" s="306" t="s">
        <v>58</v>
      </c>
      <c r="C409" s="960"/>
      <c r="D409" s="960"/>
      <c r="E409" s="960"/>
      <c r="F409" s="442"/>
      <c r="G409" s="470"/>
    </row>
    <row r="410" spans="1:7" ht="12" thickBot="1">
      <c r="A410" s="387"/>
      <c r="B410" s="454" t="s">
        <v>804</v>
      </c>
      <c r="C410" s="962"/>
      <c r="D410" s="962"/>
      <c r="E410" s="959"/>
      <c r="F410" s="988"/>
      <c r="G410" s="488"/>
    </row>
    <row r="411" spans="1:7" ht="12" thickBot="1">
      <c r="A411" s="399"/>
      <c r="B411" s="458" t="s">
        <v>853</v>
      </c>
      <c r="C411" s="394">
        <f>SUM(C405:C410)</f>
        <v>5000</v>
      </c>
      <c r="D411" s="394">
        <f>SUM(D405:D410)</f>
        <v>5000</v>
      </c>
      <c r="E411" s="394">
        <f>SUM(E405:E410)</f>
        <v>4973</v>
      </c>
      <c r="F411" s="989">
        <f>SUM(E411/D411)</f>
        <v>0.9946</v>
      </c>
      <c r="G411" s="474"/>
    </row>
    <row r="412" spans="1:7" ht="11.25">
      <c r="A412" s="400">
        <v>3317</v>
      </c>
      <c r="B412" s="218" t="s">
        <v>258</v>
      </c>
      <c r="C412" s="384"/>
      <c r="D412" s="384"/>
      <c r="E412" s="384"/>
      <c r="F412" s="442"/>
      <c r="G412" s="470"/>
    </row>
    <row r="413" spans="1:7" ht="11.25">
      <c r="A413" s="387"/>
      <c r="B413" s="388" t="s">
        <v>832</v>
      </c>
      <c r="C413" s="305"/>
      <c r="D413" s="305"/>
      <c r="E413" s="305"/>
      <c r="F413" s="442"/>
      <c r="G413" s="470"/>
    </row>
    <row r="414" spans="1:7" ht="12">
      <c r="A414" s="387"/>
      <c r="B414" s="187" t="s">
        <v>64</v>
      </c>
      <c r="C414" s="305"/>
      <c r="D414" s="305"/>
      <c r="E414" s="305"/>
      <c r="F414" s="442"/>
      <c r="G414" s="510"/>
    </row>
    <row r="415" spans="1:7" ht="12">
      <c r="A415" s="387"/>
      <c r="B415" s="389" t="s">
        <v>48</v>
      </c>
      <c r="C415" s="305">
        <v>2200</v>
      </c>
      <c r="D415" s="305">
        <v>2200</v>
      </c>
      <c r="E415" s="305">
        <v>1858</v>
      </c>
      <c r="F415" s="932">
        <f>SUM(E415/D415)</f>
        <v>0.8445454545454546</v>
      </c>
      <c r="G415" s="608"/>
    </row>
    <row r="416" spans="1:7" ht="11.25">
      <c r="A416" s="387"/>
      <c r="B416" s="306" t="s">
        <v>837</v>
      </c>
      <c r="C416" s="305">
        <v>127800</v>
      </c>
      <c r="D416" s="305">
        <v>127801</v>
      </c>
      <c r="E416" s="305">
        <v>79579</v>
      </c>
      <c r="F416" s="932">
        <f>SUM(E416/D416)</f>
        <v>0.6226790087714493</v>
      </c>
      <c r="G416" s="470"/>
    </row>
    <row r="417" spans="1:7" ht="11.25">
      <c r="A417" s="387"/>
      <c r="B417" s="306" t="s">
        <v>58</v>
      </c>
      <c r="C417" s="960"/>
      <c r="D417" s="960"/>
      <c r="E417" s="960"/>
      <c r="F417" s="442"/>
      <c r="G417" s="470"/>
    </row>
    <row r="418" spans="1:7" ht="12" thickBot="1">
      <c r="A418" s="387"/>
      <c r="B418" s="454" t="s">
        <v>804</v>
      </c>
      <c r="C418" s="962"/>
      <c r="D418" s="962"/>
      <c r="E418" s="959"/>
      <c r="F418" s="988"/>
      <c r="G418" s="488"/>
    </row>
    <row r="419" spans="1:7" ht="12" thickBot="1">
      <c r="A419" s="399"/>
      <c r="B419" s="458" t="s">
        <v>853</v>
      </c>
      <c r="C419" s="394">
        <f>SUM(C413:C418)</f>
        <v>130000</v>
      </c>
      <c r="D419" s="1017">
        <f>SUM(D413:D418)</f>
        <v>130001</v>
      </c>
      <c r="E419" s="1017">
        <f>SUM(E413:E418)</f>
        <v>81437</v>
      </c>
      <c r="F419" s="989">
        <f>SUM(E419/D419)</f>
        <v>0.6264336428181322</v>
      </c>
      <c r="G419" s="474"/>
    </row>
    <row r="420" spans="1:7" ht="12" customHeight="1">
      <c r="A420" s="76">
        <v>3319</v>
      </c>
      <c r="B420" s="481" t="s">
        <v>721</v>
      </c>
      <c r="C420" s="384"/>
      <c r="D420" s="384"/>
      <c r="E420" s="384"/>
      <c r="F420" s="442"/>
      <c r="G420" s="470"/>
    </row>
    <row r="421" spans="1:7" ht="12" customHeight="1">
      <c r="A421" s="387"/>
      <c r="B421" s="388" t="s">
        <v>832</v>
      </c>
      <c r="C421" s="305"/>
      <c r="D421" s="305"/>
      <c r="E421" s="305"/>
      <c r="F421" s="442"/>
      <c r="G421" s="470"/>
    </row>
    <row r="422" spans="1:7" ht="12" customHeight="1">
      <c r="A422" s="387"/>
      <c r="B422" s="187" t="s">
        <v>64</v>
      </c>
      <c r="C422" s="305"/>
      <c r="D422" s="305"/>
      <c r="E422" s="305"/>
      <c r="F422" s="442"/>
      <c r="G422" s="470"/>
    </row>
    <row r="423" spans="1:7" ht="12" customHeight="1">
      <c r="A423" s="387"/>
      <c r="B423" s="389" t="s">
        <v>48</v>
      </c>
      <c r="C423" s="305">
        <v>800</v>
      </c>
      <c r="D423" s="305">
        <v>800</v>
      </c>
      <c r="E423" s="305">
        <v>430</v>
      </c>
      <c r="F423" s="932">
        <f>SUM(E423/D423)</f>
        <v>0.5375</v>
      </c>
      <c r="G423" s="608"/>
    </row>
    <row r="424" spans="1:7" ht="12" customHeight="1">
      <c r="A424" s="387"/>
      <c r="B424" s="306" t="s">
        <v>837</v>
      </c>
      <c r="C424" s="305"/>
      <c r="D424" s="305">
        <v>6593</v>
      </c>
      <c r="E424" s="305">
        <v>6417</v>
      </c>
      <c r="F424" s="932">
        <f>SUM(E424/D424)</f>
        <v>0.9733050204762627</v>
      </c>
      <c r="G424" s="612"/>
    </row>
    <row r="425" spans="1:7" ht="12" customHeight="1">
      <c r="A425" s="387"/>
      <c r="B425" s="306" t="s">
        <v>58</v>
      </c>
      <c r="C425" s="960"/>
      <c r="D425" s="960"/>
      <c r="E425" s="960"/>
      <c r="F425" s="442"/>
      <c r="G425" s="607"/>
    </row>
    <row r="426" spans="1:7" ht="12" customHeight="1">
      <c r="A426" s="387"/>
      <c r="B426" s="306" t="s">
        <v>837</v>
      </c>
      <c r="C426" s="305"/>
      <c r="D426" s="305"/>
      <c r="E426" s="305"/>
      <c r="F426" s="442"/>
      <c r="G426" s="608"/>
    </row>
    <row r="427" spans="1:7" ht="12" customHeight="1" thickBot="1">
      <c r="A427" s="387"/>
      <c r="B427" s="454" t="s">
        <v>804</v>
      </c>
      <c r="C427" s="962"/>
      <c r="D427" s="962"/>
      <c r="E427" s="959"/>
      <c r="F427" s="988"/>
      <c r="G427" s="488"/>
    </row>
    <row r="428" spans="1:7" ht="12" customHeight="1" thickBot="1">
      <c r="A428" s="399"/>
      <c r="B428" s="458" t="s">
        <v>853</v>
      </c>
      <c r="C428" s="394">
        <f>SUM(C421:C427)</f>
        <v>800</v>
      </c>
      <c r="D428" s="1017">
        <f>SUM(D421:D427)</f>
        <v>7393</v>
      </c>
      <c r="E428" s="1017">
        <f>SUM(E421:E427)</f>
        <v>6847</v>
      </c>
      <c r="F428" s="989">
        <f>SUM(E428/D428)</f>
        <v>0.9261463546598133</v>
      </c>
      <c r="G428" s="474"/>
    </row>
    <row r="429" spans="1:7" ht="12" customHeight="1">
      <c r="A429" s="76">
        <v>3320</v>
      </c>
      <c r="B429" s="218" t="s">
        <v>652</v>
      </c>
      <c r="C429" s="384"/>
      <c r="D429" s="384"/>
      <c r="E429" s="384"/>
      <c r="F429" s="442"/>
      <c r="G429" s="470"/>
    </row>
    <row r="430" spans="1:7" ht="12" customHeight="1">
      <c r="A430" s="387"/>
      <c r="B430" s="388" t="s">
        <v>832</v>
      </c>
      <c r="C430" s="305"/>
      <c r="D430" s="305"/>
      <c r="E430" s="305"/>
      <c r="F430" s="442"/>
      <c r="G430" s="470"/>
    </row>
    <row r="431" spans="1:7" ht="12" customHeight="1">
      <c r="A431" s="387"/>
      <c r="B431" s="187" t="s">
        <v>64</v>
      </c>
      <c r="C431" s="305"/>
      <c r="D431" s="305"/>
      <c r="E431" s="305"/>
      <c r="F431" s="442"/>
      <c r="G431" s="470"/>
    </row>
    <row r="432" spans="1:7" ht="12" customHeight="1">
      <c r="A432" s="387"/>
      <c r="B432" s="389" t="s">
        <v>48</v>
      </c>
      <c r="C432" s="305"/>
      <c r="D432" s="305"/>
      <c r="E432" s="305"/>
      <c r="F432" s="442"/>
      <c r="G432" s="608"/>
    </row>
    <row r="433" spans="1:7" ht="12" customHeight="1">
      <c r="A433" s="387"/>
      <c r="B433" s="306" t="s">
        <v>837</v>
      </c>
      <c r="C433" s="305">
        <v>1000</v>
      </c>
      <c r="D433" s="305">
        <v>1016</v>
      </c>
      <c r="E433" s="305">
        <v>138</v>
      </c>
      <c r="F433" s="932">
        <f>SUM(E433/D433)</f>
        <v>0.13582677165354332</v>
      </c>
      <c r="G433" s="613"/>
    </row>
    <row r="434" spans="1:7" ht="12" customHeight="1">
      <c r="A434" s="387"/>
      <c r="B434" s="306" t="s">
        <v>58</v>
      </c>
      <c r="C434" s="960"/>
      <c r="D434" s="960"/>
      <c r="E434" s="960"/>
      <c r="F434" s="442"/>
      <c r="G434" s="607"/>
    </row>
    <row r="435" spans="1:7" ht="12" customHeight="1">
      <c r="A435" s="387"/>
      <c r="B435" s="306" t="s">
        <v>837</v>
      </c>
      <c r="C435" s="305"/>
      <c r="D435" s="305"/>
      <c r="E435" s="305"/>
      <c r="F435" s="442"/>
      <c r="G435" s="510"/>
    </row>
    <row r="436" spans="1:7" ht="12" customHeight="1" thickBot="1">
      <c r="A436" s="387"/>
      <c r="B436" s="454" t="s">
        <v>804</v>
      </c>
      <c r="C436" s="962"/>
      <c r="D436" s="962"/>
      <c r="E436" s="959"/>
      <c r="F436" s="988"/>
      <c r="G436" s="488"/>
    </row>
    <row r="437" spans="1:7" ht="12" customHeight="1" thickBot="1">
      <c r="A437" s="399"/>
      <c r="B437" s="458" t="s">
        <v>853</v>
      </c>
      <c r="C437" s="966">
        <f>SUM(C430:C436)</f>
        <v>1000</v>
      </c>
      <c r="D437" s="1018">
        <f>SUM(D430:D436)</f>
        <v>1016</v>
      </c>
      <c r="E437" s="1018">
        <f>SUM(E430:E436)</f>
        <v>138</v>
      </c>
      <c r="F437" s="989">
        <f>SUM(E437/D437)</f>
        <v>0.13582677165354332</v>
      </c>
      <c r="G437" s="474"/>
    </row>
    <row r="438" spans="1:7" ht="12" customHeight="1">
      <c r="A438" s="76">
        <v>3322</v>
      </c>
      <c r="B438" s="218" t="s">
        <v>293</v>
      </c>
      <c r="C438" s="384"/>
      <c r="D438" s="384"/>
      <c r="E438" s="384"/>
      <c r="F438" s="442"/>
      <c r="G438" s="470"/>
    </row>
    <row r="439" spans="1:7" ht="12" customHeight="1">
      <c r="A439" s="387"/>
      <c r="B439" s="388" t="s">
        <v>832</v>
      </c>
      <c r="C439" s="305"/>
      <c r="D439" s="305"/>
      <c r="E439" s="305"/>
      <c r="F439" s="442"/>
      <c r="G439" s="470"/>
    </row>
    <row r="440" spans="1:7" ht="12" customHeight="1">
      <c r="A440" s="387"/>
      <c r="B440" s="187" t="s">
        <v>64</v>
      </c>
      <c r="C440" s="305"/>
      <c r="D440" s="305"/>
      <c r="E440" s="305"/>
      <c r="F440" s="442"/>
      <c r="G440" s="608"/>
    </row>
    <row r="441" spans="1:7" ht="12" customHeight="1">
      <c r="A441" s="387"/>
      <c r="B441" s="389" t="s">
        <v>48</v>
      </c>
      <c r="C441" s="305">
        <v>300</v>
      </c>
      <c r="D441" s="305">
        <v>300</v>
      </c>
      <c r="E441" s="305">
        <v>269</v>
      </c>
      <c r="F441" s="932">
        <f>SUM(E441/D441)</f>
        <v>0.8966666666666666</v>
      </c>
      <c r="G441" s="470"/>
    </row>
    <row r="442" spans="1:7" ht="12" customHeight="1">
      <c r="A442" s="387"/>
      <c r="B442" s="306" t="s">
        <v>837</v>
      </c>
      <c r="C442" s="305">
        <v>9200</v>
      </c>
      <c r="D442" s="305">
        <v>9208</v>
      </c>
      <c r="E442" s="305">
        <v>6766</v>
      </c>
      <c r="F442" s="932">
        <f>SUM(E442/D442)</f>
        <v>0.7347958297132928</v>
      </c>
      <c r="G442" s="516"/>
    </row>
    <row r="443" spans="1:7" ht="12" customHeight="1">
      <c r="A443" s="387"/>
      <c r="B443" s="306" t="s">
        <v>58</v>
      </c>
      <c r="C443" s="960"/>
      <c r="D443" s="960"/>
      <c r="E443" s="960"/>
      <c r="F443" s="442"/>
      <c r="G443" s="510"/>
    </row>
    <row r="444" spans="1:7" ht="12" customHeight="1" thickBot="1">
      <c r="A444" s="387"/>
      <c r="B444" s="454" t="s">
        <v>804</v>
      </c>
      <c r="C444" s="962"/>
      <c r="D444" s="962"/>
      <c r="E444" s="959"/>
      <c r="F444" s="988"/>
      <c r="G444" s="517"/>
    </row>
    <row r="445" spans="1:7" ht="12" customHeight="1" thickBot="1">
      <c r="A445" s="399"/>
      <c r="B445" s="458" t="s">
        <v>853</v>
      </c>
      <c r="C445" s="966">
        <f>SUM(C439:C444)</f>
        <v>9500</v>
      </c>
      <c r="D445" s="1018">
        <f>SUM(D439:D444)</f>
        <v>9508</v>
      </c>
      <c r="E445" s="1018">
        <f>SUM(E439:E444)</f>
        <v>7035</v>
      </c>
      <c r="F445" s="989">
        <f>SUM(E445/D445)</f>
        <v>0.7399032393773665</v>
      </c>
      <c r="G445" s="474"/>
    </row>
    <row r="446" spans="1:7" ht="12" customHeight="1">
      <c r="A446" s="76">
        <v>3323</v>
      </c>
      <c r="B446" s="218" t="s">
        <v>130</v>
      </c>
      <c r="C446" s="384"/>
      <c r="D446" s="384"/>
      <c r="E446" s="384"/>
      <c r="F446" s="442"/>
      <c r="G446" s="470"/>
    </row>
    <row r="447" spans="1:7" ht="12" customHeight="1">
      <c r="A447" s="387"/>
      <c r="B447" s="388" t="s">
        <v>832</v>
      </c>
      <c r="C447" s="305"/>
      <c r="D447" s="305"/>
      <c r="E447" s="305"/>
      <c r="F447" s="442"/>
      <c r="G447" s="470"/>
    </row>
    <row r="448" spans="1:7" ht="12" customHeight="1">
      <c r="A448" s="387"/>
      <c r="B448" s="187" t="s">
        <v>64</v>
      </c>
      <c r="C448" s="305"/>
      <c r="D448" s="305"/>
      <c r="E448" s="305"/>
      <c r="F448" s="442"/>
      <c r="G448" s="510"/>
    </row>
    <row r="449" spans="1:7" ht="12" customHeight="1">
      <c r="A449" s="387"/>
      <c r="B449" s="389" t="s">
        <v>48</v>
      </c>
      <c r="C449" s="305">
        <v>50</v>
      </c>
      <c r="D449" s="305">
        <v>50</v>
      </c>
      <c r="E449" s="305">
        <v>7</v>
      </c>
      <c r="F449" s="932">
        <f>SUM(E449/D449)</f>
        <v>0.14</v>
      </c>
      <c r="G449" s="608"/>
    </row>
    <row r="450" spans="1:7" ht="12" customHeight="1">
      <c r="A450" s="387"/>
      <c r="B450" s="306" t="s">
        <v>837</v>
      </c>
      <c r="C450" s="305">
        <v>7450</v>
      </c>
      <c r="D450" s="305">
        <v>7450</v>
      </c>
      <c r="E450" s="305">
        <v>5840</v>
      </c>
      <c r="F450" s="932">
        <f>SUM(E450/D450)</f>
        <v>0.7838926174496644</v>
      </c>
      <c r="G450" s="516"/>
    </row>
    <row r="451" spans="1:7" ht="12" customHeight="1">
      <c r="A451" s="387"/>
      <c r="B451" s="306" t="s">
        <v>58</v>
      </c>
      <c r="C451" s="960"/>
      <c r="D451" s="960"/>
      <c r="E451" s="960"/>
      <c r="F451" s="442"/>
      <c r="G451" s="510"/>
    </row>
    <row r="452" spans="1:7" ht="12" customHeight="1" thickBot="1">
      <c r="A452" s="387"/>
      <c r="B452" s="454" t="s">
        <v>804</v>
      </c>
      <c r="C452" s="962"/>
      <c r="D452" s="1014"/>
      <c r="E452" s="1128"/>
      <c r="F452" s="988"/>
      <c r="G452" s="517"/>
    </row>
    <row r="453" spans="1:7" ht="12" customHeight="1" thickBot="1">
      <c r="A453" s="399"/>
      <c r="B453" s="458" t="s">
        <v>853</v>
      </c>
      <c r="C453" s="394">
        <f>SUM(C447:C452)</f>
        <v>7500</v>
      </c>
      <c r="D453" s="1017">
        <f>SUM(D447:D452)</f>
        <v>7500</v>
      </c>
      <c r="E453" s="1017">
        <f>SUM(E447:E452)</f>
        <v>5847</v>
      </c>
      <c r="F453" s="989">
        <f>SUM(E453/D453)</f>
        <v>0.7796</v>
      </c>
      <c r="G453" s="474"/>
    </row>
    <row r="454" spans="1:7" ht="12" customHeight="1">
      <c r="A454" s="76">
        <v>3324</v>
      </c>
      <c r="B454" s="218" t="s">
        <v>421</v>
      </c>
      <c r="C454" s="384"/>
      <c r="D454" s="384"/>
      <c r="E454" s="384"/>
      <c r="F454" s="442"/>
      <c r="G454" s="470"/>
    </row>
    <row r="455" spans="1:7" ht="12" customHeight="1">
      <c r="A455" s="387"/>
      <c r="B455" s="388" t="s">
        <v>832</v>
      </c>
      <c r="C455" s="305"/>
      <c r="D455" s="305"/>
      <c r="E455" s="305"/>
      <c r="F455" s="442"/>
      <c r="G455" s="470"/>
    </row>
    <row r="456" spans="1:7" ht="12" customHeight="1">
      <c r="A456" s="387"/>
      <c r="B456" s="187" t="s">
        <v>64</v>
      </c>
      <c r="C456" s="305"/>
      <c r="D456" s="305"/>
      <c r="E456" s="305"/>
      <c r="F456" s="442"/>
      <c r="G456" s="510"/>
    </row>
    <row r="457" spans="1:7" ht="12" customHeight="1">
      <c r="A457" s="387"/>
      <c r="B457" s="389" t="s">
        <v>48</v>
      </c>
      <c r="C457" s="305">
        <v>2000</v>
      </c>
      <c r="D457" s="305">
        <v>2000</v>
      </c>
      <c r="E457" s="305">
        <v>1998</v>
      </c>
      <c r="F457" s="932">
        <f>SUM(E457/D457)</f>
        <v>0.999</v>
      </c>
      <c r="G457" s="608"/>
    </row>
    <row r="458" spans="1:7" ht="12" customHeight="1">
      <c r="A458" s="387"/>
      <c r="B458" s="306" t="s">
        <v>837</v>
      </c>
      <c r="C458" s="305"/>
      <c r="D458" s="305"/>
      <c r="E458" s="305"/>
      <c r="F458" s="442"/>
      <c r="G458" s="516"/>
    </row>
    <row r="459" spans="1:7" ht="12" customHeight="1">
      <c r="A459" s="387"/>
      <c r="B459" s="306" t="s">
        <v>58</v>
      </c>
      <c r="C459" s="960"/>
      <c r="D459" s="960"/>
      <c r="E459" s="960"/>
      <c r="F459" s="442"/>
      <c r="G459" s="510"/>
    </row>
    <row r="460" spans="1:7" ht="12" customHeight="1" thickBot="1">
      <c r="A460" s="387"/>
      <c r="B460" s="454" t="s">
        <v>804</v>
      </c>
      <c r="C460" s="962"/>
      <c r="D460" s="962"/>
      <c r="E460" s="959"/>
      <c r="F460" s="988"/>
      <c r="G460" s="517"/>
    </row>
    <row r="461" spans="1:7" ht="12" customHeight="1" thickBot="1">
      <c r="A461" s="399"/>
      <c r="B461" s="458" t="s">
        <v>853</v>
      </c>
      <c r="C461" s="394">
        <f>SUM(C455:C460)</f>
        <v>2000</v>
      </c>
      <c r="D461" s="1017">
        <f>SUM(D455:D460)</f>
        <v>2000</v>
      </c>
      <c r="E461" s="1017">
        <f>SUM(E455:E460)</f>
        <v>1998</v>
      </c>
      <c r="F461" s="989">
        <f>SUM(E461/D461)</f>
        <v>0.999</v>
      </c>
      <c r="G461" s="474"/>
    </row>
    <row r="462" spans="1:7" ht="12" customHeight="1">
      <c r="A462" s="518">
        <v>3340</v>
      </c>
      <c r="B462" s="482" t="s">
        <v>606</v>
      </c>
      <c r="C462" s="384"/>
      <c r="D462" s="384"/>
      <c r="E462" s="384"/>
      <c r="F462" s="442"/>
      <c r="G462" s="470"/>
    </row>
    <row r="463" spans="1:7" ht="12" customHeight="1">
      <c r="A463" s="76"/>
      <c r="B463" s="388" t="s">
        <v>832</v>
      </c>
      <c r="C463" s="384"/>
      <c r="D463" s="384"/>
      <c r="E463" s="384"/>
      <c r="F463" s="442"/>
      <c r="G463" s="470"/>
    </row>
    <row r="464" spans="1:7" ht="12" customHeight="1">
      <c r="A464" s="76"/>
      <c r="B464" s="187" t="s">
        <v>64</v>
      </c>
      <c r="C464" s="384"/>
      <c r="D464" s="384"/>
      <c r="E464" s="384"/>
      <c r="F464" s="442"/>
      <c r="G464" s="608"/>
    </row>
    <row r="465" spans="1:7" ht="12" customHeight="1">
      <c r="A465" s="376"/>
      <c r="B465" s="389" t="s">
        <v>48</v>
      </c>
      <c r="C465" s="960">
        <v>7000</v>
      </c>
      <c r="D465" s="960">
        <v>11272</v>
      </c>
      <c r="E465" s="960">
        <v>4254</v>
      </c>
      <c r="F465" s="932">
        <f>SUM(E465/D465)</f>
        <v>0.37739531582682756</v>
      </c>
      <c r="G465" s="796"/>
    </row>
    <row r="466" spans="1:7" ht="12" customHeight="1">
      <c r="A466" s="376"/>
      <c r="B466" s="306" t="s">
        <v>837</v>
      </c>
      <c r="C466" s="960"/>
      <c r="D466" s="960"/>
      <c r="E466" s="960"/>
      <c r="F466" s="442"/>
      <c r="G466" s="515"/>
    </row>
    <row r="467" spans="1:7" ht="12" customHeight="1">
      <c r="A467" s="76"/>
      <c r="B467" s="306" t="s">
        <v>58</v>
      </c>
      <c r="C467" s="960"/>
      <c r="D467" s="960"/>
      <c r="E467" s="960"/>
      <c r="F467" s="442"/>
      <c r="G467" s="470"/>
    </row>
    <row r="468" spans="1:7" ht="12" customHeight="1" thickBot="1">
      <c r="A468" s="76"/>
      <c r="B468" s="454" t="s">
        <v>804</v>
      </c>
      <c r="C468" s="961"/>
      <c r="D468" s="961"/>
      <c r="E468" s="966"/>
      <c r="F468" s="988"/>
      <c r="G468" s="488"/>
    </row>
    <row r="469" spans="1:7" ht="12" customHeight="1" thickBot="1">
      <c r="A469" s="378"/>
      <c r="B469" s="458" t="s">
        <v>853</v>
      </c>
      <c r="C469" s="394">
        <f>SUM(C463:C468)</f>
        <v>7000</v>
      </c>
      <c r="D469" s="1017">
        <f>SUM(D463:D468)</f>
        <v>11272</v>
      </c>
      <c r="E469" s="1017">
        <f>SUM(E463:E468)</f>
        <v>4254</v>
      </c>
      <c r="F469" s="989">
        <f>SUM(E469/D469)</f>
        <v>0.37739531582682756</v>
      </c>
      <c r="G469" s="474"/>
    </row>
    <row r="470" spans="1:7" ht="12" customHeight="1">
      <c r="A470" s="518">
        <v>3341</v>
      </c>
      <c r="B470" s="482" t="s">
        <v>262</v>
      </c>
      <c r="C470" s="384"/>
      <c r="D470" s="384"/>
      <c r="E470" s="384"/>
      <c r="F470" s="442"/>
      <c r="G470" s="470"/>
    </row>
    <row r="471" spans="1:7" ht="12" customHeight="1">
      <c r="A471" s="76"/>
      <c r="B471" s="388" t="s">
        <v>832</v>
      </c>
      <c r="C471" s="384"/>
      <c r="D471" s="384"/>
      <c r="E471" s="384"/>
      <c r="F471" s="442"/>
      <c r="G471" s="470"/>
    </row>
    <row r="472" spans="1:7" ht="12" customHeight="1">
      <c r="A472" s="76"/>
      <c r="B472" s="187" t="s">
        <v>64</v>
      </c>
      <c r="C472" s="384"/>
      <c r="D472" s="384"/>
      <c r="E472" s="384"/>
      <c r="F472" s="442"/>
      <c r="G472" s="608"/>
    </row>
    <row r="473" spans="1:7" ht="12" customHeight="1">
      <c r="A473" s="376"/>
      <c r="B473" s="389" t="s">
        <v>48</v>
      </c>
      <c r="C473" s="960">
        <v>1700</v>
      </c>
      <c r="D473" s="960">
        <v>1700</v>
      </c>
      <c r="E473" s="960">
        <v>1695</v>
      </c>
      <c r="F473" s="932">
        <f>SUM(E473/D473)</f>
        <v>0.9970588235294118</v>
      </c>
      <c r="G473" s="612"/>
    </row>
    <row r="474" spans="1:7" ht="12" customHeight="1">
      <c r="A474" s="376"/>
      <c r="B474" s="306" t="s">
        <v>837</v>
      </c>
      <c r="C474" s="960"/>
      <c r="D474" s="960"/>
      <c r="E474" s="960"/>
      <c r="F474" s="442"/>
      <c r="G474" s="515"/>
    </row>
    <row r="475" spans="1:7" ht="12" customHeight="1">
      <c r="A475" s="76"/>
      <c r="B475" s="306" t="s">
        <v>58</v>
      </c>
      <c r="C475" s="384"/>
      <c r="D475" s="384"/>
      <c r="E475" s="384"/>
      <c r="F475" s="442"/>
      <c r="G475" s="470"/>
    </row>
    <row r="476" spans="1:7" ht="12" customHeight="1" thickBot="1">
      <c r="A476" s="76"/>
      <c r="B476" s="454" t="s">
        <v>804</v>
      </c>
      <c r="C476" s="961"/>
      <c r="D476" s="961"/>
      <c r="E476" s="966"/>
      <c r="F476" s="988"/>
      <c r="G476" s="488"/>
    </row>
    <row r="477" spans="1:7" ht="12" customHeight="1" thickBot="1">
      <c r="A477" s="378"/>
      <c r="B477" s="458" t="s">
        <v>853</v>
      </c>
      <c r="C477" s="394">
        <f>SUM(C471:C476)</f>
        <v>1700</v>
      </c>
      <c r="D477" s="1017">
        <f>SUM(D471:D476)</f>
        <v>1700</v>
      </c>
      <c r="E477" s="1017">
        <f>SUM(E471:E476)</f>
        <v>1695</v>
      </c>
      <c r="F477" s="989">
        <f>SUM(E477/D477)</f>
        <v>0.9970588235294118</v>
      </c>
      <c r="G477" s="474"/>
    </row>
    <row r="478" spans="1:7" ht="12" customHeight="1">
      <c r="A478" s="518">
        <v>3342</v>
      </c>
      <c r="B478" s="482" t="s">
        <v>470</v>
      </c>
      <c r="C478" s="384"/>
      <c r="D478" s="384"/>
      <c r="E478" s="384"/>
      <c r="F478" s="442"/>
      <c r="G478" s="470"/>
    </row>
    <row r="479" spans="1:7" ht="12" customHeight="1">
      <c r="A479" s="76"/>
      <c r="B479" s="388" t="s">
        <v>832</v>
      </c>
      <c r="C479" s="384"/>
      <c r="D479" s="384"/>
      <c r="E479" s="384"/>
      <c r="F479" s="442"/>
      <c r="G479" s="470"/>
    </row>
    <row r="480" spans="1:7" ht="12" customHeight="1">
      <c r="A480" s="76"/>
      <c r="B480" s="187" t="s">
        <v>64</v>
      </c>
      <c r="C480" s="384"/>
      <c r="D480" s="384"/>
      <c r="E480" s="384"/>
      <c r="F480" s="442"/>
      <c r="G480" s="470"/>
    </row>
    <row r="481" spans="1:7" ht="12" customHeight="1">
      <c r="A481" s="376"/>
      <c r="B481" s="389" t="s">
        <v>48</v>
      </c>
      <c r="C481" s="960">
        <v>880</v>
      </c>
      <c r="D481" s="960">
        <v>880</v>
      </c>
      <c r="E481" s="960">
        <v>440</v>
      </c>
      <c r="F481" s="932">
        <f>SUM(E481/D481)</f>
        <v>0.5</v>
      </c>
      <c r="G481" s="608"/>
    </row>
    <row r="482" spans="1:7" ht="12" customHeight="1">
      <c r="A482" s="376"/>
      <c r="B482" s="306" t="s">
        <v>837</v>
      </c>
      <c r="C482" s="960"/>
      <c r="D482" s="960"/>
      <c r="E482" s="960"/>
      <c r="F482" s="442"/>
      <c r="G482" s="515"/>
    </row>
    <row r="483" spans="1:7" ht="12" customHeight="1">
      <c r="A483" s="76"/>
      <c r="B483" s="306" t="s">
        <v>58</v>
      </c>
      <c r="C483" s="384"/>
      <c r="D483" s="384"/>
      <c r="E483" s="384"/>
      <c r="F483" s="442"/>
      <c r="G483" s="470"/>
    </row>
    <row r="484" spans="1:7" ht="12" customHeight="1">
      <c r="A484" s="76"/>
      <c r="B484" s="306" t="s">
        <v>837</v>
      </c>
      <c r="C484" s="384"/>
      <c r="D484" s="384"/>
      <c r="E484" s="384"/>
      <c r="F484" s="442"/>
      <c r="G484" s="471"/>
    </row>
    <row r="485" spans="1:7" ht="12" customHeight="1" thickBot="1">
      <c r="A485" s="76"/>
      <c r="B485" s="454" t="s">
        <v>804</v>
      </c>
      <c r="C485" s="961"/>
      <c r="D485" s="961"/>
      <c r="E485" s="966"/>
      <c r="F485" s="988"/>
      <c r="G485" s="488"/>
    </row>
    <row r="486" spans="1:7" ht="12" customHeight="1" thickBot="1">
      <c r="A486" s="378"/>
      <c r="B486" s="458" t="s">
        <v>853</v>
      </c>
      <c r="C486" s="394">
        <f>SUM(C479:C485)</f>
        <v>880</v>
      </c>
      <c r="D486" s="1017">
        <f>SUM(D479:D485)</f>
        <v>880</v>
      </c>
      <c r="E486" s="1017">
        <f>SUM(E479:E485)</f>
        <v>440</v>
      </c>
      <c r="F486" s="989">
        <f>SUM(E486/D486)</f>
        <v>0.5</v>
      </c>
      <c r="G486" s="474"/>
    </row>
    <row r="487" spans="1:7" ht="12" customHeight="1">
      <c r="A487" s="518">
        <v>3343</v>
      </c>
      <c r="B487" s="482" t="s">
        <v>873</v>
      </c>
      <c r="C487" s="384"/>
      <c r="D487" s="384"/>
      <c r="E487" s="384"/>
      <c r="F487" s="442"/>
      <c r="G487" s="470"/>
    </row>
    <row r="488" spans="1:7" ht="12" customHeight="1">
      <c r="A488" s="76"/>
      <c r="B488" s="388" t="s">
        <v>832</v>
      </c>
      <c r="C488" s="384"/>
      <c r="D488" s="384"/>
      <c r="E488" s="384"/>
      <c r="F488" s="442"/>
      <c r="G488" s="470"/>
    </row>
    <row r="489" spans="1:7" ht="12" customHeight="1">
      <c r="A489" s="76"/>
      <c r="B489" s="187" t="s">
        <v>64</v>
      </c>
      <c r="C489" s="384"/>
      <c r="D489" s="384"/>
      <c r="E489" s="384"/>
      <c r="F489" s="442"/>
      <c r="G489" s="608"/>
    </row>
    <row r="490" spans="1:7" ht="12" customHeight="1">
      <c r="A490" s="376"/>
      <c r="B490" s="389" t="s">
        <v>48</v>
      </c>
      <c r="C490" s="960">
        <v>1000</v>
      </c>
      <c r="D490" s="960">
        <v>1000</v>
      </c>
      <c r="E490" s="960">
        <v>1000</v>
      </c>
      <c r="F490" s="932">
        <f>SUM(E490/D490)</f>
        <v>1</v>
      </c>
      <c r="G490" s="796"/>
    </row>
    <row r="491" spans="1:7" ht="12" customHeight="1">
      <c r="A491" s="376"/>
      <c r="B491" s="306" t="s">
        <v>837</v>
      </c>
      <c r="C491" s="960"/>
      <c r="D491" s="960"/>
      <c r="E491" s="960"/>
      <c r="F491" s="442"/>
      <c r="G491" s="515"/>
    </row>
    <row r="492" spans="1:7" ht="12.75" customHeight="1">
      <c r="A492" s="76"/>
      <c r="B492" s="306" t="s">
        <v>58</v>
      </c>
      <c r="C492" s="384"/>
      <c r="D492" s="384"/>
      <c r="E492" s="384"/>
      <c r="F492" s="442"/>
      <c r="G492" s="470"/>
    </row>
    <row r="493" spans="1:7" ht="12" customHeight="1" thickBot="1">
      <c r="A493" s="76"/>
      <c r="B493" s="454" t="s">
        <v>804</v>
      </c>
      <c r="C493" s="961"/>
      <c r="D493" s="961"/>
      <c r="E493" s="966"/>
      <c r="F493" s="988"/>
      <c r="G493" s="488"/>
    </row>
    <row r="494" spans="1:7" ht="12" customHeight="1" thickBot="1">
      <c r="A494" s="378"/>
      <c r="B494" s="458" t="s">
        <v>853</v>
      </c>
      <c r="C494" s="394">
        <f>SUM(C488:C493)</f>
        <v>1000</v>
      </c>
      <c r="D494" s="1017">
        <f>SUM(D488:D493)</f>
        <v>1000</v>
      </c>
      <c r="E494" s="1017">
        <f>SUM(E488:E493)</f>
        <v>1000</v>
      </c>
      <c r="F494" s="989">
        <f>SUM(E494/D494)</f>
        <v>1</v>
      </c>
      <c r="G494" s="474"/>
    </row>
    <row r="495" spans="1:7" ht="12" customHeight="1">
      <c r="A495" s="76">
        <v>3344</v>
      </c>
      <c r="B495" s="386" t="s">
        <v>36</v>
      </c>
      <c r="C495" s="384"/>
      <c r="D495" s="384"/>
      <c r="E495" s="384"/>
      <c r="F495" s="442"/>
      <c r="G495" s="470"/>
    </row>
    <row r="496" spans="1:7" ht="12" customHeight="1">
      <c r="A496" s="76"/>
      <c r="B496" s="75" t="s">
        <v>832</v>
      </c>
      <c r="C496" s="384"/>
      <c r="D496" s="384"/>
      <c r="E496" s="384"/>
      <c r="F496" s="442"/>
      <c r="G496" s="470"/>
    </row>
    <row r="497" spans="1:7" ht="12" customHeight="1">
      <c r="A497" s="76"/>
      <c r="B497" s="187" t="s">
        <v>64</v>
      </c>
      <c r="C497" s="384"/>
      <c r="D497" s="384"/>
      <c r="E497" s="384"/>
      <c r="F497" s="442"/>
      <c r="G497" s="608"/>
    </row>
    <row r="498" spans="1:7" ht="12" customHeight="1">
      <c r="A498" s="76"/>
      <c r="B498" s="75" t="s">
        <v>48</v>
      </c>
      <c r="C498" s="960">
        <v>1027</v>
      </c>
      <c r="D498" s="960">
        <v>1027</v>
      </c>
      <c r="E498" s="960">
        <v>1027</v>
      </c>
      <c r="F498" s="932">
        <f>SUM(E498/D498)</f>
        <v>1</v>
      </c>
      <c r="G498" s="612"/>
    </row>
    <row r="499" spans="1:7" ht="12" customHeight="1">
      <c r="A499" s="76"/>
      <c r="B499" s="187" t="s">
        <v>837</v>
      </c>
      <c r="C499" s="960"/>
      <c r="D499" s="960"/>
      <c r="E499" s="960"/>
      <c r="F499" s="442"/>
      <c r="G499" s="515"/>
    </row>
    <row r="500" spans="1:7" ht="12" customHeight="1">
      <c r="A500" s="76"/>
      <c r="B500" s="306" t="s">
        <v>58</v>
      </c>
      <c r="C500" s="384"/>
      <c r="D500" s="384"/>
      <c r="E500" s="384"/>
      <c r="F500" s="442"/>
      <c r="G500" s="470"/>
    </row>
    <row r="501" spans="1:7" ht="12" customHeight="1" thickBot="1">
      <c r="A501" s="76"/>
      <c r="B501" s="454" t="s">
        <v>804</v>
      </c>
      <c r="C501" s="961"/>
      <c r="D501" s="961"/>
      <c r="E501" s="966"/>
      <c r="F501" s="988"/>
      <c r="G501" s="472"/>
    </row>
    <row r="502" spans="1:7" ht="12" customHeight="1" thickBot="1">
      <c r="A502" s="399"/>
      <c r="B502" s="458" t="s">
        <v>853</v>
      </c>
      <c r="C502" s="966">
        <f>SUM(C496:C501)</f>
        <v>1027</v>
      </c>
      <c r="D502" s="1018">
        <f>SUM(D496:D501)</f>
        <v>1027</v>
      </c>
      <c r="E502" s="1018">
        <f>SUM(E496:E501)</f>
        <v>1027</v>
      </c>
      <c r="F502" s="989">
        <f>SUM(E502/D502)</f>
        <v>1</v>
      </c>
      <c r="G502" s="488"/>
    </row>
    <row r="503" spans="1:7" ht="12" customHeight="1">
      <c r="A503" s="76">
        <v>3345</v>
      </c>
      <c r="B503" s="398" t="s">
        <v>874</v>
      </c>
      <c r="C503" s="384"/>
      <c r="D503" s="384"/>
      <c r="E503" s="384"/>
      <c r="F503" s="442"/>
      <c r="G503" s="469"/>
    </row>
    <row r="504" spans="1:7" ht="12" customHeight="1">
      <c r="A504" s="76"/>
      <c r="B504" s="388" t="s">
        <v>832</v>
      </c>
      <c r="C504" s="384"/>
      <c r="D504" s="384"/>
      <c r="E504" s="384"/>
      <c r="F504" s="442"/>
      <c r="G504" s="443"/>
    </row>
    <row r="505" spans="1:7" ht="12" customHeight="1">
      <c r="A505" s="76"/>
      <c r="B505" s="187" t="s">
        <v>64</v>
      </c>
      <c r="C505" s="384"/>
      <c r="D505" s="384"/>
      <c r="E505" s="384"/>
      <c r="F505" s="442"/>
      <c r="G505" s="443"/>
    </row>
    <row r="506" spans="1:7" ht="12" customHeight="1">
      <c r="A506" s="76"/>
      <c r="B506" s="389" t="s">
        <v>48</v>
      </c>
      <c r="C506" s="960">
        <v>300</v>
      </c>
      <c r="D506" s="960">
        <v>300</v>
      </c>
      <c r="E506" s="960">
        <v>300</v>
      </c>
      <c r="F506" s="932">
        <f>SUM(E506/D506)</f>
        <v>1</v>
      </c>
      <c r="G506" s="608"/>
    </row>
    <row r="507" spans="1:7" ht="12" customHeight="1">
      <c r="A507" s="76"/>
      <c r="B507" s="306" t="s">
        <v>837</v>
      </c>
      <c r="C507" s="960"/>
      <c r="D507" s="960"/>
      <c r="E507" s="960"/>
      <c r="F507" s="442"/>
      <c r="G507" s="510"/>
    </row>
    <row r="508" spans="1:7" ht="12" customHeight="1">
      <c r="A508" s="76"/>
      <c r="B508" s="306" t="s">
        <v>58</v>
      </c>
      <c r="C508" s="384"/>
      <c r="D508" s="384"/>
      <c r="E508" s="384"/>
      <c r="F508" s="442"/>
      <c r="G508" s="443"/>
    </row>
    <row r="509" spans="1:7" ht="12" customHeight="1" thickBot="1">
      <c r="A509" s="76"/>
      <c r="B509" s="454" t="s">
        <v>804</v>
      </c>
      <c r="C509" s="961"/>
      <c r="D509" s="961"/>
      <c r="E509" s="966"/>
      <c r="F509" s="988"/>
      <c r="G509" s="488"/>
    </row>
    <row r="510" spans="1:7" ht="13.5" customHeight="1" thickBot="1">
      <c r="A510" s="399"/>
      <c r="B510" s="458" t="s">
        <v>853</v>
      </c>
      <c r="C510" s="966">
        <f>SUM(C506:C509)</f>
        <v>300</v>
      </c>
      <c r="D510" s="1018">
        <f>SUM(D506:D509)</f>
        <v>300</v>
      </c>
      <c r="E510" s="1018">
        <f>SUM(E506:E509)</f>
        <v>300</v>
      </c>
      <c r="F510" s="989">
        <f>SUM(E510/D510)</f>
        <v>1</v>
      </c>
      <c r="G510" s="474"/>
    </row>
    <row r="511" spans="1:7" ht="12" customHeight="1">
      <c r="A511" s="76">
        <v>3346</v>
      </c>
      <c r="B511" s="481" t="s">
        <v>834</v>
      </c>
      <c r="C511" s="384"/>
      <c r="D511" s="384"/>
      <c r="E511" s="384"/>
      <c r="F511" s="442"/>
      <c r="G511" s="470"/>
    </row>
    <row r="512" spans="1:7" ht="12" customHeight="1">
      <c r="A512" s="387"/>
      <c r="B512" s="388" t="s">
        <v>832</v>
      </c>
      <c r="C512" s="384"/>
      <c r="D512" s="384"/>
      <c r="E512" s="384"/>
      <c r="F512" s="442"/>
      <c r="G512" s="470"/>
    </row>
    <row r="513" spans="1:7" ht="12" customHeight="1">
      <c r="A513" s="387"/>
      <c r="B513" s="187" t="s">
        <v>64</v>
      </c>
      <c r="C513" s="384"/>
      <c r="D513" s="384"/>
      <c r="E513" s="384"/>
      <c r="F513" s="442"/>
      <c r="G513" s="470"/>
    </row>
    <row r="514" spans="1:7" ht="12" customHeight="1">
      <c r="A514" s="387"/>
      <c r="B514" s="389" t="s">
        <v>48</v>
      </c>
      <c r="C514" s="960">
        <v>3733</v>
      </c>
      <c r="D514" s="960">
        <v>3733</v>
      </c>
      <c r="E514" s="960">
        <v>3733</v>
      </c>
      <c r="F514" s="932">
        <f>SUM(E514/D514)</f>
        <v>1</v>
      </c>
      <c r="G514" s="608"/>
    </row>
    <row r="515" spans="1:7" ht="12" customHeight="1">
      <c r="A515" s="387"/>
      <c r="B515" s="306" t="s">
        <v>837</v>
      </c>
      <c r="C515" s="960"/>
      <c r="D515" s="960"/>
      <c r="E515" s="960"/>
      <c r="F515" s="442"/>
      <c r="G515" s="515"/>
    </row>
    <row r="516" spans="1:7" ht="12" customHeight="1">
      <c r="A516" s="387"/>
      <c r="B516" s="306" t="s">
        <v>58</v>
      </c>
      <c r="C516" s="384"/>
      <c r="D516" s="384"/>
      <c r="E516" s="384"/>
      <c r="F516" s="442"/>
      <c r="G516" s="470"/>
    </row>
    <row r="517" spans="1:7" ht="12" customHeight="1" thickBot="1">
      <c r="A517" s="387"/>
      <c r="B517" s="454" t="s">
        <v>804</v>
      </c>
      <c r="C517" s="961"/>
      <c r="D517" s="961"/>
      <c r="E517" s="966"/>
      <c r="F517" s="988"/>
      <c r="G517" s="488"/>
    </row>
    <row r="518" spans="1:7" ht="12" customHeight="1" thickBot="1">
      <c r="A518" s="399"/>
      <c r="B518" s="458" t="s">
        <v>853</v>
      </c>
      <c r="C518" s="394">
        <f>SUM(C514:C517)</f>
        <v>3733</v>
      </c>
      <c r="D518" s="1017">
        <f>SUM(D514:D517)</f>
        <v>3733</v>
      </c>
      <c r="E518" s="1017">
        <f>SUM(E514:E517)</f>
        <v>3733</v>
      </c>
      <c r="F518" s="989">
        <f>SUM(E518/D518)</f>
        <v>1</v>
      </c>
      <c r="G518" s="474"/>
    </row>
    <row r="519" spans="1:7" ht="12" customHeight="1">
      <c r="A519" s="76">
        <v>3347</v>
      </c>
      <c r="B519" s="481" t="s">
        <v>835</v>
      </c>
      <c r="C519" s="384"/>
      <c r="D519" s="384"/>
      <c r="E519" s="384"/>
      <c r="F519" s="442"/>
      <c r="G519" s="470"/>
    </row>
    <row r="520" spans="1:7" ht="12" customHeight="1">
      <c r="A520" s="387"/>
      <c r="B520" s="388" t="s">
        <v>832</v>
      </c>
      <c r="C520" s="384"/>
      <c r="D520" s="384"/>
      <c r="E520" s="384"/>
      <c r="F520" s="442"/>
      <c r="G520" s="470"/>
    </row>
    <row r="521" spans="1:7" ht="12" customHeight="1">
      <c r="A521" s="387"/>
      <c r="B521" s="187" t="s">
        <v>64</v>
      </c>
      <c r="C521" s="384"/>
      <c r="D521" s="384"/>
      <c r="E521" s="384"/>
      <c r="F521" s="442"/>
      <c r="G521" s="470"/>
    </row>
    <row r="522" spans="1:7" ht="12" customHeight="1">
      <c r="A522" s="387"/>
      <c r="B522" s="389" t="s">
        <v>48</v>
      </c>
      <c r="C522" s="960">
        <v>2000</v>
      </c>
      <c r="D522" s="960">
        <v>2000</v>
      </c>
      <c r="E522" s="960">
        <v>2000</v>
      </c>
      <c r="F522" s="932">
        <f>SUM(E522/D522)</f>
        <v>1</v>
      </c>
      <c r="G522" s="608"/>
    </row>
    <row r="523" spans="1:7" ht="12" customHeight="1">
      <c r="A523" s="387"/>
      <c r="B523" s="306" t="s">
        <v>837</v>
      </c>
      <c r="C523" s="960"/>
      <c r="D523" s="960"/>
      <c r="E523" s="960"/>
      <c r="F523" s="442"/>
      <c r="G523" s="515"/>
    </row>
    <row r="524" spans="1:7" ht="12" customHeight="1">
      <c r="A524" s="387"/>
      <c r="B524" s="306" t="s">
        <v>58</v>
      </c>
      <c r="C524" s="384"/>
      <c r="D524" s="384"/>
      <c r="E524" s="384"/>
      <c r="F524" s="442"/>
      <c r="G524" s="470"/>
    </row>
    <row r="525" spans="1:7" ht="12" customHeight="1" thickBot="1">
      <c r="A525" s="387"/>
      <c r="B525" s="454" t="s">
        <v>804</v>
      </c>
      <c r="C525" s="403"/>
      <c r="D525" s="403"/>
      <c r="E525" s="540"/>
      <c r="F525" s="988"/>
      <c r="G525" s="488"/>
    </row>
    <row r="526" spans="1:7" ht="12" customHeight="1" thickBot="1">
      <c r="A526" s="399"/>
      <c r="B526" s="458" t="s">
        <v>853</v>
      </c>
      <c r="C526" s="394">
        <f>SUM(C522:C525)</f>
        <v>2000</v>
      </c>
      <c r="D526" s="1017">
        <f>SUM(D522:D525)</f>
        <v>2000</v>
      </c>
      <c r="E526" s="1017">
        <f>SUM(E522:E525)</f>
        <v>2000</v>
      </c>
      <c r="F526" s="989">
        <f>SUM(E526/D526)</f>
        <v>1</v>
      </c>
      <c r="G526" s="474"/>
    </row>
    <row r="527" spans="1:7" ht="12" customHeight="1">
      <c r="A527" s="76">
        <v>3348</v>
      </c>
      <c r="B527" s="481" t="s">
        <v>894</v>
      </c>
      <c r="C527" s="384"/>
      <c r="D527" s="384"/>
      <c r="E527" s="384"/>
      <c r="F527" s="442"/>
      <c r="G527" s="470"/>
    </row>
    <row r="528" spans="1:7" ht="12" customHeight="1">
      <c r="A528" s="387"/>
      <c r="B528" s="388" t="s">
        <v>832</v>
      </c>
      <c r="C528" s="384"/>
      <c r="D528" s="384"/>
      <c r="E528" s="384"/>
      <c r="F528" s="442"/>
      <c r="G528" s="470"/>
    </row>
    <row r="529" spans="1:7" ht="12" customHeight="1">
      <c r="A529" s="387"/>
      <c r="B529" s="187" t="s">
        <v>64</v>
      </c>
      <c r="C529" s="384"/>
      <c r="D529" s="384"/>
      <c r="E529" s="384"/>
      <c r="F529" s="442"/>
      <c r="G529" s="470"/>
    </row>
    <row r="530" spans="1:7" ht="12" customHeight="1">
      <c r="A530" s="387"/>
      <c r="B530" s="389" t="s">
        <v>48</v>
      </c>
      <c r="C530" s="960">
        <v>400</v>
      </c>
      <c r="D530" s="960">
        <v>800</v>
      </c>
      <c r="E530" s="960">
        <v>800</v>
      </c>
      <c r="F530" s="932">
        <f>SUM(E530/D530)</f>
        <v>1</v>
      </c>
      <c r="G530" s="608"/>
    </row>
    <row r="531" spans="1:7" ht="12" customHeight="1">
      <c r="A531" s="387"/>
      <c r="B531" s="306" t="s">
        <v>837</v>
      </c>
      <c r="C531" s="960"/>
      <c r="D531" s="960"/>
      <c r="E531" s="960"/>
      <c r="F531" s="442"/>
      <c r="G531" s="515"/>
    </row>
    <row r="532" spans="1:7" ht="12" customHeight="1">
      <c r="A532" s="387"/>
      <c r="B532" s="306" t="s">
        <v>58</v>
      </c>
      <c r="C532" s="384"/>
      <c r="D532" s="384"/>
      <c r="E532" s="384"/>
      <c r="F532" s="442"/>
      <c r="G532" s="470"/>
    </row>
    <row r="533" spans="1:7" ht="12" customHeight="1" thickBot="1">
      <c r="A533" s="387"/>
      <c r="B533" s="454" t="s">
        <v>804</v>
      </c>
      <c r="C533" s="961"/>
      <c r="D533" s="961"/>
      <c r="E533" s="966"/>
      <c r="F533" s="988"/>
      <c r="G533" s="488"/>
    </row>
    <row r="534" spans="1:7" ht="12" customHeight="1" thickBot="1">
      <c r="A534" s="399"/>
      <c r="B534" s="458" t="s">
        <v>853</v>
      </c>
      <c r="C534" s="394">
        <f>SUM(C530:C533)</f>
        <v>400</v>
      </c>
      <c r="D534" s="1017">
        <f>SUM(D530:D533)</f>
        <v>800</v>
      </c>
      <c r="E534" s="1017">
        <f>SUM(E530:E533)</f>
        <v>800</v>
      </c>
      <c r="F534" s="989">
        <f>SUM(E534/D534)</f>
        <v>1</v>
      </c>
      <c r="G534" s="474"/>
    </row>
    <row r="535" spans="1:7" ht="12" customHeight="1">
      <c r="A535" s="76">
        <v>3349</v>
      </c>
      <c r="B535" s="481" t="s">
        <v>146</v>
      </c>
      <c r="C535" s="384"/>
      <c r="D535" s="384"/>
      <c r="E535" s="384"/>
      <c r="F535" s="442"/>
      <c r="G535" s="470"/>
    </row>
    <row r="536" spans="1:7" ht="12" customHeight="1">
      <c r="A536" s="387"/>
      <c r="B536" s="388" t="s">
        <v>832</v>
      </c>
      <c r="C536" s="384"/>
      <c r="D536" s="384"/>
      <c r="E536" s="384"/>
      <c r="F536" s="442"/>
      <c r="G536" s="470"/>
    </row>
    <row r="537" spans="1:7" ht="12" customHeight="1">
      <c r="A537" s="387"/>
      <c r="B537" s="187" t="s">
        <v>64</v>
      </c>
      <c r="C537" s="384"/>
      <c r="D537" s="384"/>
      <c r="E537" s="384"/>
      <c r="F537" s="442"/>
      <c r="G537" s="470"/>
    </row>
    <row r="538" spans="1:7" ht="12" customHeight="1">
      <c r="A538" s="387"/>
      <c r="B538" s="389" t="s">
        <v>48</v>
      </c>
      <c r="C538" s="960">
        <v>2880</v>
      </c>
      <c r="D538" s="960">
        <v>3120</v>
      </c>
      <c r="E538" s="960">
        <v>2640</v>
      </c>
      <c r="F538" s="932">
        <f>SUM(E538/D538)</f>
        <v>0.8461538461538461</v>
      </c>
      <c r="G538" s="608"/>
    </row>
    <row r="539" spans="1:7" ht="12" customHeight="1">
      <c r="A539" s="387"/>
      <c r="B539" s="306" t="s">
        <v>837</v>
      </c>
      <c r="C539" s="960"/>
      <c r="D539" s="960"/>
      <c r="E539" s="960"/>
      <c r="F539" s="442"/>
      <c r="G539" s="515"/>
    </row>
    <row r="540" spans="1:7" ht="12" customHeight="1">
      <c r="A540" s="387"/>
      <c r="B540" s="306" t="s">
        <v>58</v>
      </c>
      <c r="C540" s="384"/>
      <c r="D540" s="384"/>
      <c r="E540" s="384"/>
      <c r="F540" s="442"/>
      <c r="G540" s="470"/>
    </row>
    <row r="541" spans="1:7" ht="12" customHeight="1" thickBot="1">
      <c r="A541" s="387"/>
      <c r="B541" s="454" t="s">
        <v>804</v>
      </c>
      <c r="C541" s="961"/>
      <c r="D541" s="961"/>
      <c r="E541" s="966"/>
      <c r="F541" s="988"/>
      <c r="G541" s="488"/>
    </row>
    <row r="542" spans="1:7" ht="12" customHeight="1" thickBot="1">
      <c r="A542" s="399"/>
      <c r="B542" s="458" t="s">
        <v>853</v>
      </c>
      <c r="C542" s="394">
        <f>SUM(C538:C541)</f>
        <v>2880</v>
      </c>
      <c r="D542" s="1017">
        <f>SUM(D538:D541)</f>
        <v>3120</v>
      </c>
      <c r="E542" s="1017">
        <f>SUM(E538:E541)</f>
        <v>2640</v>
      </c>
      <c r="F542" s="989">
        <f>SUM(E542/D542)</f>
        <v>0.8461538461538461</v>
      </c>
      <c r="G542" s="474"/>
    </row>
    <row r="543" spans="1:7" ht="12" customHeight="1">
      <c r="A543" s="400">
        <v>3350</v>
      </c>
      <c r="B543" s="218" t="s">
        <v>59</v>
      </c>
      <c r="C543" s="384"/>
      <c r="D543" s="384"/>
      <c r="E543" s="384"/>
      <c r="F543" s="442"/>
      <c r="G543" s="470"/>
    </row>
    <row r="544" spans="1:7" ht="12" customHeight="1">
      <c r="A544" s="387"/>
      <c r="B544" s="388" t="s">
        <v>832</v>
      </c>
      <c r="C544" s="305"/>
      <c r="D544" s="305"/>
      <c r="E544" s="305"/>
      <c r="F544" s="442"/>
      <c r="G544" s="470"/>
    </row>
    <row r="545" spans="1:7" ht="12" customHeight="1">
      <c r="A545" s="387"/>
      <c r="B545" s="187" t="s">
        <v>64</v>
      </c>
      <c r="C545" s="305"/>
      <c r="D545" s="305"/>
      <c r="E545" s="305"/>
      <c r="F545" s="442"/>
      <c r="G545" s="608"/>
    </row>
    <row r="546" spans="1:7" ht="12" customHeight="1">
      <c r="A546" s="387"/>
      <c r="B546" s="389" t="s">
        <v>48</v>
      </c>
      <c r="C546" s="960">
        <v>1000</v>
      </c>
      <c r="D546" s="960">
        <v>1000</v>
      </c>
      <c r="E546" s="960"/>
      <c r="F546" s="442">
        <f>SUM(E546/D546)</f>
        <v>0</v>
      </c>
      <c r="G546" s="608"/>
    </row>
    <row r="547" spans="1:7" ht="12" customHeight="1">
      <c r="A547" s="387"/>
      <c r="B547" s="306" t="s">
        <v>837</v>
      </c>
      <c r="C547" s="960"/>
      <c r="D547" s="960"/>
      <c r="E547" s="960"/>
      <c r="F547" s="442"/>
      <c r="G547" s="607"/>
    </row>
    <row r="548" spans="1:7" ht="12" customHeight="1">
      <c r="A548" s="387"/>
      <c r="B548" s="306" t="s">
        <v>58</v>
      </c>
      <c r="C548" s="305"/>
      <c r="D548" s="305"/>
      <c r="E548" s="305"/>
      <c r="F548" s="442"/>
      <c r="G548" s="470"/>
    </row>
    <row r="549" spans="1:7" ht="12" customHeight="1" thickBot="1">
      <c r="A549" s="387"/>
      <c r="B549" s="454" t="s">
        <v>804</v>
      </c>
      <c r="C549" s="962"/>
      <c r="D549" s="962"/>
      <c r="E549" s="959"/>
      <c r="F549" s="988"/>
      <c r="G549" s="488"/>
    </row>
    <row r="550" spans="1:7" ht="12" thickBot="1">
      <c r="A550" s="399"/>
      <c r="B550" s="458" t="s">
        <v>853</v>
      </c>
      <c r="C550" s="394">
        <f>SUM(C544:C549)</f>
        <v>1000</v>
      </c>
      <c r="D550" s="1017">
        <f>SUM(D544:D549)</f>
        <v>1000</v>
      </c>
      <c r="E550" s="1017">
        <f>SUM(E544:E549)</f>
        <v>0</v>
      </c>
      <c r="F550" s="989">
        <f>SUM(E550/D550)</f>
        <v>0</v>
      </c>
      <c r="G550" s="474"/>
    </row>
    <row r="551" spans="1:7" ht="11.25">
      <c r="A551" s="400">
        <v>3351</v>
      </c>
      <c r="B551" s="218" t="s">
        <v>294</v>
      </c>
      <c r="C551" s="384"/>
      <c r="D551" s="384"/>
      <c r="E551" s="384"/>
      <c r="F551" s="442"/>
      <c r="G551" s="439"/>
    </row>
    <row r="552" spans="1:7" ht="11.25">
      <c r="A552" s="387"/>
      <c r="B552" s="388" t="s">
        <v>832</v>
      </c>
      <c r="C552" s="305"/>
      <c r="D552" s="305"/>
      <c r="E552" s="305"/>
      <c r="F552" s="442"/>
      <c r="G552" s="443"/>
    </row>
    <row r="553" spans="1:7" ht="11.25">
      <c r="A553" s="387"/>
      <c r="B553" s="187" t="s">
        <v>64</v>
      </c>
      <c r="C553" s="305"/>
      <c r="D553" s="305"/>
      <c r="E553" s="305"/>
      <c r="F553" s="442"/>
      <c r="G553" s="443"/>
    </row>
    <row r="554" spans="1:7" ht="12">
      <c r="A554" s="387"/>
      <c r="B554" s="389" t="s">
        <v>48</v>
      </c>
      <c r="C554" s="960">
        <v>1150</v>
      </c>
      <c r="D554" s="960">
        <v>1150</v>
      </c>
      <c r="E554" s="960">
        <v>1107</v>
      </c>
      <c r="F554" s="932">
        <f>SUM(E554/D554)</f>
        <v>0.9626086956521739</v>
      </c>
      <c r="G554" s="608"/>
    </row>
    <row r="555" spans="1:7" ht="11.25">
      <c r="A555" s="387"/>
      <c r="B555" s="306" t="s">
        <v>837</v>
      </c>
      <c r="C555" s="960">
        <v>18850</v>
      </c>
      <c r="D555" s="960">
        <v>18850</v>
      </c>
      <c r="E555" s="960">
        <v>17190</v>
      </c>
      <c r="F555" s="932">
        <f>SUM(E555/D555)</f>
        <v>0.9119363395225464</v>
      </c>
      <c r="G555" s="443"/>
    </row>
    <row r="556" spans="1:7" ht="11.25">
      <c r="A556" s="387"/>
      <c r="B556" s="306" t="s">
        <v>58</v>
      </c>
      <c r="C556" s="305"/>
      <c r="D556" s="305"/>
      <c r="E556" s="305"/>
      <c r="F556" s="442"/>
      <c r="G556" s="443"/>
    </row>
    <row r="557" spans="1:7" ht="12" thickBot="1">
      <c r="A557" s="387"/>
      <c r="B557" s="454" t="s">
        <v>804</v>
      </c>
      <c r="C557" s="962"/>
      <c r="D557" s="962"/>
      <c r="E557" s="959"/>
      <c r="F557" s="988"/>
      <c r="G557" s="472"/>
    </row>
    <row r="558" spans="1:7" ht="12" thickBot="1">
      <c r="A558" s="399"/>
      <c r="B558" s="458" t="s">
        <v>853</v>
      </c>
      <c r="C558" s="394">
        <f>SUM(C552:C557)</f>
        <v>20000</v>
      </c>
      <c r="D558" s="1017">
        <f>SUM(D552:D557)</f>
        <v>20000</v>
      </c>
      <c r="E558" s="1017">
        <f>SUM(E552:E557)</f>
        <v>18297</v>
      </c>
      <c r="F558" s="989">
        <f>SUM(E558/D558)</f>
        <v>0.91485</v>
      </c>
      <c r="G558" s="488"/>
    </row>
    <row r="559" spans="1:7" ht="11.25">
      <c r="A559" s="76">
        <v>3352</v>
      </c>
      <c r="B559" s="481" t="s">
        <v>504</v>
      </c>
      <c r="C559" s="384"/>
      <c r="D559" s="384"/>
      <c r="E559" s="384"/>
      <c r="F559" s="442"/>
      <c r="G559" s="470"/>
    </row>
    <row r="560" spans="1:7" ht="11.25">
      <c r="A560" s="387"/>
      <c r="B560" s="388" t="s">
        <v>832</v>
      </c>
      <c r="C560" s="305"/>
      <c r="D560" s="305"/>
      <c r="E560" s="305"/>
      <c r="F560" s="442"/>
      <c r="G560" s="470"/>
    </row>
    <row r="561" spans="1:7" ht="11.25">
      <c r="A561" s="387"/>
      <c r="B561" s="187" t="s">
        <v>64</v>
      </c>
      <c r="C561" s="305"/>
      <c r="D561" s="305"/>
      <c r="E561" s="305"/>
      <c r="F561" s="442"/>
      <c r="G561" s="470"/>
    </row>
    <row r="562" spans="1:7" ht="12">
      <c r="A562" s="387"/>
      <c r="B562" s="389" t="s">
        <v>48</v>
      </c>
      <c r="C562" s="960"/>
      <c r="D562" s="960">
        <v>19581</v>
      </c>
      <c r="E562" s="960">
        <v>15781</v>
      </c>
      <c r="F562" s="932">
        <f>SUM(E562/D562)</f>
        <v>0.8059343240896788</v>
      </c>
      <c r="G562" s="608"/>
    </row>
    <row r="563" spans="1:7" ht="12">
      <c r="A563" s="387"/>
      <c r="B563" s="306" t="s">
        <v>837</v>
      </c>
      <c r="C563" s="960">
        <v>18000</v>
      </c>
      <c r="D563" s="960"/>
      <c r="E563" s="960"/>
      <c r="F563" s="442"/>
      <c r="G563" s="608"/>
    </row>
    <row r="564" spans="1:7" ht="11.25">
      <c r="A564" s="387"/>
      <c r="B564" s="306" t="s">
        <v>58</v>
      </c>
      <c r="C564" s="960"/>
      <c r="D564" s="960"/>
      <c r="E564" s="960"/>
      <c r="F564" s="442"/>
      <c r="G564" s="470"/>
    </row>
    <row r="565" spans="1:7" ht="11.25">
      <c r="A565" s="387"/>
      <c r="B565" s="306" t="s">
        <v>837</v>
      </c>
      <c r="C565" s="305"/>
      <c r="D565" s="390"/>
      <c r="E565" s="305"/>
      <c r="F565" s="442"/>
      <c r="G565" s="471"/>
    </row>
    <row r="566" spans="1:7" ht="12" thickBot="1">
      <c r="A566" s="387"/>
      <c r="B566" s="454" t="s">
        <v>804</v>
      </c>
      <c r="C566" s="962"/>
      <c r="D566" s="962"/>
      <c r="E566" s="959"/>
      <c r="F566" s="988"/>
      <c r="G566" s="488"/>
    </row>
    <row r="567" spans="1:7" ht="12" thickBot="1">
      <c r="A567" s="399"/>
      <c r="B567" s="458" t="s">
        <v>853</v>
      </c>
      <c r="C567" s="394">
        <f>SUM(C560:C566)</f>
        <v>18000</v>
      </c>
      <c r="D567" s="1018">
        <f>SUM(D560:D566)</f>
        <v>19581</v>
      </c>
      <c r="E567" s="1018">
        <f>SUM(E560:E566)</f>
        <v>15781</v>
      </c>
      <c r="F567" s="989">
        <f>SUM(E567/D567)</f>
        <v>0.8059343240896788</v>
      </c>
      <c r="G567" s="474"/>
    </row>
    <row r="568" spans="1:7" ht="12" customHeight="1">
      <c r="A568" s="76">
        <v>3355</v>
      </c>
      <c r="B568" s="218" t="s">
        <v>752</v>
      </c>
      <c r="C568" s="384"/>
      <c r="D568" s="384"/>
      <c r="E568" s="384"/>
      <c r="F568" s="442"/>
      <c r="G568" s="470"/>
    </row>
    <row r="569" spans="1:7" ht="12" customHeight="1">
      <c r="A569" s="387"/>
      <c r="B569" s="388" t="s">
        <v>832</v>
      </c>
      <c r="C569" s="960">
        <v>2200</v>
      </c>
      <c r="D569" s="960">
        <v>1695</v>
      </c>
      <c r="E569" s="960">
        <v>1242</v>
      </c>
      <c r="F569" s="932">
        <f>SUM(E569/D569)</f>
        <v>0.7327433628318584</v>
      </c>
      <c r="G569" s="470"/>
    </row>
    <row r="570" spans="1:7" ht="12" customHeight="1">
      <c r="A570" s="387"/>
      <c r="B570" s="187" t="s">
        <v>64</v>
      </c>
      <c r="C570" s="960">
        <v>800</v>
      </c>
      <c r="D570" s="960">
        <v>895</v>
      </c>
      <c r="E570" s="960">
        <v>345</v>
      </c>
      <c r="F570" s="932">
        <f>SUM(E570/D570)</f>
        <v>0.3854748603351955</v>
      </c>
      <c r="G570" s="608"/>
    </row>
    <row r="571" spans="1:7" ht="12" customHeight="1">
      <c r="A571" s="387"/>
      <c r="B571" s="389" t="s">
        <v>48</v>
      </c>
      <c r="C571" s="960">
        <v>6000</v>
      </c>
      <c r="D571" s="960">
        <v>9273</v>
      </c>
      <c r="E571" s="960">
        <v>7524</v>
      </c>
      <c r="F571" s="932">
        <f>SUM(E571/D571)</f>
        <v>0.8113879003558719</v>
      </c>
      <c r="G571" s="470"/>
    </row>
    <row r="572" spans="1:7" ht="12" customHeight="1">
      <c r="A572" s="387"/>
      <c r="B572" s="306" t="s">
        <v>837</v>
      </c>
      <c r="C572" s="960"/>
      <c r="D572" s="960"/>
      <c r="E572" s="960"/>
      <c r="F572" s="932"/>
      <c r="G572" s="470"/>
    </row>
    <row r="573" spans="1:7" ht="12" customHeight="1">
      <c r="A573" s="387"/>
      <c r="B573" s="306" t="s">
        <v>58</v>
      </c>
      <c r="C573" s="384"/>
      <c r="D573" s="960">
        <v>80</v>
      </c>
      <c r="E573" s="960">
        <v>80</v>
      </c>
      <c r="F573" s="932">
        <f>SUM(E573/D573)</f>
        <v>1</v>
      </c>
      <c r="G573" s="470"/>
    </row>
    <row r="574" spans="1:7" ht="12" customHeight="1" thickBot="1">
      <c r="A574" s="387"/>
      <c r="B574" s="454" t="s">
        <v>804</v>
      </c>
      <c r="C574" s="964"/>
      <c r="D574" s="964"/>
      <c r="E574" s="964"/>
      <c r="F574" s="988"/>
      <c r="G574" s="488"/>
    </row>
    <row r="575" spans="1:7" ht="12" customHeight="1" thickBot="1">
      <c r="A575" s="399"/>
      <c r="B575" s="458" t="s">
        <v>853</v>
      </c>
      <c r="C575" s="394">
        <f>SUM(C569:C574)</f>
        <v>9000</v>
      </c>
      <c r="D575" s="1017">
        <f>SUM(D569:D574)</f>
        <v>11943</v>
      </c>
      <c r="E575" s="1017">
        <f>SUM(E569:E574)</f>
        <v>9191</v>
      </c>
      <c r="F575" s="989">
        <f>SUM(E575/D575)</f>
        <v>0.7695721343046136</v>
      </c>
      <c r="G575" s="474"/>
    </row>
    <row r="576" spans="1:7" ht="12" customHeight="1">
      <c r="A576" s="76">
        <v>3356</v>
      </c>
      <c r="B576" s="218" t="s">
        <v>732</v>
      </c>
      <c r="C576" s="384"/>
      <c r="D576" s="384"/>
      <c r="E576" s="384"/>
      <c r="F576" s="442"/>
      <c r="G576" s="470"/>
    </row>
    <row r="577" spans="1:7" ht="12" customHeight="1">
      <c r="A577" s="387"/>
      <c r="B577" s="388" t="s">
        <v>832</v>
      </c>
      <c r="C577" s="960"/>
      <c r="D577" s="960"/>
      <c r="E577" s="960"/>
      <c r="F577" s="442"/>
      <c r="G577" s="470"/>
    </row>
    <row r="578" spans="1:7" ht="12" customHeight="1">
      <c r="A578" s="387"/>
      <c r="B578" s="187" t="s">
        <v>64</v>
      </c>
      <c r="C578" s="960"/>
      <c r="D578" s="960"/>
      <c r="E578" s="960"/>
      <c r="F578" s="442"/>
      <c r="G578" s="470"/>
    </row>
    <row r="579" spans="1:7" ht="12" customHeight="1">
      <c r="A579" s="387"/>
      <c r="B579" s="389" t="s">
        <v>48</v>
      </c>
      <c r="C579" s="960"/>
      <c r="D579" s="960"/>
      <c r="E579" s="960"/>
      <c r="F579" s="442"/>
      <c r="G579" s="607"/>
    </row>
    <row r="580" spans="1:7" ht="12" customHeight="1">
      <c r="A580" s="387"/>
      <c r="B580" s="306" t="s">
        <v>837</v>
      </c>
      <c r="C580" s="960"/>
      <c r="D580" s="960"/>
      <c r="E580" s="960"/>
      <c r="F580" s="442"/>
      <c r="G580" s="470"/>
    </row>
    <row r="581" spans="1:7" ht="12" customHeight="1">
      <c r="A581" s="387"/>
      <c r="B581" s="306" t="s">
        <v>58</v>
      </c>
      <c r="C581" s="960">
        <v>25000</v>
      </c>
      <c r="D581" s="960">
        <v>25000</v>
      </c>
      <c r="E581" s="960">
        <v>13771</v>
      </c>
      <c r="F581" s="932">
        <f>SUM(E581/D581)</f>
        <v>0.55084</v>
      </c>
      <c r="G581" s="470"/>
    </row>
    <row r="582" spans="1:7" ht="12" customHeight="1" thickBot="1">
      <c r="A582" s="387"/>
      <c r="B582" s="454" t="s">
        <v>804</v>
      </c>
      <c r="C582" s="961"/>
      <c r="D582" s="961"/>
      <c r="E582" s="966"/>
      <c r="F582" s="988"/>
      <c r="G582" s="488"/>
    </row>
    <row r="583" spans="1:7" ht="12" customHeight="1" thickBot="1">
      <c r="A583" s="399"/>
      <c r="B583" s="458" t="s">
        <v>853</v>
      </c>
      <c r="C583" s="394">
        <f>SUM(C577:C582)</f>
        <v>25000</v>
      </c>
      <c r="D583" s="1017">
        <f>SUM(D577:D582)</f>
        <v>25000</v>
      </c>
      <c r="E583" s="1017">
        <f>SUM(E577:E582)</f>
        <v>13771</v>
      </c>
      <c r="F583" s="989">
        <f>SUM(E583/D583)</f>
        <v>0.55084</v>
      </c>
      <c r="G583" s="474"/>
    </row>
    <row r="584" spans="1:7" ht="12" customHeight="1">
      <c r="A584" s="76">
        <v>3357</v>
      </c>
      <c r="B584" s="218" t="s">
        <v>753</v>
      </c>
      <c r="C584" s="384"/>
      <c r="D584" s="384"/>
      <c r="E584" s="384"/>
      <c r="F584" s="442"/>
      <c r="G584" s="470"/>
    </row>
    <row r="585" spans="1:7" ht="12" customHeight="1">
      <c r="A585" s="387"/>
      <c r="B585" s="388" t="s">
        <v>832</v>
      </c>
      <c r="C585" s="960">
        <v>800</v>
      </c>
      <c r="D585" s="960">
        <v>746</v>
      </c>
      <c r="E585" s="960">
        <v>608</v>
      </c>
      <c r="F585" s="932">
        <f>SUM(E585/D585)</f>
        <v>0.8150134048257373</v>
      </c>
      <c r="G585" s="470"/>
    </row>
    <row r="586" spans="1:7" ht="12" customHeight="1">
      <c r="A586" s="387"/>
      <c r="B586" s="187" t="s">
        <v>64</v>
      </c>
      <c r="C586" s="960">
        <v>450</v>
      </c>
      <c r="D586" s="960">
        <v>450</v>
      </c>
      <c r="E586" s="960">
        <v>237</v>
      </c>
      <c r="F586" s="932">
        <f>SUM(E586/D586)</f>
        <v>0.5266666666666666</v>
      </c>
      <c r="G586" s="470"/>
    </row>
    <row r="587" spans="1:7" ht="12" customHeight="1">
      <c r="A587" s="387"/>
      <c r="B587" s="389" t="s">
        <v>48</v>
      </c>
      <c r="C587" s="960">
        <v>3750</v>
      </c>
      <c r="D587" s="960">
        <v>6575</v>
      </c>
      <c r="E587" s="960">
        <v>5039</v>
      </c>
      <c r="F587" s="932">
        <f>SUM(E587/D587)</f>
        <v>0.7663878326996197</v>
      </c>
      <c r="G587" s="608"/>
    </row>
    <row r="588" spans="1:7" ht="12" customHeight="1">
      <c r="A588" s="387"/>
      <c r="B588" s="306" t="s">
        <v>837</v>
      </c>
      <c r="C588" s="960"/>
      <c r="D588" s="960"/>
      <c r="E588" s="960"/>
      <c r="F588" s="932"/>
      <c r="G588" s="470"/>
    </row>
    <row r="589" spans="1:7" ht="12" customHeight="1">
      <c r="A589" s="387"/>
      <c r="B589" s="306" t="s">
        <v>58</v>
      </c>
      <c r="C589" s="384"/>
      <c r="D589" s="384"/>
      <c r="E589" s="384"/>
      <c r="F589" s="932"/>
      <c r="G589" s="470"/>
    </row>
    <row r="590" spans="1:7" ht="12" customHeight="1" thickBot="1">
      <c r="A590" s="387"/>
      <c r="B590" s="454" t="s">
        <v>14</v>
      </c>
      <c r="C590" s="961"/>
      <c r="D590" s="405">
        <v>131</v>
      </c>
      <c r="E590" s="964">
        <v>131</v>
      </c>
      <c r="F590" s="1424">
        <f>SUM(E590/D590)</f>
        <v>1</v>
      </c>
      <c r="G590" s="488"/>
    </row>
    <row r="591" spans="1:7" ht="12" customHeight="1" thickBot="1">
      <c r="A591" s="399"/>
      <c r="B591" s="458" t="s">
        <v>853</v>
      </c>
      <c r="C591" s="394">
        <f>SUM(C585:C590)</f>
        <v>5000</v>
      </c>
      <c r="D591" s="1017">
        <f>SUM(D585:D590)</f>
        <v>7902</v>
      </c>
      <c r="E591" s="1017">
        <f>SUM(E585:E590)</f>
        <v>6015</v>
      </c>
      <c r="F591" s="989">
        <f>SUM(E591/D591)</f>
        <v>0.761199696279423</v>
      </c>
      <c r="G591" s="474"/>
    </row>
    <row r="592" spans="1:7" ht="12" customHeight="1">
      <c r="A592" s="76">
        <v>3358</v>
      </c>
      <c r="B592" s="218" t="s">
        <v>124</v>
      </c>
      <c r="C592" s="384"/>
      <c r="D592" s="384"/>
      <c r="E592" s="384"/>
      <c r="F592" s="442"/>
      <c r="G592" s="470"/>
    </row>
    <row r="593" spans="1:7" ht="12" customHeight="1">
      <c r="A593" s="387"/>
      <c r="B593" s="388" t="s">
        <v>832</v>
      </c>
      <c r="C593" s="960"/>
      <c r="D593" s="960"/>
      <c r="E593" s="960"/>
      <c r="F593" s="442"/>
      <c r="G593" s="470"/>
    </row>
    <row r="594" spans="1:7" ht="12" customHeight="1">
      <c r="A594" s="387"/>
      <c r="B594" s="187" t="s">
        <v>64</v>
      </c>
      <c r="C594" s="960"/>
      <c r="D594" s="960"/>
      <c r="E594" s="960"/>
      <c r="F594" s="442"/>
      <c r="G594" s="470"/>
    </row>
    <row r="595" spans="1:7" ht="12" customHeight="1">
      <c r="A595" s="387"/>
      <c r="B595" s="389" t="s">
        <v>48</v>
      </c>
      <c r="C595" s="960">
        <v>500</v>
      </c>
      <c r="D595" s="960">
        <v>500</v>
      </c>
      <c r="E595" s="960">
        <v>216</v>
      </c>
      <c r="F595" s="932">
        <f>SUM(E595/D595)</f>
        <v>0.432</v>
      </c>
      <c r="G595" s="608"/>
    </row>
    <row r="596" spans="1:7" ht="12" customHeight="1">
      <c r="A596" s="387"/>
      <c r="B596" s="306" t="s">
        <v>837</v>
      </c>
      <c r="C596" s="960"/>
      <c r="D596" s="960"/>
      <c r="E596" s="960"/>
      <c r="F596" s="442"/>
      <c r="G596" s="470"/>
    </row>
    <row r="597" spans="1:7" ht="12" customHeight="1">
      <c r="A597" s="387"/>
      <c r="B597" s="306" t="s">
        <v>58</v>
      </c>
      <c r="C597" s="384"/>
      <c r="D597" s="384"/>
      <c r="E597" s="384"/>
      <c r="F597" s="442"/>
      <c r="G597" s="470"/>
    </row>
    <row r="598" spans="1:7" ht="12" customHeight="1" thickBot="1">
      <c r="A598" s="387"/>
      <c r="B598" s="454" t="s">
        <v>804</v>
      </c>
      <c r="C598" s="961"/>
      <c r="D598" s="961"/>
      <c r="E598" s="966"/>
      <c r="F598" s="988"/>
      <c r="G598" s="488"/>
    </row>
    <row r="599" spans="1:7" ht="12" customHeight="1" thickBot="1">
      <c r="A599" s="399"/>
      <c r="B599" s="458" t="s">
        <v>853</v>
      </c>
      <c r="C599" s="394">
        <f>SUM(C593:C598)</f>
        <v>500</v>
      </c>
      <c r="D599" s="1017">
        <f>SUM(D593:D598)</f>
        <v>500</v>
      </c>
      <c r="E599" s="1017">
        <f>SUM(E593:E598)</f>
        <v>216</v>
      </c>
      <c r="F599" s="989">
        <f>SUM(E599/D599)</f>
        <v>0.432</v>
      </c>
      <c r="G599" s="474"/>
    </row>
    <row r="600" spans="1:7" ht="12" customHeight="1">
      <c r="A600" s="76">
        <v>3360</v>
      </c>
      <c r="B600" s="218" t="s">
        <v>263</v>
      </c>
      <c r="C600" s="384"/>
      <c r="D600" s="384"/>
      <c r="E600" s="384"/>
      <c r="F600" s="442"/>
      <c r="G600" s="470"/>
    </row>
    <row r="601" spans="1:7" ht="12" customHeight="1">
      <c r="A601" s="387"/>
      <c r="B601" s="388" t="s">
        <v>832</v>
      </c>
      <c r="C601" s="960"/>
      <c r="D601" s="960"/>
      <c r="E601" s="960"/>
      <c r="F601" s="442"/>
      <c r="G601" s="470"/>
    </row>
    <row r="602" spans="1:7" ht="12" customHeight="1">
      <c r="A602" s="387"/>
      <c r="B602" s="187" t="s">
        <v>64</v>
      </c>
      <c r="C602" s="960"/>
      <c r="D602" s="960"/>
      <c r="E602" s="960"/>
      <c r="F602" s="442"/>
      <c r="G602" s="608"/>
    </row>
    <row r="603" spans="1:7" ht="12" customHeight="1">
      <c r="A603" s="387"/>
      <c r="B603" s="389" t="s">
        <v>48</v>
      </c>
      <c r="C603" s="960">
        <v>2000</v>
      </c>
      <c r="D603" s="960">
        <v>2472</v>
      </c>
      <c r="E603" s="960">
        <v>1180</v>
      </c>
      <c r="F603" s="932">
        <f>SUM(E603/D603)</f>
        <v>0.4773462783171521</v>
      </c>
      <c r="G603" s="608"/>
    </row>
    <row r="604" spans="1:7" ht="12" customHeight="1">
      <c r="A604" s="387"/>
      <c r="B604" s="306" t="s">
        <v>837</v>
      </c>
      <c r="C604" s="960"/>
      <c r="D604" s="960"/>
      <c r="E604" s="960"/>
      <c r="F604" s="442"/>
      <c r="G604" s="470"/>
    </row>
    <row r="605" spans="1:7" ht="12" customHeight="1">
      <c r="A605" s="387"/>
      <c r="B605" s="306" t="s">
        <v>58</v>
      </c>
      <c r="C605" s="960"/>
      <c r="D605" s="960"/>
      <c r="E605" s="960"/>
      <c r="F605" s="442"/>
      <c r="G605" s="470"/>
    </row>
    <row r="606" spans="1:7" ht="12" customHeight="1" thickBot="1">
      <c r="A606" s="387"/>
      <c r="B606" s="454" t="s">
        <v>804</v>
      </c>
      <c r="C606" s="405"/>
      <c r="D606" s="405"/>
      <c r="E606" s="964"/>
      <c r="F606" s="988"/>
      <c r="G606" s="488"/>
    </row>
    <row r="607" spans="1:7" ht="12" customHeight="1" thickBot="1">
      <c r="A607" s="399"/>
      <c r="B607" s="458" t="s">
        <v>853</v>
      </c>
      <c r="C607" s="394">
        <f>SUM(C603:C606)</f>
        <v>2000</v>
      </c>
      <c r="D607" s="1017">
        <f>SUM(D603:D606)</f>
        <v>2472</v>
      </c>
      <c r="E607" s="1017">
        <f>SUM(E603:E606)</f>
        <v>1180</v>
      </c>
      <c r="F607" s="989">
        <f>SUM(E607/D607)</f>
        <v>0.4773462783171521</v>
      </c>
      <c r="G607" s="474"/>
    </row>
    <row r="608" spans="1:7" ht="12" customHeight="1">
      <c r="A608" s="76">
        <v>3362</v>
      </c>
      <c r="B608" s="218" t="s">
        <v>605</v>
      </c>
      <c r="C608" s="384"/>
      <c r="D608" s="384"/>
      <c r="E608" s="384"/>
      <c r="F608" s="442"/>
      <c r="G608" s="470"/>
    </row>
    <row r="609" spans="1:7" ht="12" customHeight="1">
      <c r="A609" s="387"/>
      <c r="B609" s="817" t="s">
        <v>832</v>
      </c>
      <c r="C609" s="960">
        <v>100</v>
      </c>
      <c r="D609" s="960">
        <v>307</v>
      </c>
      <c r="E609" s="960">
        <v>299</v>
      </c>
      <c r="F609" s="932">
        <f>SUM(E609/D609)</f>
        <v>0.9739413680781759</v>
      </c>
      <c r="G609" s="470"/>
    </row>
    <row r="610" spans="1:7" ht="12" customHeight="1">
      <c r="A610" s="387"/>
      <c r="B610" s="187" t="s">
        <v>64</v>
      </c>
      <c r="C610" s="960">
        <v>70</v>
      </c>
      <c r="D610" s="960">
        <v>189</v>
      </c>
      <c r="E610" s="960">
        <v>70</v>
      </c>
      <c r="F610" s="932">
        <f>SUM(E610/D610)</f>
        <v>0.37037037037037035</v>
      </c>
      <c r="G610" s="470"/>
    </row>
    <row r="611" spans="1:7" ht="12" customHeight="1">
      <c r="A611" s="387"/>
      <c r="B611" s="389" t="s">
        <v>48</v>
      </c>
      <c r="C611" s="960">
        <v>3830</v>
      </c>
      <c r="D611" s="960">
        <v>3740</v>
      </c>
      <c r="E611" s="960">
        <v>1971</v>
      </c>
      <c r="F611" s="932">
        <f>SUM(E611/D611)</f>
        <v>0.5270053475935829</v>
      </c>
      <c r="G611" s="608"/>
    </row>
    <row r="612" spans="1:7" ht="12" customHeight="1">
      <c r="A612" s="387"/>
      <c r="B612" s="306" t="s">
        <v>837</v>
      </c>
      <c r="C612" s="960"/>
      <c r="D612" s="960"/>
      <c r="E612" s="960"/>
      <c r="F612" s="442"/>
      <c r="G612" s="470"/>
    </row>
    <row r="613" spans="1:7" ht="12" customHeight="1">
      <c r="A613" s="387"/>
      <c r="B613" s="306" t="s">
        <v>58</v>
      </c>
      <c r="C613" s="960"/>
      <c r="D613" s="960"/>
      <c r="E613" s="960"/>
      <c r="F613" s="442"/>
      <c r="G613" s="470"/>
    </row>
    <row r="614" spans="1:7" ht="12" customHeight="1" thickBot="1">
      <c r="A614" s="387"/>
      <c r="B614" s="454" t="s">
        <v>35</v>
      </c>
      <c r="C614" s="964">
        <v>1000</v>
      </c>
      <c r="D614" s="964"/>
      <c r="E614" s="964"/>
      <c r="F614" s="988"/>
      <c r="G614" s="488"/>
    </row>
    <row r="615" spans="1:7" ht="12" customHeight="1" thickBot="1">
      <c r="A615" s="399"/>
      <c r="B615" s="458" t="s">
        <v>853</v>
      </c>
      <c r="C615" s="394">
        <f>SUM(C609:C614)</f>
        <v>5000</v>
      </c>
      <c r="D615" s="1017">
        <f>SUM(D609:D614)</f>
        <v>4236</v>
      </c>
      <c r="E615" s="1017">
        <f>SUM(E609:E614)</f>
        <v>2340</v>
      </c>
      <c r="F615" s="989">
        <f>SUM(E615/D615)</f>
        <v>0.5524079320113314</v>
      </c>
      <c r="G615" s="474"/>
    </row>
    <row r="616" spans="1:7" ht="12" customHeight="1" thickBot="1">
      <c r="A616" s="483">
        <v>3400</v>
      </c>
      <c r="B616" s="494" t="s">
        <v>809</v>
      </c>
      <c r="C616" s="394">
        <f>SUM(C617+C658)</f>
        <v>235000</v>
      </c>
      <c r="D616" s="394">
        <f>SUM(D617+D658)</f>
        <v>283849</v>
      </c>
      <c r="E616" s="394">
        <f>SUM(E617+E658)</f>
        <v>225979</v>
      </c>
      <c r="F616" s="989">
        <f>SUM(E616/D616)</f>
        <v>0.7961239955046521</v>
      </c>
      <c r="G616" s="474"/>
    </row>
    <row r="617" spans="1:7" ht="12" customHeight="1" thickBot="1">
      <c r="A617" s="76">
        <v>3410</v>
      </c>
      <c r="B617" s="406" t="s">
        <v>810</v>
      </c>
      <c r="C617" s="394">
        <f>SUM(C625+C633+C641+C649+C657)</f>
        <v>50000</v>
      </c>
      <c r="D617" s="394">
        <f>SUM(D625+D633+D641+D649+D657)</f>
        <v>54522</v>
      </c>
      <c r="E617" s="394">
        <f>SUM(E625+E633+E641+E649+E657)</f>
        <v>51102</v>
      </c>
      <c r="F617" s="989">
        <f>SUM(E617/D617)</f>
        <v>0.9372730274017828</v>
      </c>
      <c r="G617" s="474"/>
    </row>
    <row r="618" spans="1:7" s="437" customFormat="1" ht="12" customHeight="1">
      <c r="A618" s="76">
        <v>3412</v>
      </c>
      <c r="B618" s="218" t="s">
        <v>264</v>
      </c>
      <c r="C618" s="384"/>
      <c r="D618" s="384"/>
      <c r="E618" s="384"/>
      <c r="F618" s="442"/>
      <c r="G618" s="469"/>
    </row>
    <row r="619" spans="1:7" ht="12" customHeight="1">
      <c r="A619" s="387"/>
      <c r="B619" s="388" t="s">
        <v>832</v>
      </c>
      <c r="C619" s="305">
        <v>2000</v>
      </c>
      <c r="D619" s="305">
        <v>2748</v>
      </c>
      <c r="E619" s="305">
        <v>2130</v>
      </c>
      <c r="F619" s="932">
        <f>SUM(E619/D619)</f>
        <v>0.7751091703056768</v>
      </c>
      <c r="G619" s="470"/>
    </row>
    <row r="620" spans="1:7" ht="12" customHeight="1">
      <c r="A620" s="387"/>
      <c r="B620" s="187" t="s">
        <v>64</v>
      </c>
      <c r="C620" s="305">
        <v>1000</v>
      </c>
      <c r="D620" s="305">
        <v>1492</v>
      </c>
      <c r="E620" s="305">
        <v>1007</v>
      </c>
      <c r="F620" s="932">
        <f>SUM(E620/D620)</f>
        <v>0.6749329758713136</v>
      </c>
      <c r="G620" s="608"/>
    </row>
    <row r="621" spans="1:7" ht="12" customHeight="1">
      <c r="A621" s="387"/>
      <c r="B621" s="389" t="s">
        <v>48</v>
      </c>
      <c r="C621" s="960">
        <v>5700</v>
      </c>
      <c r="D621" s="960">
        <v>10924</v>
      </c>
      <c r="E621" s="960">
        <v>9513</v>
      </c>
      <c r="F621" s="932">
        <f>SUM(E621/D621)</f>
        <v>0.8708348590259978</v>
      </c>
      <c r="G621" s="470"/>
    </row>
    <row r="622" spans="1:7" ht="12" customHeight="1">
      <c r="A622" s="387"/>
      <c r="B622" s="306" t="s">
        <v>837</v>
      </c>
      <c r="C622" s="960"/>
      <c r="D622" s="960"/>
      <c r="E622" s="960"/>
      <c r="F622" s="442"/>
      <c r="G622" s="470"/>
    </row>
    <row r="623" spans="1:7" ht="11.25">
      <c r="A623" s="387"/>
      <c r="B623" s="306" t="s">
        <v>58</v>
      </c>
      <c r="C623" s="305">
        <v>2300</v>
      </c>
      <c r="D623" s="305"/>
      <c r="E623" s="305"/>
      <c r="F623" s="442"/>
      <c r="G623" s="471"/>
    </row>
    <row r="624" spans="1:7" ht="12" thickBot="1">
      <c r="A624" s="387"/>
      <c r="B624" s="454" t="s">
        <v>14</v>
      </c>
      <c r="C624" s="959"/>
      <c r="D624" s="959">
        <v>102</v>
      </c>
      <c r="E624" s="959">
        <v>102</v>
      </c>
      <c r="F624" s="1424">
        <f>SUM(E624/D624)</f>
        <v>1</v>
      </c>
      <c r="G624" s="472"/>
    </row>
    <row r="625" spans="1:7" ht="12" customHeight="1" thickBot="1">
      <c r="A625" s="399"/>
      <c r="B625" s="458" t="s">
        <v>853</v>
      </c>
      <c r="C625" s="966">
        <f>SUM(C619:C624)</f>
        <v>11000</v>
      </c>
      <c r="D625" s="1018">
        <f>SUM(D619:D624)</f>
        <v>15266</v>
      </c>
      <c r="E625" s="1018">
        <f>SUM(E619:E624)</f>
        <v>12752</v>
      </c>
      <c r="F625" s="989">
        <f>SUM(E625/D625)</f>
        <v>0.8353203196646142</v>
      </c>
      <c r="G625" s="511"/>
    </row>
    <row r="626" spans="1:7" ht="12" customHeight="1">
      <c r="A626" s="76">
        <v>3413</v>
      </c>
      <c r="B626" s="481" t="s">
        <v>857</v>
      </c>
      <c r="C626" s="384"/>
      <c r="D626" s="384"/>
      <c r="E626" s="384"/>
      <c r="F626" s="442"/>
      <c r="G626" s="439"/>
    </row>
    <row r="627" spans="1:7" ht="12" customHeight="1">
      <c r="A627" s="387"/>
      <c r="B627" s="388" t="s">
        <v>832</v>
      </c>
      <c r="C627" s="305">
        <v>1200</v>
      </c>
      <c r="D627" s="305">
        <v>1239</v>
      </c>
      <c r="E627" s="305">
        <v>793</v>
      </c>
      <c r="F627" s="932">
        <f>SUM(E627/D627)</f>
        <v>0.6400322841000807</v>
      </c>
      <c r="G627" s="470"/>
    </row>
    <row r="628" spans="1:7" ht="12" customHeight="1">
      <c r="A628" s="387"/>
      <c r="B628" s="187" t="s">
        <v>64</v>
      </c>
      <c r="C628" s="305">
        <v>750</v>
      </c>
      <c r="D628" s="305">
        <v>432</v>
      </c>
      <c r="E628" s="305">
        <v>127</v>
      </c>
      <c r="F628" s="932">
        <f>SUM(E628/D628)</f>
        <v>0.29398148148148145</v>
      </c>
      <c r="G628" s="608"/>
    </row>
    <row r="629" spans="1:7" ht="12" customHeight="1">
      <c r="A629" s="387"/>
      <c r="B629" s="389" t="s">
        <v>48</v>
      </c>
      <c r="C629" s="960">
        <v>3050</v>
      </c>
      <c r="D629" s="960">
        <v>7085</v>
      </c>
      <c r="E629" s="960">
        <v>6930</v>
      </c>
      <c r="F629" s="932">
        <f>SUM(E629/D629)</f>
        <v>0.9781227946365562</v>
      </c>
      <c r="G629" s="608"/>
    </row>
    <row r="630" spans="1:7" ht="12" customHeight="1">
      <c r="A630" s="387"/>
      <c r="B630" s="306" t="s">
        <v>837</v>
      </c>
      <c r="C630" s="960"/>
      <c r="D630" s="960"/>
      <c r="E630" s="960"/>
      <c r="F630" s="932"/>
      <c r="G630" s="470"/>
    </row>
    <row r="631" spans="1:7" ht="12" customHeight="1">
      <c r="A631" s="387"/>
      <c r="B631" s="306" t="s">
        <v>58</v>
      </c>
      <c r="C631" s="305">
        <v>7000</v>
      </c>
      <c r="D631" s="305">
        <v>3500</v>
      </c>
      <c r="E631" s="305">
        <v>3500</v>
      </c>
      <c r="F631" s="932">
        <f>SUM(E631/D631)</f>
        <v>1</v>
      </c>
      <c r="G631" s="470"/>
    </row>
    <row r="632" spans="1:7" ht="12" customHeight="1" thickBot="1">
      <c r="A632" s="387"/>
      <c r="B632" s="454" t="s">
        <v>804</v>
      </c>
      <c r="C632" s="962"/>
      <c r="D632" s="962"/>
      <c r="E632" s="959"/>
      <c r="F632" s="988"/>
      <c r="G632" s="488"/>
    </row>
    <row r="633" spans="1:7" ht="12" customHeight="1" thickBot="1">
      <c r="A633" s="399"/>
      <c r="B633" s="458" t="s">
        <v>853</v>
      </c>
      <c r="C633" s="966">
        <f>SUM(C627:C632)</f>
        <v>12000</v>
      </c>
      <c r="D633" s="1018">
        <f>SUM(D627:D632)</f>
        <v>12256</v>
      </c>
      <c r="E633" s="1018">
        <f>SUM(E627:E632)</f>
        <v>11350</v>
      </c>
      <c r="F633" s="989">
        <f>SUM(E633/D633)</f>
        <v>0.9260770234986945</v>
      </c>
      <c r="G633" s="511"/>
    </row>
    <row r="634" spans="1:7" ht="12" customHeight="1">
      <c r="A634" s="76">
        <v>3414</v>
      </c>
      <c r="B634" s="481" t="s">
        <v>799</v>
      </c>
      <c r="C634" s="384"/>
      <c r="D634" s="384"/>
      <c r="E634" s="384"/>
      <c r="F634" s="442"/>
      <c r="G634" s="439"/>
    </row>
    <row r="635" spans="1:7" ht="12" customHeight="1">
      <c r="A635" s="387"/>
      <c r="B635" s="388" t="s">
        <v>832</v>
      </c>
      <c r="C635" s="305"/>
      <c r="D635" s="305"/>
      <c r="E635" s="305"/>
      <c r="F635" s="442"/>
      <c r="G635" s="470"/>
    </row>
    <row r="636" spans="1:7" ht="12" customHeight="1">
      <c r="A636" s="387"/>
      <c r="B636" s="187" t="s">
        <v>64</v>
      </c>
      <c r="C636" s="305"/>
      <c r="D636" s="305"/>
      <c r="E636" s="305"/>
      <c r="F636" s="442"/>
      <c r="G636" s="608"/>
    </row>
    <row r="637" spans="1:7" ht="12" customHeight="1">
      <c r="A637" s="387"/>
      <c r="B637" s="389" t="s">
        <v>48</v>
      </c>
      <c r="C637" s="960"/>
      <c r="D637" s="960"/>
      <c r="E637" s="960"/>
      <c r="F637" s="442"/>
      <c r="G637" s="608"/>
    </row>
    <row r="638" spans="1:7" ht="12" customHeight="1">
      <c r="A638" s="387"/>
      <c r="B638" s="306" t="s">
        <v>837</v>
      </c>
      <c r="C638" s="960"/>
      <c r="D638" s="960"/>
      <c r="E638" s="960"/>
      <c r="F638" s="442"/>
      <c r="G638" s="470"/>
    </row>
    <row r="639" spans="1:7" ht="12" customHeight="1">
      <c r="A639" s="387"/>
      <c r="B639" s="306" t="s">
        <v>58</v>
      </c>
      <c r="C639" s="305">
        <v>3000</v>
      </c>
      <c r="D639" s="305">
        <v>2174</v>
      </c>
      <c r="E639" s="305">
        <v>2174</v>
      </c>
      <c r="F639" s="932">
        <f>SUM(E639/D639)</f>
        <v>1</v>
      </c>
      <c r="G639" s="470"/>
    </row>
    <row r="640" spans="1:7" ht="12" customHeight="1" thickBot="1">
      <c r="A640" s="387"/>
      <c r="B640" s="454" t="s">
        <v>35</v>
      </c>
      <c r="C640" s="392"/>
      <c r="D640" s="392">
        <v>826</v>
      </c>
      <c r="E640" s="392">
        <v>826</v>
      </c>
      <c r="F640" s="1424">
        <f>SUM(E640/D640)</f>
        <v>1</v>
      </c>
      <c r="G640" s="488"/>
    </row>
    <row r="641" spans="1:7" ht="12" customHeight="1" thickBot="1">
      <c r="A641" s="399"/>
      <c r="B641" s="458" t="s">
        <v>853</v>
      </c>
      <c r="C641" s="394">
        <f>SUM(C635:C640)</f>
        <v>3000</v>
      </c>
      <c r="D641" s="1017">
        <f>SUM(D635:D640)</f>
        <v>3000</v>
      </c>
      <c r="E641" s="1017">
        <f>SUM(E635:E640)</f>
        <v>3000</v>
      </c>
      <c r="F641" s="989">
        <f>SUM(E641/D641)</f>
        <v>1</v>
      </c>
      <c r="G641" s="511"/>
    </row>
    <row r="642" spans="1:7" ht="12" customHeight="1">
      <c r="A642" s="76">
        <v>3415</v>
      </c>
      <c r="B642" s="481" t="s">
        <v>774</v>
      </c>
      <c r="C642" s="384"/>
      <c r="D642" s="384"/>
      <c r="E642" s="384"/>
      <c r="F642" s="442"/>
      <c r="G642" s="439" t="s">
        <v>734</v>
      </c>
    </row>
    <row r="643" spans="1:7" ht="12" customHeight="1">
      <c r="A643" s="387"/>
      <c r="B643" s="388" t="s">
        <v>832</v>
      </c>
      <c r="C643" s="305"/>
      <c r="D643" s="305"/>
      <c r="E643" s="305"/>
      <c r="F643" s="442"/>
      <c r="G643" s="470"/>
    </row>
    <row r="644" spans="1:7" ht="12" customHeight="1">
      <c r="A644" s="387"/>
      <c r="B644" s="187" t="s">
        <v>64</v>
      </c>
      <c r="C644" s="305"/>
      <c r="D644" s="305"/>
      <c r="E644" s="305"/>
      <c r="F644" s="442"/>
      <c r="G644" s="470"/>
    </row>
    <row r="645" spans="1:7" ht="12" customHeight="1">
      <c r="A645" s="387"/>
      <c r="B645" s="389" t="s">
        <v>48</v>
      </c>
      <c r="C645" s="305"/>
      <c r="D645" s="305"/>
      <c r="E645" s="305"/>
      <c r="F645" s="442"/>
      <c r="G645" s="608"/>
    </row>
    <row r="646" spans="1:7" ht="12" customHeight="1">
      <c r="A646" s="387"/>
      <c r="B646" s="306" t="s">
        <v>837</v>
      </c>
      <c r="C646" s="305"/>
      <c r="D646" s="305"/>
      <c r="E646" s="305"/>
      <c r="F646" s="442"/>
      <c r="G646" s="608"/>
    </row>
    <row r="647" spans="1:7" ht="12" customHeight="1">
      <c r="A647" s="387"/>
      <c r="B647" s="306" t="s">
        <v>58</v>
      </c>
      <c r="C647" s="305">
        <v>4000</v>
      </c>
      <c r="D647" s="305">
        <v>4000</v>
      </c>
      <c r="E647" s="305">
        <v>4000</v>
      </c>
      <c r="F647" s="932">
        <f>SUM(E647/D647)</f>
        <v>1</v>
      </c>
      <c r="G647" s="470"/>
    </row>
    <row r="648" spans="1:7" ht="12" customHeight="1" thickBot="1">
      <c r="A648" s="387"/>
      <c r="B648" s="454" t="s">
        <v>804</v>
      </c>
      <c r="C648" s="962"/>
      <c r="D648" s="962"/>
      <c r="E648" s="959"/>
      <c r="F648" s="988"/>
      <c r="G648" s="488"/>
    </row>
    <row r="649" spans="1:7" ht="12" customHeight="1" thickBot="1">
      <c r="A649" s="399"/>
      <c r="B649" s="458" t="s">
        <v>853</v>
      </c>
      <c r="C649" s="394">
        <f>SUM(C643:C648)</f>
        <v>4000</v>
      </c>
      <c r="D649" s="1017">
        <f>SUM(D643:D648)</f>
        <v>4000</v>
      </c>
      <c r="E649" s="1017">
        <f>SUM(E643:E648)</f>
        <v>4000</v>
      </c>
      <c r="F649" s="989">
        <f>SUM(E649/D649)</f>
        <v>1</v>
      </c>
      <c r="G649" s="511"/>
    </row>
    <row r="650" spans="1:7" ht="12" customHeight="1">
      <c r="A650" s="76">
        <v>3416</v>
      </c>
      <c r="B650" s="481" t="s">
        <v>893</v>
      </c>
      <c r="C650" s="384"/>
      <c r="D650" s="384"/>
      <c r="E650" s="384"/>
      <c r="F650" s="442"/>
      <c r="G650" s="439" t="s">
        <v>734</v>
      </c>
    </row>
    <row r="651" spans="1:7" ht="12" customHeight="1">
      <c r="A651" s="387"/>
      <c r="B651" s="388" t="s">
        <v>832</v>
      </c>
      <c r="C651" s="305"/>
      <c r="D651" s="305"/>
      <c r="E651" s="305"/>
      <c r="F651" s="442"/>
      <c r="G651" s="470"/>
    </row>
    <row r="652" spans="1:7" ht="12" customHeight="1">
      <c r="A652" s="387"/>
      <c r="B652" s="187" t="s">
        <v>64</v>
      </c>
      <c r="C652" s="305"/>
      <c r="D652" s="305"/>
      <c r="E652" s="305"/>
      <c r="F652" s="442"/>
      <c r="G652" s="470"/>
    </row>
    <row r="653" spans="1:7" ht="12" customHeight="1">
      <c r="A653" s="387"/>
      <c r="B653" s="389" t="s">
        <v>48</v>
      </c>
      <c r="C653" s="305"/>
      <c r="D653" s="305"/>
      <c r="E653" s="305"/>
      <c r="F653" s="442"/>
      <c r="G653" s="608"/>
    </row>
    <row r="654" spans="1:7" ht="12" customHeight="1">
      <c r="A654" s="387"/>
      <c r="B654" s="306" t="s">
        <v>837</v>
      </c>
      <c r="C654" s="305"/>
      <c r="D654" s="305"/>
      <c r="E654" s="305"/>
      <c r="F654" s="442"/>
      <c r="G654" s="608"/>
    </row>
    <row r="655" spans="1:7" ht="12" customHeight="1">
      <c r="A655" s="387"/>
      <c r="B655" s="306" t="s">
        <v>58</v>
      </c>
      <c r="C655" s="305">
        <v>20000</v>
      </c>
      <c r="D655" s="305">
        <v>20000</v>
      </c>
      <c r="E655" s="305">
        <v>20000</v>
      </c>
      <c r="F655" s="932">
        <f>SUM(E655/D655)</f>
        <v>1</v>
      </c>
      <c r="G655" s="607"/>
    </row>
    <row r="656" spans="1:7" ht="12" customHeight="1" thickBot="1">
      <c r="A656" s="387"/>
      <c r="B656" s="454" t="s">
        <v>804</v>
      </c>
      <c r="C656" s="392"/>
      <c r="D656" s="392"/>
      <c r="E656" s="392"/>
      <c r="F656" s="988"/>
      <c r="G656" s="609"/>
    </row>
    <row r="657" spans="1:7" ht="12" customHeight="1" thickBot="1">
      <c r="A657" s="399"/>
      <c r="B657" s="458" t="s">
        <v>853</v>
      </c>
      <c r="C657" s="394">
        <f>SUM(C651:C656)</f>
        <v>20000</v>
      </c>
      <c r="D657" s="1017">
        <f>SUM(D651:D656)</f>
        <v>20000</v>
      </c>
      <c r="E657" s="1017">
        <f>SUM(E651:E656)</f>
        <v>20000</v>
      </c>
      <c r="F657" s="989">
        <f>SUM(E657/D657)</f>
        <v>1</v>
      </c>
      <c r="G657" s="511"/>
    </row>
    <row r="658" spans="1:7" ht="12" customHeight="1">
      <c r="A658" s="76">
        <v>3420</v>
      </c>
      <c r="B658" s="406" t="s">
        <v>872</v>
      </c>
      <c r="C658" s="384">
        <f>SUM(C674+C682+C690+C722+C698+C706+C714+C730+C738+C746+C755+C763+C771+C666)</f>
        <v>185000</v>
      </c>
      <c r="D658" s="384">
        <f>SUM(D674+D682+D690+D722+D698+D706+D714+D730+D738+D746+D755+D763+D771+D666+D779)</f>
        <v>229327</v>
      </c>
      <c r="E658" s="384">
        <f>SUM(E674+E682+E690+E722+E698+E706+E714+E730+E738+E746+E755+E763+E771+E666+E779)</f>
        <v>174877</v>
      </c>
      <c r="F658" s="442">
        <f>SUM(E658/D658)</f>
        <v>0.7625661173782415</v>
      </c>
      <c r="G658" s="439"/>
    </row>
    <row r="659" spans="1:7" ht="12" customHeight="1">
      <c r="A659" s="76">
        <v>3421</v>
      </c>
      <c r="B659" s="481" t="s">
        <v>298</v>
      </c>
      <c r="C659" s="384"/>
      <c r="D659" s="384"/>
      <c r="E659" s="384"/>
      <c r="F659" s="442"/>
      <c r="G659" s="469"/>
    </row>
    <row r="660" spans="1:7" ht="12" customHeight="1">
      <c r="A660" s="387"/>
      <c r="B660" s="388" t="s">
        <v>832</v>
      </c>
      <c r="C660" s="305">
        <v>870</v>
      </c>
      <c r="D660" s="305"/>
      <c r="E660" s="305"/>
      <c r="F660" s="442"/>
      <c r="G660" s="607"/>
    </row>
    <row r="661" spans="1:7" ht="12" customHeight="1">
      <c r="A661" s="387"/>
      <c r="B661" s="187" t="s">
        <v>64</v>
      </c>
      <c r="C661" s="305">
        <v>250</v>
      </c>
      <c r="D661" s="305"/>
      <c r="E661" s="305"/>
      <c r="F661" s="442"/>
      <c r="G661" s="607"/>
    </row>
    <row r="662" spans="1:7" ht="12" customHeight="1">
      <c r="A662" s="387"/>
      <c r="B662" s="389" t="s">
        <v>48</v>
      </c>
      <c r="C662" s="305">
        <v>2880</v>
      </c>
      <c r="D662" s="305">
        <v>4445</v>
      </c>
      <c r="E662" s="305">
        <v>4445</v>
      </c>
      <c r="F662" s="932">
        <f>SUM(E662/D662)</f>
        <v>1</v>
      </c>
      <c r="G662" s="608"/>
    </row>
    <row r="663" spans="1:7" ht="12" customHeight="1">
      <c r="A663" s="387"/>
      <c r="B663" s="306" t="s">
        <v>837</v>
      </c>
      <c r="C663" s="305"/>
      <c r="D663" s="305"/>
      <c r="E663" s="305"/>
      <c r="F663" s="442"/>
      <c r="G663" s="476"/>
    </row>
    <row r="664" spans="1:7" ht="12" customHeight="1">
      <c r="A664" s="387"/>
      <c r="B664" s="306" t="s">
        <v>58</v>
      </c>
      <c r="C664" s="305"/>
      <c r="D664" s="305"/>
      <c r="E664" s="305"/>
      <c r="F664" s="442"/>
      <c r="G664" s="443"/>
    </row>
    <row r="665" spans="1:7" ht="12" customHeight="1" thickBot="1">
      <c r="A665" s="387"/>
      <c r="B665" s="454" t="s">
        <v>804</v>
      </c>
      <c r="C665" s="962"/>
      <c r="D665" s="962"/>
      <c r="E665" s="962"/>
      <c r="F665" s="988"/>
      <c r="G665" s="488"/>
    </row>
    <row r="666" spans="1:7" ht="12" customHeight="1" thickBot="1">
      <c r="A666" s="399"/>
      <c r="B666" s="458" t="s">
        <v>853</v>
      </c>
      <c r="C666" s="394">
        <f>SUM(C660:C665)</f>
        <v>4000</v>
      </c>
      <c r="D666" s="1017">
        <f>SUM(D660:D665)</f>
        <v>4445</v>
      </c>
      <c r="E666" s="1017">
        <f>SUM(E660:E665)</f>
        <v>4445</v>
      </c>
      <c r="F666" s="989">
        <f>SUM(E666/D666)</f>
        <v>1</v>
      </c>
      <c r="G666" s="474"/>
    </row>
    <row r="667" spans="1:7" ht="12" customHeight="1">
      <c r="A667" s="76">
        <v>3422</v>
      </c>
      <c r="B667" s="481" t="s">
        <v>859</v>
      </c>
      <c r="C667" s="384"/>
      <c r="D667" s="384"/>
      <c r="E667" s="384"/>
      <c r="F667" s="442"/>
      <c r="G667" s="469"/>
    </row>
    <row r="668" spans="1:7" ht="12" customHeight="1">
      <c r="A668" s="387"/>
      <c r="B668" s="388" t="s">
        <v>832</v>
      </c>
      <c r="C668" s="305">
        <v>19000</v>
      </c>
      <c r="D668" s="305">
        <v>18167</v>
      </c>
      <c r="E668" s="305">
        <v>13674</v>
      </c>
      <c r="F668" s="932">
        <f>SUM(E668/D668)</f>
        <v>0.7526834370011559</v>
      </c>
      <c r="G668" s="607"/>
    </row>
    <row r="669" spans="1:7" ht="12" customHeight="1">
      <c r="A669" s="387"/>
      <c r="B669" s="187" t="s">
        <v>64</v>
      </c>
      <c r="C669" s="305">
        <v>7000</v>
      </c>
      <c r="D669" s="305">
        <v>6797</v>
      </c>
      <c r="E669" s="305">
        <v>4122</v>
      </c>
      <c r="F669" s="932">
        <f>SUM(E669/D669)</f>
        <v>0.6064440194203325</v>
      </c>
      <c r="G669" s="607"/>
    </row>
    <row r="670" spans="1:7" ht="12" customHeight="1">
      <c r="A670" s="387"/>
      <c r="B670" s="389" t="s">
        <v>48</v>
      </c>
      <c r="C670" s="305">
        <v>10000</v>
      </c>
      <c r="D670" s="305">
        <v>27008</v>
      </c>
      <c r="E670" s="305">
        <v>21305</v>
      </c>
      <c r="F670" s="932">
        <f>SUM(E670/D670)</f>
        <v>0.7888403436018957</v>
      </c>
      <c r="G670" s="485"/>
    </row>
    <row r="671" spans="1:7" ht="12" customHeight="1">
      <c r="A671" s="387"/>
      <c r="B671" s="306" t="s">
        <v>837</v>
      </c>
      <c r="C671" s="305"/>
      <c r="D671" s="305"/>
      <c r="E671" s="305"/>
      <c r="F671" s="932"/>
      <c r="G671" s="476"/>
    </row>
    <row r="672" spans="1:7" ht="12" customHeight="1">
      <c r="A672" s="387"/>
      <c r="B672" s="306" t="s">
        <v>58</v>
      </c>
      <c r="C672" s="305"/>
      <c r="D672" s="305"/>
      <c r="E672" s="305"/>
      <c r="F672" s="932"/>
      <c r="G672" s="443"/>
    </row>
    <row r="673" spans="1:7" ht="12" customHeight="1" thickBot="1">
      <c r="A673" s="387"/>
      <c r="B673" s="454" t="s">
        <v>14</v>
      </c>
      <c r="C673" s="959"/>
      <c r="D673" s="959">
        <v>51</v>
      </c>
      <c r="E673" s="959">
        <v>51</v>
      </c>
      <c r="F673" s="1424">
        <f>SUM(E673/D673)</f>
        <v>1</v>
      </c>
      <c r="G673" s="488"/>
    </row>
    <row r="674" spans="1:7" ht="12" customHeight="1" thickBot="1">
      <c r="A674" s="399"/>
      <c r="B674" s="458" t="s">
        <v>853</v>
      </c>
      <c r="C674" s="394">
        <f>SUM(C668:C673)</f>
        <v>36000</v>
      </c>
      <c r="D674" s="1017">
        <f>SUM(D668:D673)</f>
        <v>52023</v>
      </c>
      <c r="E674" s="1017">
        <f>SUM(E668:E673)</f>
        <v>39152</v>
      </c>
      <c r="F674" s="989">
        <f>SUM(E674/D674)</f>
        <v>0.7525902004882455</v>
      </c>
      <c r="G674" s="474"/>
    </row>
    <row r="675" spans="1:7" ht="12" customHeight="1">
      <c r="A675" s="76">
        <v>3423</v>
      </c>
      <c r="B675" s="481" t="s">
        <v>858</v>
      </c>
      <c r="C675" s="384"/>
      <c r="D675" s="384"/>
      <c r="E675" s="384"/>
      <c r="F675" s="442"/>
      <c r="G675" s="470"/>
    </row>
    <row r="676" spans="1:7" ht="12" customHeight="1">
      <c r="A676" s="387"/>
      <c r="B676" s="388" t="s">
        <v>832</v>
      </c>
      <c r="C676" s="305">
        <v>2700</v>
      </c>
      <c r="D676" s="305">
        <v>4406</v>
      </c>
      <c r="E676" s="305">
        <v>3662</v>
      </c>
      <c r="F676" s="932">
        <f>SUM(E676/D676)</f>
        <v>0.8311393554244212</v>
      </c>
      <c r="G676" s="470"/>
    </row>
    <row r="677" spans="1:7" ht="12" customHeight="1">
      <c r="A677" s="387"/>
      <c r="B677" s="187" t="s">
        <v>64</v>
      </c>
      <c r="C677" s="305">
        <v>2100</v>
      </c>
      <c r="D677" s="305">
        <v>2359</v>
      </c>
      <c r="E677" s="305">
        <v>1833</v>
      </c>
      <c r="F677" s="932">
        <f>SUM(E677/D677)</f>
        <v>0.7770241627808393</v>
      </c>
      <c r="G677" s="607"/>
    </row>
    <row r="678" spans="1:7" ht="12" customHeight="1">
      <c r="A678" s="387"/>
      <c r="B678" s="389" t="s">
        <v>48</v>
      </c>
      <c r="C678" s="305">
        <v>5200</v>
      </c>
      <c r="D678" s="305">
        <v>3604</v>
      </c>
      <c r="E678" s="305">
        <v>2271</v>
      </c>
      <c r="F678" s="932">
        <f>SUM(E678/D678)</f>
        <v>0.6301331853496115</v>
      </c>
      <c r="G678" s="485"/>
    </row>
    <row r="679" spans="1:7" ht="12" customHeight="1">
      <c r="A679" s="387"/>
      <c r="B679" s="306" t="s">
        <v>837</v>
      </c>
      <c r="C679" s="305"/>
      <c r="D679" s="305"/>
      <c r="E679" s="305"/>
      <c r="F679" s="932"/>
      <c r="G679" s="470"/>
    </row>
    <row r="680" spans="1:7" ht="12" customHeight="1">
      <c r="A680" s="387"/>
      <c r="B680" s="306" t="s">
        <v>58</v>
      </c>
      <c r="C680" s="305">
        <v>2000</v>
      </c>
      <c r="D680" s="305">
        <v>2000</v>
      </c>
      <c r="E680" s="305">
        <v>800</v>
      </c>
      <c r="F680" s="932">
        <f>SUM(E680/D680)</f>
        <v>0.4</v>
      </c>
      <c r="G680" s="470"/>
    </row>
    <row r="681" spans="1:7" ht="12" customHeight="1" thickBot="1">
      <c r="A681" s="387"/>
      <c r="B681" s="454" t="s">
        <v>35</v>
      </c>
      <c r="C681" s="392">
        <v>10000</v>
      </c>
      <c r="D681" s="392">
        <v>10300</v>
      </c>
      <c r="E681" s="392">
        <v>10300</v>
      </c>
      <c r="F681" s="1424">
        <f>SUM(E681/D681)</f>
        <v>1</v>
      </c>
      <c r="G681" s="488"/>
    </row>
    <row r="682" spans="1:7" ht="12.75" customHeight="1" thickBot="1">
      <c r="A682" s="399"/>
      <c r="B682" s="458" t="s">
        <v>853</v>
      </c>
      <c r="C682" s="394">
        <f>SUM(C676:C681)</f>
        <v>22000</v>
      </c>
      <c r="D682" s="1017">
        <f>SUM(D676:D681)</f>
        <v>22669</v>
      </c>
      <c r="E682" s="1017">
        <f>SUM(E676:E681)</f>
        <v>18866</v>
      </c>
      <c r="F682" s="989">
        <f>SUM(E682/D682)</f>
        <v>0.8322378578675724</v>
      </c>
      <c r="G682" s="474"/>
    </row>
    <row r="683" spans="1:7" ht="12.75" customHeight="1">
      <c r="A683" s="76">
        <v>3424</v>
      </c>
      <c r="B683" s="481" t="s">
        <v>62</v>
      </c>
      <c r="C683" s="384"/>
      <c r="D683" s="384"/>
      <c r="E683" s="384"/>
      <c r="F683" s="442"/>
      <c r="G683" s="470"/>
    </row>
    <row r="684" spans="1:7" ht="12.75" customHeight="1">
      <c r="A684" s="387"/>
      <c r="B684" s="388" t="s">
        <v>832</v>
      </c>
      <c r="C684" s="305">
        <v>2800</v>
      </c>
      <c r="D684" s="305">
        <v>5300</v>
      </c>
      <c r="E684" s="305">
        <v>3080</v>
      </c>
      <c r="F684" s="932">
        <f>SUM(E684/D684)</f>
        <v>0.5811320754716981</v>
      </c>
      <c r="G684" s="470"/>
    </row>
    <row r="685" spans="1:7" ht="12.75" customHeight="1">
      <c r="A685" s="387"/>
      <c r="B685" s="187" t="s">
        <v>64</v>
      </c>
      <c r="C685" s="305">
        <v>1400</v>
      </c>
      <c r="D685" s="305">
        <v>3056</v>
      </c>
      <c r="E685" s="305">
        <v>151</v>
      </c>
      <c r="F685" s="932">
        <f>SUM(E685/D685)</f>
        <v>0.049410994764397906</v>
      </c>
      <c r="G685" s="607"/>
    </row>
    <row r="686" spans="1:7" ht="12.75" customHeight="1">
      <c r="A686" s="387"/>
      <c r="B686" s="389" t="s">
        <v>48</v>
      </c>
      <c r="C686" s="305">
        <v>4800</v>
      </c>
      <c r="D686" s="305">
        <v>11246</v>
      </c>
      <c r="E686" s="305">
        <v>6679</v>
      </c>
      <c r="F686" s="932">
        <f>SUM(E686/D686)</f>
        <v>0.593900053352303</v>
      </c>
      <c r="G686" s="485"/>
    </row>
    <row r="687" spans="1:7" ht="12.75" customHeight="1">
      <c r="A687" s="387"/>
      <c r="B687" s="306" t="s">
        <v>837</v>
      </c>
      <c r="C687" s="305"/>
      <c r="D687" s="305"/>
      <c r="E687" s="305"/>
      <c r="F687" s="442"/>
      <c r="G687" s="470"/>
    </row>
    <row r="688" spans="1:7" ht="12.75" customHeight="1">
      <c r="A688" s="387"/>
      <c r="B688" s="306" t="s">
        <v>58</v>
      </c>
      <c r="C688" s="305"/>
      <c r="D688" s="305"/>
      <c r="E688" s="305"/>
      <c r="F688" s="442"/>
      <c r="G688" s="470"/>
    </row>
    <row r="689" spans="1:7" ht="12.75" customHeight="1" thickBot="1">
      <c r="A689" s="387"/>
      <c r="B689" s="454" t="s">
        <v>804</v>
      </c>
      <c r="C689" s="967"/>
      <c r="D689" s="967"/>
      <c r="E689" s="392"/>
      <c r="F689" s="988"/>
      <c r="G689" s="488"/>
    </row>
    <row r="690" spans="1:7" ht="12.75" customHeight="1" thickBot="1">
      <c r="A690" s="399"/>
      <c r="B690" s="458" t="s">
        <v>853</v>
      </c>
      <c r="C690" s="394">
        <f>SUM(C684:C689)</f>
        <v>9000</v>
      </c>
      <c r="D690" s="1017">
        <f>SUM(D684:D689)</f>
        <v>19602</v>
      </c>
      <c r="E690" s="1017">
        <f>SUM(E684:E689)</f>
        <v>9910</v>
      </c>
      <c r="F690" s="989">
        <f>SUM(E690/D690)</f>
        <v>0.5055606570758086</v>
      </c>
      <c r="G690" s="474"/>
    </row>
    <row r="691" spans="1:7" ht="12.75" customHeight="1">
      <c r="A691" s="468">
        <v>3425</v>
      </c>
      <c r="B691" s="445" t="s">
        <v>755</v>
      </c>
      <c r="C691" s="446"/>
      <c r="D691" s="446"/>
      <c r="E691" s="446"/>
      <c r="F691" s="442"/>
      <c r="G691" s="491"/>
    </row>
    <row r="692" spans="1:7" ht="12.75" customHeight="1">
      <c r="A692" s="464"/>
      <c r="B692" s="449" t="s">
        <v>832</v>
      </c>
      <c r="C692" s="463"/>
      <c r="D692" s="463"/>
      <c r="E692" s="463"/>
      <c r="F692" s="442"/>
      <c r="G692" s="491"/>
    </row>
    <row r="693" spans="1:7" ht="12.75" customHeight="1">
      <c r="A693" s="464"/>
      <c r="B693" s="451" t="s">
        <v>64</v>
      </c>
      <c r="C693" s="463"/>
      <c r="D693" s="463"/>
      <c r="E693" s="463"/>
      <c r="F693" s="442"/>
      <c r="G693" s="607"/>
    </row>
    <row r="694" spans="1:7" ht="12.75" customHeight="1">
      <c r="A694" s="464"/>
      <c r="B694" s="452" t="s">
        <v>48</v>
      </c>
      <c r="C694" s="463">
        <v>4500</v>
      </c>
      <c r="D694" s="463">
        <v>10030</v>
      </c>
      <c r="E694" s="463">
        <v>4530</v>
      </c>
      <c r="F694" s="932">
        <f>SUM(E694/D694)</f>
        <v>0.45164506480558325</v>
      </c>
      <c r="G694" s="485"/>
    </row>
    <row r="695" spans="1:7" ht="12.75" customHeight="1">
      <c r="A695" s="464"/>
      <c r="B695" s="453" t="s">
        <v>837</v>
      </c>
      <c r="C695" s="463"/>
      <c r="D695" s="463"/>
      <c r="E695" s="463"/>
      <c r="F695" s="442"/>
      <c r="G695" s="607"/>
    </row>
    <row r="696" spans="1:7" ht="12.75" customHeight="1">
      <c r="A696" s="464"/>
      <c r="B696" s="453" t="s">
        <v>58</v>
      </c>
      <c r="C696" s="463"/>
      <c r="D696" s="463"/>
      <c r="E696" s="463"/>
      <c r="F696" s="442"/>
      <c r="G696" s="491"/>
    </row>
    <row r="697" spans="1:7" ht="12.75" customHeight="1" thickBot="1">
      <c r="A697" s="464"/>
      <c r="B697" s="454" t="s">
        <v>804</v>
      </c>
      <c r="C697" s="968"/>
      <c r="D697" s="968"/>
      <c r="E697" s="968"/>
      <c r="F697" s="988"/>
      <c r="G697" s="519"/>
    </row>
    <row r="698" spans="1:7" ht="12.75" customHeight="1" thickBot="1">
      <c r="A698" s="466"/>
      <c r="B698" s="458" t="s">
        <v>853</v>
      </c>
      <c r="C698" s="954">
        <f>SUM(C692:C697)</f>
        <v>4500</v>
      </c>
      <c r="D698" s="1000">
        <f>SUM(D692:D697)</f>
        <v>10030</v>
      </c>
      <c r="E698" s="1000">
        <f>SUM(E692:E697)</f>
        <v>4530</v>
      </c>
      <c r="F698" s="989">
        <f>SUM(E698/D698)</f>
        <v>0.45164506480558325</v>
      </c>
      <c r="G698" s="520"/>
    </row>
    <row r="699" spans="1:7" ht="12.75" customHeight="1">
      <c r="A699" s="468">
        <v>3426</v>
      </c>
      <c r="B699" s="445" t="s">
        <v>131</v>
      </c>
      <c r="C699" s="446"/>
      <c r="D699" s="446"/>
      <c r="E699" s="446"/>
      <c r="F699" s="442"/>
      <c r="G699" s="491"/>
    </row>
    <row r="700" spans="1:7" ht="12.75" customHeight="1">
      <c r="A700" s="464"/>
      <c r="B700" s="449" t="s">
        <v>832</v>
      </c>
      <c r="C700" s="463">
        <v>11000</v>
      </c>
      <c r="D700" s="463">
        <v>12306</v>
      </c>
      <c r="E700" s="463">
        <v>9379</v>
      </c>
      <c r="F700" s="932">
        <f>SUM(E700/D700)</f>
        <v>0.7621485454249959</v>
      </c>
      <c r="G700" s="607"/>
    </row>
    <row r="701" spans="1:7" ht="12.75" customHeight="1">
      <c r="A701" s="464"/>
      <c r="B701" s="451" t="s">
        <v>64</v>
      </c>
      <c r="C701" s="463">
        <v>3000</v>
      </c>
      <c r="D701" s="463">
        <v>3451</v>
      </c>
      <c r="E701" s="463">
        <v>1887</v>
      </c>
      <c r="F701" s="932">
        <f>SUM(E701/D701)</f>
        <v>0.5467980295566502</v>
      </c>
      <c r="G701" s="607"/>
    </row>
    <row r="702" spans="1:7" ht="12.75" customHeight="1">
      <c r="A702" s="464"/>
      <c r="B702" s="452" t="s">
        <v>48</v>
      </c>
      <c r="C702" s="463">
        <v>52000</v>
      </c>
      <c r="D702" s="463">
        <v>58105</v>
      </c>
      <c r="E702" s="463">
        <v>43789</v>
      </c>
      <c r="F702" s="932">
        <f>SUM(E702/D702)</f>
        <v>0.7536184493589192</v>
      </c>
      <c r="G702" s="485"/>
    </row>
    <row r="703" spans="1:7" ht="12.75" customHeight="1">
      <c r="A703" s="464"/>
      <c r="B703" s="453" t="s">
        <v>837</v>
      </c>
      <c r="C703" s="463"/>
      <c r="D703" s="463"/>
      <c r="E703" s="463"/>
      <c r="F703" s="442"/>
      <c r="G703" s="470"/>
    </row>
    <row r="704" spans="1:7" ht="12.75" customHeight="1">
      <c r="A704" s="464"/>
      <c r="B704" s="453" t="s">
        <v>58</v>
      </c>
      <c r="C704" s="463"/>
      <c r="D704" s="463"/>
      <c r="E704" s="463"/>
      <c r="F704" s="442"/>
      <c r="G704" s="491"/>
    </row>
    <row r="705" spans="1:7" ht="12.75" customHeight="1" thickBot="1">
      <c r="A705" s="464"/>
      <c r="B705" s="454" t="s">
        <v>804</v>
      </c>
      <c r="C705" s="968"/>
      <c r="D705" s="968"/>
      <c r="E705" s="968"/>
      <c r="F705" s="988"/>
      <c r="G705" s="521"/>
    </row>
    <row r="706" spans="1:7" ht="12.75" customHeight="1" thickBot="1">
      <c r="A706" s="466"/>
      <c r="B706" s="458" t="s">
        <v>853</v>
      </c>
      <c r="C706" s="954">
        <f>SUM(C700:C705)</f>
        <v>66000</v>
      </c>
      <c r="D706" s="1000">
        <f>SUM(D700:D705)</f>
        <v>73862</v>
      </c>
      <c r="E706" s="1000">
        <f>SUM(E700:E705)</f>
        <v>55055</v>
      </c>
      <c r="F706" s="989">
        <f>SUM(E706/D706)</f>
        <v>0.7453765129565947</v>
      </c>
      <c r="G706" s="520"/>
    </row>
    <row r="707" spans="1:7" ht="12.75" customHeight="1">
      <c r="A707" s="468">
        <v>3427</v>
      </c>
      <c r="B707" s="445" t="s">
        <v>756</v>
      </c>
      <c r="C707" s="446"/>
      <c r="D707" s="446"/>
      <c r="E707" s="446"/>
      <c r="F707" s="442"/>
      <c r="G707" s="491"/>
    </row>
    <row r="708" spans="1:7" ht="12.75" customHeight="1">
      <c r="A708" s="464"/>
      <c r="B708" s="449" t="s">
        <v>832</v>
      </c>
      <c r="C708" s="463">
        <v>6120</v>
      </c>
      <c r="D708" s="463">
        <v>6412</v>
      </c>
      <c r="E708" s="463">
        <v>6163</v>
      </c>
      <c r="F708" s="932">
        <f>SUM(E708/D708)</f>
        <v>0.9611665626949469</v>
      </c>
      <c r="G708" s="491"/>
    </row>
    <row r="709" spans="1:7" ht="12.75" customHeight="1">
      <c r="A709" s="464"/>
      <c r="B709" s="451" t="s">
        <v>64</v>
      </c>
      <c r="C709" s="463">
        <v>1600</v>
      </c>
      <c r="D709" s="463">
        <v>1424</v>
      </c>
      <c r="E709" s="463">
        <v>1232</v>
      </c>
      <c r="F709" s="932">
        <f>SUM(E709/D709)</f>
        <v>0.8651685393258427</v>
      </c>
      <c r="G709" s="607"/>
    </row>
    <row r="710" spans="1:7" ht="12.75" customHeight="1">
      <c r="A710" s="464"/>
      <c r="B710" s="452" t="s">
        <v>48</v>
      </c>
      <c r="C710" s="463">
        <v>13280</v>
      </c>
      <c r="D710" s="463">
        <v>15315</v>
      </c>
      <c r="E710" s="463">
        <v>11979</v>
      </c>
      <c r="F710" s="932">
        <f>SUM(E710/D710)</f>
        <v>0.7821743388834476</v>
      </c>
      <c r="G710" s="485"/>
    </row>
    <row r="711" spans="1:7" ht="12.75" customHeight="1">
      <c r="A711" s="464"/>
      <c r="B711" s="453" t="s">
        <v>837</v>
      </c>
      <c r="C711" s="463"/>
      <c r="D711" s="463"/>
      <c r="E711" s="463"/>
      <c r="F711" s="932"/>
      <c r="G711" s="470"/>
    </row>
    <row r="712" spans="1:7" ht="12.75" customHeight="1">
      <c r="A712" s="464"/>
      <c r="B712" s="453" t="s">
        <v>58</v>
      </c>
      <c r="C712" s="463"/>
      <c r="D712" s="463"/>
      <c r="E712" s="463"/>
      <c r="F712" s="442"/>
      <c r="G712" s="491"/>
    </row>
    <row r="713" spans="1:7" ht="12.75" customHeight="1" thickBot="1">
      <c r="A713" s="464"/>
      <c r="B713" s="454" t="s">
        <v>804</v>
      </c>
      <c r="C713" s="968"/>
      <c r="D713" s="968"/>
      <c r="E713" s="968"/>
      <c r="F713" s="988"/>
      <c r="G713" s="519"/>
    </row>
    <row r="714" spans="1:7" ht="12.75" customHeight="1" thickBot="1">
      <c r="A714" s="466"/>
      <c r="B714" s="458" t="s">
        <v>853</v>
      </c>
      <c r="C714" s="954">
        <f>SUM(C708:C713)</f>
        <v>21000</v>
      </c>
      <c r="D714" s="1000">
        <f>SUM(D708:D713)</f>
        <v>23151</v>
      </c>
      <c r="E714" s="1000">
        <f>SUM(E708:E713)</f>
        <v>19374</v>
      </c>
      <c r="F714" s="989">
        <f>SUM(E714/D714)</f>
        <v>0.8368536996242063</v>
      </c>
      <c r="G714" s="520"/>
    </row>
    <row r="715" spans="1:7" ht="12.75" customHeight="1">
      <c r="A715" s="76">
        <v>3428</v>
      </c>
      <c r="B715" s="481" t="s">
        <v>624</v>
      </c>
      <c r="C715" s="384"/>
      <c r="D715" s="384"/>
      <c r="E715" s="384"/>
      <c r="F715" s="442"/>
      <c r="G715" s="470"/>
    </row>
    <row r="716" spans="1:7" ht="12.75" customHeight="1">
      <c r="A716" s="387"/>
      <c r="B716" s="388" t="s">
        <v>832</v>
      </c>
      <c r="C716" s="305"/>
      <c r="D716" s="305"/>
      <c r="E716" s="305"/>
      <c r="F716" s="442"/>
      <c r="G716" s="470"/>
    </row>
    <row r="717" spans="1:7" ht="12.75" customHeight="1">
      <c r="A717" s="387"/>
      <c r="B717" s="187" t="s">
        <v>64</v>
      </c>
      <c r="C717" s="305"/>
      <c r="D717" s="305"/>
      <c r="E717" s="305"/>
      <c r="F717" s="442"/>
      <c r="G717" s="470"/>
    </row>
    <row r="718" spans="1:7" ht="12.75" customHeight="1">
      <c r="A718" s="387"/>
      <c r="B718" s="389" t="s">
        <v>48</v>
      </c>
      <c r="C718" s="305">
        <v>3000</v>
      </c>
      <c r="D718" s="305">
        <v>3000</v>
      </c>
      <c r="E718" s="305">
        <v>3000</v>
      </c>
      <c r="F718" s="932">
        <f>SUM(E718/D718)</f>
        <v>1</v>
      </c>
      <c r="G718" s="608"/>
    </row>
    <row r="719" spans="1:7" ht="12.75" customHeight="1">
      <c r="A719" s="387"/>
      <c r="B719" s="306" t="s">
        <v>837</v>
      </c>
      <c r="C719" s="305"/>
      <c r="D719" s="305"/>
      <c r="E719" s="305"/>
      <c r="F719" s="442"/>
      <c r="G719" s="607"/>
    </row>
    <row r="720" spans="1:7" ht="12.75" customHeight="1">
      <c r="A720" s="387"/>
      <c r="B720" s="306" t="s">
        <v>58</v>
      </c>
      <c r="C720" s="305"/>
      <c r="D720" s="305"/>
      <c r="E720" s="305"/>
      <c r="F720" s="442"/>
      <c r="G720" s="470"/>
    </row>
    <row r="721" spans="1:7" ht="12.75" customHeight="1" thickBot="1">
      <c r="A721" s="387"/>
      <c r="B721" s="454" t="s">
        <v>804</v>
      </c>
      <c r="C721" s="392"/>
      <c r="D721" s="392"/>
      <c r="E721" s="392"/>
      <c r="F721" s="988"/>
      <c r="G721" s="488"/>
    </row>
    <row r="722" spans="1:7" ht="12.75" customHeight="1" thickBot="1">
      <c r="A722" s="399"/>
      <c r="B722" s="458" t="s">
        <v>853</v>
      </c>
      <c r="C722" s="394">
        <f>SUM(C716:C721)</f>
        <v>3000</v>
      </c>
      <c r="D722" s="1017">
        <f>SUM(D716:D721)</f>
        <v>3000</v>
      </c>
      <c r="E722" s="1017">
        <f>SUM(E716:E721)</f>
        <v>3000</v>
      </c>
      <c r="F722" s="989">
        <f>SUM(E722/D722)</f>
        <v>1</v>
      </c>
      <c r="G722" s="474"/>
    </row>
    <row r="723" spans="1:7" ht="12.75" customHeight="1">
      <c r="A723" s="468">
        <v>3429</v>
      </c>
      <c r="B723" s="445" t="s">
        <v>741</v>
      </c>
      <c r="C723" s="446"/>
      <c r="D723" s="446"/>
      <c r="E723" s="446"/>
      <c r="F723" s="442"/>
      <c r="G723" s="491"/>
    </row>
    <row r="724" spans="1:7" ht="12.75" customHeight="1">
      <c r="A724" s="464"/>
      <c r="B724" s="449" t="s">
        <v>832</v>
      </c>
      <c r="C724" s="463"/>
      <c r="D724" s="463"/>
      <c r="E724" s="463"/>
      <c r="F724" s="442"/>
      <c r="G724" s="491"/>
    </row>
    <row r="725" spans="1:7" ht="12.75" customHeight="1">
      <c r="A725" s="464"/>
      <c r="B725" s="451" t="s">
        <v>64</v>
      </c>
      <c r="C725" s="463"/>
      <c r="D725" s="463"/>
      <c r="E725" s="463"/>
      <c r="F725" s="442"/>
      <c r="G725" s="491"/>
    </row>
    <row r="726" spans="1:7" ht="12.75" customHeight="1">
      <c r="A726" s="464"/>
      <c r="B726" s="452" t="s">
        <v>48</v>
      </c>
      <c r="C726" s="463">
        <v>2000</v>
      </c>
      <c r="D726" s="463">
        <v>2000</v>
      </c>
      <c r="E726" s="463">
        <v>2000</v>
      </c>
      <c r="F726" s="932">
        <f>SUM(E726/D726)</f>
        <v>1</v>
      </c>
      <c r="G726" s="608"/>
    </row>
    <row r="727" spans="1:7" ht="12.75" customHeight="1">
      <c r="A727" s="464"/>
      <c r="B727" s="453" t="s">
        <v>837</v>
      </c>
      <c r="C727" s="463"/>
      <c r="D727" s="463"/>
      <c r="E727" s="463"/>
      <c r="F727" s="442"/>
      <c r="G727" s="470"/>
    </row>
    <row r="728" spans="1:7" ht="12.75" customHeight="1">
      <c r="A728" s="464"/>
      <c r="B728" s="453" t="s">
        <v>58</v>
      </c>
      <c r="C728" s="463"/>
      <c r="D728" s="463"/>
      <c r="E728" s="463"/>
      <c r="F728" s="442"/>
      <c r="G728" s="491"/>
    </row>
    <row r="729" spans="1:7" ht="12.75" customHeight="1" thickBot="1">
      <c r="A729" s="464"/>
      <c r="B729" s="454" t="s">
        <v>804</v>
      </c>
      <c r="C729" s="968"/>
      <c r="D729" s="968"/>
      <c r="E729" s="968"/>
      <c r="F729" s="988"/>
      <c r="G729" s="519"/>
    </row>
    <row r="730" spans="1:7" ht="12.75" customHeight="1" thickBot="1">
      <c r="A730" s="466"/>
      <c r="B730" s="458" t="s">
        <v>853</v>
      </c>
      <c r="C730" s="954">
        <f>SUM(C724:C729)</f>
        <v>2000</v>
      </c>
      <c r="D730" s="1000">
        <f>SUM(D724:D729)</f>
        <v>2000</v>
      </c>
      <c r="E730" s="1000">
        <f>SUM(E724:E729)</f>
        <v>2000</v>
      </c>
      <c r="F730" s="989">
        <f>SUM(E730/D730)</f>
        <v>1</v>
      </c>
      <c r="G730" s="520"/>
    </row>
    <row r="731" spans="1:7" ht="12.75" customHeight="1">
      <c r="A731" s="468">
        <v>3431</v>
      </c>
      <c r="B731" s="445" t="s">
        <v>891</v>
      </c>
      <c r="C731" s="446"/>
      <c r="D731" s="446"/>
      <c r="E731" s="446"/>
      <c r="F731" s="442"/>
      <c r="G731" s="491"/>
    </row>
    <row r="732" spans="1:7" ht="12.75" customHeight="1">
      <c r="A732" s="464"/>
      <c r="B732" s="449" t="s">
        <v>832</v>
      </c>
      <c r="C732" s="463"/>
      <c r="D732" s="463"/>
      <c r="E732" s="463"/>
      <c r="F732" s="442"/>
      <c r="G732" s="491"/>
    </row>
    <row r="733" spans="1:7" ht="12.75" customHeight="1">
      <c r="A733" s="464"/>
      <c r="B733" s="451" t="s">
        <v>64</v>
      </c>
      <c r="C733" s="463"/>
      <c r="D733" s="463"/>
      <c r="E733" s="463"/>
      <c r="F733" s="442"/>
      <c r="G733" s="491"/>
    </row>
    <row r="734" spans="1:7" ht="12.75" customHeight="1">
      <c r="A734" s="464"/>
      <c r="B734" s="452" t="s">
        <v>48</v>
      </c>
      <c r="C734" s="463">
        <v>5000</v>
      </c>
      <c r="D734" s="463">
        <v>5000</v>
      </c>
      <c r="E734" s="463">
        <v>5000</v>
      </c>
      <c r="F734" s="932">
        <f>SUM(E734/D734)</f>
        <v>1</v>
      </c>
      <c r="G734" s="608"/>
    </row>
    <row r="735" spans="1:7" ht="12.75" customHeight="1">
      <c r="A735" s="464"/>
      <c r="B735" s="453" t="s">
        <v>837</v>
      </c>
      <c r="C735" s="463"/>
      <c r="D735" s="463"/>
      <c r="E735" s="463"/>
      <c r="F735" s="442"/>
      <c r="G735" s="491"/>
    </row>
    <row r="736" spans="1:7" ht="12.75" customHeight="1">
      <c r="A736" s="464"/>
      <c r="B736" s="453" t="s">
        <v>58</v>
      </c>
      <c r="C736" s="463"/>
      <c r="D736" s="463"/>
      <c r="E736" s="463"/>
      <c r="F736" s="442"/>
      <c r="G736" s="491"/>
    </row>
    <row r="737" spans="1:7" ht="12.75" customHeight="1" thickBot="1">
      <c r="A737" s="464"/>
      <c r="B737" s="454" t="s">
        <v>804</v>
      </c>
      <c r="C737" s="968"/>
      <c r="D737" s="968"/>
      <c r="E737" s="968"/>
      <c r="F737" s="988"/>
      <c r="G737" s="519"/>
    </row>
    <row r="738" spans="1:7" ht="12.75" customHeight="1" thickBot="1">
      <c r="A738" s="466"/>
      <c r="B738" s="458" t="s">
        <v>853</v>
      </c>
      <c r="C738" s="954">
        <f>SUM(C732:C737)</f>
        <v>5000</v>
      </c>
      <c r="D738" s="1000">
        <f>SUM(D732:D737)</f>
        <v>5000</v>
      </c>
      <c r="E738" s="1000">
        <f>SUM(E732:E737)</f>
        <v>5000</v>
      </c>
      <c r="F738" s="989">
        <f>SUM(E738/D738)</f>
        <v>1</v>
      </c>
      <c r="G738" s="520"/>
    </row>
    <row r="739" spans="1:7" ht="12.75" customHeight="1">
      <c r="A739" s="468">
        <v>3432</v>
      </c>
      <c r="B739" s="445" t="s">
        <v>151</v>
      </c>
      <c r="C739" s="446"/>
      <c r="D739" s="446"/>
      <c r="E739" s="446"/>
      <c r="F739" s="442"/>
      <c r="G739" s="491"/>
    </row>
    <row r="740" spans="1:7" ht="12.75" customHeight="1">
      <c r="A740" s="464"/>
      <c r="B740" s="449" t="s">
        <v>832</v>
      </c>
      <c r="C740" s="463"/>
      <c r="D740" s="463"/>
      <c r="E740" s="463"/>
      <c r="F740" s="442"/>
      <c r="G740" s="491"/>
    </row>
    <row r="741" spans="1:7" ht="12.75" customHeight="1">
      <c r="A741" s="464"/>
      <c r="B741" s="451" t="s">
        <v>64</v>
      </c>
      <c r="C741" s="463"/>
      <c r="D741" s="463"/>
      <c r="E741" s="463"/>
      <c r="F741" s="442"/>
      <c r="G741" s="608"/>
    </row>
    <row r="742" spans="1:7" ht="12.75" customHeight="1">
      <c r="A742" s="464"/>
      <c r="B742" s="452" t="s">
        <v>48</v>
      </c>
      <c r="C742" s="463">
        <v>5000</v>
      </c>
      <c r="D742" s="463">
        <v>5000</v>
      </c>
      <c r="E742" s="463">
        <v>5000</v>
      </c>
      <c r="F742" s="932">
        <f>SUM(E742/D742)</f>
        <v>1</v>
      </c>
      <c r="G742" s="608"/>
    </row>
    <row r="743" spans="1:7" ht="12.75" customHeight="1">
      <c r="A743" s="464"/>
      <c r="B743" s="453" t="s">
        <v>837</v>
      </c>
      <c r="C743" s="463"/>
      <c r="D743" s="463"/>
      <c r="E743" s="463"/>
      <c r="F743" s="442"/>
      <c r="G743" s="470"/>
    </row>
    <row r="744" spans="1:7" ht="12.75" customHeight="1">
      <c r="A744" s="464"/>
      <c r="B744" s="453" t="s">
        <v>58</v>
      </c>
      <c r="C744" s="463"/>
      <c r="D744" s="463"/>
      <c r="E744" s="463"/>
      <c r="F744" s="442"/>
      <c r="G744" s="491"/>
    </row>
    <row r="745" spans="1:7" ht="12.75" customHeight="1" thickBot="1">
      <c r="A745" s="464"/>
      <c r="B745" s="454" t="s">
        <v>804</v>
      </c>
      <c r="C745" s="968"/>
      <c r="D745" s="968"/>
      <c r="E745" s="968"/>
      <c r="F745" s="988"/>
      <c r="G745" s="519"/>
    </row>
    <row r="746" spans="1:7" ht="12.75" customHeight="1" thickBot="1">
      <c r="A746" s="466"/>
      <c r="B746" s="458" t="s">
        <v>853</v>
      </c>
      <c r="C746" s="954">
        <f>SUM(C740:C745)</f>
        <v>5000</v>
      </c>
      <c r="D746" s="1000">
        <f>SUM(D740:D745)</f>
        <v>5000</v>
      </c>
      <c r="E746" s="1000">
        <f>SUM(E740:E745)</f>
        <v>5000</v>
      </c>
      <c r="F746" s="989">
        <f>SUM(E746/D746)</f>
        <v>1</v>
      </c>
      <c r="G746" s="520"/>
    </row>
    <row r="747" spans="1:7" ht="12.75" customHeight="1">
      <c r="A747" s="468">
        <v>3433</v>
      </c>
      <c r="B747" s="445" t="s">
        <v>609</v>
      </c>
      <c r="C747" s="446"/>
      <c r="D747" s="446"/>
      <c r="E747" s="446"/>
      <c r="F747" s="442"/>
      <c r="G747" s="491"/>
    </row>
    <row r="748" spans="1:7" ht="12.75" customHeight="1">
      <c r="A748" s="464"/>
      <c r="B748" s="449" t="s">
        <v>832</v>
      </c>
      <c r="C748" s="463"/>
      <c r="D748" s="463"/>
      <c r="E748" s="463"/>
      <c r="F748" s="442"/>
      <c r="G748" s="491"/>
    </row>
    <row r="749" spans="1:7" ht="12.75" customHeight="1">
      <c r="A749" s="464"/>
      <c r="B749" s="451" t="s">
        <v>64</v>
      </c>
      <c r="C749" s="463"/>
      <c r="D749" s="463"/>
      <c r="E749" s="463"/>
      <c r="F749" s="442"/>
      <c r="G749" s="491"/>
    </row>
    <row r="750" spans="1:7" ht="12.75" customHeight="1">
      <c r="A750" s="464"/>
      <c r="B750" s="452" t="s">
        <v>48</v>
      </c>
      <c r="C750" s="463">
        <v>3000</v>
      </c>
      <c r="D750" s="463">
        <v>3000</v>
      </c>
      <c r="E750" s="463">
        <v>3000</v>
      </c>
      <c r="F750" s="932">
        <f>SUM(E750/D750)</f>
        <v>1</v>
      </c>
      <c r="G750" s="608"/>
    </row>
    <row r="751" spans="1:7" ht="12.75" customHeight="1">
      <c r="A751" s="464"/>
      <c r="B751" s="453" t="s">
        <v>837</v>
      </c>
      <c r="C751" s="463"/>
      <c r="D751" s="463"/>
      <c r="E751" s="463"/>
      <c r="F751" s="442"/>
      <c r="G751" s="470"/>
    </row>
    <row r="752" spans="1:7" ht="12.75" customHeight="1">
      <c r="A752" s="464"/>
      <c r="B752" s="453" t="s">
        <v>58</v>
      </c>
      <c r="C752" s="463"/>
      <c r="D752" s="463"/>
      <c r="E752" s="463"/>
      <c r="F752" s="442"/>
      <c r="G752" s="491"/>
    </row>
    <row r="753" spans="1:7" ht="12.75" customHeight="1">
      <c r="A753" s="464"/>
      <c r="B753" s="453" t="s">
        <v>837</v>
      </c>
      <c r="C753" s="463"/>
      <c r="D753" s="463"/>
      <c r="E753" s="463"/>
      <c r="F753" s="442"/>
      <c r="G753" s="502"/>
    </row>
    <row r="754" spans="1:7" ht="12.75" customHeight="1" thickBot="1">
      <c r="A754" s="464"/>
      <c r="B754" s="454" t="s">
        <v>804</v>
      </c>
      <c r="C754" s="968"/>
      <c r="D754" s="968"/>
      <c r="E754" s="968"/>
      <c r="F754" s="988"/>
      <c r="G754" s="519"/>
    </row>
    <row r="755" spans="1:7" ht="12.75" customHeight="1" thickBot="1">
      <c r="A755" s="466"/>
      <c r="B755" s="458" t="s">
        <v>853</v>
      </c>
      <c r="C755" s="954">
        <f>SUM(C748:C754)</f>
        <v>3000</v>
      </c>
      <c r="D755" s="1000">
        <f>SUM(D748:D754)</f>
        <v>3000</v>
      </c>
      <c r="E755" s="1000">
        <f>SUM(E748:E754)</f>
        <v>3000</v>
      </c>
      <c r="F755" s="989">
        <f>SUM(E755/D755)</f>
        <v>1</v>
      </c>
      <c r="G755" s="520"/>
    </row>
    <row r="756" spans="1:7" ht="12.75" customHeight="1">
      <c r="A756" s="468">
        <v>3434</v>
      </c>
      <c r="B756" s="445" t="s">
        <v>152</v>
      </c>
      <c r="C756" s="446"/>
      <c r="D756" s="446"/>
      <c r="E756" s="446"/>
      <c r="F756" s="442"/>
      <c r="G756" s="491"/>
    </row>
    <row r="757" spans="1:7" ht="12.75" customHeight="1">
      <c r="A757" s="464"/>
      <c r="B757" s="449" t="s">
        <v>832</v>
      </c>
      <c r="C757" s="463"/>
      <c r="D757" s="463"/>
      <c r="E757" s="463"/>
      <c r="F757" s="442"/>
      <c r="G757" s="491"/>
    </row>
    <row r="758" spans="1:7" ht="12.75" customHeight="1">
      <c r="A758" s="464"/>
      <c r="B758" s="451" t="s">
        <v>64</v>
      </c>
      <c r="C758" s="463"/>
      <c r="D758" s="463"/>
      <c r="E758" s="463"/>
      <c r="F758" s="442"/>
      <c r="G758" s="608"/>
    </row>
    <row r="759" spans="1:7" ht="12.75" customHeight="1">
      <c r="A759" s="464"/>
      <c r="B759" s="452" t="s">
        <v>48</v>
      </c>
      <c r="C759" s="463">
        <v>3000</v>
      </c>
      <c r="D759" s="463">
        <v>3000</v>
      </c>
      <c r="E759" s="463">
        <v>3000</v>
      </c>
      <c r="F759" s="932">
        <f>SUM(E759/D759)</f>
        <v>1</v>
      </c>
      <c r="G759" s="608"/>
    </row>
    <row r="760" spans="1:7" ht="12.75" customHeight="1">
      <c r="A760" s="464"/>
      <c r="B760" s="453" t="s">
        <v>837</v>
      </c>
      <c r="C760" s="463"/>
      <c r="D760" s="463"/>
      <c r="E760" s="463"/>
      <c r="F760" s="442"/>
      <c r="G760" s="470"/>
    </row>
    <row r="761" spans="1:7" ht="12.75" customHeight="1">
      <c r="A761" s="464"/>
      <c r="B761" s="453" t="s">
        <v>58</v>
      </c>
      <c r="C761" s="463"/>
      <c r="D761" s="463"/>
      <c r="E761" s="463"/>
      <c r="F761" s="442"/>
      <c r="G761" s="491"/>
    </row>
    <row r="762" spans="1:7" ht="12.75" customHeight="1" thickBot="1">
      <c r="A762" s="464"/>
      <c r="B762" s="454" t="s">
        <v>804</v>
      </c>
      <c r="C762" s="968"/>
      <c r="D762" s="968"/>
      <c r="E762" s="968"/>
      <c r="F762" s="988"/>
      <c r="G762" s="519"/>
    </row>
    <row r="763" spans="1:7" ht="12.75" customHeight="1" thickBot="1">
      <c r="A763" s="466"/>
      <c r="B763" s="458" t="s">
        <v>853</v>
      </c>
      <c r="C763" s="954">
        <f>SUM(C757:C762)</f>
        <v>3000</v>
      </c>
      <c r="D763" s="1000">
        <f>SUM(D757:D762)</f>
        <v>3000</v>
      </c>
      <c r="E763" s="1000">
        <f>SUM(E757:E762)</f>
        <v>3000</v>
      </c>
      <c r="F763" s="989">
        <f>SUM(E763/D763)</f>
        <v>1</v>
      </c>
      <c r="G763" s="520"/>
    </row>
    <row r="764" spans="1:7" ht="12" customHeight="1">
      <c r="A764" s="468">
        <v>3435</v>
      </c>
      <c r="B764" s="478" t="s">
        <v>153</v>
      </c>
      <c r="C764" s="446"/>
      <c r="D764" s="446"/>
      <c r="E764" s="446"/>
      <c r="F764" s="442"/>
      <c r="G764" s="522"/>
    </row>
    <row r="765" spans="1:7" ht="12.75" customHeight="1">
      <c r="A765" s="468"/>
      <c r="B765" s="449" t="s">
        <v>832</v>
      </c>
      <c r="C765" s="446"/>
      <c r="D765" s="446"/>
      <c r="E765" s="446"/>
      <c r="F765" s="442"/>
      <c r="G765" s="523"/>
    </row>
    <row r="766" spans="1:7" ht="12.75" customHeight="1">
      <c r="A766" s="468"/>
      <c r="B766" s="451" t="s">
        <v>64</v>
      </c>
      <c r="C766" s="446"/>
      <c r="D766" s="446"/>
      <c r="E766" s="446"/>
      <c r="F766" s="442"/>
      <c r="G766" s="608"/>
    </row>
    <row r="767" spans="1:7" ht="12.75" customHeight="1">
      <c r="A767" s="468"/>
      <c r="B767" s="452" t="s">
        <v>48</v>
      </c>
      <c r="C767" s="463">
        <v>1500</v>
      </c>
      <c r="D767" s="463">
        <v>1500</v>
      </c>
      <c r="E767" s="463">
        <v>1500</v>
      </c>
      <c r="F767" s="932">
        <f>SUM(E767/D767)</f>
        <v>1</v>
      </c>
      <c r="G767" s="608"/>
    </row>
    <row r="768" spans="1:7" ht="12.75" customHeight="1">
      <c r="A768" s="468"/>
      <c r="B768" s="453" t="s">
        <v>837</v>
      </c>
      <c r="C768" s="463"/>
      <c r="D768" s="463"/>
      <c r="E768" s="463"/>
      <c r="F768" s="442"/>
      <c r="G768" s="502"/>
    </row>
    <row r="769" spans="1:7" ht="12.75" customHeight="1">
      <c r="A769" s="468"/>
      <c r="B769" s="453" t="s">
        <v>58</v>
      </c>
      <c r="C769" s="446"/>
      <c r="D769" s="446"/>
      <c r="E769" s="446"/>
      <c r="F769" s="442"/>
      <c r="G769" s="523"/>
    </row>
    <row r="770" spans="1:7" ht="14.25" customHeight="1" thickBot="1">
      <c r="A770" s="468"/>
      <c r="B770" s="454" t="s">
        <v>804</v>
      </c>
      <c r="C770" s="969"/>
      <c r="D770" s="969"/>
      <c r="E770" s="1129"/>
      <c r="F770" s="988"/>
      <c r="G770" s="523"/>
    </row>
    <row r="771" spans="1:7" ht="14.25" customHeight="1" thickBot="1">
      <c r="A771" s="466"/>
      <c r="B771" s="458" t="s">
        <v>853</v>
      </c>
      <c r="C771" s="954">
        <f>SUM(C765:C770)</f>
        <v>1500</v>
      </c>
      <c r="D771" s="1000">
        <f>SUM(D765:D770)</f>
        <v>1500</v>
      </c>
      <c r="E771" s="1000">
        <f>SUM(E765:E770)</f>
        <v>1500</v>
      </c>
      <c r="F771" s="989">
        <f>SUM(E771/D771)</f>
        <v>1</v>
      </c>
      <c r="G771" s="520"/>
    </row>
    <row r="772" spans="1:7" ht="14.25" customHeight="1">
      <c r="A772" s="468">
        <v>3436</v>
      </c>
      <c r="B772" s="997" t="s">
        <v>431</v>
      </c>
      <c r="C772" s="998"/>
      <c r="D772" s="998"/>
      <c r="E772" s="998"/>
      <c r="F772" s="442"/>
      <c r="G772" s="442"/>
    </row>
    <row r="773" spans="1:7" ht="12" customHeight="1">
      <c r="A773" s="468"/>
      <c r="B773" s="449" t="s">
        <v>832</v>
      </c>
      <c r="C773" s="998"/>
      <c r="D773" s="892"/>
      <c r="E773" s="892"/>
      <c r="F773" s="442"/>
      <c r="G773" s="932"/>
    </row>
    <row r="774" spans="1:7" ht="12" customHeight="1">
      <c r="A774" s="468"/>
      <c r="B774" s="451" t="s">
        <v>64</v>
      </c>
      <c r="C774" s="998"/>
      <c r="D774" s="892"/>
      <c r="E774" s="892"/>
      <c r="F774" s="442"/>
      <c r="G774" s="932"/>
    </row>
    <row r="775" spans="1:7" ht="12" customHeight="1">
      <c r="A775" s="468"/>
      <c r="B775" s="452" t="s">
        <v>48</v>
      </c>
      <c r="C775" s="892"/>
      <c r="D775" s="892">
        <v>1045</v>
      </c>
      <c r="E775" s="892">
        <v>1045</v>
      </c>
      <c r="F775" s="932">
        <f>SUM(E775/D775)</f>
        <v>1</v>
      </c>
      <c r="G775" s="932"/>
    </row>
    <row r="776" spans="1:7" ht="12" customHeight="1">
      <c r="A776" s="468"/>
      <c r="B776" s="453" t="s">
        <v>837</v>
      </c>
      <c r="C776" s="892"/>
      <c r="D776" s="892"/>
      <c r="E776" s="892"/>
      <c r="F776" s="442"/>
      <c r="G776" s="442"/>
    </row>
    <row r="777" spans="1:7" ht="12" customHeight="1">
      <c r="A777" s="468"/>
      <c r="B777" s="453" t="s">
        <v>58</v>
      </c>
      <c r="C777" s="998"/>
      <c r="D777" s="998"/>
      <c r="E777" s="998"/>
      <c r="F777" s="442"/>
      <c r="G777" s="442"/>
    </row>
    <row r="778" spans="1:7" ht="12" customHeight="1" thickBot="1">
      <c r="A778" s="468"/>
      <c r="B778" s="454" t="s">
        <v>804</v>
      </c>
      <c r="C778" s="999"/>
      <c r="D778" s="999"/>
      <c r="E778" s="1130"/>
      <c r="F778" s="988"/>
      <c r="G778" s="988"/>
    </row>
    <row r="779" spans="1:7" ht="14.25" customHeight="1" thickBot="1">
      <c r="A779" s="466"/>
      <c r="B779" s="458" t="s">
        <v>853</v>
      </c>
      <c r="C779" s="1000">
        <f>SUM(C773:C778)</f>
        <v>0</v>
      </c>
      <c r="D779" s="1000">
        <f>SUM(D773:D778)</f>
        <v>1045</v>
      </c>
      <c r="E779" s="1000">
        <f>SUM(E773:E778)</f>
        <v>1045</v>
      </c>
      <c r="F779" s="989">
        <f aca="true" t="shared" si="1" ref="F779:F809">SUM(E779/D779)</f>
        <v>1</v>
      </c>
      <c r="G779" s="989"/>
    </row>
    <row r="780" spans="1:7" ht="12.75" customHeight="1">
      <c r="A780" s="468">
        <v>3451</v>
      </c>
      <c r="B780" s="445" t="s">
        <v>851</v>
      </c>
      <c r="C780" s="446"/>
      <c r="D780" s="446"/>
      <c r="E780" s="446"/>
      <c r="F780" s="442"/>
      <c r="G780" s="502"/>
    </row>
    <row r="781" spans="1:7" ht="12.75" customHeight="1">
      <c r="A781" s="464"/>
      <c r="B781" s="449" t="s">
        <v>832</v>
      </c>
      <c r="C781" s="463"/>
      <c r="D781" s="463"/>
      <c r="E781" s="463"/>
      <c r="F781" s="442"/>
      <c r="G781" s="491"/>
    </row>
    <row r="782" spans="1:7" ht="12.75" customHeight="1">
      <c r="A782" s="464"/>
      <c r="B782" s="451" t="s">
        <v>64</v>
      </c>
      <c r="C782" s="463"/>
      <c r="D782" s="463"/>
      <c r="E782" s="463"/>
      <c r="F782" s="442"/>
      <c r="G782" s="490"/>
    </row>
    <row r="783" spans="1:7" ht="12.75" customHeight="1">
      <c r="A783" s="464"/>
      <c r="B783" s="452" t="s">
        <v>48</v>
      </c>
      <c r="C783" s="463">
        <v>600</v>
      </c>
      <c r="D783" s="463">
        <v>903</v>
      </c>
      <c r="E783" s="463">
        <v>857</v>
      </c>
      <c r="F783" s="932">
        <f t="shared" si="1"/>
        <v>0.9490586932447398</v>
      </c>
      <c r="G783" s="614"/>
    </row>
    <row r="784" spans="1:7" ht="12.75" customHeight="1">
      <c r="A784" s="464"/>
      <c r="B784" s="453" t="s">
        <v>837</v>
      </c>
      <c r="C784" s="463"/>
      <c r="D784" s="463"/>
      <c r="E784" s="463"/>
      <c r="F784" s="442"/>
      <c r="G784" s="614"/>
    </row>
    <row r="785" spans="1:7" ht="12.75" customHeight="1">
      <c r="A785" s="464"/>
      <c r="B785" s="453" t="s">
        <v>58</v>
      </c>
      <c r="C785" s="463"/>
      <c r="D785" s="463"/>
      <c r="E785" s="463"/>
      <c r="F785" s="442"/>
      <c r="G785" s="491"/>
    </row>
    <row r="786" spans="1:7" ht="12.75" customHeight="1" thickBot="1">
      <c r="A786" s="464"/>
      <c r="B786" s="454" t="s">
        <v>804</v>
      </c>
      <c r="C786" s="968"/>
      <c r="D786" s="968"/>
      <c r="E786" s="953"/>
      <c r="F786" s="988"/>
      <c r="G786" s="519"/>
    </row>
    <row r="787" spans="1:7" ht="12.75" customHeight="1" thickBot="1">
      <c r="A787" s="466"/>
      <c r="B787" s="458" t="s">
        <v>853</v>
      </c>
      <c r="C787" s="954">
        <f>SUM(C781:C786)</f>
        <v>600</v>
      </c>
      <c r="D787" s="954">
        <f>SUM(D781:D786)</f>
        <v>903</v>
      </c>
      <c r="E787" s="954">
        <f>SUM(E781:E786)</f>
        <v>857</v>
      </c>
      <c r="F787" s="989">
        <f t="shared" si="1"/>
        <v>0.9490586932447398</v>
      </c>
      <c r="G787" s="520"/>
    </row>
    <row r="788" spans="1:7" ht="12.75" customHeight="1">
      <c r="A788" s="468">
        <v>3452</v>
      </c>
      <c r="B788" s="445" t="s">
        <v>743</v>
      </c>
      <c r="C788" s="446"/>
      <c r="D788" s="446"/>
      <c r="E788" s="446"/>
      <c r="F788" s="442"/>
      <c r="G788" s="491"/>
    </row>
    <row r="789" spans="1:7" ht="12.75" customHeight="1">
      <c r="A789" s="464"/>
      <c r="B789" s="449" t="s">
        <v>832</v>
      </c>
      <c r="C789" s="463"/>
      <c r="D789" s="463"/>
      <c r="E789" s="463"/>
      <c r="F789" s="442"/>
      <c r="G789" s="491"/>
    </row>
    <row r="790" spans="1:7" ht="12.75" customHeight="1">
      <c r="A790" s="464"/>
      <c r="B790" s="451" t="s">
        <v>64</v>
      </c>
      <c r="C790" s="463"/>
      <c r="D790" s="463"/>
      <c r="E790" s="463"/>
      <c r="F790" s="442"/>
      <c r="G790" s="490"/>
    </row>
    <row r="791" spans="1:7" ht="10.5" customHeight="1">
      <c r="A791" s="464"/>
      <c r="B791" s="452" t="s">
        <v>48</v>
      </c>
      <c r="C791" s="463"/>
      <c r="D791" s="463">
        <v>46</v>
      </c>
      <c r="E791" s="463">
        <v>45</v>
      </c>
      <c r="F791" s="932">
        <f t="shared" si="1"/>
        <v>0.9782608695652174</v>
      </c>
      <c r="G791" s="490"/>
    </row>
    <row r="792" spans="1:7" ht="10.5" customHeight="1">
      <c r="A792" s="464"/>
      <c r="B792" s="453" t="s">
        <v>837</v>
      </c>
      <c r="C792" s="463"/>
      <c r="D792" s="463"/>
      <c r="E792" s="463"/>
      <c r="F792" s="442"/>
      <c r="G792" s="491"/>
    </row>
    <row r="793" spans="1:7" ht="10.5" customHeight="1">
      <c r="A793" s="464"/>
      <c r="B793" s="453" t="s">
        <v>58</v>
      </c>
      <c r="C793" s="463"/>
      <c r="D793" s="463"/>
      <c r="E793" s="463"/>
      <c r="F793" s="442"/>
      <c r="G793" s="491"/>
    </row>
    <row r="794" spans="1:7" ht="12.75" customHeight="1" thickBot="1">
      <c r="A794" s="464"/>
      <c r="B794" s="454" t="s">
        <v>14</v>
      </c>
      <c r="C794" s="963">
        <v>1000</v>
      </c>
      <c r="D794" s="963">
        <v>954</v>
      </c>
      <c r="E794" s="963"/>
      <c r="F794" s="988">
        <f t="shared" si="1"/>
        <v>0</v>
      </c>
      <c r="G794" s="519"/>
    </row>
    <row r="795" spans="1:7" ht="12.75" customHeight="1" thickBot="1">
      <c r="A795" s="466"/>
      <c r="B795" s="458" t="s">
        <v>853</v>
      </c>
      <c r="C795" s="954">
        <f>SUM(C789:C794)</f>
        <v>1000</v>
      </c>
      <c r="D795" s="1000">
        <f>SUM(D789:D794)</f>
        <v>1000</v>
      </c>
      <c r="E795" s="1000">
        <f>SUM(E789:E794)</f>
        <v>45</v>
      </c>
      <c r="F795" s="989">
        <f t="shared" si="1"/>
        <v>0.045</v>
      </c>
      <c r="G795" s="520"/>
    </row>
    <row r="796" spans="1:7" ht="12" customHeight="1">
      <c r="A796" s="376">
        <v>3600</v>
      </c>
      <c r="B796" s="481" t="s">
        <v>769</v>
      </c>
      <c r="C796" s="384"/>
      <c r="D796" s="384"/>
      <c r="E796" s="384"/>
      <c r="F796" s="442"/>
      <c r="G796" s="469"/>
    </row>
    <row r="797" spans="1:7" ht="12" customHeight="1">
      <c r="A797" s="376"/>
      <c r="B797" s="407" t="s">
        <v>786</v>
      </c>
      <c r="C797" s="384"/>
      <c r="D797" s="384"/>
      <c r="E797" s="384"/>
      <c r="F797" s="442"/>
      <c r="G797" s="469"/>
    </row>
    <row r="798" spans="1:7" ht="12" customHeight="1">
      <c r="A798" s="299"/>
      <c r="B798" s="388" t="s">
        <v>832</v>
      </c>
      <c r="C798" s="305">
        <f aca="true" t="shared" si="2" ref="C798:E799">SUM(C11+C28+C36+C45+C55+C71+C89+C97+C105+C113+C121+C130+C138+C147+C155+C163+C181+C189+C197+C205+C214+C222+C231+C239+C247+C255+C264+C272+C280+C288+C296+C305+C322+C330+C365+C373+C381+C430+C439+C447+C463+C471+C479+C488+C496+C504+C512+C520+C528+C544+C552+C560+C569+C577+C585+C593+C619+C627+C635+C643+C651+C668+C676+C684+C692+C700+C708+C716+C724+C732+C740+C748+C757+C765+C781+C789+C171+C609+C660)</f>
        <v>189671</v>
      </c>
      <c r="D798" s="305">
        <f t="shared" si="2"/>
        <v>198135</v>
      </c>
      <c r="E798" s="305">
        <f t="shared" si="2"/>
        <v>174143</v>
      </c>
      <c r="F798" s="932">
        <f t="shared" si="1"/>
        <v>0.878910843616726</v>
      </c>
      <c r="G798" s="443"/>
    </row>
    <row r="799" spans="1:7" ht="12" customHeight="1">
      <c r="A799" s="299"/>
      <c r="B799" s="306" t="s">
        <v>827</v>
      </c>
      <c r="C799" s="305">
        <f t="shared" si="2"/>
        <v>54313</v>
      </c>
      <c r="D799" s="305">
        <f t="shared" si="2"/>
        <v>58041</v>
      </c>
      <c r="E799" s="305">
        <f t="shared" si="2"/>
        <v>41364</v>
      </c>
      <c r="F799" s="932">
        <f t="shared" si="1"/>
        <v>0.7126686307954722</v>
      </c>
      <c r="G799" s="443"/>
    </row>
    <row r="800" spans="1:7" ht="12" customHeight="1">
      <c r="A800" s="299"/>
      <c r="B800" s="306" t="s">
        <v>61</v>
      </c>
      <c r="C800" s="305">
        <f>SUM(C13+C30+C38+C47+C57+C73+C91+C99+C107+C115+C123+C132+C140+C149+C157+C165+C183+C191+C199+C207+C216+C224+C233+C241+C249+C257+C266+C274+C282+C290+C298+C307+C324+C332+C367+C375+C383+C432+C441+C449+C465+C473+C481+C490+C498+C506+C514+C522+C530+C546+C554+C562+C571+C579+C587+C595+C621+C629+C637+C645+C653+C670+C678+C686+C694+C702+C710+C718+C726+C734+C742+C750+C759+C767+C783+C791+C538+C603+C611+C399+C391+C415+C173+C349+C423+C21+C82+C662+C65+C457+C315)</f>
        <v>3268711</v>
      </c>
      <c r="D800" s="305">
        <f>SUM(D13+D30+D38+D47+D57+D73+D91+D99+D107+D115+D123+D132+D140+D149+D157+D165+D183+D191+D199+D207+D216+D224+D233+D241+D249+D257+D266+D274+D282+D290+D298+D307+D324+D332+D367+D375+D383+D432+D441+D449+D465+D473+D481+D490+D498+D506+D514+D522+D530+D546+D554+D562+D571+D579+D587+D595+D621+D629+D637+D645+D653+D670+D678+D686+D694+D702+D710+D718+D726+D734+D742+D750+D759+D767+D783+D791+D538+D603+D611+D399+D391+D415+D173+D349+D423+D21+D82+D662+D65+D457+D315+D775)</f>
        <v>3605851</v>
      </c>
      <c r="E800" s="305">
        <f>SUM(E13+E30+E38+E47+E57+E73+E91+E99+E107+E115+E123+E132+E140+E149+E157+E165+E183+E191+E199+E207+E216+E224+E233+E241+E249+E257+E266+E274+E282+E290+E298+E307+E324+E332+E367+E375+E383+E432+E441+E449+E465+E473+E481+E490+E498+E506+E514+E522+E530+E546+E554+E562+E571+E579+E587+E595+E621+E629+E637+E645+E653+E670+E678+E686+E694+E702+E710+E718+E726+E734+E742+E750+E759+E767+E783+E791+E538+E603+E611+E399+E391+E415+E173+E349+E423+E21+E82+E662+E65+E457+E315+E775)</f>
        <v>3135859</v>
      </c>
      <c r="F800" s="932">
        <f t="shared" si="1"/>
        <v>0.8696585077974659</v>
      </c>
      <c r="G800" s="514"/>
    </row>
    <row r="801" spans="1:7" ht="12" customHeight="1">
      <c r="A801" s="299"/>
      <c r="B801" s="187" t="s">
        <v>837</v>
      </c>
      <c r="C801" s="305">
        <f>SUM(C14+C31+C39+C48+C58+C74+C92+C100+C108+C116+C124+C133+C141+C150+C158+C166+C184+C192+C200+C208+C217+C225+C234+C242+C250+C258+C267+C275+C283+C291+C299+C308+C325+C333+C368+C376+C384+C433+C442+C450+C466+C474+C482+C491+C499+C507+C515+C523+C531+C547+C555+C563+C572+C580+C588+C596+C622+C630+C638+C646+C654+C671+C679+C687+C695+C703+C711+C719+C727+C735+C743+C751+C760+C768+C784+C792+C341+C350+C359+C400+C392+C408+C416+C424)</f>
        <v>298343</v>
      </c>
      <c r="D801" s="305">
        <f>SUM(D14+D31+D39+D48+D58+D74+D92+D100+D108+D116+D124+D133+D141+D150+D158+D166+D184+D192+D200+D208+D217+D225+D234+D242+D250+D258+D267+D275+D283+D291+D299+D308+D325+D333+D368+D376+D384+D433+D442+D450+D466+D474+D482+D491+D499+D507+D515+D523+D531+D547+D555+D563+D572+D580+D588+D596+D622+D630+D638+D646+D654+D671+D679+D687+D695+D703+D711+D719+D727+D735+D743+D751+D760+D768+D784+D792+D341+D350+D359+D400+D392+D408+D416+D424)</f>
        <v>281426</v>
      </c>
      <c r="E801" s="305">
        <f>SUM(E14+E31+E39+E48+E58+E74+E92+E100+E108+E116+E124+E133+E141+E150+E158+E166+E184+E192+E200+E208+E217+E225+E234+E242+E250+E258+E267+E275+E283+E291+E299+E308+E325+E333+E368+E376+E384+E433+E442+E450+E466+E474+E482+E491+E499+E507+E515+E523+E531+E547+E555+E563+E572+E580+E588+E596+E622+E630+E638+E646+E654+E671+E679+E687+E695+E703+E711+E719+E727+E735+E743+E751+E760+E768+E784+E792+E341+E350+E359+E400+E392+E408+E416+E424)</f>
        <v>192881</v>
      </c>
      <c r="F801" s="932">
        <f t="shared" si="1"/>
        <v>0.6853702216568476</v>
      </c>
      <c r="G801" s="514"/>
    </row>
    <row r="802" spans="1:7" ht="12" customHeight="1" thickBot="1">
      <c r="A802" s="299"/>
      <c r="B802" s="524" t="s">
        <v>58</v>
      </c>
      <c r="C802" s="962">
        <f>SUM(C15+C32+C40+C49+C59+C75+C93+C101+C109+C117+C125+C134+C142+C151+C159+C167+C185+C193+C201+C209+C218+C226+C235+C243+C251+C259+C268+C276+C284+C309+C326+C334+C360+C369+C377+C385+C434+C443+C451+C467+C475+C483+C492+C500+C508+C516+C524+C532+C548+C556+C564+C573+C581+C589+C597+C623+C631+C639+C647+C655+C672+C680+C688+C696+C704+C712+C720+C728+C736+C744+C752+C761+C769+C785+C793+C175+C605+C613)</f>
        <v>100850</v>
      </c>
      <c r="D802" s="962">
        <f>SUM(D15+D32+D40+D49+D59+D75+D93+D101+D109+D117+D125+D134+D142+D151+D159+D167+D185+D193+D201+D209+D218+D226+D235+D243+D251+D259+D268+D276+D284+D309+D326+D334+D360+D369+D377+D385+D434+D443+D451+D467+D475+D483+D492+D500+D508+D516+D524+D532+D548+D556+D564+D573+D581+D589+D597+D623+D631+D639+D647+D655+D672+D680+D688+D696+D704+D712+D720+D728+D736+D744+D752+D761+D769+D785+D793+D175+D605+D613+D317)</f>
        <v>114286</v>
      </c>
      <c r="E802" s="962">
        <f>SUM(E15+E32+E40+E49+E59+E75+E93+E101+E109+E117+E125+E134+E142+E151+E159+E167+E185+E193+E201+E209+E218+E226+E235+E243+E251+E259+E268+E276+E284+E309+E326+E334+E360+E369+E377+E385+E434+E443+E451+E467+E475+E483+E492+E500+E508+E516+E524+E532+E548+E556+E564+E573+E581+E589+E597+E623+E631+E639+E647+E655+E672+E680+E688+E696+E704+E712+E720+E728+E736+E744+E752+E761+E769+E785+E793+E175+E605+E613+E317)</f>
        <v>84175</v>
      </c>
      <c r="F802" s="1424">
        <f t="shared" si="1"/>
        <v>0.7365294086764783</v>
      </c>
      <c r="G802" s="472"/>
    </row>
    <row r="803" spans="1:7" ht="12" customHeight="1" thickBot="1">
      <c r="A803" s="299"/>
      <c r="B803" s="525" t="s">
        <v>776</v>
      </c>
      <c r="C803" s="970">
        <f>SUM(C798:C802)</f>
        <v>3911888</v>
      </c>
      <c r="D803" s="970">
        <f>SUM(D798:D802)</f>
        <v>4257739</v>
      </c>
      <c r="E803" s="970">
        <f>SUM(E798:E802)</f>
        <v>3628422</v>
      </c>
      <c r="F803" s="989">
        <f t="shared" si="1"/>
        <v>0.8521945567823673</v>
      </c>
      <c r="G803" s="488"/>
    </row>
    <row r="804" spans="1:7" ht="12" customHeight="1">
      <c r="A804" s="299"/>
      <c r="B804" s="526" t="s">
        <v>787</v>
      </c>
      <c r="C804" s="305"/>
      <c r="D804" s="305"/>
      <c r="E804" s="305"/>
      <c r="F804" s="442"/>
      <c r="G804" s="469"/>
    </row>
    <row r="805" spans="1:7" ht="12" customHeight="1">
      <c r="A805" s="299"/>
      <c r="B805" s="306" t="s">
        <v>9</v>
      </c>
      <c r="C805" s="305">
        <f>SUM(C210+C292+C794+C33+C194+C624+C301+C310+C673+C85+C176+C574+C77)</f>
        <v>36857</v>
      </c>
      <c r="D805" s="305">
        <f>SUM(D210+D292+D794+D33+D194+D624+D301+D673+D85+D176+D574+D143+D590+D76)</f>
        <v>65258</v>
      </c>
      <c r="E805" s="305">
        <f>SUM(E210+E292+E794+E33+E194+E624+E301+E673+E85+E176+E574+E143+E590+E76)</f>
        <v>9856</v>
      </c>
      <c r="F805" s="932">
        <f t="shared" si="1"/>
        <v>0.15103129118269024</v>
      </c>
      <c r="G805" s="469"/>
    </row>
    <row r="806" spans="1:7" ht="12" customHeight="1">
      <c r="A806" s="299"/>
      <c r="B806" s="306" t="s">
        <v>10</v>
      </c>
      <c r="C806" s="305"/>
      <c r="D806" s="305">
        <f>SUM(D77+D68)</f>
        <v>3805</v>
      </c>
      <c r="E806" s="305">
        <f>SUM(E77+E68)</f>
        <v>3804</v>
      </c>
      <c r="F806" s="932">
        <f t="shared" si="1"/>
        <v>0.9997371879106439</v>
      </c>
      <c r="G806" s="443"/>
    </row>
    <row r="807" spans="1:7" ht="12" customHeight="1" thickBot="1">
      <c r="A807" s="299"/>
      <c r="B807" s="524" t="s">
        <v>92</v>
      </c>
      <c r="C807" s="962">
        <f>SUM(C60+C202+C211+C252+C152+C327+C606+C614+C228+C260+C681+C144)</f>
        <v>620000</v>
      </c>
      <c r="D807" s="962">
        <f>SUM(D60+D202+D211+D252+D152+D327+D606+D614+D228+D260+D681+D144+D310+D640+D177)</f>
        <v>993402</v>
      </c>
      <c r="E807" s="962">
        <f>SUM(E60+E202+E211+E252+E152+E327+E606+E614+E228+E260+E681+E144+E310+E640+E177)</f>
        <v>802962</v>
      </c>
      <c r="F807" s="1424">
        <f t="shared" si="1"/>
        <v>0.8082951312761602</v>
      </c>
      <c r="G807" s="488"/>
    </row>
    <row r="808" spans="1:7" ht="12" customHeight="1" thickBot="1">
      <c r="A808" s="299"/>
      <c r="B808" s="525" t="s">
        <v>782</v>
      </c>
      <c r="C808" s="970">
        <f>SUM(C805:C807)</f>
        <v>656857</v>
      </c>
      <c r="D808" s="970">
        <f>SUM(D805:D807)</f>
        <v>1062465</v>
      </c>
      <c r="E808" s="970">
        <f>SUM(E805:E807)</f>
        <v>816622</v>
      </c>
      <c r="F808" s="989">
        <f t="shared" si="1"/>
        <v>0.7686107307064233</v>
      </c>
      <c r="G808" s="488"/>
    </row>
    <row r="809" spans="1:7" ht="10.5" customHeight="1" thickBot="1">
      <c r="A809" s="378"/>
      <c r="B809" s="393" t="s">
        <v>18</v>
      </c>
      <c r="C809" s="971">
        <f>SUM(C808+C803)</f>
        <v>4568745</v>
      </c>
      <c r="D809" s="971">
        <f>SUM(D808+D803)</f>
        <v>5320204</v>
      </c>
      <c r="E809" s="971">
        <f>SUM(E808+E803)</f>
        <v>4445044</v>
      </c>
      <c r="F809" s="989">
        <f t="shared" si="1"/>
        <v>0.83550254839852</v>
      </c>
      <c r="G809" s="474"/>
    </row>
  </sheetData>
  <sheetProtection/>
  <mergeCells count="6">
    <mergeCell ref="A1:G1"/>
    <mergeCell ref="A2:G2"/>
    <mergeCell ref="F5:F7"/>
    <mergeCell ref="C5:C7"/>
    <mergeCell ref="D5:D7"/>
    <mergeCell ref="E5:E7"/>
  </mergeCells>
  <printOptions horizontalCentered="1"/>
  <pageMargins left="0.5905511811023623" right="0" top="0.1968503937007874" bottom="0" header="0.1968503937007874" footer="0"/>
  <pageSetup firstPageNumber="26" useFirstPageNumber="1" horizontalDpi="600" verticalDpi="600" orientation="landscape" paperSize="9" scale="79" r:id="rId1"/>
  <headerFooter alignWithMargins="0">
    <oddFooter>&amp;C&amp;P. oldal</oddFooter>
  </headerFooter>
  <rowBreaks count="16" manualBreakCount="16">
    <brk id="51" max="255" man="1"/>
    <brk id="95" max="255" man="1"/>
    <brk id="145" max="255" man="1"/>
    <brk id="195" max="255" man="1"/>
    <brk id="245" max="255" man="1"/>
    <brk id="294" max="255" man="1"/>
    <brk id="345" max="255" man="1"/>
    <brk id="395" max="255" man="1"/>
    <brk id="445" max="255" man="1"/>
    <brk id="494" max="255" man="1"/>
    <brk id="542" max="255" man="1"/>
    <brk id="591" max="255" man="1"/>
    <brk id="641" max="255" man="1"/>
    <brk id="690" max="255" man="1"/>
    <brk id="730" max="255" man="1"/>
    <brk id="7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showZeros="0" zoomScale="95" zoomScaleNormal="95" zoomScalePageLayoutView="0" workbookViewId="0" topLeftCell="A37">
      <selection activeCell="D62" sqref="D62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5" width="13.125" style="10" customWidth="1"/>
    <col min="6" max="6" width="8.50390625" style="10" customWidth="1"/>
    <col min="7" max="7" width="50.875" style="9" customWidth="1"/>
    <col min="8" max="16384" width="9.125" style="9" customWidth="1"/>
  </cols>
  <sheetData>
    <row r="1" spans="1:7" ht="12.75" customHeight="1">
      <c r="A1" s="1558" t="s">
        <v>63</v>
      </c>
      <c r="B1" s="1557"/>
      <c r="C1" s="1557"/>
      <c r="D1" s="1557"/>
      <c r="E1" s="1557"/>
      <c r="F1" s="1557"/>
      <c r="G1" s="1557"/>
    </row>
    <row r="2" spans="1:7" ht="12.75" customHeight="1">
      <c r="A2" s="1556" t="s">
        <v>364</v>
      </c>
      <c r="B2" s="1557"/>
      <c r="C2" s="1557"/>
      <c r="D2" s="1557"/>
      <c r="E2" s="1557"/>
      <c r="F2" s="1557"/>
      <c r="G2" s="1557"/>
    </row>
    <row r="3" spans="3:7" ht="12" customHeight="1">
      <c r="C3" s="69"/>
      <c r="D3" s="69"/>
      <c r="E3" s="69"/>
      <c r="F3" s="69"/>
      <c r="G3" s="80" t="s">
        <v>902</v>
      </c>
    </row>
    <row r="4" spans="1:7" ht="12.75" customHeight="1">
      <c r="A4" s="48"/>
      <c r="B4" s="49"/>
      <c r="C4" s="1501" t="s">
        <v>426</v>
      </c>
      <c r="D4" s="1501" t="s">
        <v>1388</v>
      </c>
      <c r="E4" s="1501" t="s">
        <v>1392</v>
      </c>
      <c r="F4" s="1501" t="s">
        <v>1398</v>
      </c>
      <c r="G4" s="89" t="s">
        <v>862</v>
      </c>
    </row>
    <row r="5" spans="1:7" ht="12.75">
      <c r="A5" s="50" t="s">
        <v>42</v>
      </c>
      <c r="B5" s="88" t="s">
        <v>861</v>
      </c>
      <c r="C5" s="1519"/>
      <c r="D5" s="1519"/>
      <c r="E5" s="1521"/>
      <c r="F5" s="1554"/>
      <c r="G5" s="51" t="s">
        <v>863</v>
      </c>
    </row>
    <row r="6" spans="1:7" ht="13.5" thickBot="1">
      <c r="A6" s="52"/>
      <c r="B6" s="53"/>
      <c r="C6" s="1520"/>
      <c r="D6" s="1520"/>
      <c r="E6" s="1522"/>
      <c r="F6" s="1555"/>
      <c r="G6" s="54"/>
    </row>
    <row r="7" spans="1:7" ht="15" customHeight="1">
      <c r="A7" s="202" t="s">
        <v>883</v>
      </c>
      <c r="B7" s="203" t="s">
        <v>884</v>
      </c>
      <c r="C7" s="204" t="s">
        <v>885</v>
      </c>
      <c r="D7" s="204" t="s">
        <v>886</v>
      </c>
      <c r="E7" s="204" t="s">
        <v>887</v>
      </c>
      <c r="F7" s="204" t="s">
        <v>757</v>
      </c>
      <c r="G7" s="204" t="s">
        <v>138</v>
      </c>
    </row>
    <row r="8" spans="1:7" ht="12.75" customHeight="1">
      <c r="A8" s="104"/>
      <c r="B8" s="86" t="s">
        <v>25</v>
      </c>
      <c r="C8" s="758"/>
      <c r="D8" s="758"/>
      <c r="E8" s="758"/>
      <c r="F8" s="789"/>
      <c r="G8" s="790"/>
    </row>
    <row r="9" spans="1:7" ht="12.75" customHeight="1" thickBot="1">
      <c r="A9" s="42">
        <v>3911</v>
      </c>
      <c r="B9" s="35" t="s">
        <v>907</v>
      </c>
      <c r="C9" s="972">
        <v>15000</v>
      </c>
      <c r="D9" s="1027">
        <v>15000</v>
      </c>
      <c r="E9" s="1027">
        <v>12801</v>
      </c>
      <c r="F9" s="934">
        <f>SUM(E9/D9)</f>
        <v>0.8534</v>
      </c>
      <c r="G9" s="759"/>
    </row>
    <row r="10" spans="1:7" ht="12.75" customHeight="1" thickBot="1">
      <c r="A10" s="63">
        <v>3910</v>
      </c>
      <c r="B10" s="36" t="s">
        <v>897</v>
      </c>
      <c r="C10" s="899">
        <f>SUM(C9:C9)</f>
        <v>15000</v>
      </c>
      <c r="D10" s="899">
        <f>SUM(D9:D9)</f>
        <v>15000</v>
      </c>
      <c r="E10" s="899">
        <f>SUM(E9:E9)</f>
        <v>12801</v>
      </c>
      <c r="F10" s="1098">
        <f aca="true" t="shared" si="0" ref="F10:F63">SUM(E10/D10)</f>
        <v>0.8534</v>
      </c>
      <c r="G10" s="759"/>
    </row>
    <row r="11" spans="1:7" s="13" customFormat="1" ht="12.75" customHeight="1">
      <c r="A11" s="11"/>
      <c r="B11" s="38" t="s">
        <v>24</v>
      </c>
      <c r="C11" s="896"/>
      <c r="D11" s="896"/>
      <c r="E11" s="896"/>
      <c r="F11" s="791"/>
      <c r="G11" s="760"/>
    </row>
    <row r="12" spans="1:7" s="13" customFormat="1" ht="12.75" customHeight="1">
      <c r="A12" s="42">
        <v>3921</v>
      </c>
      <c r="B12" s="35" t="s">
        <v>608</v>
      </c>
      <c r="C12" s="897">
        <v>6000</v>
      </c>
      <c r="D12" s="1024">
        <v>6000</v>
      </c>
      <c r="E12" s="1024">
        <v>5797</v>
      </c>
      <c r="F12" s="791">
        <f t="shared" si="0"/>
        <v>0.9661666666666666</v>
      </c>
      <c r="G12" s="761" t="s">
        <v>424</v>
      </c>
    </row>
    <row r="13" spans="1:7" s="13" customFormat="1" ht="12.75" customHeight="1">
      <c r="A13" s="42">
        <v>3922</v>
      </c>
      <c r="B13" s="35" t="s">
        <v>607</v>
      </c>
      <c r="C13" s="897">
        <v>5000</v>
      </c>
      <c r="D13" s="1024">
        <v>5000</v>
      </c>
      <c r="E13" s="1024">
        <v>4946</v>
      </c>
      <c r="F13" s="791">
        <f t="shared" si="0"/>
        <v>0.9892</v>
      </c>
      <c r="G13" s="762" t="s">
        <v>425</v>
      </c>
    </row>
    <row r="14" spans="1:7" s="13" customFormat="1" ht="12.75" customHeight="1">
      <c r="A14" s="42">
        <v>3924</v>
      </c>
      <c r="B14" s="35" t="s">
        <v>336</v>
      </c>
      <c r="C14" s="897"/>
      <c r="D14" s="1024">
        <v>3000</v>
      </c>
      <c r="E14" s="1024"/>
      <c r="F14" s="791">
        <f t="shared" si="0"/>
        <v>0</v>
      </c>
      <c r="G14" s="762"/>
    </row>
    <row r="15" spans="1:7" s="13" customFormat="1" ht="12.75" customHeight="1">
      <c r="A15" s="42">
        <v>3925</v>
      </c>
      <c r="B15" s="35" t="s">
        <v>738</v>
      </c>
      <c r="C15" s="897">
        <v>430400</v>
      </c>
      <c r="D15" s="1024">
        <v>447804</v>
      </c>
      <c r="E15" s="1024">
        <v>447804</v>
      </c>
      <c r="F15" s="791">
        <f t="shared" si="0"/>
        <v>1</v>
      </c>
      <c r="G15" s="767"/>
    </row>
    <row r="16" spans="1:7" s="13" customFormat="1" ht="12.75" customHeight="1">
      <c r="A16" s="42">
        <v>3928</v>
      </c>
      <c r="B16" s="35" t="s">
        <v>871</v>
      </c>
      <c r="C16" s="897">
        <v>180000</v>
      </c>
      <c r="D16" s="1024">
        <f>SUM(D21+D17)</f>
        <v>305539</v>
      </c>
      <c r="E16" s="1024">
        <f>SUM(E21+E17)</f>
        <v>145485</v>
      </c>
      <c r="F16" s="791">
        <f t="shared" si="0"/>
        <v>0.4761585264074308</v>
      </c>
      <c r="G16" s="930" t="s">
        <v>351</v>
      </c>
    </row>
    <row r="17" spans="1:7" s="13" customFormat="1" ht="12.75" customHeight="1">
      <c r="A17" s="42"/>
      <c r="B17" s="196" t="s">
        <v>796</v>
      </c>
      <c r="C17" s="818">
        <v>10000</v>
      </c>
      <c r="D17" s="1025">
        <f>SUM(D18:D20)</f>
        <v>11693</v>
      </c>
      <c r="E17" s="1025">
        <f>SUM(E18:E20)</f>
        <v>3920</v>
      </c>
      <c r="F17" s="791">
        <f t="shared" si="0"/>
        <v>0.33524330796202856</v>
      </c>
      <c r="G17" s="763"/>
    </row>
    <row r="18" spans="1:7" s="13" customFormat="1" ht="12.75" customHeight="1">
      <c r="A18" s="42"/>
      <c r="B18" s="196" t="s">
        <v>520</v>
      </c>
      <c r="C18" s="818"/>
      <c r="D18" s="1025">
        <v>1093</v>
      </c>
      <c r="E18" s="1025">
        <v>618</v>
      </c>
      <c r="F18" s="791">
        <f t="shared" si="0"/>
        <v>0.565416285452882</v>
      </c>
      <c r="G18" s="763"/>
    </row>
    <row r="19" spans="1:7" s="13" customFormat="1" ht="12.75" customHeight="1">
      <c r="A19" s="42"/>
      <c r="B19" s="196" t="s">
        <v>521</v>
      </c>
      <c r="C19" s="818"/>
      <c r="D19" s="1025">
        <v>7298</v>
      </c>
      <c r="E19" s="1025"/>
      <c r="F19" s="791">
        <f t="shared" si="0"/>
        <v>0</v>
      </c>
      <c r="G19" s="763"/>
    </row>
    <row r="20" spans="1:7" s="13" customFormat="1" ht="12.75" customHeight="1">
      <c r="A20" s="42"/>
      <c r="B20" s="196" t="s">
        <v>522</v>
      </c>
      <c r="C20" s="818"/>
      <c r="D20" s="1025">
        <v>3302</v>
      </c>
      <c r="E20" s="1025">
        <v>3302</v>
      </c>
      <c r="F20" s="791">
        <f t="shared" si="0"/>
        <v>1</v>
      </c>
      <c r="G20" s="763"/>
    </row>
    <row r="21" spans="1:7" s="13" customFormat="1" ht="12.75" customHeight="1">
      <c r="A21" s="42"/>
      <c r="B21" s="196" t="s">
        <v>268</v>
      </c>
      <c r="C21" s="818">
        <v>170000</v>
      </c>
      <c r="D21" s="1025">
        <v>293846</v>
      </c>
      <c r="E21" s="1025">
        <v>141565</v>
      </c>
      <c r="F21" s="791">
        <f t="shared" si="0"/>
        <v>0.48176595903976915</v>
      </c>
      <c r="G21" s="763"/>
    </row>
    <row r="22" spans="1:7" s="13" customFormat="1" ht="12.75" customHeight="1" thickBot="1">
      <c r="A22" s="42">
        <v>3929</v>
      </c>
      <c r="B22" s="56" t="s">
        <v>51</v>
      </c>
      <c r="C22" s="898">
        <v>10000</v>
      </c>
      <c r="D22" s="1023">
        <v>21195</v>
      </c>
      <c r="E22" s="1023">
        <v>11194</v>
      </c>
      <c r="F22" s="934">
        <f t="shared" si="0"/>
        <v>0.5281434300542581</v>
      </c>
      <c r="G22" s="764" t="s">
        <v>351</v>
      </c>
    </row>
    <row r="23" spans="1:7" s="13" customFormat="1" ht="12.75" customHeight="1" thickBot="1">
      <c r="A23" s="63">
        <v>3920</v>
      </c>
      <c r="B23" s="36" t="s">
        <v>897</v>
      </c>
      <c r="C23" s="899">
        <f>SUM(C12:C16)+C22</f>
        <v>631400</v>
      </c>
      <c r="D23" s="899">
        <f>SUM(D12:D16)+D22</f>
        <v>788538</v>
      </c>
      <c r="E23" s="899">
        <f>SUM(E12:E16)+E22</f>
        <v>615226</v>
      </c>
      <c r="F23" s="1098">
        <f t="shared" si="0"/>
        <v>0.7802109727115244</v>
      </c>
      <c r="G23" s="765"/>
    </row>
    <row r="24" spans="1:7" s="13" customFormat="1" ht="12.75" customHeight="1">
      <c r="A24" s="11"/>
      <c r="B24" s="38" t="s">
        <v>843</v>
      </c>
      <c r="C24" s="896"/>
      <c r="D24" s="896"/>
      <c r="E24" s="896"/>
      <c r="F24" s="791"/>
      <c r="G24" s="766"/>
    </row>
    <row r="25" spans="1:7" s="13" customFormat="1" ht="12.75" customHeight="1">
      <c r="A25" s="67">
        <v>3931</v>
      </c>
      <c r="B25" s="87" t="s">
        <v>875</v>
      </c>
      <c r="C25" s="737">
        <v>5000</v>
      </c>
      <c r="D25" s="1021">
        <v>5000</v>
      </c>
      <c r="E25" s="1021">
        <v>2800</v>
      </c>
      <c r="F25" s="791">
        <f t="shared" si="0"/>
        <v>0.56</v>
      </c>
      <c r="G25" s="930"/>
    </row>
    <row r="26" spans="1:7" s="13" customFormat="1" ht="12.75" customHeight="1">
      <c r="A26" s="67">
        <v>3932</v>
      </c>
      <c r="B26" s="87" t="s">
        <v>908</v>
      </c>
      <c r="C26" s="737">
        <v>12500</v>
      </c>
      <c r="D26" s="1021">
        <v>12500</v>
      </c>
      <c r="E26" s="1021">
        <v>12500</v>
      </c>
      <c r="F26" s="791">
        <f t="shared" si="0"/>
        <v>1</v>
      </c>
      <c r="G26" s="767"/>
    </row>
    <row r="27" spans="1:7" s="13" customFormat="1" ht="12.75" customHeight="1" thickBot="1">
      <c r="A27" s="67">
        <v>3933</v>
      </c>
      <c r="B27" s="87" t="s">
        <v>337</v>
      </c>
      <c r="C27" s="898"/>
      <c r="D27" s="1023">
        <v>3000</v>
      </c>
      <c r="E27" s="1023">
        <v>3000</v>
      </c>
      <c r="F27" s="934">
        <f t="shared" si="0"/>
        <v>1</v>
      </c>
      <c r="G27" s="767"/>
    </row>
    <row r="28" spans="1:7" s="13" customFormat="1" ht="12.75" customHeight="1" thickBot="1">
      <c r="A28" s="63">
        <v>3930</v>
      </c>
      <c r="B28" s="36" t="s">
        <v>897</v>
      </c>
      <c r="C28" s="899">
        <f>SUM(C25:C26)</f>
        <v>17500</v>
      </c>
      <c r="D28" s="899">
        <f>SUM(D25:D27)</f>
        <v>20500</v>
      </c>
      <c r="E28" s="899">
        <f>SUM(E25:E27)</f>
        <v>18300</v>
      </c>
      <c r="F28" s="1098">
        <f t="shared" si="0"/>
        <v>0.8926829268292683</v>
      </c>
      <c r="G28" s="768"/>
    </row>
    <row r="29" spans="1:7" ht="12.75" customHeight="1">
      <c r="A29" s="11"/>
      <c r="B29" s="38" t="s">
        <v>771</v>
      </c>
      <c r="C29" s="900"/>
      <c r="D29" s="900"/>
      <c r="E29" s="900"/>
      <c r="F29" s="791"/>
      <c r="G29" s="769"/>
    </row>
    <row r="30" spans="1:7" ht="12.75" customHeight="1">
      <c r="A30" s="42">
        <v>3941</v>
      </c>
      <c r="B30" s="35" t="s">
        <v>507</v>
      </c>
      <c r="C30" s="897">
        <v>266760</v>
      </c>
      <c r="D30" s="1024">
        <v>252022</v>
      </c>
      <c r="E30" s="1024">
        <v>252022</v>
      </c>
      <c r="F30" s="791">
        <f t="shared" si="0"/>
        <v>1</v>
      </c>
      <c r="G30" s="930"/>
    </row>
    <row r="31" spans="1:7" ht="12.75" customHeight="1">
      <c r="A31" s="42">
        <v>3942</v>
      </c>
      <c r="B31" s="35" t="s">
        <v>353</v>
      </c>
      <c r="C31" s="897">
        <v>5000</v>
      </c>
      <c r="D31" s="1024">
        <v>6000</v>
      </c>
      <c r="E31" s="1024">
        <v>5000</v>
      </c>
      <c r="F31" s="791">
        <f t="shared" si="0"/>
        <v>0.8333333333333334</v>
      </c>
      <c r="G31" s="762" t="s">
        <v>734</v>
      </c>
    </row>
    <row r="32" spans="1:7" ht="12.75" customHeight="1">
      <c r="A32" s="42">
        <v>3943</v>
      </c>
      <c r="B32" s="35" t="s">
        <v>622</v>
      </c>
      <c r="C32" s="897">
        <v>2000</v>
      </c>
      <c r="D32" s="1024">
        <v>2000</v>
      </c>
      <c r="E32" s="1024">
        <f>SUM(E33:E34)</f>
        <v>1219</v>
      </c>
      <c r="F32" s="791">
        <f t="shared" si="0"/>
        <v>0.6095</v>
      </c>
      <c r="G32" s="762" t="s">
        <v>734</v>
      </c>
    </row>
    <row r="33" spans="1:7" ht="12.75" customHeight="1">
      <c r="A33" s="42"/>
      <c r="B33" s="196" t="s">
        <v>269</v>
      </c>
      <c r="C33" s="818">
        <v>787</v>
      </c>
      <c r="D33" s="1025">
        <v>999</v>
      </c>
      <c r="E33" s="1025">
        <v>999</v>
      </c>
      <c r="F33" s="791">
        <f t="shared" si="0"/>
        <v>1</v>
      </c>
      <c r="G33" s="762"/>
    </row>
    <row r="34" spans="1:7" ht="12.75" customHeight="1">
      <c r="A34" s="42"/>
      <c r="B34" s="196" t="s">
        <v>270</v>
      </c>
      <c r="C34" s="557">
        <v>213</v>
      </c>
      <c r="D34" s="1025">
        <v>220</v>
      </c>
      <c r="E34" s="1025">
        <v>220</v>
      </c>
      <c r="F34" s="791">
        <f t="shared" si="0"/>
        <v>1</v>
      </c>
      <c r="G34" s="762"/>
    </row>
    <row r="35" spans="1:7" ht="12.75" customHeight="1">
      <c r="A35" s="42"/>
      <c r="B35" s="931" t="s">
        <v>268</v>
      </c>
      <c r="C35" s="557">
        <v>1000</v>
      </c>
      <c r="D35" s="1025">
        <v>781</v>
      </c>
      <c r="E35" s="1025"/>
      <c r="F35" s="791">
        <f t="shared" si="0"/>
        <v>0</v>
      </c>
      <c r="G35" s="762"/>
    </row>
    <row r="36" spans="1:7" ht="12.75" customHeight="1" thickBot="1">
      <c r="A36" s="42">
        <v>3944</v>
      </c>
      <c r="B36" s="87" t="s">
        <v>349</v>
      </c>
      <c r="C36" s="898">
        <v>14741</v>
      </c>
      <c r="D36" s="1023">
        <v>14741</v>
      </c>
      <c r="E36" s="1023">
        <v>14741</v>
      </c>
      <c r="F36" s="934">
        <f t="shared" si="0"/>
        <v>1</v>
      </c>
      <c r="G36" s="762"/>
    </row>
    <row r="37" spans="1:7" s="13" customFormat="1" ht="12.75" customHeight="1" thickBot="1">
      <c r="A37" s="63">
        <v>3940</v>
      </c>
      <c r="B37" s="36" t="s">
        <v>895</v>
      </c>
      <c r="C37" s="899">
        <f>SUM(C30:C32)+C36</f>
        <v>288501</v>
      </c>
      <c r="D37" s="899">
        <f>SUM(D30:D32)+D36</f>
        <v>274763</v>
      </c>
      <c r="E37" s="899">
        <f>SUM(E30:E32)+E36</f>
        <v>272982</v>
      </c>
      <c r="F37" s="1098">
        <f t="shared" si="0"/>
        <v>0.9935180501013601</v>
      </c>
      <c r="G37" s="770"/>
    </row>
    <row r="38" spans="1:7" s="13" customFormat="1" ht="12.75" customHeight="1">
      <c r="A38" s="207"/>
      <c r="B38" s="208" t="s">
        <v>770</v>
      </c>
      <c r="C38" s="901"/>
      <c r="D38" s="901"/>
      <c r="E38" s="901"/>
      <c r="F38" s="791"/>
      <c r="G38" s="771"/>
    </row>
    <row r="39" spans="1:7" s="13" customFormat="1" ht="12.75" customHeight="1">
      <c r="A39" s="66">
        <v>3961</v>
      </c>
      <c r="B39" s="84" t="s">
        <v>284</v>
      </c>
      <c r="C39" s="902">
        <v>135900</v>
      </c>
      <c r="D39" s="1022">
        <v>135900</v>
      </c>
      <c r="E39" s="1022">
        <v>135900</v>
      </c>
      <c r="F39" s="791">
        <f t="shared" si="0"/>
        <v>1</v>
      </c>
      <c r="G39" s="930"/>
    </row>
    <row r="40" spans="1:7" s="13" customFormat="1" ht="12.75" customHeight="1">
      <c r="A40" s="66">
        <v>3962</v>
      </c>
      <c r="B40" s="297" t="s">
        <v>126</v>
      </c>
      <c r="C40" s="902">
        <v>50000</v>
      </c>
      <c r="D40" s="1022">
        <v>50000</v>
      </c>
      <c r="E40" s="1022">
        <v>50000</v>
      </c>
      <c r="F40" s="791">
        <f t="shared" si="0"/>
        <v>1</v>
      </c>
      <c r="G40" s="930"/>
    </row>
    <row r="41" spans="1:7" s="13" customFormat="1" ht="12.75" customHeight="1" thickBot="1">
      <c r="A41" s="66">
        <v>3972</v>
      </c>
      <c r="B41" s="212" t="s">
        <v>354</v>
      </c>
      <c r="C41" s="902">
        <v>18500</v>
      </c>
      <c r="D41" s="1022">
        <v>18500</v>
      </c>
      <c r="E41" s="1022">
        <v>17800</v>
      </c>
      <c r="F41" s="934">
        <f t="shared" si="0"/>
        <v>0.9621621621621622</v>
      </c>
      <c r="G41" s="761" t="s">
        <v>154</v>
      </c>
    </row>
    <row r="42" spans="1:7" s="13" customFormat="1" ht="12.75" customHeight="1" thickBot="1">
      <c r="A42" s="209">
        <v>3970</v>
      </c>
      <c r="B42" s="210" t="s">
        <v>870</v>
      </c>
      <c r="C42" s="903">
        <f>SUM(C39:C41)</f>
        <v>204400</v>
      </c>
      <c r="D42" s="903">
        <f>SUM(D39:D41)</f>
        <v>204400</v>
      </c>
      <c r="E42" s="903">
        <f>SUM(E39:E41)</f>
        <v>203700</v>
      </c>
      <c r="F42" s="1098">
        <f t="shared" si="0"/>
        <v>0.9965753424657534</v>
      </c>
      <c r="G42" s="770"/>
    </row>
    <row r="43" spans="1:7" s="13" customFormat="1" ht="12.75" customHeight="1">
      <c r="A43" s="211"/>
      <c r="B43" s="213" t="s">
        <v>23</v>
      </c>
      <c r="C43" s="901"/>
      <c r="D43" s="901"/>
      <c r="E43" s="901"/>
      <c r="F43" s="791"/>
      <c r="G43" s="760"/>
    </row>
    <row r="44" spans="1:7" s="13" customFormat="1" ht="12.75" customHeight="1">
      <c r="A44" s="66">
        <v>3988</v>
      </c>
      <c r="B44" s="84" t="s">
        <v>720</v>
      </c>
      <c r="C44" s="902">
        <v>800</v>
      </c>
      <c r="D44" s="1022">
        <v>800</v>
      </c>
      <c r="E44" s="1022">
        <v>800</v>
      </c>
      <c r="F44" s="791">
        <f t="shared" si="0"/>
        <v>1</v>
      </c>
      <c r="G44" s="772"/>
    </row>
    <row r="45" spans="1:7" s="13" customFormat="1" ht="12.75" customHeight="1">
      <c r="A45" s="66">
        <v>3989</v>
      </c>
      <c r="B45" s="84" t="s">
        <v>128</v>
      </c>
      <c r="C45" s="902">
        <v>6000</v>
      </c>
      <c r="D45" s="1022">
        <v>6000</v>
      </c>
      <c r="E45" s="1022">
        <v>6000</v>
      </c>
      <c r="F45" s="791">
        <f t="shared" si="0"/>
        <v>1</v>
      </c>
      <c r="G45" s="761" t="s">
        <v>154</v>
      </c>
    </row>
    <row r="46" spans="1:7" s="13" customFormat="1" ht="12.75" customHeight="1">
      <c r="A46" s="67">
        <v>3990</v>
      </c>
      <c r="B46" s="87" t="s">
        <v>75</v>
      </c>
      <c r="C46" s="737">
        <v>1000</v>
      </c>
      <c r="D46" s="1021">
        <v>1000</v>
      </c>
      <c r="E46" s="1021">
        <v>1000</v>
      </c>
      <c r="F46" s="791">
        <f t="shared" si="0"/>
        <v>1</v>
      </c>
      <c r="G46" s="772"/>
    </row>
    <row r="47" spans="1:7" s="13" customFormat="1" ht="12.75" customHeight="1">
      <c r="A47" s="67">
        <v>3991</v>
      </c>
      <c r="B47" s="87" t="s">
        <v>122</v>
      </c>
      <c r="C47" s="737">
        <v>4820</v>
      </c>
      <c r="D47" s="1021">
        <v>4820</v>
      </c>
      <c r="E47" s="1021">
        <v>4820</v>
      </c>
      <c r="F47" s="791">
        <f t="shared" si="0"/>
        <v>1</v>
      </c>
      <c r="G47" s="772"/>
    </row>
    <row r="48" spans="1:7" s="13" customFormat="1" ht="12.75" customHeight="1">
      <c r="A48" s="67">
        <v>3992</v>
      </c>
      <c r="B48" s="87" t="s">
        <v>76</v>
      </c>
      <c r="C48" s="737">
        <v>1400</v>
      </c>
      <c r="D48" s="1021">
        <v>1400</v>
      </c>
      <c r="E48" s="1021">
        <v>1400</v>
      </c>
      <c r="F48" s="791">
        <f t="shared" si="0"/>
        <v>1</v>
      </c>
      <c r="G48" s="772"/>
    </row>
    <row r="49" spans="1:7" s="13" customFormat="1" ht="12.75" customHeight="1">
      <c r="A49" s="67">
        <v>3993</v>
      </c>
      <c r="B49" s="87" t="s">
        <v>77</v>
      </c>
      <c r="C49" s="737">
        <v>900</v>
      </c>
      <c r="D49" s="1021">
        <v>900</v>
      </c>
      <c r="E49" s="1021">
        <v>900</v>
      </c>
      <c r="F49" s="791">
        <f t="shared" si="0"/>
        <v>1</v>
      </c>
      <c r="G49" s="772"/>
    </row>
    <row r="50" spans="1:7" s="13" customFormat="1" ht="12.75" customHeight="1">
      <c r="A50" s="67">
        <v>3994</v>
      </c>
      <c r="B50" s="87" t="s">
        <v>820</v>
      </c>
      <c r="C50" s="737">
        <v>900</v>
      </c>
      <c r="D50" s="1021">
        <v>900</v>
      </c>
      <c r="E50" s="1021">
        <v>900</v>
      </c>
      <c r="F50" s="791">
        <f t="shared" si="0"/>
        <v>1</v>
      </c>
      <c r="G50" s="772"/>
    </row>
    <row r="51" spans="1:7" s="13" customFormat="1" ht="12.75" customHeight="1">
      <c r="A51" s="67">
        <v>3995</v>
      </c>
      <c r="B51" s="87" t="s">
        <v>821</v>
      </c>
      <c r="C51" s="737">
        <v>900</v>
      </c>
      <c r="D51" s="1021">
        <v>900</v>
      </c>
      <c r="E51" s="1021">
        <v>900</v>
      </c>
      <c r="F51" s="791">
        <f t="shared" si="0"/>
        <v>1</v>
      </c>
      <c r="G51" s="772"/>
    </row>
    <row r="52" spans="1:7" s="13" customFormat="1" ht="12.75" customHeight="1">
      <c r="A52" s="67">
        <v>3997</v>
      </c>
      <c r="B52" s="87" t="s">
        <v>822</v>
      </c>
      <c r="C52" s="737">
        <v>900</v>
      </c>
      <c r="D52" s="1021">
        <v>900</v>
      </c>
      <c r="E52" s="1021">
        <v>900</v>
      </c>
      <c r="F52" s="791">
        <f t="shared" si="0"/>
        <v>1</v>
      </c>
      <c r="G52" s="772"/>
    </row>
    <row r="53" spans="1:7" s="13" customFormat="1" ht="12.75" customHeight="1">
      <c r="A53" s="67">
        <v>3998</v>
      </c>
      <c r="B53" s="87" t="s">
        <v>823</v>
      </c>
      <c r="C53" s="737">
        <v>900</v>
      </c>
      <c r="D53" s="1021">
        <v>900</v>
      </c>
      <c r="E53" s="1021">
        <v>900</v>
      </c>
      <c r="F53" s="791">
        <f t="shared" si="0"/>
        <v>1</v>
      </c>
      <c r="G53" s="772"/>
    </row>
    <row r="54" spans="1:7" s="13" customFormat="1" ht="12.75" customHeight="1" thickBot="1">
      <c r="A54" s="101">
        <v>3999</v>
      </c>
      <c r="B54" s="87" t="s">
        <v>824</v>
      </c>
      <c r="C54" s="898">
        <v>1000</v>
      </c>
      <c r="D54" s="1023">
        <v>1000</v>
      </c>
      <c r="E54" s="1023">
        <v>1000</v>
      </c>
      <c r="F54" s="934">
        <f t="shared" si="0"/>
        <v>1</v>
      </c>
      <c r="G54" s="772"/>
    </row>
    <row r="55" spans="1:7" s="13" customFormat="1" ht="12.75" customHeight="1" thickBot="1">
      <c r="A55" s="63"/>
      <c r="B55" s="36" t="s">
        <v>870</v>
      </c>
      <c r="C55" s="899">
        <f>SUM(C44:C54)</f>
        <v>19520</v>
      </c>
      <c r="D55" s="899">
        <f>SUM(D44:D54)</f>
        <v>19520</v>
      </c>
      <c r="E55" s="899">
        <f>SUM(E44:E54)</f>
        <v>19520</v>
      </c>
      <c r="F55" s="1098">
        <f t="shared" si="0"/>
        <v>1</v>
      </c>
      <c r="G55" s="770"/>
    </row>
    <row r="56" spans="1:7" s="13" customFormat="1" ht="12.75" customHeight="1" thickBot="1">
      <c r="A56" s="63">
        <v>3900</v>
      </c>
      <c r="B56" s="36" t="s">
        <v>864</v>
      </c>
      <c r="C56" s="899">
        <f>C37+C23+C10+C28+C42+C55</f>
        <v>1176321</v>
      </c>
      <c r="D56" s="899">
        <f>D37+D23+D10+D28+D42+D55</f>
        <v>1322721</v>
      </c>
      <c r="E56" s="899">
        <f>E37+E23+E10+E28+E42+E55</f>
        <v>1142529</v>
      </c>
      <c r="F56" s="1098">
        <f t="shared" si="0"/>
        <v>0.8637717251030262</v>
      </c>
      <c r="G56" s="770"/>
    </row>
    <row r="57" spans="1:7" s="13" customFormat="1" ht="12.75" customHeight="1">
      <c r="A57" s="46"/>
      <c r="B57" s="84" t="s">
        <v>892</v>
      </c>
      <c r="C57" s="737">
        <f aca="true" t="shared" si="1" ref="C57:E58">SUM(C33)</f>
        <v>787</v>
      </c>
      <c r="D57" s="737">
        <f t="shared" si="1"/>
        <v>999</v>
      </c>
      <c r="E57" s="737">
        <f t="shared" si="1"/>
        <v>999</v>
      </c>
      <c r="F57" s="791">
        <f t="shared" si="0"/>
        <v>1</v>
      </c>
      <c r="G57" s="766"/>
    </row>
    <row r="58" spans="1:7" s="13" customFormat="1" ht="12.75" customHeight="1">
      <c r="A58" s="46"/>
      <c r="B58" s="24" t="s">
        <v>827</v>
      </c>
      <c r="C58" s="737">
        <f t="shared" si="1"/>
        <v>213</v>
      </c>
      <c r="D58" s="737">
        <f t="shared" si="1"/>
        <v>220</v>
      </c>
      <c r="E58" s="737">
        <f t="shared" si="1"/>
        <v>220</v>
      </c>
      <c r="F58" s="791">
        <f t="shared" si="0"/>
        <v>1</v>
      </c>
      <c r="G58" s="766"/>
    </row>
    <row r="59" spans="1:7" s="13" customFormat="1" ht="12.75" customHeight="1">
      <c r="A59" s="46"/>
      <c r="B59" s="84" t="s">
        <v>61</v>
      </c>
      <c r="C59" s="737">
        <f>SUM(C18)</f>
        <v>0</v>
      </c>
      <c r="D59" s="737">
        <f>SUM(D18)</f>
        <v>1093</v>
      </c>
      <c r="E59" s="737">
        <f>SUM(E18)</f>
        <v>618</v>
      </c>
      <c r="F59" s="791">
        <f t="shared" si="0"/>
        <v>0.565416285452882</v>
      </c>
      <c r="G59" s="766"/>
    </row>
    <row r="60" spans="1:7" s="13" customFormat="1" ht="12.75" customHeight="1">
      <c r="A60" s="45"/>
      <c r="B60" s="24" t="s">
        <v>58</v>
      </c>
      <c r="C60" s="897">
        <f>SUM(C10+C23+C28+C37+C42+C55)-C62-C57-C58-C59-C61</f>
        <v>979321</v>
      </c>
      <c r="D60" s="897">
        <f>SUM(D10+D23+D28+D37+D42+D55)-D62-D57-D58-D59-D61</f>
        <v>968544</v>
      </c>
      <c r="E60" s="897">
        <f>SUM(E10+E23+E28+E37+E42+E55)-E62-E57-E58-E59-E61</f>
        <v>954089</v>
      </c>
      <c r="F60" s="791">
        <f t="shared" si="0"/>
        <v>0.9850755360623782</v>
      </c>
      <c r="G60" s="766"/>
    </row>
    <row r="61" spans="1:7" s="13" customFormat="1" ht="12.75" customHeight="1">
      <c r="A61" s="45"/>
      <c r="B61" s="24" t="s">
        <v>725</v>
      </c>
      <c r="C61" s="897">
        <f>SUM(C20)</f>
        <v>0</v>
      </c>
      <c r="D61" s="897">
        <f>SUM(D20)</f>
        <v>3302</v>
      </c>
      <c r="E61" s="897">
        <f>SUM(E20)</f>
        <v>3302</v>
      </c>
      <c r="F61" s="791">
        <f t="shared" si="0"/>
        <v>1</v>
      </c>
      <c r="G61" s="766"/>
    </row>
    <row r="62" spans="1:7" s="13" customFormat="1" ht="12.75" customHeight="1">
      <c r="A62" s="45"/>
      <c r="B62" s="91" t="s">
        <v>35</v>
      </c>
      <c r="C62" s="897">
        <f>SUM(C9+C22+C21+C35)</f>
        <v>196000</v>
      </c>
      <c r="D62" s="897">
        <f>SUM(D9+D22+D21+D35+D36+D27)</f>
        <v>348563</v>
      </c>
      <c r="E62" s="897">
        <f>SUM(E9+E22+E21+E35+E36+E27)</f>
        <v>183301</v>
      </c>
      <c r="F62" s="1096">
        <f t="shared" si="0"/>
        <v>0.5258762404500764</v>
      </c>
      <c r="G62" s="773"/>
    </row>
    <row r="63" spans="1:7" s="13" customFormat="1" ht="12.75" customHeight="1">
      <c r="A63" s="224"/>
      <c r="B63" s="225" t="s">
        <v>776</v>
      </c>
      <c r="C63" s="904">
        <f>SUM(C57:C62)</f>
        <v>1176321</v>
      </c>
      <c r="D63" s="904">
        <f>SUM(D57:D62)</f>
        <v>1322721</v>
      </c>
      <c r="E63" s="904">
        <f>SUM(E57:E62)</f>
        <v>1142529</v>
      </c>
      <c r="F63" s="194">
        <f t="shared" si="0"/>
        <v>0.8637717251030262</v>
      </c>
      <c r="G63" s="773"/>
    </row>
    <row r="64" spans="1:7" ht="12.75" customHeight="1">
      <c r="A64" s="40"/>
      <c r="B64" s="41"/>
      <c r="C64" s="18"/>
      <c r="D64" s="18"/>
      <c r="E64" s="18"/>
      <c r="F64" s="18"/>
      <c r="G64" s="41"/>
    </row>
    <row r="65" ht="12.75" customHeight="1">
      <c r="A65" s="55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6"/>
  <sheetViews>
    <sheetView showZeros="0" zoomScalePageLayoutView="0" workbookViewId="0" topLeftCell="A64">
      <selection activeCell="A62" sqref="A62:IV62"/>
    </sheetView>
  </sheetViews>
  <sheetFormatPr defaultColWidth="9.125" defaultRowHeight="12.75" customHeight="1"/>
  <cols>
    <col min="1" max="1" width="5.875" style="40" customWidth="1"/>
    <col min="2" max="2" width="66.125" style="41" customWidth="1"/>
    <col min="3" max="5" width="12.125" style="47" customWidth="1"/>
    <col min="6" max="6" width="9.125" style="47" customWidth="1"/>
    <col min="7" max="7" width="66.875" style="41" customWidth="1"/>
    <col min="8" max="16384" width="9.125" style="41" customWidth="1"/>
  </cols>
  <sheetData>
    <row r="1" spans="1:7" s="16" customFormat="1" ht="12.75" customHeight="1">
      <c r="A1" s="1561" t="s">
        <v>865</v>
      </c>
      <c r="B1" s="1557"/>
      <c r="C1" s="1557"/>
      <c r="D1" s="1557"/>
      <c r="E1" s="1557"/>
      <c r="F1" s="1557"/>
      <c r="G1" s="1557"/>
    </row>
    <row r="2" spans="1:7" s="16" customFormat="1" ht="12.75" customHeight="1">
      <c r="A2" s="1556" t="s">
        <v>365</v>
      </c>
      <c r="B2" s="1557"/>
      <c r="C2" s="1557"/>
      <c r="D2" s="1557"/>
      <c r="E2" s="1557"/>
      <c r="F2" s="1557"/>
      <c r="G2" s="1557"/>
    </row>
    <row r="3" spans="1:7" s="16" customFormat="1" ht="12.75" customHeight="1">
      <c r="A3" s="64"/>
      <c r="B3" s="64"/>
      <c r="C3" s="1559"/>
      <c r="D3" s="1559"/>
      <c r="E3" s="1559"/>
      <c r="F3" s="1559"/>
      <c r="G3" s="1560"/>
    </row>
    <row r="4" spans="1:7" ht="10.5" customHeight="1">
      <c r="A4" s="371"/>
      <c r="B4" s="368"/>
      <c r="C4" s="528"/>
      <c r="D4" s="528"/>
      <c r="E4" s="528"/>
      <c r="F4" s="528"/>
      <c r="G4" s="529" t="s">
        <v>902</v>
      </c>
    </row>
    <row r="5" spans="1:7" ht="12.75" customHeight="1">
      <c r="A5" s="518"/>
      <c r="B5" s="530"/>
      <c r="C5" s="1533" t="s">
        <v>426</v>
      </c>
      <c r="D5" s="1533" t="s">
        <v>1388</v>
      </c>
      <c r="E5" s="1501" t="s">
        <v>1392</v>
      </c>
      <c r="F5" s="1533" t="s">
        <v>1375</v>
      </c>
      <c r="G5" s="531"/>
    </row>
    <row r="6" spans="1:7" ht="12" customHeight="1">
      <c r="A6" s="376" t="s">
        <v>42</v>
      </c>
      <c r="B6" s="532" t="s">
        <v>861</v>
      </c>
      <c r="C6" s="1534"/>
      <c r="D6" s="1534"/>
      <c r="E6" s="1521"/>
      <c r="F6" s="1562"/>
      <c r="G6" s="438" t="s">
        <v>862</v>
      </c>
    </row>
    <row r="7" spans="1:7" ht="12.75" customHeight="1" thickBot="1">
      <c r="A7" s="533"/>
      <c r="B7" s="534"/>
      <c r="C7" s="1541"/>
      <c r="D7" s="1541"/>
      <c r="E7" s="1522"/>
      <c r="F7" s="1563"/>
      <c r="G7" s="399" t="s">
        <v>863</v>
      </c>
    </row>
    <row r="8" spans="1:7" ht="12.75" customHeight="1">
      <c r="A8" s="535" t="s">
        <v>883</v>
      </c>
      <c r="B8" s="381" t="s">
        <v>884</v>
      </c>
      <c r="C8" s="536" t="s">
        <v>885</v>
      </c>
      <c r="D8" s="536" t="s">
        <v>886</v>
      </c>
      <c r="E8" s="536" t="s">
        <v>887</v>
      </c>
      <c r="F8" s="536" t="s">
        <v>757</v>
      </c>
      <c r="G8" s="439" t="s">
        <v>185</v>
      </c>
    </row>
    <row r="9" spans="1:7" ht="16.5" customHeight="1">
      <c r="A9" s="486"/>
      <c r="B9" s="537" t="s">
        <v>30</v>
      </c>
      <c r="C9" s="443"/>
      <c r="D9" s="443"/>
      <c r="E9" s="443"/>
      <c r="F9" s="443"/>
      <c r="G9" s="538"/>
    </row>
    <row r="10" spans="1:7" ht="11.25">
      <c r="A10" s="376"/>
      <c r="B10" s="539" t="s">
        <v>19</v>
      </c>
      <c r="C10" s="540"/>
      <c r="D10" s="540"/>
      <c r="E10" s="540"/>
      <c r="F10" s="540"/>
      <c r="G10" s="391"/>
    </row>
    <row r="11" spans="1:7" ht="11.25">
      <c r="A11" s="562">
        <v>4013</v>
      </c>
      <c r="B11" s="911" t="s">
        <v>301</v>
      </c>
      <c r="C11" s="542">
        <v>40000</v>
      </c>
      <c r="D11" s="1032">
        <v>61909</v>
      </c>
      <c r="E11" s="1032">
        <v>61794</v>
      </c>
      <c r="F11" s="302">
        <f>SUM(E11/D11)</f>
        <v>0.9981424348640747</v>
      </c>
      <c r="G11" s="391"/>
    </row>
    <row r="12" spans="1:7" ht="12">
      <c r="A12" s="541">
        <v>4014</v>
      </c>
      <c r="B12" s="300" t="s">
        <v>329</v>
      </c>
      <c r="C12" s="542">
        <v>20000</v>
      </c>
      <c r="D12" s="1032">
        <f>SUM(D13:D15)</f>
        <v>69061</v>
      </c>
      <c r="E12" s="1032">
        <f>SUM(E13:E15)</f>
        <v>34987</v>
      </c>
      <c r="F12" s="302">
        <f aca="true" t="shared" si="0" ref="F12:F71">SUM(E12/D12)</f>
        <v>0.5066100983188775</v>
      </c>
      <c r="G12" s="546"/>
    </row>
    <row r="13" spans="1:7" ht="12">
      <c r="A13" s="541"/>
      <c r="B13" s="544" t="s">
        <v>96</v>
      </c>
      <c r="C13" s="542"/>
      <c r="D13" s="1029">
        <v>21262</v>
      </c>
      <c r="E13" s="1029">
        <v>19441</v>
      </c>
      <c r="F13" s="302">
        <f t="shared" si="0"/>
        <v>0.9143542470134512</v>
      </c>
      <c r="G13" s="546"/>
    </row>
    <row r="14" spans="1:7" ht="12">
      <c r="A14" s="541"/>
      <c r="B14" s="544" t="s">
        <v>13</v>
      </c>
      <c r="C14" s="542"/>
      <c r="D14" s="1029">
        <v>32253</v>
      </c>
      <c r="E14" s="1029"/>
      <c r="F14" s="302">
        <f t="shared" si="0"/>
        <v>0</v>
      </c>
      <c r="G14" s="546"/>
    </row>
    <row r="15" spans="1:7" ht="12">
      <c r="A15" s="541"/>
      <c r="B15" s="544" t="s">
        <v>12</v>
      </c>
      <c r="C15" s="542"/>
      <c r="D15" s="1029">
        <v>15546</v>
      </c>
      <c r="E15" s="1029">
        <v>15546</v>
      </c>
      <c r="F15" s="302">
        <f t="shared" si="0"/>
        <v>1</v>
      </c>
      <c r="G15" s="546"/>
    </row>
    <row r="16" spans="1:7" ht="12">
      <c r="A16" s="541">
        <v>4016</v>
      </c>
      <c r="B16" s="300" t="s">
        <v>355</v>
      </c>
      <c r="C16" s="542">
        <v>6000</v>
      </c>
      <c r="D16" s="1032">
        <v>6000</v>
      </c>
      <c r="E16" s="1032">
        <v>5947</v>
      </c>
      <c r="F16" s="302">
        <f t="shared" si="0"/>
        <v>0.9911666666666666</v>
      </c>
      <c r="G16" s="546"/>
    </row>
    <row r="17" spans="1:7" ht="12">
      <c r="A17" s="541">
        <v>4018</v>
      </c>
      <c r="B17" s="300" t="s">
        <v>525</v>
      </c>
      <c r="C17" s="960"/>
      <c r="D17" s="1033">
        <v>25000</v>
      </c>
      <c r="E17" s="1033"/>
      <c r="F17" s="1101">
        <f t="shared" si="0"/>
        <v>0</v>
      </c>
      <c r="G17" s="546"/>
    </row>
    <row r="18" spans="1:7" s="37" customFormat="1" ht="11.25">
      <c r="A18" s="486">
        <v>4010</v>
      </c>
      <c r="B18" s="547" t="s">
        <v>20</v>
      </c>
      <c r="C18" s="942">
        <f>SUM(C11+C12+C16)</f>
        <v>66000</v>
      </c>
      <c r="D18" s="942">
        <f>SUM(D11+D12+D16+D17)</f>
        <v>161970</v>
      </c>
      <c r="E18" s="942">
        <f>SUM(E11+E12+E16+E17)</f>
        <v>102728</v>
      </c>
      <c r="F18" s="1102">
        <f t="shared" si="0"/>
        <v>0.6342409088102735</v>
      </c>
      <c r="G18" s="548"/>
    </row>
    <row r="19" spans="1:7" s="37" customFormat="1" ht="11.25">
      <c r="A19" s="76"/>
      <c r="B19" s="549" t="s">
        <v>21</v>
      </c>
      <c r="C19" s="301"/>
      <c r="D19" s="301"/>
      <c r="E19" s="301"/>
      <c r="F19" s="1102"/>
      <c r="G19" s="387"/>
    </row>
    <row r="20" spans="1:7" s="37" customFormat="1" ht="11.25">
      <c r="A20" s="486">
        <v>4030</v>
      </c>
      <c r="B20" s="547" t="s">
        <v>22</v>
      </c>
      <c r="C20" s="587"/>
      <c r="D20" s="587"/>
      <c r="E20" s="587"/>
      <c r="F20" s="1102"/>
      <c r="G20" s="550"/>
    </row>
    <row r="21" spans="1:7" s="37" customFormat="1" ht="12">
      <c r="A21" s="76"/>
      <c r="B21" s="551" t="s">
        <v>26</v>
      </c>
      <c r="C21" s="552"/>
      <c r="D21" s="552"/>
      <c r="E21" s="552"/>
      <c r="F21" s="302"/>
      <c r="G21" s="553"/>
    </row>
    <row r="22" spans="1:7" s="37" customFormat="1" ht="12">
      <c r="A22" s="541">
        <v>4114</v>
      </c>
      <c r="B22" s="554" t="s">
        <v>900</v>
      </c>
      <c r="C22" s="301">
        <v>857396</v>
      </c>
      <c r="D22" s="1028">
        <v>857396</v>
      </c>
      <c r="E22" s="1028">
        <v>712412</v>
      </c>
      <c r="F22" s="302">
        <f t="shared" si="0"/>
        <v>0.8309019402936333</v>
      </c>
      <c r="G22" s="546"/>
    </row>
    <row r="23" spans="1:7" s="37" customFormat="1" ht="12">
      <c r="A23" s="541">
        <v>4115</v>
      </c>
      <c r="B23" s="554" t="s">
        <v>299</v>
      </c>
      <c r="C23" s="301">
        <v>800000</v>
      </c>
      <c r="D23" s="1028">
        <v>800000</v>
      </c>
      <c r="E23" s="1028">
        <v>524042</v>
      </c>
      <c r="F23" s="302">
        <f t="shared" si="0"/>
        <v>0.6550525</v>
      </c>
      <c r="G23" s="546"/>
    </row>
    <row r="24" spans="1:7" s="37" customFormat="1" ht="12">
      <c r="A24" s="541">
        <v>4116</v>
      </c>
      <c r="B24" s="554" t="s">
        <v>344</v>
      </c>
      <c r="C24" s="301">
        <v>179000</v>
      </c>
      <c r="D24" s="1028">
        <v>479000</v>
      </c>
      <c r="E24" s="1028"/>
      <c r="F24" s="302">
        <f t="shared" si="0"/>
        <v>0</v>
      </c>
      <c r="G24" s="546"/>
    </row>
    <row r="25" spans="1:7" s="37" customFormat="1" ht="12">
      <c r="A25" s="541">
        <v>4117</v>
      </c>
      <c r="B25" s="554" t="s">
        <v>345</v>
      </c>
      <c r="C25" s="301">
        <v>147600</v>
      </c>
      <c r="D25" s="1028">
        <v>447600</v>
      </c>
      <c r="E25" s="1028"/>
      <c r="F25" s="302">
        <f t="shared" si="0"/>
        <v>0</v>
      </c>
      <c r="G25" s="546"/>
    </row>
    <row r="26" spans="1:7" s="37" customFormat="1" ht="12">
      <c r="A26" s="541">
        <v>4118</v>
      </c>
      <c r="B26" s="554" t="s">
        <v>432</v>
      </c>
      <c r="C26" s="301"/>
      <c r="D26" s="1028">
        <v>15701</v>
      </c>
      <c r="E26" s="1028">
        <v>15701</v>
      </c>
      <c r="F26" s="302">
        <f t="shared" si="0"/>
        <v>1</v>
      </c>
      <c r="G26" s="546"/>
    </row>
    <row r="27" spans="1:7" s="37" customFormat="1" ht="12">
      <c r="A27" s="541">
        <v>4119</v>
      </c>
      <c r="B27" s="554" t="s">
        <v>139</v>
      </c>
      <c r="C27" s="301"/>
      <c r="D27" s="1028">
        <v>558</v>
      </c>
      <c r="E27" s="1028">
        <v>558</v>
      </c>
      <c r="F27" s="302">
        <f t="shared" si="0"/>
        <v>1</v>
      </c>
      <c r="G27" s="546"/>
    </row>
    <row r="28" spans="1:7" s="37" customFormat="1" ht="12">
      <c r="A28" s="541">
        <v>4120</v>
      </c>
      <c r="B28" s="300" t="s">
        <v>526</v>
      </c>
      <c r="C28" s="542"/>
      <c r="D28" s="1032">
        <f>SUM(D29:D30)</f>
        <v>20000</v>
      </c>
      <c r="E28" s="1032">
        <f>SUM(E29:E30)</f>
        <v>107</v>
      </c>
      <c r="F28" s="302">
        <f t="shared" si="0"/>
        <v>0.00535</v>
      </c>
      <c r="G28" s="546"/>
    </row>
    <row r="29" spans="1:7" s="37" customFormat="1" ht="12">
      <c r="A29" s="541"/>
      <c r="B29" s="544" t="s">
        <v>96</v>
      </c>
      <c r="C29" s="542"/>
      <c r="D29" s="1029">
        <v>107</v>
      </c>
      <c r="E29" s="1029">
        <v>107</v>
      </c>
      <c r="F29" s="302">
        <f t="shared" si="0"/>
        <v>1</v>
      </c>
      <c r="G29" s="546"/>
    </row>
    <row r="30" spans="1:7" s="37" customFormat="1" ht="12">
      <c r="A30" s="541"/>
      <c r="B30" s="544" t="s">
        <v>13</v>
      </c>
      <c r="C30" s="542"/>
      <c r="D30" s="1029">
        <v>19893</v>
      </c>
      <c r="E30" s="1029"/>
      <c r="F30" s="302">
        <f t="shared" si="0"/>
        <v>0</v>
      </c>
      <c r="G30" s="546"/>
    </row>
    <row r="31" spans="1:7" s="34" customFormat="1" ht="12">
      <c r="A31" s="387">
        <v>4121</v>
      </c>
      <c r="B31" s="555" t="s">
        <v>844</v>
      </c>
      <c r="C31" s="392">
        <v>40000</v>
      </c>
      <c r="D31" s="1031">
        <f>SUM(D32:D34)</f>
        <v>85548</v>
      </c>
      <c r="E31" s="1031">
        <f>SUM(E32:E34)</f>
        <v>46692</v>
      </c>
      <c r="F31" s="302">
        <f t="shared" si="0"/>
        <v>0.545798849768551</v>
      </c>
      <c r="G31" s="546"/>
    </row>
    <row r="32" spans="1:7" s="34" customFormat="1" ht="12">
      <c r="A32" s="387"/>
      <c r="B32" s="544" t="s">
        <v>96</v>
      </c>
      <c r="C32" s="545"/>
      <c r="D32" s="1029">
        <v>7374</v>
      </c>
      <c r="E32" s="1029">
        <v>3263</v>
      </c>
      <c r="F32" s="302">
        <f t="shared" si="0"/>
        <v>0.4425006780580418</v>
      </c>
      <c r="G32" s="543"/>
    </row>
    <row r="33" spans="1:7" s="34" customFormat="1" ht="12">
      <c r="A33" s="387"/>
      <c r="B33" s="544" t="s">
        <v>12</v>
      </c>
      <c r="C33" s="545"/>
      <c r="D33" s="1029">
        <v>2157</v>
      </c>
      <c r="E33" s="1029">
        <v>887</v>
      </c>
      <c r="F33" s="302">
        <f t="shared" si="0"/>
        <v>0.41121928604543345</v>
      </c>
      <c r="G33" s="543"/>
    </row>
    <row r="34" spans="1:7" s="34" customFormat="1" ht="12">
      <c r="A34" s="387"/>
      <c r="B34" s="544" t="s">
        <v>13</v>
      </c>
      <c r="C34" s="545"/>
      <c r="D34" s="1029">
        <v>76017</v>
      </c>
      <c r="E34" s="1029">
        <v>42542</v>
      </c>
      <c r="F34" s="302">
        <f t="shared" si="0"/>
        <v>0.5596379757159583</v>
      </c>
      <c r="G34" s="543"/>
    </row>
    <row r="35" spans="1:7" s="34" customFormat="1" ht="12">
      <c r="A35" s="387">
        <v>4122</v>
      </c>
      <c r="B35" s="556" t="s">
        <v>909</v>
      </c>
      <c r="C35" s="301">
        <v>120000</v>
      </c>
      <c r="D35" s="1028">
        <f>SUM(D36:D37)</f>
        <v>143532</v>
      </c>
      <c r="E35" s="1028">
        <f>SUM(E36:E37)</f>
        <v>106442</v>
      </c>
      <c r="F35" s="302">
        <f t="shared" si="0"/>
        <v>0.7415907254131483</v>
      </c>
      <c r="G35" s="546"/>
    </row>
    <row r="36" spans="1:7" s="34" customFormat="1" ht="12">
      <c r="A36" s="387"/>
      <c r="B36" s="544" t="s">
        <v>12</v>
      </c>
      <c r="C36" s="301"/>
      <c r="D36" s="557">
        <v>356</v>
      </c>
      <c r="E36" s="557">
        <v>356</v>
      </c>
      <c r="F36" s="302">
        <f t="shared" si="0"/>
        <v>1</v>
      </c>
      <c r="G36" s="546"/>
    </row>
    <row r="37" spans="1:7" s="34" customFormat="1" ht="12">
      <c r="A37" s="387"/>
      <c r="B37" s="544" t="s">
        <v>13</v>
      </c>
      <c r="C37" s="301"/>
      <c r="D37" s="557">
        <v>143176</v>
      </c>
      <c r="E37" s="557">
        <v>106086</v>
      </c>
      <c r="F37" s="302">
        <f t="shared" si="0"/>
        <v>0.7409482036095435</v>
      </c>
      <c r="G37" s="546"/>
    </row>
    <row r="38" spans="1:7" s="34" customFormat="1" ht="11.25">
      <c r="A38" s="464">
        <v>4124</v>
      </c>
      <c r="B38" s="554" t="s">
        <v>433</v>
      </c>
      <c r="C38" s="558"/>
      <c r="D38" s="1030">
        <v>1143</v>
      </c>
      <c r="E38" s="1030"/>
      <c r="F38" s="302">
        <f t="shared" si="0"/>
        <v>0</v>
      </c>
      <c r="G38" s="391"/>
    </row>
    <row r="39" spans="1:7" s="34" customFormat="1" ht="11.25">
      <c r="A39" s="559"/>
      <c r="B39" s="560" t="s">
        <v>866</v>
      </c>
      <c r="C39" s="408">
        <f>C27+C31+C35+C22+C38+C23+C24+C25</f>
        <v>2143996</v>
      </c>
      <c r="D39" s="408">
        <f>D27+D31+D35+D22+D38+D23+D24+D25+D26+D28</f>
        <v>2850478</v>
      </c>
      <c r="E39" s="408">
        <f>E27+E31+E35+E22+E38+E23+E24+E25+E26+E28</f>
        <v>1405954</v>
      </c>
      <c r="F39" s="1100">
        <f t="shared" si="0"/>
        <v>0.4932344680436053</v>
      </c>
      <c r="G39" s="388"/>
    </row>
    <row r="40" spans="1:7" s="34" customFormat="1" ht="12">
      <c r="A40" s="387">
        <v>4131</v>
      </c>
      <c r="B40" s="555" t="s">
        <v>52</v>
      </c>
      <c r="C40" s="301">
        <v>60000</v>
      </c>
      <c r="D40" s="1028">
        <f>SUM(D41:D42)</f>
        <v>88821</v>
      </c>
      <c r="E40" s="1028">
        <f>SUM(E41:E42)</f>
        <v>54576</v>
      </c>
      <c r="F40" s="302">
        <f t="shared" si="0"/>
        <v>0.614449285641909</v>
      </c>
      <c r="G40" s="546"/>
    </row>
    <row r="41" spans="1:7" s="34" customFormat="1" ht="12">
      <c r="A41" s="387"/>
      <c r="B41" s="1073" t="s">
        <v>96</v>
      </c>
      <c r="C41" s="301"/>
      <c r="D41" s="1026">
        <v>7767</v>
      </c>
      <c r="E41" s="1026">
        <v>6888</v>
      </c>
      <c r="F41" s="302">
        <f t="shared" si="0"/>
        <v>0.8868288914638857</v>
      </c>
      <c r="G41" s="546"/>
    </row>
    <row r="42" spans="1:7" s="34" customFormat="1" ht="12">
      <c r="A42" s="387"/>
      <c r="B42" s="1073" t="s">
        <v>13</v>
      </c>
      <c r="C42" s="301"/>
      <c r="D42" s="1026">
        <v>81054</v>
      </c>
      <c r="E42" s="1026">
        <v>47688</v>
      </c>
      <c r="F42" s="302">
        <f t="shared" si="0"/>
        <v>0.5883485084018062</v>
      </c>
      <c r="G42" s="546"/>
    </row>
    <row r="43" spans="1:7" s="34" customFormat="1" ht="12" customHeight="1">
      <c r="A43" s="387">
        <v>4132</v>
      </c>
      <c r="B43" s="555" t="s">
        <v>841</v>
      </c>
      <c r="C43" s="301">
        <v>40000</v>
      </c>
      <c r="D43" s="1028">
        <v>47090</v>
      </c>
      <c r="E43" s="1028">
        <v>7740</v>
      </c>
      <c r="F43" s="302">
        <f t="shared" si="0"/>
        <v>0.16436610745381186</v>
      </c>
      <c r="G43" s="546"/>
    </row>
    <row r="44" spans="1:7" s="34" customFormat="1" ht="12.75" customHeight="1">
      <c r="A44" s="299">
        <v>4133</v>
      </c>
      <c r="B44" s="303" t="s">
        <v>53</v>
      </c>
      <c r="C44" s="301">
        <v>220447</v>
      </c>
      <c r="D44" s="1028">
        <v>267834</v>
      </c>
      <c r="E44" s="1028">
        <v>142797</v>
      </c>
      <c r="F44" s="302">
        <f t="shared" si="0"/>
        <v>0.5331548645802997</v>
      </c>
      <c r="G44" s="546"/>
    </row>
    <row r="45" spans="1:7" s="34" customFormat="1" ht="12">
      <c r="A45" s="299">
        <v>4135</v>
      </c>
      <c r="B45" s="303" t="s">
        <v>54</v>
      </c>
      <c r="C45" s="301">
        <v>123000</v>
      </c>
      <c r="D45" s="1028">
        <v>123000</v>
      </c>
      <c r="E45" s="1028"/>
      <c r="F45" s="302">
        <f t="shared" si="0"/>
        <v>0</v>
      </c>
      <c r="G45" s="546"/>
    </row>
    <row r="46" spans="1:7" s="34" customFormat="1" ht="12">
      <c r="A46" s="299">
        <v>4136</v>
      </c>
      <c r="B46" s="303" t="s">
        <v>288</v>
      </c>
      <c r="C46" s="301">
        <v>51200</v>
      </c>
      <c r="D46" s="1028">
        <v>119518</v>
      </c>
      <c r="E46" s="1028">
        <v>30598</v>
      </c>
      <c r="F46" s="302">
        <f t="shared" si="0"/>
        <v>0.25601164678123794</v>
      </c>
      <c r="G46" s="546"/>
    </row>
    <row r="47" spans="1:7" s="34" customFormat="1" ht="12">
      <c r="A47" s="299">
        <v>4137</v>
      </c>
      <c r="B47" s="303" t="s">
        <v>434</v>
      </c>
      <c r="C47" s="301"/>
      <c r="D47" s="1028">
        <v>7694</v>
      </c>
      <c r="E47" s="1028">
        <v>3694</v>
      </c>
      <c r="F47" s="302">
        <f t="shared" si="0"/>
        <v>0.4801143748375357</v>
      </c>
      <c r="G47" s="546"/>
    </row>
    <row r="48" spans="1:7" s="34" customFormat="1" ht="11.25">
      <c r="A48" s="299">
        <v>4141</v>
      </c>
      <c r="B48" s="300" t="s">
        <v>256</v>
      </c>
      <c r="C48" s="301">
        <v>30000</v>
      </c>
      <c r="D48" s="1028">
        <f>SUM(D49:D53)</f>
        <v>62190</v>
      </c>
      <c r="E48" s="1028">
        <f>SUM(E49:E53)</f>
        <v>17759</v>
      </c>
      <c r="F48" s="302">
        <f t="shared" si="0"/>
        <v>0.2855603794822319</v>
      </c>
      <c r="G48" s="303"/>
    </row>
    <row r="49" spans="1:7" s="34" customFormat="1" ht="12">
      <c r="A49" s="299"/>
      <c r="B49" s="544" t="s">
        <v>47</v>
      </c>
      <c r="C49" s="301"/>
      <c r="D49" s="557">
        <v>3500</v>
      </c>
      <c r="E49" s="557">
        <v>2190</v>
      </c>
      <c r="F49" s="302">
        <f t="shared" si="0"/>
        <v>0.6257142857142857</v>
      </c>
      <c r="G49" s="303"/>
    </row>
    <row r="50" spans="1:7" s="34" customFormat="1" ht="12">
      <c r="A50" s="299"/>
      <c r="B50" s="544" t="s">
        <v>742</v>
      </c>
      <c r="C50" s="301"/>
      <c r="D50" s="557">
        <v>1100</v>
      </c>
      <c r="E50" s="557">
        <v>821</v>
      </c>
      <c r="F50" s="302">
        <f t="shared" si="0"/>
        <v>0.7463636363636363</v>
      </c>
      <c r="G50" s="303"/>
    </row>
    <row r="51" spans="1:7" s="34" customFormat="1" ht="12">
      <c r="A51" s="299"/>
      <c r="B51" s="544" t="s">
        <v>61</v>
      </c>
      <c r="C51" s="301"/>
      <c r="D51" s="557">
        <v>87</v>
      </c>
      <c r="E51" s="557">
        <v>87</v>
      </c>
      <c r="F51" s="302">
        <f t="shared" si="0"/>
        <v>1</v>
      </c>
      <c r="G51" s="303"/>
    </row>
    <row r="52" spans="1:7" s="34" customFormat="1" ht="12">
      <c r="A52" s="299"/>
      <c r="B52" s="544" t="s">
        <v>15</v>
      </c>
      <c r="C52" s="301"/>
      <c r="D52" s="557">
        <v>2199</v>
      </c>
      <c r="E52" s="557"/>
      <c r="F52" s="302">
        <f t="shared" si="0"/>
        <v>0</v>
      </c>
      <c r="G52" s="303"/>
    </row>
    <row r="53" spans="1:7" s="34" customFormat="1" ht="12">
      <c r="A53" s="299"/>
      <c r="B53" s="1004" t="s">
        <v>14</v>
      </c>
      <c r="C53" s="301"/>
      <c r="D53" s="557">
        <v>55304</v>
      </c>
      <c r="E53" s="1422">
        <v>14661</v>
      </c>
      <c r="F53" s="1101">
        <f t="shared" si="0"/>
        <v>0.2650983653985245</v>
      </c>
      <c r="G53" s="303"/>
    </row>
    <row r="54" spans="1:7" s="34" customFormat="1" ht="11.25">
      <c r="A54" s="486">
        <v>4100</v>
      </c>
      <c r="B54" s="1003" t="s">
        <v>895</v>
      </c>
      <c r="C54" s="402">
        <f>C39+C40+C43+C44+C45+C48+C46</f>
        <v>2668643</v>
      </c>
      <c r="D54" s="402">
        <f>D39+D40+D43+D44+D45+D48+D46+D47</f>
        <v>3566625</v>
      </c>
      <c r="E54" s="402">
        <f>E39+E40+E43+E44+E45+E48+E46+E47</f>
        <v>1663118</v>
      </c>
      <c r="F54" s="1103">
        <f t="shared" si="0"/>
        <v>0.46630021378754427</v>
      </c>
      <c r="G54" s="538"/>
    </row>
    <row r="55" spans="1:7" s="34" customFormat="1" ht="11.25">
      <c r="A55" s="518"/>
      <c r="B55" s="561" t="s">
        <v>843</v>
      </c>
      <c r="C55" s="301"/>
      <c r="D55" s="301"/>
      <c r="E55" s="301"/>
      <c r="F55" s="302"/>
      <c r="G55" s="391"/>
    </row>
    <row r="56" spans="1:7" s="34" customFormat="1" ht="11.25">
      <c r="A56" s="541">
        <v>4211</v>
      </c>
      <c r="B56" s="300" t="s">
        <v>845</v>
      </c>
      <c r="C56" s="301"/>
      <c r="D56" s="301">
        <v>4104</v>
      </c>
      <c r="E56" s="301">
        <v>4104</v>
      </c>
      <c r="F56" s="302">
        <f t="shared" si="0"/>
        <v>1</v>
      </c>
      <c r="G56" s="391"/>
    </row>
    <row r="57" spans="1:7" s="34" customFormat="1" ht="11.25">
      <c r="A57" s="541">
        <v>4213</v>
      </c>
      <c r="B57" s="300" t="s">
        <v>847</v>
      </c>
      <c r="C57" s="301"/>
      <c r="D57" s="301">
        <v>10781</v>
      </c>
      <c r="E57" s="301">
        <v>10781</v>
      </c>
      <c r="F57" s="302">
        <f t="shared" si="0"/>
        <v>1</v>
      </c>
      <c r="G57" s="391"/>
    </row>
    <row r="58" spans="1:7" s="34" customFormat="1" ht="11.25">
      <c r="A58" s="541">
        <v>4221</v>
      </c>
      <c r="B58" s="300" t="s">
        <v>846</v>
      </c>
      <c r="C58" s="301"/>
      <c r="D58" s="301">
        <v>8556</v>
      </c>
      <c r="E58" s="301">
        <v>8556</v>
      </c>
      <c r="F58" s="302">
        <f t="shared" si="0"/>
        <v>1</v>
      </c>
      <c r="G58" s="391"/>
    </row>
    <row r="59" spans="1:7" s="34" customFormat="1" ht="11.25">
      <c r="A59" s="541">
        <v>4223</v>
      </c>
      <c r="B59" s="300" t="s">
        <v>848</v>
      </c>
      <c r="C59" s="301"/>
      <c r="D59" s="301">
        <v>19800</v>
      </c>
      <c r="E59" s="301">
        <v>19800</v>
      </c>
      <c r="F59" s="302">
        <f t="shared" si="0"/>
        <v>1</v>
      </c>
      <c r="G59" s="391"/>
    </row>
    <row r="60" spans="1:7" s="34" customFormat="1" ht="11.25">
      <c r="A60" s="541">
        <v>4225</v>
      </c>
      <c r="B60" s="300" t="s">
        <v>849</v>
      </c>
      <c r="C60" s="301"/>
      <c r="D60" s="301">
        <v>5650</v>
      </c>
      <c r="E60" s="301">
        <v>5650</v>
      </c>
      <c r="F60" s="302">
        <f t="shared" si="0"/>
        <v>1</v>
      </c>
      <c r="G60" s="391"/>
    </row>
    <row r="61" spans="1:7" s="34" customFormat="1" ht="11.25">
      <c r="A61" s="541">
        <v>4227</v>
      </c>
      <c r="B61" s="300" t="s">
        <v>850</v>
      </c>
      <c r="C61" s="301"/>
      <c r="D61" s="301">
        <v>2497</v>
      </c>
      <c r="E61" s="301">
        <v>2497</v>
      </c>
      <c r="F61" s="302">
        <f t="shared" si="0"/>
        <v>1</v>
      </c>
      <c r="G61" s="391"/>
    </row>
    <row r="62" spans="1:7" s="34" customFormat="1" ht="12">
      <c r="A62" s="562">
        <v>4265</v>
      </c>
      <c r="B62" s="563" t="s">
        <v>746</v>
      </c>
      <c r="C62" s="737">
        <v>200000</v>
      </c>
      <c r="D62" s="1021">
        <v>3083</v>
      </c>
      <c r="E62" s="1021"/>
      <c r="F62" s="302">
        <f t="shared" si="0"/>
        <v>0</v>
      </c>
      <c r="G62" s="738"/>
    </row>
    <row r="63" spans="1:7" s="34" customFormat="1" ht="11.25">
      <c r="A63" s="564">
        <v>4200</v>
      </c>
      <c r="B63" s="565" t="s">
        <v>27</v>
      </c>
      <c r="C63" s="384">
        <f>SUM(C56:C62)</f>
        <v>200000</v>
      </c>
      <c r="D63" s="384">
        <f>SUM(D56:D62)</f>
        <v>54471</v>
      </c>
      <c r="E63" s="384">
        <f>SUM(E56:E62)</f>
        <v>51388</v>
      </c>
      <c r="F63" s="1100">
        <f t="shared" si="0"/>
        <v>0.9434010758018028</v>
      </c>
      <c r="G63" s="566"/>
    </row>
    <row r="64" spans="1:7" s="37" customFormat="1" ht="11.25">
      <c r="A64" s="76"/>
      <c r="B64" s="561" t="s">
        <v>28</v>
      </c>
      <c r="C64" s="301"/>
      <c r="D64" s="301"/>
      <c r="E64" s="301"/>
      <c r="F64" s="302"/>
      <c r="G64" s="553"/>
    </row>
    <row r="65" spans="1:7" s="34" customFormat="1" ht="12">
      <c r="A65" s="387">
        <v>4310</v>
      </c>
      <c r="B65" s="303" t="s">
        <v>145</v>
      </c>
      <c r="C65" s="301">
        <v>55000</v>
      </c>
      <c r="D65" s="1028">
        <f>SUM(D66:D67)</f>
        <v>65314</v>
      </c>
      <c r="E65" s="1028">
        <f>SUM(E66:E67)</f>
        <v>13128</v>
      </c>
      <c r="F65" s="302">
        <f t="shared" si="0"/>
        <v>0.20099825458554063</v>
      </c>
      <c r="G65" s="546"/>
    </row>
    <row r="66" spans="1:7" s="34" customFormat="1" ht="12">
      <c r="A66" s="387"/>
      <c r="B66" s="1073" t="s">
        <v>96</v>
      </c>
      <c r="C66" s="301"/>
      <c r="D66" s="1026">
        <v>2734</v>
      </c>
      <c r="E66" s="1026">
        <v>2734</v>
      </c>
      <c r="F66" s="302">
        <f t="shared" si="0"/>
        <v>1</v>
      </c>
      <c r="G66" s="546"/>
    </row>
    <row r="67" spans="1:7" s="34" customFormat="1" ht="12">
      <c r="A67" s="387"/>
      <c r="B67" s="1073" t="s">
        <v>13</v>
      </c>
      <c r="C67" s="301"/>
      <c r="D67" s="1026">
        <v>62580</v>
      </c>
      <c r="E67" s="1026">
        <v>10394</v>
      </c>
      <c r="F67" s="302">
        <f t="shared" si="0"/>
        <v>0.16609140300415468</v>
      </c>
      <c r="G67" s="546"/>
    </row>
    <row r="68" spans="1:7" s="34" customFormat="1" ht="12">
      <c r="A68" s="387">
        <v>4321</v>
      </c>
      <c r="B68" s="303" t="s">
        <v>304</v>
      </c>
      <c r="C68" s="301"/>
      <c r="D68" s="1028">
        <v>23668</v>
      </c>
      <c r="E68" s="1028">
        <v>20672</v>
      </c>
      <c r="F68" s="302">
        <f t="shared" si="0"/>
        <v>0.8734155822207199</v>
      </c>
      <c r="G68" s="546"/>
    </row>
    <row r="69" spans="1:7" s="34" customFormat="1" ht="12">
      <c r="A69" s="387">
        <v>4322</v>
      </c>
      <c r="B69" s="303" t="s">
        <v>312</v>
      </c>
      <c r="C69" s="301"/>
      <c r="D69" s="1028">
        <v>41801</v>
      </c>
      <c r="E69" s="1028">
        <v>41800</v>
      </c>
      <c r="F69" s="302">
        <f t="shared" si="0"/>
        <v>0.9999760771273415</v>
      </c>
      <c r="G69" s="546"/>
    </row>
    <row r="70" spans="1:7" s="34" customFormat="1" ht="12">
      <c r="A70" s="387">
        <v>4323</v>
      </c>
      <c r="B70" s="303" t="s">
        <v>311</v>
      </c>
      <c r="C70" s="301"/>
      <c r="D70" s="1028">
        <v>31922</v>
      </c>
      <c r="E70" s="1028">
        <v>31919</v>
      </c>
      <c r="F70" s="1101">
        <f t="shared" si="0"/>
        <v>0.9999060209260071</v>
      </c>
      <c r="G70" s="546"/>
    </row>
    <row r="71" spans="1:7" s="37" customFormat="1" ht="11.25">
      <c r="A71" s="538">
        <v>4300</v>
      </c>
      <c r="B71" s="561" t="s">
        <v>29</v>
      </c>
      <c r="C71" s="314">
        <f>SUM(C65:C68)</f>
        <v>55000</v>
      </c>
      <c r="D71" s="314">
        <f>SUM(D65+D68+D69+D70)</f>
        <v>162705</v>
      </c>
      <c r="E71" s="314">
        <f>SUM(E65+E68+E69+E70)</f>
        <v>107519</v>
      </c>
      <c r="F71" s="1103">
        <f t="shared" si="0"/>
        <v>0.6608217325835101</v>
      </c>
      <c r="G71" s="482"/>
    </row>
    <row r="72" spans="1:7" s="37" customFormat="1" ht="16.5" customHeight="1">
      <c r="A72" s="538"/>
      <c r="B72" s="537" t="s">
        <v>31</v>
      </c>
      <c r="C72" s="314">
        <f>SUM(C71+C63+C54+C20+C18)</f>
        <v>2989643</v>
      </c>
      <c r="D72" s="314">
        <f>SUM(D71+D63+D54+D20+D18)</f>
        <v>3945771</v>
      </c>
      <c r="E72" s="314">
        <f>SUM(E71+E63+E54+E20+E18)</f>
        <v>1924753</v>
      </c>
      <c r="F72" s="1103">
        <f aca="true" t="shared" si="1" ref="F72:F84">SUM(E72/D72)</f>
        <v>0.4878014968430758</v>
      </c>
      <c r="G72" s="482"/>
    </row>
    <row r="73" spans="1:7" s="37" customFormat="1" ht="11.25">
      <c r="A73" s="567"/>
      <c r="B73" s="568" t="s">
        <v>786</v>
      </c>
      <c r="C73" s="540"/>
      <c r="D73" s="540"/>
      <c r="E73" s="540"/>
      <c r="F73" s="302"/>
      <c r="G73" s="553"/>
    </row>
    <row r="74" spans="1:7" s="37" customFormat="1" ht="11.25">
      <c r="A74" s="567"/>
      <c r="B74" s="301" t="s">
        <v>47</v>
      </c>
      <c r="C74" s="542"/>
      <c r="D74" s="542">
        <f>SUM(D49)</f>
        <v>3500</v>
      </c>
      <c r="E74" s="542">
        <f>SUM(E49)</f>
        <v>2190</v>
      </c>
      <c r="F74" s="302">
        <f t="shared" si="1"/>
        <v>0.6257142857142857</v>
      </c>
      <c r="G74" s="553"/>
    </row>
    <row r="75" spans="1:7" s="37" customFormat="1" ht="11.25">
      <c r="A75" s="567"/>
      <c r="B75" s="301" t="s">
        <v>742</v>
      </c>
      <c r="C75" s="542"/>
      <c r="D75" s="542">
        <f>SUM(D50)</f>
        <v>1100</v>
      </c>
      <c r="E75" s="542">
        <f>SUM(E50)</f>
        <v>821</v>
      </c>
      <c r="F75" s="302">
        <f t="shared" si="1"/>
        <v>0.7463636363636363</v>
      </c>
      <c r="G75" s="553"/>
    </row>
    <row r="76" spans="1:7" s="34" customFormat="1" ht="11.25">
      <c r="A76" s="567"/>
      <c r="B76" s="569" t="s">
        <v>61</v>
      </c>
      <c r="C76" s="542">
        <f>C32</f>
        <v>0</v>
      </c>
      <c r="D76" s="542">
        <f>D32+D38+D13+D41+D51+D66+D29</f>
        <v>40474</v>
      </c>
      <c r="E76" s="542">
        <f>E32+E38+E13+E41+E51+E66+E29</f>
        <v>32520</v>
      </c>
      <c r="F76" s="302">
        <f t="shared" si="1"/>
        <v>0.8034787764984929</v>
      </c>
      <c r="G76" s="391"/>
    </row>
    <row r="77" spans="1:7" ht="12" customHeight="1">
      <c r="A77" s="299"/>
      <c r="B77" s="569" t="s">
        <v>58</v>
      </c>
      <c r="C77" s="301"/>
      <c r="D77" s="301"/>
      <c r="E77" s="301"/>
      <c r="F77" s="302"/>
      <c r="G77" s="391"/>
    </row>
    <row r="78" spans="1:7" ht="12" customHeight="1">
      <c r="A78" s="299"/>
      <c r="B78" s="570" t="s">
        <v>776</v>
      </c>
      <c r="C78" s="570">
        <f>SUM(C74:C77)</f>
        <v>0</v>
      </c>
      <c r="D78" s="570">
        <f>SUM(D74:D77)</f>
        <v>45074</v>
      </c>
      <c r="E78" s="570">
        <f>SUM(E74:E77)</f>
        <v>35531</v>
      </c>
      <c r="F78" s="1099">
        <f t="shared" si="1"/>
        <v>0.7882814926565204</v>
      </c>
      <c r="G78" s="391"/>
    </row>
    <row r="79" spans="1:7" ht="12" customHeight="1">
      <c r="A79" s="299"/>
      <c r="B79" s="571" t="s">
        <v>787</v>
      </c>
      <c r="C79" s="552"/>
      <c r="D79" s="552"/>
      <c r="E79" s="552"/>
      <c r="F79" s="302"/>
      <c r="G79" s="391"/>
    </row>
    <row r="80" spans="1:7" ht="12" customHeight="1">
      <c r="A80" s="299"/>
      <c r="B80" s="301" t="s">
        <v>9</v>
      </c>
      <c r="C80" s="301"/>
      <c r="D80" s="301">
        <f>SUM(D53+D33+D15+D36)</f>
        <v>73363</v>
      </c>
      <c r="E80" s="301">
        <f>SUM(E53+E33+E15+E36)</f>
        <v>31450</v>
      </c>
      <c r="F80" s="302">
        <f t="shared" si="1"/>
        <v>0.4286902116870902</v>
      </c>
      <c r="G80" s="391"/>
    </row>
    <row r="81" spans="1:7" ht="11.25">
      <c r="A81" s="299"/>
      <c r="B81" s="569" t="s">
        <v>332</v>
      </c>
      <c r="C81" s="301">
        <f>SUM(C18+C20+C54+C63+C71)-C74-C75-C76-C77-C80-C82</f>
        <v>2949643</v>
      </c>
      <c r="D81" s="301">
        <f>SUM(D18+D20+D54+D63+D71)-D74-D75-D76-D77-D80-D82</f>
        <v>3780244</v>
      </c>
      <c r="E81" s="301">
        <f>SUM(E18+E20+E54+E63+E71)-E74-E75-E76-E77-E80-E82</f>
        <v>1850032</v>
      </c>
      <c r="F81" s="302">
        <f t="shared" si="1"/>
        <v>0.4893948644584847</v>
      </c>
      <c r="G81" s="391"/>
    </row>
    <row r="82" spans="1:7" ht="11.25">
      <c r="A82" s="299"/>
      <c r="B82" s="569" t="s">
        <v>92</v>
      </c>
      <c r="C82" s="301">
        <f>SUM(C43)</f>
        <v>40000</v>
      </c>
      <c r="D82" s="301">
        <f>SUM(D43)</f>
        <v>47090</v>
      </c>
      <c r="E82" s="301">
        <f>SUM(E43)</f>
        <v>7740</v>
      </c>
      <c r="F82" s="302">
        <f t="shared" si="1"/>
        <v>0.16436610745381186</v>
      </c>
      <c r="G82" s="391"/>
    </row>
    <row r="83" spans="1:7" ht="11.25">
      <c r="A83" s="299"/>
      <c r="B83" s="570" t="s">
        <v>782</v>
      </c>
      <c r="C83" s="570">
        <f>SUM(C80:C82)</f>
        <v>2989643</v>
      </c>
      <c r="D83" s="570">
        <f>SUM(D80:D82)</f>
        <v>3900697</v>
      </c>
      <c r="E83" s="570">
        <f>SUM(E80:E82)</f>
        <v>1889222</v>
      </c>
      <c r="F83" s="1099">
        <f t="shared" si="1"/>
        <v>0.4843293390899114</v>
      </c>
      <c r="G83" s="391"/>
    </row>
    <row r="84" spans="1:7" ht="12" customHeight="1">
      <c r="A84" s="572"/>
      <c r="B84" s="566" t="s">
        <v>829</v>
      </c>
      <c r="C84" s="310">
        <f>SUM(C78+C83)</f>
        <v>2989643</v>
      </c>
      <c r="D84" s="310">
        <f>SUM(D78+D83)</f>
        <v>3945771</v>
      </c>
      <c r="E84" s="310">
        <f>SUM(E78+E83)</f>
        <v>1924753</v>
      </c>
      <c r="F84" s="1099">
        <f t="shared" si="1"/>
        <v>0.4878014968430758</v>
      </c>
      <c r="G84" s="388"/>
    </row>
    <row r="85" spans="1:6" ht="11.25">
      <c r="A85" s="33"/>
      <c r="C85" s="281"/>
      <c r="D85" s="281"/>
      <c r="E85" s="281"/>
      <c r="F85" s="280"/>
    </row>
    <row r="86" spans="2:5" ht="11.25">
      <c r="B86" s="41" t="s">
        <v>452</v>
      </c>
      <c r="C86" s="229"/>
      <c r="D86" s="229"/>
      <c r="E86" s="229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4" useFirstPageNumber="1" horizontalDpi="600" verticalDpi="600" orientation="landscape" paperSize="9" scale="70" r:id="rId1"/>
  <headerFooter alignWithMargins="0">
    <oddFooter>&amp;C&amp;P. oldal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2018-05-18T09:52:28Z</cp:lastPrinted>
  <dcterms:created xsi:type="dcterms:W3CDTF">2004-02-02T11:10:51Z</dcterms:created>
  <dcterms:modified xsi:type="dcterms:W3CDTF">2018-05-18T09:52:30Z</dcterms:modified>
  <cp:category/>
  <cp:version/>
  <cp:contentType/>
  <cp:contentStatus/>
</cp:coreProperties>
</file>