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015" tabRatio="663" firstSheet="18" activeTab="21"/>
  </bookViews>
  <sheets>
    <sheet name="1a.mell " sheetId="1" r:id="rId1"/>
    <sheet name="1b.mell " sheetId="2" r:id="rId2"/>
    <sheet name="1c.mell " sheetId="3" r:id="rId3"/>
    <sheet name="2.mell " sheetId="4" r:id="rId4"/>
    <sheet name="3a.m." sheetId="5" r:id="rId5"/>
    <sheet name="3b.m." sheetId="6" r:id="rId6"/>
    <sheet name="3c.m." sheetId="7" r:id="rId7"/>
    <sheet name="3d.m." sheetId="8" r:id="rId8"/>
    <sheet name="4.mell." sheetId="9" r:id="rId9"/>
    <sheet name="5.mell. " sheetId="10" r:id="rId10"/>
    <sheet name="6.mell. " sheetId="11" r:id="rId11"/>
    <sheet name="7.mell. " sheetId="12" r:id="rId12"/>
    <sheet name="8.mell" sheetId="13" r:id="rId13"/>
    <sheet name="9mell." sheetId="14" r:id="rId14"/>
    <sheet name="10mell" sheetId="15" r:id="rId15"/>
    <sheet name="11mell" sheetId="16" r:id="rId16"/>
    <sheet name="12mell " sheetId="17" r:id="rId17"/>
    <sheet name="13mell" sheetId="18" r:id="rId18"/>
    <sheet name="14mell" sheetId="19" r:id="rId19"/>
    <sheet name="15mell" sheetId="20" r:id="rId20"/>
    <sheet name="16.mell" sheetId="21" r:id="rId21"/>
    <sheet name="17.mell " sheetId="22" r:id="rId22"/>
    <sheet name="18.mell" sheetId="23" r:id="rId23"/>
    <sheet name="19.mell" sheetId="24" r:id="rId24"/>
    <sheet name="20.mell" sheetId="25" r:id="rId25"/>
    <sheet name="21.mell" sheetId="26" r:id="rId26"/>
    <sheet name="22.mell" sheetId="27" r:id="rId27"/>
    <sheet name="23.mell " sheetId="28" r:id="rId28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4._sz._sor_részletezése" localSheetId="21">#REF!</definedName>
    <definedName name="_4._sz._sor_részletezése">#REF!</definedName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'[12]Alapy'!#REF!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'[12]Óvoda,Ált.spec.isk'!#REF!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'[12]Eötvös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'[12]Erkel'!#REF!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'[12]Géza'!#REF!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'[12]Integrált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'[12]Jávorka'!#REF!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'[12]Könyvtár'!#REF!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'[12]Kórház'!#REF!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'[12]Kultsar'!#REF!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'[12]Levéltár'!#REF!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'[12]MERI'!#REF!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'[12]Múzeum'!#REF!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'[12]Széchenyi'!#REF!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'[12]TGSZSZ'!#REF!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'[12]Zsigmondy'!#REF!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'[3]Bevétel'!$A$10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>'[10]összes igény'!#REF!</definedName>
    <definedName name="cskimutatas_hivatal_szakmai_igenyek_Dim07">"="</definedName>
    <definedName name="cskimutatas_hivatal_szakmai_igenyek_Dim08">"="</definedName>
    <definedName name="cskimutatas_hivatal_szakmai_igenyek_Dim09">'[10]összes igény'!#REF!</definedName>
    <definedName name="cskimutatas_hivatal_szakmai_igenyek_Dim10">"="</definedName>
    <definedName name="cskimutatas_hivatal_szakmai_igenyek_Dim11">"="</definedName>
    <definedName name="cskimutatas_hivatal_szakmai_igenyekAnchor">'[10]összes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'[3]Kiadás'!$A$8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'[7]10intberuh-felúj'!$A$10</definedName>
    <definedName name="Hiv.felújtás">1</definedName>
    <definedName name="kkkkk">#REF!</definedName>
    <definedName name="kkkkkkk">'[10]összes igény'!#REF!</definedName>
    <definedName name="l">#REF!</definedName>
    <definedName name="nem">1</definedName>
    <definedName name="_xlnm.Print_Titles" localSheetId="14">'10mell'!$3:$7</definedName>
    <definedName name="_xlnm.Print_Titles" localSheetId="16">'12mell '!$6:$9</definedName>
    <definedName name="_xlnm.Print_Titles" localSheetId="17">'13mell'!$8:$9</definedName>
    <definedName name="_xlnm.Print_Titles" localSheetId="18">'14mell'!$4:$5</definedName>
    <definedName name="_xlnm.Print_Titles" localSheetId="23">'19.mell'!$5:$6</definedName>
    <definedName name="_xlnm.Print_Titles" localSheetId="1">'1b.mell '!$5:$7</definedName>
    <definedName name="_xlnm.Print_Titles" localSheetId="2">'1c.mell '!$4:$8</definedName>
    <definedName name="_xlnm.Print_Titles" localSheetId="3">'2.mell '!$1:$8</definedName>
    <definedName name="_xlnm.Print_Titles" localSheetId="25">'21.mell'!$8:$9</definedName>
    <definedName name="_xlnm.Print_Titles" localSheetId="4">'3a.m.'!$4:$8</definedName>
    <definedName name="_xlnm.Print_Titles" localSheetId="6">'3c.m.'!$4:$8</definedName>
    <definedName name="_xlnm.Print_Titles" localSheetId="7">'3d.m.'!$3:$7</definedName>
    <definedName name="_xlnm.Print_Titles" localSheetId="8">'4.mell.'!$4:$8</definedName>
    <definedName name="_xlnm.Print_Titles" localSheetId="9">'5.mell. '!$4:$8</definedName>
    <definedName name="_xlnm.Print_Titles" localSheetId="13">'9mell.'!$8:$11</definedName>
    <definedName name="_xlnm.Print_Area" localSheetId="21">'17.mell '!$A$1:$E$155</definedName>
    <definedName name="székház">#REF!</definedName>
    <definedName name="székházbérlők">'[6]3-aBevétel'!#REF!</definedName>
    <definedName name="szintrehotzás">#REF!</definedName>
    <definedName name="szintrehozás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<sst xmlns="http://schemas.openxmlformats.org/spreadsheetml/2006/main" count="3432" uniqueCount="1454">
  <si>
    <t xml:space="preserve">     4239 Kosztolányi Dezső Ált. Isk. felújítása</t>
  </si>
  <si>
    <t xml:space="preserve">     4243 Molnár Ferenc Ált. Iskola felújítása</t>
  </si>
  <si>
    <t xml:space="preserve">     4251 Szentgyörgyi A. Ált Iskola és Gimn. felújítása</t>
  </si>
  <si>
    <t xml:space="preserve">     4253 Telepy K. Ált Iskola és Gimnázium felújítása</t>
  </si>
  <si>
    <t xml:space="preserve">      4257 Ádám Jenő Zeneiskola felőjítása</t>
  </si>
  <si>
    <t xml:space="preserve">      4261 Leövey Klára Gimnázium felújítása</t>
  </si>
  <si>
    <t>26.</t>
  </si>
  <si>
    <t>Az önkormányzat költségvetésében szereplő 2013. évi tartalékok</t>
  </si>
  <si>
    <t>Karaván Művészeti Alapítvány</t>
  </si>
  <si>
    <t xml:space="preserve">Önkormányzat fordított ÁFA bevétel </t>
  </si>
  <si>
    <t xml:space="preserve">   Felújítási kiadások</t>
  </si>
  <si>
    <t>ebből dologi kiadások</t>
  </si>
  <si>
    <t xml:space="preserve">           felújítási kiadások</t>
  </si>
  <si>
    <t>Hivatali eszközbeszerzés</t>
  </si>
  <si>
    <t xml:space="preserve">    Előző évi intézményi kiutalatlan támogatás</t>
  </si>
  <si>
    <t>Kazastrófa védelmi támogatás</t>
  </si>
  <si>
    <t>ebből személyi juttatások</t>
  </si>
  <si>
    <t xml:space="preserve">           munkaadókat terhelő járulékok</t>
  </si>
  <si>
    <t>ebből dologi kiadás</t>
  </si>
  <si>
    <t xml:space="preserve">            beruházási kiadás</t>
  </si>
  <si>
    <t>Parkoló Alap</t>
  </si>
  <si>
    <t xml:space="preserve">   Munkaadókat terhelő járulékok</t>
  </si>
  <si>
    <t>Működési célú pénzmaradvány igénybevétele</t>
  </si>
  <si>
    <t>Óvodáztatási, iskoláztatási támogatás</t>
  </si>
  <si>
    <t>Biztos Kezdet Gyermekház</t>
  </si>
  <si>
    <t>Katasztrófa védelemhez kapcs. "M" készletek</t>
  </si>
  <si>
    <t>Önkormányzat fordított ÁFA bevételek</t>
  </si>
  <si>
    <t>Helyi önkormányzatok általános működéséhez és ágazati feladataihoz kapcs.támog.</t>
  </si>
  <si>
    <t xml:space="preserve">    Építményadó                        </t>
  </si>
  <si>
    <t xml:space="preserve">    Telekadó                   </t>
  </si>
  <si>
    <t>Kötbér, késedelmi kamat, kártérítés, egyéb befizetés</t>
  </si>
  <si>
    <t>Kötbér, bánatpénz, kártérítés, egyéb befizetés</t>
  </si>
  <si>
    <t>Kötbér, bánatpénz, kártérítés egyéb befizetés</t>
  </si>
  <si>
    <t>Függő, átfutó bevételek</t>
  </si>
  <si>
    <t>Kötbér,késedelmi kamat, kártérítés, egyéb befizetés</t>
  </si>
  <si>
    <t>Előző évi költségvetési költségtérítések, visszatérülések</t>
  </si>
  <si>
    <t>Függő, átfutó kiadások</t>
  </si>
  <si>
    <t>Kölcsön nyújtás</t>
  </si>
  <si>
    <t>Előző évi felhalmozási maradvány átvétele</t>
  </si>
  <si>
    <t>Irányítószervtől kapott működési támogatás</t>
  </si>
  <si>
    <t>Oktatási intézmények, óvodák felújítása</t>
  </si>
  <si>
    <t>2305 Csicsergő Óvoda</t>
  </si>
  <si>
    <t>2309 Csudafa Óvoda</t>
  </si>
  <si>
    <t>2310 Epres Óvoda</t>
  </si>
  <si>
    <t>2315 Kerekerdő Óvoda</t>
  </si>
  <si>
    <t>2330 Liliom Óvoda</t>
  </si>
  <si>
    <t>2335 Méhecske Óvoda</t>
  </si>
  <si>
    <t>2345 Napfény Óvoda</t>
  </si>
  <si>
    <t>2360 Ugrifüles Óvoda</t>
  </si>
  <si>
    <t xml:space="preserve">      3972 Pályázati támogatás</t>
  </si>
  <si>
    <t xml:space="preserve">      4321 FESZGYI felújítás</t>
  </si>
  <si>
    <t xml:space="preserve">      4322 Ferencvárosi Egyesített Bölcsödék felújítása</t>
  </si>
  <si>
    <t>Önkormányzati szakmai feladatokkal kapcs. Kiadások</t>
  </si>
  <si>
    <t xml:space="preserve">   Beruházási kiadások</t>
  </si>
  <si>
    <t xml:space="preserve">      4310 Háziorvosi rendelők felőjítása </t>
  </si>
  <si>
    <t>Ferencvárosi Úrhölgyek támogatása</t>
  </si>
  <si>
    <t xml:space="preserve">Felhalmozási finanszírozási kiadások </t>
  </si>
  <si>
    <t xml:space="preserve">Működési finanszírozási kiadások </t>
  </si>
  <si>
    <t xml:space="preserve">Tárgyi eszközök, immateriális javak értékesítése </t>
  </si>
  <si>
    <t>Tárgyi eszköz értékesítés</t>
  </si>
  <si>
    <t>Támogatás államháztartáson belülről - EU-s pályázatok kapcsán</t>
  </si>
  <si>
    <t>Támogatás államháztartáson belülről - Fővárosi Önkormányzattól</t>
  </si>
  <si>
    <t>2795 Ferencvárosi intézményüzemeltetési Központ</t>
  </si>
  <si>
    <t>2850 Ferencvárosi Egyesített Bölcsödék</t>
  </si>
  <si>
    <t>2875 FESZGYI</t>
  </si>
  <si>
    <t xml:space="preserve">      3957 Ferencvárosi Úrhölgyek</t>
  </si>
  <si>
    <t xml:space="preserve">      3961 Központi színházi zenekari támogatás</t>
  </si>
  <si>
    <t>(Ft-ban)</t>
  </si>
  <si>
    <t>Feldolg. Kód</t>
  </si>
  <si>
    <t>Az állami támogatás jogcímei</t>
  </si>
  <si>
    <t>Tény</t>
  </si>
  <si>
    <t xml:space="preserve">  Eltérés           </t>
  </si>
  <si>
    <t>Mut.szám</t>
  </si>
  <si>
    <t>Összeg</t>
  </si>
  <si>
    <t>Igényelhető</t>
  </si>
  <si>
    <t>6.-4.</t>
  </si>
  <si>
    <t>Állami támogatás</t>
  </si>
  <si>
    <t>Egyéb kötelező önkormányzati támogatás</t>
  </si>
  <si>
    <t>Óvodapedagógusok elismert létszáma</t>
  </si>
  <si>
    <t>Óvodapedagógusok nevelő munkáját közvetlenül segítők száma</t>
  </si>
  <si>
    <t>(2013. évben 18.900 eFt visszafizetésre került)</t>
  </si>
  <si>
    <t>Gyermekek teljes idejű óvodai nevelésére szervezett csoport</t>
  </si>
  <si>
    <t>Ingyenes és kedvezményes gyermekétkeztetés támogatása bölcsödében</t>
  </si>
  <si>
    <t>Ingyenes és kedvezményes gyermekétkeztetés támogatása fogyat. Int.</t>
  </si>
  <si>
    <t>Óvodai, iskolai étkeztetés támogatása</t>
  </si>
  <si>
    <t>Számított intézményvezetői és segítői munkatárs bértámogatása</t>
  </si>
  <si>
    <t>Intézményüzemeltetés támogatása</t>
  </si>
  <si>
    <t>Fővárosi kerületi önkormányzatok közművelődési támogatása</t>
  </si>
  <si>
    <t>Egyes szoc.és gyermekjóléti felad.tám.szenvedélyb.nappali intézményi ell.</t>
  </si>
  <si>
    <t>Egyes szoc.és gyermekjóléti felad.tám.nappali intézményi ellátás</t>
  </si>
  <si>
    <t>Egyes szoc.és gyermekjóléti felad.tám.házi segítségnyújtás</t>
  </si>
  <si>
    <t>Egyes szoc.és gyermekjóléti felad.tám.szociális étkezés</t>
  </si>
  <si>
    <t>Egyes szoc.és gyermekjóléti felad.tám. bölcsödei ellátás fogy.gyerm.</t>
  </si>
  <si>
    <t>Egyes szoc.és gyermekjóléti felad.tám.átmeneti int.ellátás</t>
  </si>
  <si>
    <t>Óvodapedagógusok átlagbérének és közterheinek elismert pótl.összege</t>
  </si>
  <si>
    <t xml:space="preserve">Egyes szoc.és gyermekjóléti felad.tám. bölcsödei ellátás </t>
  </si>
  <si>
    <t>Általános működéshez és ágazati feladatokhoz kapcs.támogatások</t>
  </si>
  <si>
    <t>Fel nem használt  lekötött összeg</t>
  </si>
  <si>
    <t>Felhasznált</t>
  </si>
  <si>
    <t>(7.+8.)-4.</t>
  </si>
  <si>
    <t>Könyvtári és közművelődési érdekeltségn.</t>
  </si>
  <si>
    <t>Esélyegyenlőséget, felzárkóztatást seg.tám.</t>
  </si>
  <si>
    <t>Gyermekszegénység elleni progr.</t>
  </si>
  <si>
    <t>Önkormányzati feladat ell.szolg. Fejlesztések</t>
  </si>
  <si>
    <t>Egyes jövedelempótló támogat.kieg.</t>
  </si>
  <si>
    <t>Előadó-művészeti szervezetek támogatása</t>
  </si>
  <si>
    <t>Központosított előir.,kieg.tám.egyes szoc.felad.,színházi, össz:</t>
  </si>
  <si>
    <t xml:space="preserve">   Felhalmozási célú</t>
  </si>
  <si>
    <t>Vállalkozási bevétel (Szolgáltatás ellenértéke)</t>
  </si>
  <si>
    <t>2985 FMK</t>
  </si>
  <si>
    <t>Ifjú Molnár F. Diákszínjátszó Egyesület</t>
  </si>
  <si>
    <t>Concerto Szimfónikus Zenekar</t>
  </si>
  <si>
    <t>MÁV Szimfónikus Zenakar</t>
  </si>
  <si>
    <t>Erdődy Kamara Zenei Alapítvány</t>
  </si>
  <si>
    <t>SZEMIRAMISZ Szính.Kult. És Sport rend.szerv. Alapítvány</t>
  </si>
  <si>
    <t>Jogvita rendezés</t>
  </si>
  <si>
    <t>FESZOFE Nonprofit Kft</t>
  </si>
  <si>
    <t>Játszóterek javítása</t>
  </si>
  <si>
    <t>Öntözőhálózat fejlesztése, átépítése</t>
  </si>
  <si>
    <t>Egészségügy, szociális ellátás, kultúra</t>
  </si>
  <si>
    <t>Pinceszínház akadálymentesítése</t>
  </si>
  <si>
    <t>Szociális és köznevelési feladatok</t>
  </si>
  <si>
    <t>Méltányos közgyógyellátás, gyógyszertámogatás</t>
  </si>
  <si>
    <t>Idősügyi Koncepció</t>
  </si>
  <si>
    <t>Ifjusági és drogprevenciós feladatok</t>
  </si>
  <si>
    <t>Egészségügyi koncepció keretén belüli eszköz vásárlás</t>
  </si>
  <si>
    <t>Bűnmegelőzés</t>
  </si>
  <si>
    <t>Ferencvárosi naptár készítése</t>
  </si>
  <si>
    <t>Kommunikációs szolgáltatások</t>
  </si>
  <si>
    <t>Liliom Óvoda felújítása</t>
  </si>
  <si>
    <t>Epres Óvoda</t>
  </si>
  <si>
    <t>Ádám Jenő Zeneiskola felújítása</t>
  </si>
  <si>
    <t>FMK felújítása</t>
  </si>
  <si>
    <t>6.</t>
  </si>
  <si>
    <t>7.</t>
  </si>
  <si>
    <t>8.</t>
  </si>
  <si>
    <t>9.</t>
  </si>
  <si>
    <t>10.</t>
  </si>
  <si>
    <t>11.</t>
  </si>
  <si>
    <t>12.</t>
  </si>
  <si>
    <t>15.</t>
  </si>
  <si>
    <t>16.</t>
  </si>
  <si>
    <t>17.</t>
  </si>
  <si>
    <t>18.</t>
  </si>
  <si>
    <t>19.</t>
  </si>
  <si>
    <t>Ifjusági koncepció</t>
  </si>
  <si>
    <t xml:space="preserve">    Manó-Lak Bölcsöde fejlesztése, kapacitásbővítése</t>
  </si>
  <si>
    <t>Közterületfelügyelet Parkőrség</t>
  </si>
  <si>
    <t xml:space="preserve">    Varázskert Bölcsödével kapcsolatos önerő bevétel</t>
  </si>
  <si>
    <t>Felhalmozási költségvetési bevételek összesen</t>
  </si>
  <si>
    <t>Működési költségvetési kiadások mindösszesen</t>
  </si>
  <si>
    <t>Működési finanszírozási bevételek</t>
  </si>
  <si>
    <t>Működési finanszírozási kiadások</t>
  </si>
  <si>
    <t>Hosszú, rövid lejáratú hitelfelvétel</t>
  </si>
  <si>
    <t>Kölcsön felvétele</t>
  </si>
  <si>
    <t>Kölcsön tőkeösszegének törlesztése</t>
  </si>
  <si>
    <t>Szabad pénzeszközök betétként való visszavonása</t>
  </si>
  <si>
    <t>Költségvetési maradvány</t>
  </si>
  <si>
    <t>Felhalmozási finanszírozási bevételek</t>
  </si>
  <si>
    <t>Felhalmozási finanszírozási kiadások</t>
  </si>
  <si>
    <t>Pénzügyi lízing tőketörlesztése</t>
  </si>
  <si>
    <t>Előző évi pénzmar. alaptevékenység ellátására történő igénybevétel</t>
  </si>
  <si>
    <t xml:space="preserve">     Munkáltatói kölcsön</t>
  </si>
  <si>
    <t>Hitelfelvétel</t>
  </si>
  <si>
    <t>Támogatás államháztartáson belülről - működési</t>
  </si>
  <si>
    <t>Támogatás államháztartáson belülről -felhalmozási</t>
  </si>
  <si>
    <t>Felhalmozási célú általános tartalékok</t>
  </si>
  <si>
    <t>Helyi önkormányzat által felhasználható központosított előirányzat</t>
  </si>
  <si>
    <t>Helyi önkormányzatok által felhasználható központosított előirányzat</t>
  </si>
  <si>
    <t xml:space="preserve">Előző évi felhalmozási célú pénzmaradv. igénybevétele </t>
  </si>
  <si>
    <t>Felhalmozási költségvetési kiadások mindösszesen</t>
  </si>
  <si>
    <t>Hosszú, rövid lejáratú hitel tőkeösszegének törlesztése</t>
  </si>
  <si>
    <t>Irányítószervi támogatásként folyósított támogatás kiutalása</t>
  </si>
  <si>
    <t>Felhalmozási célú céltartalékok</t>
  </si>
  <si>
    <t>Irányítószervi támogatásként folyósított támogatás fizetési számlán tört.jóváír.</t>
  </si>
  <si>
    <t>Előző évi működési célú pénzmaradvány igénbevétele</t>
  </si>
  <si>
    <t>Előző évi működési célú  pénzmaradvány  igénybevétele</t>
  </si>
  <si>
    <t>Működési költségvetési bevételek mindösszesen</t>
  </si>
  <si>
    <t>Támogatás államháztartáson belülről -felhalmozási célú</t>
  </si>
  <si>
    <t>Felhalmozási költségvetési  bevételek mindösszesen</t>
  </si>
  <si>
    <t>Előző évi működési célú pénzmaradvány igénybevétele</t>
  </si>
  <si>
    <t>Működési költségvetési  bevételek mindösszesen</t>
  </si>
  <si>
    <t xml:space="preserve">Előző évi felhalmozási célú pénzmaradvány történő igénybevétele </t>
  </si>
  <si>
    <t>Felhalmozási költségvetési bevételek mindösszesen</t>
  </si>
  <si>
    <t>III. Közterület-felügyelet bevételei mindösszesen:</t>
  </si>
  <si>
    <t>IV. Intézményi bevételek mindösszesen</t>
  </si>
  <si>
    <t>Támogatás államháztartáson belülről -EU-s pályázatok kapcsán</t>
  </si>
  <si>
    <t>Támogatás államháztartáson belülről -egyéb központi szervektől</t>
  </si>
  <si>
    <t>Önkormányzathoz tartozó önállóan működő intézmény 2013. évi kiadásai</t>
  </si>
  <si>
    <t>Támogatás államháztartáson belülről -Fővárosi Önkormányzattól</t>
  </si>
  <si>
    <t xml:space="preserve">Támogatás államháztartáson belülről -felhalmozási célú </t>
  </si>
  <si>
    <t>Előző évi felhalmozási célú pénzmaradvány igénybevétele</t>
  </si>
  <si>
    <t>Irányítószervi támogatásaként folyosított támogatás fizetési számlán történő jóváírás</t>
  </si>
  <si>
    <t xml:space="preserve">     ebből fejlesztési célok: Balázs B.u. 14., 11., 32/a, 32/b, Ferenc tér 9., Márton u. 5/A, </t>
  </si>
  <si>
    <t>Irányítószerv támogatásaként folyosított támogatás fizetési számlán történő jóváírás</t>
  </si>
  <si>
    <t>Működési költségvetési kiadások</t>
  </si>
  <si>
    <t>Felhalmozási költségvetési kiadások</t>
  </si>
  <si>
    <t>Felhalmozási költségvetés kiadások mindösszesen</t>
  </si>
  <si>
    <t xml:space="preserve">       Közterület-felügyelet támogatása</t>
  </si>
  <si>
    <t>PH, Közterület-felügyelet és Önkormányzat költségvetési kiadásai mindössz:</t>
  </si>
  <si>
    <t>Működési költségvetés kiadások mindösszesen</t>
  </si>
  <si>
    <t>Szabad pénzeszközök betétként való visszavonás</t>
  </si>
  <si>
    <t>Irányítószervi támogatásként folyosított támogatás kiutalása</t>
  </si>
  <si>
    <t xml:space="preserve">Támogatás államháztartáson belülről -működési </t>
  </si>
  <si>
    <t>Támogatás államháztartáson belülről -működési</t>
  </si>
  <si>
    <t>Bevételek mindösszesen</t>
  </si>
  <si>
    <t>KIADÁSOK MINDÖSSZ.:(Irányítószervi tám.folyosítása nélkül)</t>
  </si>
  <si>
    <t>Közterület-felügyelet</t>
  </si>
  <si>
    <t xml:space="preserve">  Egyéb sajátos bevétel</t>
  </si>
  <si>
    <t xml:space="preserve">  Kötbér, bánatpénz egyéb kártérítés </t>
  </si>
  <si>
    <t xml:space="preserve"> Függő, átfutó, kiegyenlítő bevételek</t>
  </si>
  <si>
    <t xml:space="preserve"> Függő, átfutó, kiegyenlítő kiadások</t>
  </si>
  <si>
    <t xml:space="preserve"> Függő, átfutó kiegyenlítő bevételek</t>
  </si>
  <si>
    <t xml:space="preserve">  Függő, átfutó, kiegyenlítő kiadások</t>
  </si>
  <si>
    <t xml:space="preserve">  Függő, átfutó kiegyenlítő bevételek</t>
  </si>
  <si>
    <t xml:space="preserve">  Függő, átfutó, kiegyenlítő bevételek</t>
  </si>
  <si>
    <t xml:space="preserve">   Közterület-felügyelet (3/B. sz. melléklet szerint)</t>
  </si>
  <si>
    <t>Polgármester tiszt. összefüggő egyéb feladatok</t>
  </si>
  <si>
    <t xml:space="preserve">  ebből önkormányzati hozzájárulás</t>
  </si>
  <si>
    <t xml:space="preserve">   ebből önkormányzati hozzájárulás</t>
  </si>
  <si>
    <t>Irányítószervi támogatásként folyósított tám.fizetési számlán történő jóváírás</t>
  </si>
  <si>
    <t>Működési finanszírozású bevételek</t>
  </si>
  <si>
    <t>6műk,2beru</t>
  </si>
  <si>
    <t>Felújítás</t>
  </si>
  <si>
    <t>Dologi</t>
  </si>
  <si>
    <t>Irányító szervi támogatásként folyosított tám. fizetési számlán tört.jóváírás</t>
  </si>
  <si>
    <t>Működési célú átvett pénzeszköz</t>
  </si>
  <si>
    <t>Támogatás államháztartáson belülről - felhalmozási célú</t>
  </si>
  <si>
    <t>Felhalmozási célú átvett pénzeszközök</t>
  </si>
  <si>
    <t>Irányítószervi támogatásként folyósított tám.fizetési számlán tört.jóváírás-étkezés</t>
  </si>
  <si>
    <t>Irányítószervi támogatásként folyósított tám.fizetési számlán tört.jóváírás-egyéb</t>
  </si>
  <si>
    <t>Szabad pénzeszközök betétként való elhelyezése</t>
  </si>
  <si>
    <t xml:space="preserve">     Általános tartalékok</t>
  </si>
  <si>
    <t xml:space="preserve">    Céltartalékok</t>
  </si>
  <si>
    <t>Tartalék összesen</t>
  </si>
  <si>
    <t xml:space="preserve">     Céltartalékok</t>
  </si>
  <si>
    <t>Hosszú, rövid lejáratú hitelfelvétel törlesztése</t>
  </si>
  <si>
    <t>Kölcsön tőke összegének törlesztése, nyújtása</t>
  </si>
  <si>
    <t>Kölcsön tőke összegének törlesztése</t>
  </si>
  <si>
    <t xml:space="preserve">A helyi önkormányzat kötelező feladatai ellátásának költségvetési forrásai és kiadásai </t>
  </si>
  <si>
    <t>2013. év</t>
  </si>
  <si>
    <t>Kötelező feladatok
(Mötv. 13. § (1) bekezdés alapján)</t>
  </si>
  <si>
    <t>Helyi önkorm., ált. műk. és ágazati feladataihoz kapcs.tám.</t>
  </si>
  <si>
    <t>A központi kltvből szárm. egyéb költségv. tám.</t>
  </si>
  <si>
    <t>Saját bevétel</t>
  </si>
  <si>
    <t>Támogatás Áht-n belülről</t>
  </si>
  <si>
    <t>Átvett pénzeszköz</t>
  </si>
  <si>
    <t>Előző évi pénzm. Igénybev.</t>
  </si>
  <si>
    <t xml:space="preserve">            munkaadói járulékok</t>
  </si>
  <si>
    <t xml:space="preserve">    Egyéb működési célú kiadás</t>
  </si>
  <si>
    <t>Helyi önkormányzatok ált.műk. és ágazati feladataihoz kapcs.támog.</t>
  </si>
  <si>
    <t>Önkormányzati hozzájárulás</t>
  </si>
  <si>
    <t>Intézményi működési bevétel</t>
  </si>
  <si>
    <t>Műk. Célú</t>
  </si>
  <si>
    <t>Felhalm. Célú</t>
  </si>
  <si>
    <t>Közhat. Bev.</t>
  </si>
  <si>
    <t>Felhalm. Bev.</t>
  </si>
  <si>
    <t>Helyi közutak, közterek és parkok kez., fejl. és üzemeltetése</t>
  </si>
  <si>
    <t xml:space="preserve">             3051 Parkfentartás</t>
  </si>
  <si>
    <t xml:space="preserve">             3061 Köztutak üzemeltetés</t>
  </si>
  <si>
    <t xml:space="preserve">             3071 Köztisztasági feladatok</t>
  </si>
  <si>
    <t xml:space="preserve">             3203 Városfejlesztés, üzemeltetés és közbiztonság</t>
  </si>
  <si>
    <t xml:space="preserve">             3205 Környezetvédelem</t>
  </si>
  <si>
    <t xml:space="preserve">             3206 Védett értékek fentartása</t>
  </si>
  <si>
    <t xml:space="preserve">             3216 FESZOFE Nonprofit Kft közszolgáltatási szerződés</t>
  </si>
  <si>
    <t>Eft</t>
  </si>
  <si>
    <t>ESZKÖZÖK</t>
  </si>
  <si>
    <t>sor-
szám</t>
  </si>
  <si>
    <t>Bruttó érték</t>
  </si>
  <si>
    <t>Nettó érték</t>
  </si>
  <si>
    <t>I. Immateriális javak (2+5)</t>
  </si>
  <si>
    <t>Törzsvagyon (3+4)</t>
  </si>
  <si>
    <t>Forgalomképtelen (3.1.+3.2.)</t>
  </si>
  <si>
    <t>-kizárólagos önkormányzati tulajdonban álló vagyon</t>
  </si>
  <si>
    <t>3.1.</t>
  </si>
  <si>
    <t>-nemzetgazdasági szempontból kiemelt jelentőségű vagyon</t>
  </si>
  <si>
    <t>3.2.</t>
  </si>
  <si>
    <t xml:space="preserve">        Nemzeti vagyonról szóló tv. 2. számú melléklete szerinti</t>
  </si>
  <si>
    <t>3.2.1</t>
  </si>
  <si>
    <t xml:space="preserve">        Törvényben, helyi rendeletben ekként meghatározott vagyonelem</t>
  </si>
  <si>
    <t>3.2.2</t>
  </si>
  <si>
    <t>Korlátozottan forgalomképes</t>
  </si>
  <si>
    <t xml:space="preserve">Üzleti vagyon </t>
  </si>
  <si>
    <t>II. Tárgyi eszközök (7+12+17+19+21+26+31)</t>
  </si>
  <si>
    <t>1. Ingatlanok és kapcsolódó vagyoni értékű jogok (8+11)</t>
  </si>
  <si>
    <t>Törzsvagyon (9+10)</t>
  </si>
  <si>
    <t>Forgalomképtelen (9.1.+9.2.)</t>
  </si>
  <si>
    <t>9.2.1.</t>
  </si>
  <si>
    <t>9.2.2.</t>
  </si>
  <si>
    <t xml:space="preserve">Korlátozottan forgalomképes </t>
  </si>
  <si>
    <t>2. Gépek, berendezések és felszerelések (13+16)</t>
  </si>
  <si>
    <t>Törzsvagyon (14+15)</t>
  </si>
  <si>
    <t>Forgalomképtelen (14.1.+14.2.)</t>
  </si>
  <si>
    <t>14.1.</t>
  </si>
  <si>
    <t>14.2.</t>
  </si>
  <si>
    <t>14.2.1.</t>
  </si>
  <si>
    <t>14.2.2.</t>
  </si>
  <si>
    <t xml:space="preserve">3. Járművek  </t>
  </si>
  <si>
    <t>Törzsvagyon</t>
  </si>
  <si>
    <t>17.2</t>
  </si>
  <si>
    <t xml:space="preserve">4. Tenyészállatok </t>
  </si>
  <si>
    <t>5. Beruházások, felújítások (22+25)</t>
  </si>
  <si>
    <t>Törzsvagyon (23+24)</t>
  </si>
  <si>
    <t>Forgalomképtelen (23.1.+23.2.)</t>
  </si>
  <si>
    <t>23.1.</t>
  </si>
  <si>
    <t>23.2.</t>
  </si>
  <si>
    <t>23.2.1.</t>
  </si>
  <si>
    <t>23.2.2</t>
  </si>
  <si>
    <t>6. Beruházásra adott előlegek (27+30)</t>
  </si>
  <si>
    <t>Törzsvagyon (28+29)</t>
  </si>
  <si>
    <t>Forgalomképtelen  (28.1+28.2)</t>
  </si>
  <si>
    <t>28.1.</t>
  </si>
  <si>
    <t>28.2.</t>
  </si>
  <si>
    <t>28.2.1</t>
  </si>
  <si>
    <t>28.2.2</t>
  </si>
  <si>
    <t>7. Tárgyi eszközök értékhelyesbítése</t>
  </si>
  <si>
    <t>III. Befektetett pénzügyi eszközök (33+37+38+39+40+41)</t>
  </si>
  <si>
    <t>1. Tartós részesedés (34+36)</t>
  </si>
  <si>
    <t>Törzsvagyon (35)</t>
  </si>
  <si>
    <t>Forgalomképtelen (35.1.)</t>
  </si>
  <si>
    <t>35.1.</t>
  </si>
  <si>
    <t>35.1.1</t>
  </si>
  <si>
    <t>35.1.2</t>
  </si>
  <si>
    <t>Korlátozottan forgalomképes (35.2.)</t>
  </si>
  <si>
    <t>35.2.</t>
  </si>
  <si>
    <t>2. Tartós hitelviszonyt megtestesítő értékpapír</t>
  </si>
  <si>
    <t>3. Tartósan adott kölcsön</t>
  </si>
  <si>
    <t xml:space="preserve">4.Hosszú lejáratú betétek </t>
  </si>
  <si>
    <t>5. Egyéb hosszú lejáratú követelések</t>
  </si>
  <si>
    <t>6. Befektetett pénzügyi eszközök értékhelyesbítése</t>
  </si>
  <si>
    <t>IV. Üzemeltetésre, kezelésre átadott, koncesszióba, vagyonkezelésbe adott, illetve vagyonkezelésbe vett eszközök (43+46)</t>
  </si>
  <si>
    <t>Törzsvagyon (44+45)</t>
  </si>
  <si>
    <t>Forgalomképtelen  (44.1+44.2)</t>
  </si>
  <si>
    <t>44.1.</t>
  </si>
  <si>
    <t>44.2.</t>
  </si>
  <si>
    <t>A) BEFEKTETETT ESZKÖZÖK ÖSSZESEN (1+6+32+42)</t>
  </si>
  <si>
    <t>I. Készletek</t>
  </si>
  <si>
    <t>II. Követelések</t>
  </si>
  <si>
    <t>III. Értékpapírok</t>
  </si>
  <si>
    <t>IV. Pénzeszközök</t>
  </si>
  <si>
    <t>V. Egyéb aktív pénzügyi elszámolások</t>
  </si>
  <si>
    <t>B) FORGÓESZKÖZÖK ÖSSZESEN (48+49+50+51+52)</t>
  </si>
  <si>
    <t>ESZKÖZÖK ÖSSZESEN (47+53)</t>
  </si>
  <si>
    <t xml:space="preserve"> Önkormányzat
VAGYONKIMUTATÁS
a könyvviteli mérlegben értékkel szereplő forrásokról</t>
  </si>
  <si>
    <t>FORRÁSOK</t>
  </si>
  <si>
    <t>I. Tartós tőke</t>
  </si>
  <si>
    <t>II. Tőkeváltozások</t>
  </si>
  <si>
    <t>III. Értékelési tartalék</t>
  </si>
  <si>
    <t>D) SAJÁT TŐKE (1+2+3)</t>
  </si>
  <si>
    <t>I. Költségvetési tartalékok</t>
  </si>
  <si>
    <t>II. Vállalkozási tartalékok</t>
  </si>
  <si>
    <t>E) TARTALÉKOK (5+6)</t>
  </si>
  <si>
    <t xml:space="preserve">I. Hosszú lejáratú kötelezettségek </t>
  </si>
  <si>
    <t xml:space="preserve">II. Rövid lejáratú kötelezettségek </t>
  </si>
  <si>
    <t>III. Egyéb passzív pénzügyi elszámolások</t>
  </si>
  <si>
    <t>F) KÖTELEZETTSÉGEK (8+9+10)</t>
  </si>
  <si>
    <t>FORRÁSOK ÖSSZESEN (4+7+11)</t>
  </si>
  <si>
    <t xml:space="preserve"> Önkormányzat
VAGYONKIMUTATÁS
a "0"-ra leírt eszközökről </t>
  </si>
  <si>
    <t>Ezer forintban</t>
  </si>
  <si>
    <t>I. Immateriális javak (2+3)</t>
  </si>
  <si>
    <t>"0"-ra leírt, de használatban lévő</t>
  </si>
  <si>
    <t>"0"-ra leírt, használaton kívüli</t>
  </si>
  <si>
    <t>II. Tárgyi eszközök (5+8+11+14)</t>
  </si>
  <si>
    <t>1. Ingatlanok és kapcsolódó vagyoni értékű jogok (6+7)</t>
  </si>
  <si>
    <t>2. Gépek, berendezések és felszerelések (9+10)</t>
  </si>
  <si>
    <t>3. Járművek (12+13)</t>
  </si>
  <si>
    <t>4. Tenyészállatok (15+16)</t>
  </si>
  <si>
    <t>IV. Üzemeltetésre, kezelésre átadott, koncesszióba, vagyonkezelésbe adott, illetve vagyonkezelésbe vett szközök (18+19)</t>
  </si>
  <si>
    <t>ÖSSZESEN (1+4+17)</t>
  </si>
  <si>
    <t xml:space="preserve"> Önkormányzat
VAGYONKIMUTATÁS
az érték nélkül nyilvántartott eszközökről </t>
  </si>
  <si>
    <t>Mennyiség (db)</t>
  </si>
  <si>
    <t>Érték
(eFt)</t>
  </si>
  <si>
    <t>Képzőművészeti alkotások(kisplasztika)</t>
  </si>
  <si>
    <t>Képzőművészeti alkotások</t>
  </si>
  <si>
    <t>Régészeti leletek</t>
  </si>
  <si>
    <t>Kép- és hangarchívum</t>
  </si>
  <si>
    <t>Gyűjtemények</t>
  </si>
  <si>
    <t>Kulturális javak</t>
  </si>
  <si>
    <t>Összesen (1+2+3+4+5)</t>
  </si>
  <si>
    <t xml:space="preserve"> Önkormányzat
VAGYONKIMUTATÁS
a mérlegben értékkel nem szereplő kötelezettségekről </t>
  </si>
  <si>
    <t xml:space="preserve">Kezességvállalással kapcsolatos függő kötelezettség </t>
  </si>
  <si>
    <t>Garanciavállalással kapcsolatos függő kötelezettség</t>
  </si>
  <si>
    <t>Összesen (1+2)</t>
  </si>
  <si>
    <t>17. számú melléklet</t>
  </si>
  <si>
    <r>
      <t xml:space="preserve">    Előző évi állami támogatás, pályázati pénzek visszafizetése  </t>
    </r>
    <r>
      <rPr>
        <sz val="9"/>
        <rFont val="Arial CE"/>
        <family val="0"/>
      </rPr>
      <t>-Dologi kiadások</t>
    </r>
  </si>
  <si>
    <t>2013. évi teljesítés</t>
  </si>
  <si>
    <t>2013. évi tény</t>
  </si>
  <si>
    <t>2013. évben igényelt  támogatás</t>
  </si>
  <si>
    <t>az Önkormányzat 2013. december 31-i állapot szerinti vagyona</t>
  </si>
  <si>
    <t xml:space="preserve"> Önkormányzat
VAGYONKIMUTATÁS
a könyvviteli mérlegben értékkel szereplő eszközök 2013. dec. 31. állapotáról</t>
  </si>
  <si>
    <t>Közterületek használatára vonatkozó szabályok és díjak megáll.</t>
  </si>
  <si>
    <t xml:space="preserve">             3911 Társasházak támogatása</t>
  </si>
  <si>
    <t>Parkolás üzemeltetése</t>
  </si>
  <si>
    <t>Általános  Közterület-felügyeleti hatáskör</t>
  </si>
  <si>
    <t>7. sz. melléklet</t>
  </si>
  <si>
    <t>eFt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</si>
  <si>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</si>
  <si>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</si>
  <si>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</si>
  <si>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</si>
  <si>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</si>
  <si>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</si>
  <si>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</si>
  <si>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</si>
  <si>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</si>
  <si>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</si>
  <si>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Kötbér, bánatpénz egyéb kártérítés</t>
  </si>
  <si>
    <t xml:space="preserve">     Kölcsön nyújtás - működési célú</t>
  </si>
  <si>
    <t>Kölcsön nyújtás működési célú</t>
  </si>
  <si>
    <t>Kölcsön nyújtás működési</t>
  </si>
  <si>
    <t>Markusovszky park</t>
  </si>
  <si>
    <t>Pályázat előkészítés, lebonyolítás</t>
  </si>
  <si>
    <t>József Attila lakótelep forgalomelterelés</t>
  </si>
  <si>
    <t>ÁFA bevétel</t>
  </si>
  <si>
    <t>Felhalmozási ÁFA bevételek</t>
  </si>
  <si>
    <t>Beruházási  kiadások</t>
  </si>
  <si>
    <t>Kölcsön nyújtás - működési</t>
  </si>
  <si>
    <t>2023.</t>
  </si>
  <si>
    <t>Az önkormányzat 2013. évi kiadásai</t>
  </si>
  <si>
    <t>Önállóan működő és gazdálkodó és önállóan működő intézmények 2013. évi költségvetése</t>
  </si>
  <si>
    <t>A Polgármesteri Hivatal kiadásai 2013.</t>
  </si>
  <si>
    <t xml:space="preserve">Az önkormányzat  költségvetésében szereplő támogatások 2013. évi kiadásai </t>
  </si>
  <si>
    <t xml:space="preserve">Az önkormányzat  költségvetésében szereplő szakfeladatok 2013. évi kiadásai </t>
  </si>
  <si>
    <t>2013. évi felújítások</t>
  </si>
  <si>
    <t>2013. évi beruházási, fejlesztési kiadások</t>
  </si>
  <si>
    <t xml:space="preserve">             3030 Közterület-felügyelet</t>
  </si>
  <si>
    <t>Helyi településrendezés, településfejlesztés</t>
  </si>
  <si>
    <t xml:space="preserve">             3211 FEV IX. Zrt.</t>
  </si>
  <si>
    <t xml:space="preserve">             3214 Városfejlesztéssel kapcsolatos kiadások</t>
  </si>
  <si>
    <t xml:space="preserve">             4111 Balázs Béla u. 14. lakóházfelújítás</t>
  </si>
  <si>
    <t xml:space="preserve">             4112 Ferenc tér 9. lakóházfelújítás</t>
  </si>
  <si>
    <t>Helyi településrendezési szabályok megalkotása</t>
  </si>
  <si>
    <t>Turizmussal kapcsolatos szabályok</t>
  </si>
  <si>
    <t>Index            5./4.</t>
  </si>
  <si>
    <t xml:space="preserve">Kiadások összesen </t>
  </si>
  <si>
    <t xml:space="preserve">      Polgármesteri Hivatal</t>
  </si>
  <si>
    <t xml:space="preserve">      Közterületfelügyelet</t>
  </si>
  <si>
    <t xml:space="preserve">      Önkormányzat</t>
  </si>
  <si>
    <t>Függő, átfutó, kiegyenlítő bevételek</t>
  </si>
  <si>
    <t>Ipari és keresk. Tev. kapcs. Szabályozási jogkörök</t>
  </si>
  <si>
    <t>Egészségügyi alapell., az egészséges életmód segítését célzó szolg.</t>
  </si>
  <si>
    <t>Óvodai ellátás</t>
  </si>
  <si>
    <t>Szociális és gyermekjóléti szolgáltatások és ellátások</t>
  </si>
  <si>
    <t>Hajléktalanná vált személyek ell.és rehab., vmint megakadályozása</t>
  </si>
  <si>
    <t>13.</t>
  </si>
  <si>
    <t>Helyi közművelődéi tevékenység támogatása, kult. Örökség véd.</t>
  </si>
  <si>
    <t>14.</t>
  </si>
  <si>
    <t>Saját tulajdonú lakás és helyiség gazdálkodás</t>
  </si>
  <si>
    <t>Helyi adóval kapcsolatos feladatok</t>
  </si>
  <si>
    <t xml:space="preserve">  Intézményi ellátási díjak, alkalmazotti térítési díjak</t>
  </si>
  <si>
    <t>Pénzeszközátvét államháztartáson kívülről-működési</t>
  </si>
  <si>
    <t>Kistermelők, őstermelők számára értékesítési lehetőségek bizt.</t>
  </si>
  <si>
    <t>Kerületi sport és szabadidő sport támogatása, ifjúsági ügyek</t>
  </si>
  <si>
    <t>Ágazat összesen:</t>
  </si>
  <si>
    <t>Közreműködés a helyi közbiztonság biztosításában</t>
  </si>
  <si>
    <t>Nemzetiségi ügyek</t>
  </si>
  <si>
    <t xml:space="preserve">A helyi önkormányzat önként vállalt feladatai ellátásának költségvetési forrásai és kiadásai </t>
  </si>
  <si>
    <t xml:space="preserve">Önként vállalt feladatok                                                                    </t>
  </si>
  <si>
    <t xml:space="preserve">Költségvetési bevételi előirányzat                           </t>
  </si>
  <si>
    <t>ellenőrző szám</t>
  </si>
  <si>
    <t>Előző évi pénzmarad. Igénybev.</t>
  </si>
  <si>
    <t>Működési célú (OEP is)</t>
  </si>
  <si>
    <t>Felhalmozási célú</t>
  </si>
  <si>
    <t>Működési célú</t>
  </si>
  <si>
    <t>Közhatalmi bevételek</t>
  </si>
  <si>
    <t xml:space="preserve">      4502 Hivatal lift építése</t>
  </si>
  <si>
    <t xml:space="preserve">      4034 Börzsöny utcai rendőrörs felújítása</t>
  </si>
  <si>
    <t xml:space="preserve">      4352 Pinceszínház felújítása</t>
  </si>
  <si>
    <t>FESZOFE kiemelkedően közhasznú Non-Profit KFT felh.</t>
  </si>
  <si>
    <t xml:space="preserve">       3302 IX. kerületi Szakrendelő Kft</t>
  </si>
  <si>
    <t xml:space="preserve">      3323 Születési és életkezdési támogatás</t>
  </si>
  <si>
    <t xml:space="preserve">      3353 Hivatásos gondnokok</t>
  </si>
  <si>
    <t xml:space="preserve">             4135 Ingatlanokkal kapcs. Bontási feladatok</t>
  </si>
  <si>
    <t xml:space="preserve">            5034 József Attila lakótelep forgalomelterelés</t>
  </si>
  <si>
    <t xml:space="preserve">      3932 Deák ösztöndíj</t>
  </si>
  <si>
    <t>3021-3026 PH  Igazgatási kiadásai és informatikai műk.és fejl</t>
  </si>
  <si>
    <t xml:space="preserve">    KMOP-5.1.1/B-12-K-201-0003 Szociális városreh.Ferencvárosban JAT</t>
  </si>
  <si>
    <t xml:space="preserve">    Épületenergetikai fejlesztések KEOP-2012-5.Energetikai pályázat</t>
  </si>
  <si>
    <t xml:space="preserve">       - Közterület foglalási díj</t>
  </si>
  <si>
    <t xml:space="preserve">            5011 Kerületi földutak szilárd burkolattal való ell.</t>
  </si>
  <si>
    <t>4281 Óvodai karbantartási keret</t>
  </si>
  <si>
    <t xml:space="preserve">      3316 Óvodáztatási, iskoláztatási támogatás</t>
  </si>
  <si>
    <t xml:space="preserve">      4021 Balatonlelle tábor felújítás</t>
  </si>
  <si>
    <t xml:space="preserve">      4255 Weörös Sándor Ált. Iskola és Gimn.</t>
  </si>
  <si>
    <t xml:space="preserve">     3091 Táboroztatás</t>
  </si>
  <si>
    <t xml:space="preserve">      3923 Közbiztonsági Közalapítvány</t>
  </si>
  <si>
    <t xml:space="preserve">     3451 Nemzetiségi Önkormányzatok működése</t>
  </si>
  <si>
    <t xml:space="preserve">      3452 Katasztrófavédelem "M" készlet</t>
  </si>
  <si>
    <t>Katasztrófavédelem támogatása</t>
  </si>
  <si>
    <t>Ferencvárosi kártya támogatása</t>
  </si>
  <si>
    <t xml:space="preserve">             1805 Fővárosi Lakásalapba befizetés</t>
  </si>
  <si>
    <t>1806 Előző évi állami támogatás, pályázati pénzek visszaut.</t>
  </si>
  <si>
    <t>1807 Előző évi kiutalatlan támogatás</t>
  </si>
  <si>
    <t>KMOP-5.1.1/B-12-K-201-0003 Szociális városrehabilitáció Ferencvárosban JAT I. ütem</t>
  </si>
  <si>
    <t>5054 Hivatali eszközbeszerzés</t>
  </si>
  <si>
    <t xml:space="preserve">            6130 Parkoló Alap</t>
  </si>
  <si>
    <t>Biztos Kezdet Gyerekház támogatása</t>
  </si>
  <si>
    <t>10. sz. melléklet</t>
  </si>
  <si>
    <t xml:space="preserve">       - Parkolási díj, kerékbilincs levétele, ügyviteli költség</t>
  </si>
  <si>
    <t xml:space="preserve">       - Egyéb szolgáltatás</t>
  </si>
  <si>
    <t xml:space="preserve">       - Önkormányzat továbbszámlázott tételek</t>
  </si>
  <si>
    <t xml:space="preserve">       - Vagyonkezeléssel kapcsolatos továbbszámlázott szolgáltatások </t>
  </si>
  <si>
    <t xml:space="preserve">       - Parkolással kapcsolatos továbbszámlázott szolgáltatások bevételei</t>
  </si>
  <si>
    <t xml:space="preserve">       - Bérleti díjak</t>
  </si>
  <si>
    <t xml:space="preserve">        - Önkormányzat kamat</t>
  </si>
  <si>
    <t xml:space="preserve">    Egyéb működési célú kiadások </t>
  </si>
  <si>
    <t xml:space="preserve">Kiadások mindösszesen  ((I+II+III.IV.) Intézmények támogatása nélkül) </t>
  </si>
  <si>
    <t xml:space="preserve">     Felhalmozási célú kölcsön nyújtása</t>
  </si>
  <si>
    <t>Felhalmozási célú kölcsön nyújtása</t>
  </si>
  <si>
    <t>1/A melléklet</t>
  </si>
  <si>
    <t>Működési-felhalmozási bevételek-kiadások mérlegszerű bemutatása</t>
  </si>
  <si>
    <t>Városfejlesztési, Városgazdálkodási és Környezetvédelmi bizottság</t>
  </si>
  <si>
    <t xml:space="preserve">        - FEV IX. Zrt. értékesítés</t>
  </si>
  <si>
    <t>Szociális városrehab. Ferencvárosban JAT I. ütem KMOP-5.1.1/B-12-K-201-0003</t>
  </si>
  <si>
    <t xml:space="preserve"> -Felhalmozási célú hitelfelvétel a lakóház felújításokhoz 420.000 eFt</t>
  </si>
  <si>
    <t>Épületenergetikai fejlesztések KEOP-2012-5.5.0/C</t>
  </si>
  <si>
    <t xml:space="preserve">     Beruházási kiadások (2.mell.,3.A mell.,3.B.mell.nélkül)</t>
  </si>
  <si>
    <t>2013. évi előirányzat 2/2013.</t>
  </si>
  <si>
    <t xml:space="preserve">     Tagi kölcsön visszatérülése</t>
  </si>
  <si>
    <t>Tervezett költségvetési adatok</t>
  </si>
  <si>
    <t>TÁMOP-3.1.3-10/1 Ferencváros a korszerű természettudományos oktatásért</t>
  </si>
  <si>
    <t>Munkaadókat terhelő járulékok és szocho.</t>
  </si>
  <si>
    <t>Egyéb működési célú kiadások</t>
  </si>
  <si>
    <t>Ellátottak pénzbeli juttatásai</t>
  </si>
  <si>
    <t>Vállakozási bevétel</t>
  </si>
  <si>
    <t>8. sz. melléklet</t>
  </si>
  <si>
    <t>I.</t>
  </si>
  <si>
    <t>IV.</t>
  </si>
  <si>
    <t>V.</t>
  </si>
  <si>
    <t xml:space="preserve">KMOP-2009-4.5.2. Szociális alapszolgáltatások infrastruktúrális fejlesztése </t>
  </si>
  <si>
    <t>Belső Ferencváros Kúltúrális negyed KMOP-5.2.2</t>
  </si>
  <si>
    <t>Az Európai uniós forrásokkal támogatott fejlesztések tervezett 2013. évi adatairól</t>
  </si>
  <si>
    <t>KMOP-4.5.2.11. Manó-Lak Bölcsöde felújítása, kapacitásnövelése</t>
  </si>
  <si>
    <t>KEOP-2012-5.5.0/C Épületenergetikai fejlesztések</t>
  </si>
  <si>
    <t>Fordított ÁFA bevétel</t>
  </si>
  <si>
    <t>Felhal. Célú</t>
  </si>
  <si>
    <t>Munkáltatói kölcsön</t>
  </si>
  <si>
    <t>Kölcsön visszatérülés</t>
  </si>
  <si>
    <t>1804 ÁFA befizetés</t>
  </si>
  <si>
    <t>FMK pinceszínház</t>
  </si>
  <si>
    <t>1851 Hosszú lejáratú hitelfelvétel törlesztése</t>
  </si>
  <si>
    <t>1801 Kamatkiadás</t>
  </si>
  <si>
    <t>Kamatkiadás</t>
  </si>
  <si>
    <t>Varázskert bölcsöde működési kiadásai</t>
  </si>
  <si>
    <t>1852 Kölcsön tőke összegének törlesztése</t>
  </si>
  <si>
    <t>Iskolai nyelvvizsga, jogosítvány beszerzés</t>
  </si>
  <si>
    <t>Örmény Nemzetiségi Önkormányzat</t>
  </si>
  <si>
    <t>Román Nemzetiségi Önkormányzat</t>
  </si>
  <si>
    <t>Ruszin Nemzetiségi Önkormányzat</t>
  </si>
  <si>
    <t>Szerb Nemzetiségi Önkormányzat</t>
  </si>
  <si>
    <t>Szlovák Nemzetiségi Önkormányzat</t>
  </si>
  <si>
    <t>Ukrán Nemzetiségi Önkormányzat</t>
  </si>
  <si>
    <t>Szálláshely- szolgáltatás, vendéglátás</t>
  </si>
  <si>
    <t xml:space="preserve">     Munkaadókat terhelő járulékok és szociális hozzájárulási adó</t>
  </si>
  <si>
    <t xml:space="preserve">     Dologi kiadások</t>
  </si>
  <si>
    <t xml:space="preserve">     Felújítási kiadások</t>
  </si>
  <si>
    <t xml:space="preserve">     Beruházási kiadások</t>
  </si>
  <si>
    <t xml:space="preserve">     Egyéb felhalmozási kiadások</t>
  </si>
  <si>
    <t xml:space="preserve">          Viola u. 52. felújításra</t>
  </si>
  <si>
    <t xml:space="preserve">          Berzenczey u. 30. felújítás</t>
  </si>
  <si>
    <r>
      <t xml:space="preserve">    Kamat kiadás </t>
    </r>
    <r>
      <rPr>
        <sz val="9"/>
        <rFont val="Arial CE"/>
        <family val="0"/>
      </rPr>
      <t>-Dologi kiadások</t>
    </r>
  </si>
  <si>
    <r>
      <t xml:space="preserve">    ÁFA befizetés  </t>
    </r>
    <r>
      <rPr>
        <sz val="9"/>
        <rFont val="Arial CE"/>
        <family val="0"/>
      </rPr>
      <t>- Dologi kiadások</t>
    </r>
  </si>
  <si>
    <r>
      <t xml:space="preserve">    Fővárosi Lakásalapba befizetés </t>
    </r>
    <r>
      <rPr>
        <sz val="9"/>
        <rFont val="Arial CE"/>
        <family val="0"/>
      </rPr>
      <t>-Egyéb felhalmozási kiadások</t>
    </r>
  </si>
  <si>
    <t>Egyéb befizetések, visszafizetések összesen</t>
  </si>
  <si>
    <t>Közterületek komplexmegújítása pályázat - "Nehru projekt"</t>
  </si>
  <si>
    <r>
      <t xml:space="preserve">Előző évi kiutalatlan intézm. és kisebbs. támogatás kiutalása </t>
    </r>
    <r>
      <rPr>
        <sz val="9"/>
        <rFont val="Arial CE"/>
        <family val="0"/>
      </rPr>
      <t>-Dologi kiadások</t>
    </r>
  </si>
  <si>
    <t xml:space="preserve">   Munkaadókat terhelő járulékok és szociális hozzájárulási adó</t>
  </si>
  <si>
    <t>6.sz. melléklet</t>
  </si>
  <si>
    <t>Kiadások mindösszesen</t>
  </si>
  <si>
    <t xml:space="preserve">   Egyéb felhalmozási kiadások</t>
  </si>
  <si>
    <t xml:space="preserve">       ebből fordított ÁFA</t>
  </si>
  <si>
    <t>Kölcsönök nyújtása</t>
  </si>
  <si>
    <t xml:space="preserve">     Személyi juttatások </t>
  </si>
  <si>
    <t>Ferencvárosi Kulturális, Turisztikai és Sport Nonprofit Kft</t>
  </si>
  <si>
    <t xml:space="preserve">    Intézményi tartalék</t>
  </si>
  <si>
    <t>IX. kerületi Szakrendelő KFt</t>
  </si>
  <si>
    <t>Üdültetés</t>
  </si>
  <si>
    <t>Balatonszéplaki Üdülő</t>
  </si>
  <si>
    <t xml:space="preserve">   Személyi juttatások </t>
  </si>
  <si>
    <t>Közigazgatás,védelem</t>
  </si>
  <si>
    <t>Polgármesteri hivatal igazgatási kiadásai</t>
  </si>
  <si>
    <t>Képviselők juttatásai</t>
  </si>
  <si>
    <t>Egészségügy, szociális ellátás</t>
  </si>
  <si>
    <t>Polgármesteri Hivatal összesen:</t>
  </si>
  <si>
    <t>Mezőgazdaság, vadgazdálkodás, erdőgazdálkodás</t>
  </si>
  <si>
    <t>Férőhely fenntartási díj Magyar Vöröskereszt</t>
  </si>
  <si>
    <t>Fogyatékos személyek nappali ellátása Gond-viselés Kht.</t>
  </si>
  <si>
    <t>Parkfenntartás</t>
  </si>
  <si>
    <t xml:space="preserve">    Szabálysértési bírság</t>
  </si>
  <si>
    <t xml:space="preserve">     Ellátottak pénzbeli juttatásai</t>
  </si>
  <si>
    <t>Iskolatej támogatás</t>
  </si>
  <si>
    <t xml:space="preserve">   Ellátottak pénzbeli juttatásai</t>
  </si>
  <si>
    <t>Szállítást kiegészítő tevékenység</t>
  </si>
  <si>
    <t xml:space="preserve">    Helyi adó, pótlék, bírság</t>
  </si>
  <si>
    <t>Közutak üzemeltetése</t>
  </si>
  <si>
    <t>Ingatlanügyletek</t>
  </si>
  <si>
    <t xml:space="preserve">     - ebből fordított ÁFA</t>
  </si>
  <si>
    <t>Bérlakás és egyéb ingatlan elidegenítés</t>
  </si>
  <si>
    <t>Ingatlanokkal kapcsolatos egyéb feladatok</t>
  </si>
  <si>
    <t>Nem önkormányzati tulajdonú lakóépületek veszélyelhárítása</t>
  </si>
  <si>
    <t>Ferencváros a korszerű természettudományos oktatásért</t>
  </si>
  <si>
    <t>Támogatás államháztartáson belülről -működési célú</t>
  </si>
  <si>
    <t xml:space="preserve">    Gépkocsi elszállítás</t>
  </si>
  <si>
    <t xml:space="preserve">          egyéb működési célú kiadás</t>
  </si>
  <si>
    <t xml:space="preserve">    Ferencváros a korszerű természettudományos oktatásért (TÁMOP-3.1.3-10/1)</t>
  </si>
  <si>
    <t xml:space="preserve">Helyiség megszerzési díj </t>
  </si>
  <si>
    <t>Közigazgatás, védelem</t>
  </si>
  <si>
    <t>Védett értékek fenntartása</t>
  </si>
  <si>
    <t>Oktatás</t>
  </si>
  <si>
    <t>Pályázati támogatás</t>
  </si>
  <si>
    <t>Balatonlelle felújítás</t>
  </si>
  <si>
    <t>Lakóház felújítás Ferenc tér 9.</t>
  </si>
  <si>
    <t>Pinceszínház felújítása</t>
  </si>
  <si>
    <t xml:space="preserve">Felújításokkal kapcsolatos tervezések </t>
  </si>
  <si>
    <t>Lakóház felújítás Márton u. 5/A</t>
  </si>
  <si>
    <t>Lakóház felújítások Balázs Béla 14.,</t>
  </si>
  <si>
    <t>Csicsergő Óvoda felújítás</t>
  </si>
  <si>
    <t>Kicsi Bocs Óvoda felújítás</t>
  </si>
  <si>
    <t>Csudafa Óvoda felújítás</t>
  </si>
  <si>
    <t>Kerekerdő Óvoda felújítás</t>
  </si>
  <si>
    <t xml:space="preserve">  Kötbér, egyéb kártérítés</t>
  </si>
  <si>
    <t>Előző évi költségvetési kiegészítések visszatérülések</t>
  </si>
  <si>
    <t>Függő, átfutó, kiegyenlítő kiadások</t>
  </si>
  <si>
    <t>Kúltúra, szórakoztatás támogatás</t>
  </si>
  <si>
    <t>"Manó-lak" Bölcsöde felújítás, kapacitásbővítés</t>
  </si>
  <si>
    <t>Helyi Nemzetiségi Önkormányzatok támogatása</t>
  </si>
  <si>
    <t xml:space="preserve">    Helyi Nemzetiségi Önkormányzatok pályázati kifizetései</t>
  </si>
  <si>
    <t>Méhecske Óvoda felújítás</t>
  </si>
  <si>
    <t>Napfény Óvoda felújítás</t>
  </si>
  <si>
    <t>Ugrifüles Óvoda felújítás</t>
  </si>
  <si>
    <t>Bakáts téri Általános Iskola felújítás</t>
  </si>
  <si>
    <t>Ferencvárosi Komplex Óvoda és Általános Iskola felújítás</t>
  </si>
  <si>
    <t>Kosztolányi Dezső Általános Iskola felújítás</t>
  </si>
  <si>
    <t>Nemzetiségi Önkormányzat működési kiadásai</t>
  </si>
  <si>
    <t>Kőrösi Csoma Sándor Általános Iskola felújítás</t>
  </si>
  <si>
    <t>A helyi önkormányzatok általámnos működéséhez és ágazati feladataihoz kapcsolódó támogatások elszámolása és mutatószámok alakulása  2013. évben</t>
  </si>
  <si>
    <t>Központosított előirányzatok és egyéb kötött felhasználású támogatások elszámolása elszámolása  2013. évben</t>
  </si>
  <si>
    <t>Hozzájárulás a pénzbeli szociális ellátásokhoz</t>
  </si>
  <si>
    <t>Egyes szociális és gyermekjóléti fel.családsegítés</t>
  </si>
  <si>
    <t>Egyes szociális és gyermekjóléti fel. Gyermekjóléti szolg.</t>
  </si>
  <si>
    <t>Egyes szociális és gyermekjóléti fel. Gyermekjóléti közp.</t>
  </si>
  <si>
    <t>József Attila Általános Iskola felújítás</t>
  </si>
  <si>
    <t>Molnár Ferenc Általános Iskola felújítás</t>
  </si>
  <si>
    <t>Szentgyörgyi Alber Általános Iskola és Gimnázium felújítás</t>
  </si>
  <si>
    <t>Telepy Károly Általános Iskola és Gimnázium felújítás</t>
  </si>
  <si>
    <t>Weörös Sándor Általános Iskola és Gimnázium felújítás</t>
  </si>
  <si>
    <t>Leövey Klára Gimnázium felújítás</t>
  </si>
  <si>
    <t>Sport feladatok</t>
  </si>
  <si>
    <t>Tankönyv támogatás</t>
  </si>
  <si>
    <t>Iskolai nyelvvizsga, jogosítvány megszerzés támogatása</t>
  </si>
  <si>
    <t xml:space="preserve">Az Önkormányzat </t>
  </si>
  <si>
    <t>Sorszám</t>
  </si>
  <si>
    <t>Tárgyévi helyesbített pénzmaradvány</t>
  </si>
  <si>
    <t>Felhasználható pénzmaradvány összesen</t>
  </si>
  <si>
    <t>1/c. melléklet</t>
  </si>
  <si>
    <t>Intézményi alulfinanszírozás</t>
  </si>
  <si>
    <t>1/c. melléklet összesen</t>
  </si>
  <si>
    <t>3/c. sz. melléklet</t>
  </si>
  <si>
    <t xml:space="preserve">Lakáslemondás térítéssel </t>
  </si>
  <si>
    <t>Bérlakás és egyéb elidegenítés</t>
  </si>
  <si>
    <t>FEV IX.Zrt</t>
  </si>
  <si>
    <t>Városfejlesztéssel kapcsolatos önkormányzati kiadások</t>
  </si>
  <si>
    <t>Idősügyi tanács</t>
  </si>
  <si>
    <t>3/c. sz. melléklet összesen</t>
  </si>
  <si>
    <t>Lakóházfelújítási tervezés</t>
  </si>
  <si>
    <t>Nem önkormányzati tulajdonú lakóépületek veszélyelh.</t>
  </si>
  <si>
    <t>Veszélyes tűzfalak kémények vizsgálata</t>
  </si>
  <si>
    <t>Óvodai karbantartási keret</t>
  </si>
  <si>
    <t>Térfigyelőrendszer áthelyezés, kiépítés, kamera vásárlás</t>
  </si>
  <si>
    <t>5. sz. melléklet összesen</t>
  </si>
  <si>
    <t>6. sz. melléklet</t>
  </si>
  <si>
    <t>6. sz. melléklet összesen</t>
  </si>
  <si>
    <t xml:space="preserve">2014. évi 6/2014 eredeti költségvetésben </t>
  </si>
  <si>
    <t xml:space="preserve">Befizetési kötelezettség </t>
  </si>
  <si>
    <t>Ingatlanokkal kapcsolatos ügyvédi feladatok</t>
  </si>
  <si>
    <t>Helyiség megszerzési díj</t>
  </si>
  <si>
    <t>Ifjúsági koncepció</t>
  </si>
  <si>
    <t>Önkormányzati szakmai feladatok</t>
  </si>
  <si>
    <t>Polgármesteri tisztséggel összefüggő kiadások</t>
  </si>
  <si>
    <t>Parkolási Kft.</t>
  </si>
  <si>
    <t>FESZOFE KFt.</t>
  </si>
  <si>
    <t>IX. kerületi Szakrendelő Kft.</t>
  </si>
  <si>
    <t>VIII. kerületi Józsefvárosi ellátási szerződés</t>
  </si>
  <si>
    <t>Motívációs Alapítvány</t>
  </si>
  <si>
    <t>KÉK-PONT Drogkonzultációs Központ</t>
  </si>
  <si>
    <t>Kifli beszerzés</t>
  </si>
  <si>
    <t>Közfoglalkoztatottak pályázati önrésze</t>
  </si>
  <si>
    <t>Biztos kezdet Gyerekháza (személyi 95+mkad.78)</t>
  </si>
  <si>
    <t>Sport és Szabadidő rendezvény</t>
  </si>
  <si>
    <t>Siáksport</t>
  </si>
  <si>
    <t>Kommunikációs szolgáltatás</t>
  </si>
  <si>
    <t>Zenei Alapítvány közszolgáltatási szerződése</t>
  </si>
  <si>
    <t>Nemzetiségi önkormányzatok működési kiadásai</t>
  </si>
  <si>
    <t>Néhru projekt</t>
  </si>
  <si>
    <t>Polgármesteri Hivatal</t>
  </si>
  <si>
    <t>Intézményi alulfinanszírozás kiutalása</t>
  </si>
  <si>
    <t>3/a. sz. melléklet</t>
  </si>
  <si>
    <t>Polgármesteri Hivatal igazgatási kiadásai</t>
  </si>
  <si>
    <t>Munkaadókat terhelő jár. és szociális hozzájár.adó</t>
  </si>
  <si>
    <t>Informatika működés, fejlesztés</t>
  </si>
  <si>
    <t>Balatonszéplak</t>
  </si>
  <si>
    <t>3/b. sz. melléklet</t>
  </si>
  <si>
    <t>Ferencvárosi Közterület-felügyelet</t>
  </si>
  <si>
    <t>Az önkormányzat, az  önállóan működő és gazdálkodó és az önállóan működő intézmények pénzmaradványairól</t>
  </si>
  <si>
    <t xml:space="preserve">    Kiegy., függő,átfutó</t>
  </si>
  <si>
    <t>Helyesb. Pm.</t>
  </si>
  <si>
    <t>Állami tám.elsz.</t>
  </si>
  <si>
    <t>Költségv. pénzm.    5.-6+7.</t>
  </si>
  <si>
    <t>Pénzm. elvonás, átadás</t>
  </si>
  <si>
    <t>Intézmények részére alulfin. Utalása</t>
  </si>
  <si>
    <t>Felosztható  pm. 5.+7.+9.+10.</t>
  </si>
  <si>
    <t>2012. évi módosítás</t>
  </si>
  <si>
    <t>Aktív</t>
  </si>
  <si>
    <t>Passzív</t>
  </si>
  <si>
    <t>Befizetés</t>
  </si>
  <si>
    <t xml:space="preserve">Központi </t>
  </si>
  <si>
    <t>Személyi</t>
  </si>
  <si>
    <t>Munkaad.</t>
  </si>
  <si>
    <t>Felhalm.</t>
  </si>
  <si>
    <t>elszámolások</t>
  </si>
  <si>
    <t>támog.</t>
  </si>
  <si>
    <t>juttatás</t>
  </si>
  <si>
    <t>terh.jár.</t>
  </si>
  <si>
    <t>kiadás</t>
  </si>
  <si>
    <t>kiad.</t>
  </si>
  <si>
    <t>záróállománya</t>
  </si>
  <si>
    <t xml:space="preserve">Epres Óvoda </t>
  </si>
  <si>
    <t xml:space="preserve">Kicsi Bocs Óvóda </t>
  </si>
  <si>
    <t xml:space="preserve">Liliom u. 15. </t>
  </si>
  <si>
    <t xml:space="preserve">Napfény Óvoda </t>
  </si>
  <si>
    <t xml:space="preserve">Csudafa Óvoda </t>
  </si>
  <si>
    <t xml:space="preserve">Ugrifüles Óvoda </t>
  </si>
  <si>
    <t xml:space="preserve">Ferencv. Műv. Közp. </t>
  </si>
  <si>
    <t xml:space="preserve">Egyesített Bölcsödék </t>
  </si>
  <si>
    <t>FIÜK</t>
  </si>
  <si>
    <t>Intézmények mindössz.</t>
  </si>
  <si>
    <t>Önkormányzat</t>
  </si>
  <si>
    <t>Mindösszesen:</t>
  </si>
  <si>
    <t>Oktatási, szociális, művelődési intézm.</t>
  </si>
  <si>
    <t>2012. évről áthúzódó bérkompenzáció</t>
  </si>
  <si>
    <t>Üdülőhelyi feladatok támogatása</t>
  </si>
  <si>
    <t>Biztos kezdet gyerekház</t>
  </si>
  <si>
    <t>2013. évi bérkompenzáció</t>
  </si>
  <si>
    <t>2012. évi teljesítés</t>
  </si>
  <si>
    <t>E S Z K Ö Z Ö K</t>
  </si>
  <si>
    <t>2012. évi</t>
  </si>
  <si>
    <t xml:space="preserve">   1. VAGYONI ÉRTÉKŰ JOGOK</t>
  </si>
  <si>
    <t xml:space="preserve">   2. SZELLEMI TERMÉKEK</t>
  </si>
  <si>
    <t xml:space="preserve">   3. EGYÉB IMMATERIÁLIS JAVAK</t>
  </si>
  <si>
    <t xml:space="preserve">       I. IMMATERIÁLIS JAVAK ÖSSZESEN</t>
  </si>
  <si>
    <t xml:space="preserve">   1. INGATLANOK</t>
  </si>
  <si>
    <t xml:space="preserve">   2. GÉPEK, BEREND, FELSZERELÉS</t>
  </si>
  <si>
    <t xml:space="preserve">   3. JÁRMŰVEK</t>
  </si>
  <si>
    <t xml:space="preserve">   4. BERUHÁZÁSOK</t>
  </si>
  <si>
    <t xml:space="preserve">   5. BERUH-RA  ADOTT ELŐLEGEK</t>
  </si>
  <si>
    <t xml:space="preserve">       II. TÁRGYI ESZKÖZÖK ÖSSZESEN</t>
  </si>
  <si>
    <t xml:space="preserve">   1. RÉSZESEDÉSEK</t>
  </si>
  <si>
    <t xml:space="preserve">   2. ÉRTÉKPAPíROK</t>
  </si>
  <si>
    <t xml:space="preserve">   3. ADOTT KÖLCSÖNÖK</t>
  </si>
  <si>
    <t xml:space="preserve">   4.EGYÉB HOSSZÚ LEJÁRATÚ KÖVETELÉSEK</t>
  </si>
  <si>
    <t xml:space="preserve">       III. BEFEKTETETT PÜ-I ESZKÖZ ÖSSZ.</t>
  </si>
  <si>
    <t xml:space="preserve">        A.) BEFEKTETETT ESZKÖZÖK  ÖSSZ.</t>
  </si>
  <si>
    <t xml:space="preserve">   1. ANYAGOK</t>
  </si>
  <si>
    <t xml:space="preserve">       I. KÉSZLETEK ÖSSZESEN</t>
  </si>
  <si>
    <t xml:space="preserve">   1. KÖVETELÉSEK ÁRUSZÁLLÍTÁSBÓL</t>
  </si>
  <si>
    <t xml:space="preserve">   2. ADÓSOK</t>
  </si>
  <si>
    <t xml:space="preserve">   3. RÖVID LEJÁRATÚ KÖLCSÖNÖK</t>
  </si>
  <si>
    <t xml:space="preserve">   4. EGYÉB KÖVETELÉSEK</t>
  </si>
  <si>
    <t xml:space="preserve">       II. KÖVETELÉSEK ÖSSZESEN</t>
  </si>
  <si>
    <t xml:space="preserve">       III. ÉRTÉKPAPÍROK ÖSSZESEN</t>
  </si>
  <si>
    <t xml:space="preserve">   1. PÉNZTÁRAK ÉS BETÉTKÖNYVEK</t>
  </si>
  <si>
    <t xml:space="preserve">   2. KÖLTSÉGVETÉSI BANKSZÁMLÁK</t>
  </si>
  <si>
    <t xml:space="preserve">   3. IDEGEN PÉNZESZKÖZÖK SZÁMLÁI</t>
  </si>
  <si>
    <t xml:space="preserve">       IV. PÉNZESZKÖZÖK ÖSSZESEN</t>
  </si>
  <si>
    <t xml:space="preserve">   1. KÖLTSÉGVETÉSI AKTÍV FÜGGŐ ELSZÁMOLÁSOK</t>
  </si>
  <si>
    <t xml:space="preserve">   2. KÖLTSÉGVETÉSI AKTÍV ÁTFUTÓ ELSZÁMOLÁSOK</t>
  </si>
  <si>
    <t xml:space="preserve">   3. KÖLTSÉGVETÉSI AKTÍV KIEGYENLÍTŐ ELSZÁMOLÁSOK</t>
  </si>
  <si>
    <t xml:space="preserve">       V. EGYÉB AKTíV PÜ-I ELSZ. ÖSSZESEN</t>
  </si>
  <si>
    <t xml:space="preserve">        B.) FORGÓESZKÖZÖK ÖSSZESEN</t>
  </si>
  <si>
    <t>E S Z K Ö Z Ö K   Ö S S Z E S E N</t>
  </si>
  <si>
    <t>F O R R Á S O K</t>
  </si>
  <si>
    <t xml:space="preserve">   1. KEZELÉSBE VETT ESZKÖZÖK TARTÓS TŐKÉJE</t>
  </si>
  <si>
    <t xml:space="preserve">   2. SAJÁT TULAJDONBAN LÉVŐ ESZKÖZÖK TARTÓS TŐKÉJE</t>
  </si>
  <si>
    <t xml:space="preserve">      I.) TARTÓS TŐKE</t>
  </si>
  <si>
    <t xml:space="preserve">   1. KEZELÉSBE VETT ESZKÖZÖK TŐKEVÁLTOZÁSA</t>
  </si>
  <si>
    <t xml:space="preserve">   2. SAJÁT TULAJDONBAN LÉVŐ ESZKÖZÖK TŐKEVÁLT.</t>
  </si>
  <si>
    <t xml:space="preserve">      II.) TŐKEVÁLTOZÁSOK</t>
  </si>
  <si>
    <t xml:space="preserve">      D.) SAJÁT TŐKE ÖSSZESEN</t>
  </si>
  <si>
    <t xml:space="preserve">   1. KTGV-I TARTALÉK ELSZÁM.</t>
  </si>
  <si>
    <t xml:space="preserve">       - TÁRGYÉVI KTGV-I TARTALÉK</t>
  </si>
  <si>
    <t xml:space="preserve">       - ELŐZŐ ÉVI KTGV-I TARTALÉK</t>
  </si>
  <si>
    <t xml:space="preserve">    II. KTGV-I PÉNZMARADVÁNY</t>
  </si>
  <si>
    <t xml:space="preserve">      I. KTGV-I TARTALÉK ÖSSZESEN</t>
  </si>
  <si>
    <t xml:space="preserve">      II. VÁLLALKOZÁSI TARTALÉK ELSZÁMOLÁSA</t>
  </si>
  <si>
    <t xml:space="preserve">      E.) TARTALÉKOK ÖSSZESEN</t>
  </si>
  <si>
    <t xml:space="preserve">   1. HOSSZÚ LEJÁRATÚ KÖLCSÖNÖK</t>
  </si>
  <si>
    <t xml:space="preserve">   4. BERUHÁZÁSI ÉÉS FEJLESZTÉSI HITELEKITELEK</t>
  </si>
  <si>
    <t xml:space="preserve">       I. HOSSZULEJÁRATÚ KÖTELEZETTSÉGEK ÖSSZESEN</t>
  </si>
  <si>
    <t xml:space="preserve">   1. RÖVID LEJÁRATÚ KAPOTT KÖLCSÖNÖK</t>
  </si>
  <si>
    <t xml:space="preserve">   2. RÖVID LEJÁRATÚ HITELEK HITELEK</t>
  </si>
  <si>
    <t xml:space="preserve">   3. KÖTELEZETTSÉGEK ÁRUSZÁLLÍTÁSBÓL ÉS SZOLGÁLTATÁSBÓL</t>
  </si>
  <si>
    <t xml:space="preserve">   4.EGYÉB RÖVID LEJÁRATÚ KÖTELEZETTSÉGEK</t>
  </si>
  <si>
    <t xml:space="preserve">       II. RÖVIDLEJÁRATU KÖTELEZETTSÉGEK</t>
  </si>
  <si>
    <t xml:space="preserve">   1. KÖLTSÉGVETÉSI PASSZÍV FÜGGŐ ELSZÁMOLÁSOK</t>
  </si>
  <si>
    <t xml:space="preserve">   2. KÖLTSÉGVETÉSI PASSZÍV ÁTFUTÓ ELSZÁMOLÁSOK</t>
  </si>
  <si>
    <t xml:space="preserve">   3. KÖLTSÉGVET. KÍVÜLI PASSZ. PÉNZÜGYI ELSZ.</t>
  </si>
  <si>
    <t xml:space="preserve">      - KÖLTSÉGVETÉSEN KÍVÜLI LETÉTI ELSZÁMOLÁSOK</t>
  </si>
  <si>
    <t xml:space="preserve">       III. EGYÉB PASSZíV PÜ-I ELSZÁM-OK</t>
  </si>
  <si>
    <t xml:space="preserve">       F.) KÖTELEZETTSÉGEK ÖSSZESEN</t>
  </si>
  <si>
    <t>F O R R Á S O K  Ö S S Z E S E N</t>
  </si>
  <si>
    <t xml:space="preserve">   4. VAGYONKEZELÉSBE ADOTT ESZKÖZÖK</t>
  </si>
  <si>
    <t xml:space="preserve">   1. ÜZEMELTETÉSRE, KEZELÉSRE ÁTADOTT ESZKÖZÖK</t>
  </si>
  <si>
    <t xml:space="preserve">       IV. ÜZEMELTETÉSRE, KEZ. VAGYONKEZ.-BE ÁTADOTT ESZK.</t>
  </si>
  <si>
    <t>eFT-ban</t>
  </si>
  <si>
    <t>Pénzkészlet a tárgyidőszak elején</t>
  </si>
  <si>
    <t>- Forintban vezetett költésgvetési pénzforgalmi számlák egyenlege</t>
  </si>
  <si>
    <t>- Devizabetét számlák egyenlege</t>
  </si>
  <si>
    <t>- Forintpénztárak és betétkönyvek egyenlege</t>
  </si>
  <si>
    <t>Pénzkészlet összesen</t>
  </si>
  <si>
    <t>Pénzkészlet a tárgyidőszak végén</t>
  </si>
  <si>
    <t>23. sz. melléklet</t>
  </si>
  <si>
    <t>Tárgyévi költségvetési beszámoló</t>
  </si>
  <si>
    <t>A.</t>
  </si>
  <si>
    <t>Vállalkozási tevékenység felhalmozási célú kiadásai</t>
  </si>
  <si>
    <t>B.</t>
  </si>
  <si>
    <t>Vállalkozási tevékenység pénzforgalmi maradványa</t>
  </si>
  <si>
    <t>D.</t>
  </si>
  <si>
    <t>E.</t>
  </si>
  <si>
    <t>F.</t>
  </si>
  <si>
    <t>Vállalkozási tartalékba helyezhető összeg</t>
  </si>
  <si>
    <t>- Valutapénztárak egyenlege</t>
  </si>
  <si>
    <t>Vállalkozási tevékenység bevételi előirányzata</t>
  </si>
  <si>
    <t>Vállalkozási tevékenység értékesítési bevétele</t>
  </si>
  <si>
    <t>Vállalkozási tevékenység működési célú áfa bevétele</t>
  </si>
  <si>
    <t>Vállalkozási maradvány-kimutatás 2013.</t>
  </si>
  <si>
    <t>Vállalkozási tevékenység szakfeladaton elszámolt bevétele</t>
  </si>
  <si>
    <t>Válalkozási tevékenység kiadási előrányzata</t>
  </si>
  <si>
    <t>Vállalkozási tevékenység személyi juttatásai</t>
  </si>
  <si>
    <t>Vállalkozási tevékenység munkaadót terhelő járulékai és szoc.hozz.adó</t>
  </si>
  <si>
    <t>Vállalkozási tevékenység működési célú ÁFA kiadásai</t>
  </si>
  <si>
    <t>Vállalkozási tevékenység dologi kiadásai</t>
  </si>
  <si>
    <t>Vállalkozási tevékenység működési célú pénzforgalmi kiadásai</t>
  </si>
  <si>
    <t>Vállalkozási tevékenység felhalmozási és tőke kiadásai</t>
  </si>
  <si>
    <t>Vállalkozási tevékenység felhalmozási célú ÁFA kiadásai</t>
  </si>
  <si>
    <t>Vállalkozási tevékenység szakfeladaton elszámolt kiadásai összesen</t>
  </si>
  <si>
    <t>Vállalkozási tevékenysége szakfeladaton elszámolt kiadási maradványa</t>
  </si>
  <si>
    <t>G.</t>
  </si>
  <si>
    <t>H.</t>
  </si>
  <si>
    <t>Vállalkozási tevékenység tévi bevételeinek ráfordításokkal csökkentett pénzforgalmi maradványa</t>
  </si>
  <si>
    <t>Vállalkozási tevékenység módosított pénzforgalmi maradványa</t>
  </si>
  <si>
    <t>J.</t>
  </si>
  <si>
    <t xml:space="preserve">Vállalkozási tevékenységet terhelő befizetések </t>
  </si>
  <si>
    <t>K.</t>
  </si>
  <si>
    <t>Vállalk. Tev. Pénzf. maradv.</t>
  </si>
  <si>
    <t>Előző években képzett ktsv. Maradv.</t>
  </si>
  <si>
    <t>Intézményi túlfinanszírozás</t>
  </si>
  <si>
    <t xml:space="preserve">       2013. évi költségvetési pénzmaradványának felhasználása</t>
  </si>
  <si>
    <t>21. sz. melléklet</t>
  </si>
  <si>
    <t>Adósság állomány évenkénti bemutatása</t>
  </si>
  <si>
    <t>eFt-ban</t>
  </si>
  <si>
    <t>Szerződés szerinti összege</t>
  </si>
  <si>
    <t xml:space="preserve">Fizetési kötelezettség </t>
  </si>
  <si>
    <t>Felújítási Hitel H-14</t>
  </si>
  <si>
    <t>Felújítási Hitel H-25</t>
  </si>
  <si>
    <t>Felújítási Hitel H-31</t>
  </si>
  <si>
    <t>Felújítási Hitel H-18</t>
  </si>
  <si>
    <t>Felújítási Hitel H-12</t>
  </si>
  <si>
    <t>Felújítási Hitel H-6</t>
  </si>
  <si>
    <t>Felújítási Hitel H-17</t>
  </si>
  <si>
    <t>Felújítási ONK-0067</t>
  </si>
  <si>
    <t>Felújítási MBD-UNIC-13</t>
  </si>
  <si>
    <t xml:space="preserve">Lakóház fel.visszatér.tám. Berzenczey u. 30. </t>
  </si>
  <si>
    <t>Lakóház fel.visszatér.tám. Balázs Béla u. 5.</t>
  </si>
  <si>
    <t>Lakóház fel.visszatér.tám. Viola  u. 52.</t>
  </si>
  <si>
    <t>Lakóház fel.visszatér.tám. Márton  u. 3/A.</t>
  </si>
  <si>
    <t>Lakóház fel.visszatér.tám. Tűzoltó u. 66.</t>
  </si>
  <si>
    <t>2013. dec. 31. állomány</t>
  </si>
  <si>
    <t>22. sz. melléklet</t>
  </si>
  <si>
    <t>20. sz. melléklet</t>
  </si>
  <si>
    <t>19. sz. melléklet</t>
  </si>
  <si>
    <t>18. számú melléklet</t>
  </si>
  <si>
    <t>16. sz. melléklet</t>
  </si>
  <si>
    <t>15. számú melléklet</t>
  </si>
  <si>
    <t>14.sz.melléklet</t>
  </si>
  <si>
    <t>13. számú melléklet</t>
  </si>
  <si>
    <t>JAT</t>
  </si>
  <si>
    <t>Vállalkozási maradvány</t>
  </si>
  <si>
    <t>Alulfinanszírozás</t>
  </si>
  <si>
    <t>Vállalkoz maradv.</t>
  </si>
  <si>
    <t>2013.XII.31.</t>
  </si>
  <si>
    <t>2013.XII.31.Záró pénzk.</t>
  </si>
  <si>
    <t xml:space="preserve">       2013. évi költségvetési pénzmaradványának felosztása</t>
  </si>
  <si>
    <t>2013. évi</t>
  </si>
  <si>
    <t>Pénzforgalom egyeztetése 2013. év</t>
  </si>
  <si>
    <t>Index        5./4.</t>
  </si>
  <si>
    <t>Index    5./4.</t>
  </si>
  <si>
    <t>Index   5./4.</t>
  </si>
  <si>
    <t>2013. évi előirányzat 5/2014.</t>
  </si>
  <si>
    <t>Engedélye-zett létszám összesen 5/2014.</t>
  </si>
  <si>
    <t>Teljes munkaidős 5/2014.</t>
  </si>
  <si>
    <t>Részmun-kaidős 5/2014.</t>
  </si>
  <si>
    <t>Index     5./4.</t>
  </si>
  <si>
    <t>Index       5./4.</t>
  </si>
  <si>
    <t xml:space="preserve">             3212 Parkolási Kft.</t>
  </si>
  <si>
    <t>Költségvetési kiadások</t>
  </si>
  <si>
    <t>Lakbértámogatás</t>
  </si>
  <si>
    <t>Átmeneti segélyek</t>
  </si>
  <si>
    <t>Rendkívüli gyermekvédelmi támogatás</t>
  </si>
  <si>
    <t>Adósságkezelési támogatás</t>
  </si>
  <si>
    <t>Karácsonyi segély</t>
  </si>
  <si>
    <t>Hivatásos gondnokok</t>
  </si>
  <si>
    <t>Szennyvíz, hulladékkezelés, településtisztasági szolgáltatás</t>
  </si>
  <si>
    <t>Köztisztasági feladatok</t>
  </si>
  <si>
    <t>Sport és szabadidős rendezvények</t>
  </si>
  <si>
    <t>Diáksport</t>
  </si>
  <si>
    <t>Testvérvárosi kapcsolatok</t>
  </si>
  <si>
    <t>Egyéb rendezvények</t>
  </si>
  <si>
    <t>Egyéb szolgáltatás</t>
  </si>
  <si>
    <t>Köztemetés</t>
  </si>
  <si>
    <t>Szakfeladatok összesen</t>
  </si>
  <si>
    <t>Feladat megnevezése</t>
  </si>
  <si>
    <t>Egészszégügy, szociális ellátás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</si>
  <si>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</si>
  <si>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</si>
  <si>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</si>
  <si>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</si>
  <si>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</si>
  <si>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5. sz. melléklet</t>
  </si>
  <si>
    <t>Építőipar</t>
  </si>
  <si>
    <t>Egészségügyi prevenció</t>
  </si>
  <si>
    <t>Mindösszesen</t>
  </si>
  <si>
    <t>Táboroztatás</t>
  </si>
  <si>
    <t>Saját vagy bérelt ingatlan hasznosítás</t>
  </si>
  <si>
    <t xml:space="preserve">Összesen </t>
  </si>
  <si>
    <t>Társasház felújítási pályázat</t>
  </si>
  <si>
    <t>Szórakoztatás, sport, kultúra</t>
  </si>
  <si>
    <t>Sport feladatok összesen</t>
  </si>
  <si>
    <t>Kulturális feladatok összesen</t>
  </si>
  <si>
    <t>Gazdasági társaságok</t>
  </si>
  <si>
    <t>Európai Uniós Pályázatok</t>
  </si>
  <si>
    <t>Kúltúra, szórakoztatás pályázati úton nyújtott támogatás</t>
  </si>
  <si>
    <t>Központi színházi zenekari támogatás</t>
  </si>
  <si>
    <t>2013. évi                I.-XII. hó telj.      .../2014.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</si>
  <si>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</si>
  <si>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</si>
  <si>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</si>
  <si>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</si>
  <si>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</si>
  <si>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</si>
  <si>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</si>
  <si>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</si>
  <si>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</si>
  <si>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>Megnevezés</t>
  </si>
  <si>
    <t>1.</t>
  </si>
  <si>
    <t>2.</t>
  </si>
  <si>
    <t>3.</t>
  </si>
  <si>
    <t>4.</t>
  </si>
  <si>
    <t>5.</t>
  </si>
  <si>
    <t xml:space="preserve">                  előző évi töblettámogatás  visszafizetése</t>
  </si>
  <si>
    <t>Parkolási Kft</t>
  </si>
  <si>
    <t>Gyermekétkeztetés támogatása (nyári étk. együtt)</t>
  </si>
  <si>
    <t xml:space="preserve">   Kölcsön nyújtás (munkáltatói kölcsön)</t>
  </si>
  <si>
    <t xml:space="preserve">   Kölcsön nyújtás</t>
  </si>
  <si>
    <t>Városfejlesztés, üzemeltetés és közbiztonság</t>
  </si>
  <si>
    <t>Intézményi működési bevételek</t>
  </si>
  <si>
    <t xml:space="preserve">    Varázskert bölcsöde működési költségei</t>
  </si>
  <si>
    <t xml:space="preserve">       -ebből személyi 17.790</t>
  </si>
  <si>
    <t xml:space="preserve">                 munkaadói 4.544</t>
  </si>
  <si>
    <t xml:space="preserve">                 dologi kiadások 6.261</t>
  </si>
  <si>
    <t xml:space="preserve">        étkezési bevétel 1.579</t>
  </si>
  <si>
    <t xml:space="preserve">    Fővárosi lakás-felújítási pályázat</t>
  </si>
  <si>
    <t xml:space="preserve">   Személyi juttatás</t>
  </si>
  <si>
    <t>Háziorvosi rendelők felújítása</t>
  </si>
  <si>
    <t>Sport Alap</t>
  </si>
  <si>
    <t>KÉK Pont</t>
  </si>
  <si>
    <t>Kerületi földutak szilárd burkolattal való ellátása</t>
  </si>
  <si>
    <t>Összesen:</t>
  </si>
  <si>
    <t>Bevételek</t>
  </si>
  <si>
    <t>Költségvetési bevétel</t>
  </si>
  <si>
    <t xml:space="preserve">   Pénzeszköz átadás, speciális célú támogatás</t>
  </si>
  <si>
    <t>2013. évi előirányzat 20/2013.</t>
  </si>
  <si>
    <t>Általános tartalék</t>
  </si>
  <si>
    <t>Összesen</t>
  </si>
  <si>
    <t>Céltartalék</t>
  </si>
  <si>
    <t xml:space="preserve">    Idegenforgalmi adó</t>
  </si>
  <si>
    <t>Közbiztonsági Közalapítvány</t>
  </si>
  <si>
    <t xml:space="preserve">    Környezetvédelmi bírság</t>
  </si>
  <si>
    <t>Kényszer kiköltöztetés</t>
  </si>
  <si>
    <t>Ingatlanok őrzése</t>
  </si>
  <si>
    <t>1/B. sz. melléklet</t>
  </si>
  <si>
    <t>(eFt-ban)</t>
  </si>
  <si>
    <t xml:space="preserve">    Gépjármű adó</t>
  </si>
  <si>
    <t xml:space="preserve">    Iparűzési adó</t>
  </si>
  <si>
    <t>Humán Ügyek Bizottsága</t>
  </si>
  <si>
    <t xml:space="preserve">    Ingatlanok, földterület, telek értékesítése</t>
  </si>
  <si>
    <t xml:space="preserve">    Helyiség értékesítés</t>
  </si>
  <si>
    <t>Sportegyesületek támogatása</t>
  </si>
  <si>
    <t>Egyéb közhatalmi bevételek</t>
  </si>
  <si>
    <t>- Önkormányzat</t>
  </si>
  <si>
    <t>- Polgármesteri Hivatal</t>
  </si>
  <si>
    <t>- Intézmények</t>
  </si>
  <si>
    <t>- Közterület-Felügyelet</t>
  </si>
  <si>
    <t xml:space="preserve">     Intézmények</t>
  </si>
  <si>
    <t>Csökkent munkaképességűek rendszeres szociális segélye</t>
  </si>
  <si>
    <t>Aktív korúak rendszeres szociális segélye</t>
  </si>
  <si>
    <t>KF - rehabilitáció járulékos költségek</t>
  </si>
  <si>
    <t xml:space="preserve">       Intézmények egyéb támogatása</t>
  </si>
  <si>
    <t>Egyházak támogatása - karitatív tevékenység</t>
  </si>
  <si>
    <t>Társadalmi  szervezetek támogatása</t>
  </si>
  <si>
    <t>Társasházak támogatása</t>
  </si>
  <si>
    <t>Deák ösztöndíj</t>
  </si>
  <si>
    <t>Ingatlanvásárlás</t>
  </si>
  <si>
    <t>Lakás és helyiség felújítás</t>
  </si>
  <si>
    <t xml:space="preserve">    Parkolóhely megváltás</t>
  </si>
  <si>
    <t>Soszám</t>
  </si>
  <si>
    <t>Ingatlanügyekkel kapcsolatos általános feladatok</t>
  </si>
  <si>
    <t>Ingatlanokkal kapcsolatos ügyvédi díjak</t>
  </si>
  <si>
    <t>Ügyvédi díjak</t>
  </si>
  <si>
    <t>Foglalkoztatást helyettesítő támogatás</t>
  </si>
  <si>
    <t>Lakásfenntartási támogatás normatív</t>
  </si>
  <si>
    <t>Kölcsönök visszatérülése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</si>
  <si>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</si>
  <si>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</si>
  <si>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</si>
  <si>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</si>
  <si>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</si>
  <si>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 xml:space="preserve">     Kölcsön nyújtás</t>
  </si>
  <si>
    <t>Pénzforgalmi kiadások</t>
  </si>
  <si>
    <t>2. sz. melléklet</t>
  </si>
  <si>
    <t>Sorsz.</t>
  </si>
  <si>
    <t xml:space="preserve"> </t>
  </si>
  <si>
    <t xml:space="preserve"> 1.</t>
  </si>
  <si>
    <t>Közterületek komplex megújítása pályázat - "Nehru"</t>
  </si>
  <si>
    <t>Vállalkozási bevétel</t>
  </si>
  <si>
    <t>Költségvetési bevételek mindösszesen</t>
  </si>
  <si>
    <t>11. sz. melléklet</t>
  </si>
  <si>
    <t>12. sz. melléklet</t>
  </si>
  <si>
    <t xml:space="preserve">   Közterületek komplex megújítása pályázat - "Nehru projekt"</t>
  </si>
  <si>
    <t xml:space="preserve"> 2.</t>
  </si>
  <si>
    <t xml:space="preserve">   Személyi juttatások</t>
  </si>
  <si>
    <t xml:space="preserve">   Dologi kiadások és egyéb folyó kiadások</t>
  </si>
  <si>
    <t xml:space="preserve">   Felhalmozási kiadások és pénzügyi befektetések</t>
  </si>
  <si>
    <t>Roma koncepció</t>
  </si>
  <si>
    <t xml:space="preserve">    Önkormányzati lakások értékesítése</t>
  </si>
  <si>
    <t>Templom felújítás támogatása</t>
  </si>
  <si>
    <t xml:space="preserve">       Intézmények támogatása</t>
  </si>
  <si>
    <t xml:space="preserve">       Intézmények étkezés támogatása</t>
  </si>
  <si>
    <t>Veszélyelhárítás</t>
  </si>
  <si>
    <t>Veszélyes tűzfalak, kémények vizsgálata, bontása</t>
  </si>
  <si>
    <t>Ingatlanokkal kapcsolatos bontási feladatok</t>
  </si>
  <si>
    <t>Intézmények összesen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</si>
  <si>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</si>
  <si>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</si>
  <si>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</si>
  <si>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</si>
  <si>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 xml:space="preserve">    Bölcsöde építés KMOP-2009-4.5.2. Szoc. alapszolg. Infrastr.</t>
  </si>
  <si>
    <t>Bölcsöde építés</t>
  </si>
  <si>
    <t>Élelmiszerbank költségek</t>
  </si>
  <si>
    <t>VIII. kerület Józsefváros Önkormányzat ellátási szerződés</t>
  </si>
  <si>
    <t>Küldetés Egyesület Ellátási szerződés</t>
  </si>
  <si>
    <t>Informatikai működés és fejlesztés</t>
  </si>
  <si>
    <t xml:space="preserve">   Dologi kiadások</t>
  </si>
  <si>
    <t>Börzsöny utcai rendőrörs felújítása</t>
  </si>
  <si>
    <t>Városmarketing</t>
  </si>
  <si>
    <t>3/D. sz. melléklet</t>
  </si>
  <si>
    <t>Ingatlanügyekkel kapcsolatos eseti feladatok</t>
  </si>
  <si>
    <t xml:space="preserve">Mezőgazdaság </t>
  </si>
  <si>
    <t xml:space="preserve">   Munkaadókat terhelő jár. és szociális hozzájár.adó</t>
  </si>
  <si>
    <t>Bevétel</t>
  </si>
  <si>
    <t>Kiadások</t>
  </si>
  <si>
    <t>Személyi juttatások</t>
  </si>
  <si>
    <t>Dologi kiadások</t>
  </si>
  <si>
    <t>Egyéb felhalmozási kiadások</t>
  </si>
  <si>
    <t>Továbbszámlázott szolgáltatások bevételei</t>
  </si>
  <si>
    <t xml:space="preserve">       - Önkormányzat ÁFA</t>
  </si>
  <si>
    <t xml:space="preserve">       - Önkormányzat fordított ÁFA</t>
  </si>
  <si>
    <t xml:space="preserve">        - Önkormányzat értékesítés</t>
  </si>
  <si>
    <t>II. Polgármesteri Hivatal költségvetési bevételei</t>
  </si>
  <si>
    <t>IV. Intézmények bevételei</t>
  </si>
  <si>
    <t xml:space="preserve">    Munkaadókat terhelő járulékok és szociális hozzájárulási adó</t>
  </si>
  <si>
    <t xml:space="preserve">    Dologi kiadások</t>
  </si>
  <si>
    <t xml:space="preserve">       - Helyiség bérleti díj</t>
  </si>
  <si>
    <t xml:space="preserve">       - Helyiség megszerzési díj</t>
  </si>
  <si>
    <t>Helyi adók és adójellegű bevételek</t>
  </si>
  <si>
    <t>Önkormányzatoknak átengedett közhatalmi bevételek</t>
  </si>
  <si>
    <t>Adópótlék, adóbírság</t>
  </si>
  <si>
    <t xml:space="preserve">       - JAT-tal kapcsolatos fordított ÁFA bevételek</t>
  </si>
  <si>
    <t>Igazgatásszolgáltatási díj</t>
  </si>
  <si>
    <t>Felügyeleti jellegű díjbevétel</t>
  </si>
  <si>
    <t>Ferencvárosi Kártya támogatása</t>
  </si>
  <si>
    <t>Bírság bevételek</t>
  </si>
  <si>
    <t>Igazgatás szolgáltatási díj</t>
  </si>
  <si>
    <t>Felügyeleti jellegű díjbevételek</t>
  </si>
  <si>
    <t>Önkormányzatoknak átengedett központi adók</t>
  </si>
  <si>
    <t xml:space="preserve">       Közterületfelügyelet támogatása</t>
  </si>
  <si>
    <t>FESZGYI</t>
  </si>
  <si>
    <t>Bolgár Nemzetiségi Önkormányzat</t>
  </si>
  <si>
    <t>Görög Nemzetiségi Önkormányzat</t>
  </si>
  <si>
    <t>Német Nemzetiségi Önkormányzat</t>
  </si>
  <si>
    <t>III. Közterület-felügyelet bevételei</t>
  </si>
  <si>
    <t xml:space="preserve">          Tűzoltó u. 66.</t>
  </si>
  <si>
    <t xml:space="preserve">       - Vagyonkez. és városf. kapcs. feladatok ÁFA</t>
  </si>
  <si>
    <t>II. Közterületfelügyelet kiadásai</t>
  </si>
  <si>
    <t>III. Önkormányzat kiadásai</t>
  </si>
  <si>
    <t>IV. Önállóan műk.és gazd.és önállóan műk.Költsvet.szervek. kiad. (2.sz.mell.sz.)</t>
  </si>
  <si>
    <t xml:space="preserve">       beruházási kiadás</t>
  </si>
  <si>
    <t>Működési célú támogatás értékű bevétel</t>
  </si>
  <si>
    <t xml:space="preserve">   Önkormányzat ktsv. szereplő szakf. kiadásai (3/C. sz. melléklet szerint)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</si>
  <si>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</si>
  <si>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</si>
  <si>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</si>
  <si>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Lakások és helyiségek vásárlása</t>
  </si>
  <si>
    <t>3/B sz. melléklet</t>
  </si>
  <si>
    <t>3/C. sz. melléklet</t>
  </si>
  <si>
    <t>3/A sz. melléklet</t>
  </si>
  <si>
    <t>IX. kerületi Rendőrkapitányság támogatása</t>
  </si>
  <si>
    <t>Fordított ÁFA bevételek</t>
  </si>
  <si>
    <t>Előző évi költségvetési kiegészítések, visszatérülések</t>
  </si>
  <si>
    <t>Irányítószervtől  kapott felhalmozási támogatás</t>
  </si>
  <si>
    <t>Kamat bevételek</t>
  </si>
  <si>
    <t>Önkormányzati felújítások</t>
  </si>
  <si>
    <t>Polgármesteri Hivatal felújítások</t>
  </si>
  <si>
    <t>Önkormányzati beruházások</t>
  </si>
  <si>
    <t>Polgármesteri Hivatal beruházások</t>
  </si>
  <si>
    <t xml:space="preserve">   Polgármesteri Hivatal kiadása (3/A. sz. melléklet szerint)</t>
  </si>
  <si>
    <t xml:space="preserve">   Polgármesteri Hivatal felújítási kiadásai (4. sz. melléklet)</t>
  </si>
  <si>
    <t xml:space="preserve">   Polgármesteri Hivatal beruházási kiadásai (5. sz. melléklet)</t>
  </si>
  <si>
    <t xml:space="preserve">    Belső Ferencváros kúlturális negyed fejleszt. KMOP-5.2.2.</t>
  </si>
  <si>
    <t xml:space="preserve">     Éven belüli lejáratú folyószámla hitel</t>
  </si>
  <si>
    <t xml:space="preserve">     Helyi támogatás, házmesterek visszafizetése</t>
  </si>
  <si>
    <t xml:space="preserve">     Társasházak befizetései</t>
  </si>
  <si>
    <t xml:space="preserve"> - Felhalmozási célú pénzmaradvány igénybevétele</t>
  </si>
  <si>
    <t xml:space="preserve">   Önkormányzat ktsv. szereplő Támogatások (3/D. sz. melléklet szerint)</t>
  </si>
  <si>
    <t>Csicsergő Óvoda /Thaly K. u. 38./</t>
  </si>
  <si>
    <t>Nyújtott szolgáltatások ellenértéke</t>
  </si>
  <si>
    <t>Bérleti díjbevételek</t>
  </si>
  <si>
    <t>ÁFA bevételek</t>
  </si>
  <si>
    <t>Hozam és kamatbevételek</t>
  </si>
  <si>
    <t>Intézményi működési bevételek összesen</t>
  </si>
  <si>
    <t xml:space="preserve">     Egyéb felhalmozási célú kiadások</t>
  </si>
  <si>
    <t xml:space="preserve">       - Lakbér bevételek</t>
  </si>
  <si>
    <t>IX. kerületi szakrendelő</t>
  </si>
  <si>
    <t xml:space="preserve">  Nyújtott szolgáltatások ellenértéke</t>
  </si>
  <si>
    <t xml:space="preserve">  Továbbszámlázott szolgáltatások bevételei</t>
  </si>
  <si>
    <t xml:space="preserve">  Bérleti díjbevételek</t>
  </si>
  <si>
    <t>Helyi gázár és távhő támogatás</t>
  </si>
  <si>
    <t xml:space="preserve">  Intézményi ellátási díjak, alkalmzotti térítési díjak</t>
  </si>
  <si>
    <t xml:space="preserve">  ÁFA bevételek</t>
  </si>
  <si>
    <t>Egyéb felhalmozási célú központi költségvetési támogatás</t>
  </si>
  <si>
    <t xml:space="preserve">Egyéb felhalmozási célú központi költségvetési támogatás </t>
  </si>
  <si>
    <t>Működési célú támogatások, kölcsönök visszatérülései</t>
  </si>
  <si>
    <t xml:space="preserve">  Hozam és kamatbevételek</t>
  </si>
  <si>
    <t xml:space="preserve">  Irányítószervtől szervtől kapott támogatás</t>
  </si>
  <si>
    <t xml:space="preserve">  Irányítószervtől kapott étkezés támogatás</t>
  </si>
  <si>
    <t xml:space="preserve">  Irányítószervtől kapott egyéb támogatás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</si>
  <si>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</si>
  <si>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</si>
  <si>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</si>
  <si>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</si>
  <si>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</si>
  <si>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 xml:space="preserve">  Felújítási kiadások</t>
  </si>
  <si>
    <t xml:space="preserve">  Beruházási kiadások</t>
  </si>
  <si>
    <t>2325 Kicsi Bocs Óvoda</t>
  </si>
  <si>
    <t>Ferencvárosi Önkormányzat és Intézményei Összesen</t>
  </si>
  <si>
    <t>JAT-tal kapcsolatos fordított ÁFA bevételek</t>
  </si>
  <si>
    <t xml:space="preserve">  Egyéb felhalmozási kiadások</t>
  </si>
  <si>
    <t>Csudafa Óvoda /Óbester u. 9./</t>
  </si>
  <si>
    <t>Epres Óvoda /Epreserdő u. 10./</t>
  </si>
  <si>
    <t>Kerekerdő Óvoda /Vágóhíd u. 35./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</si>
  <si>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</si>
  <si>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</si>
  <si>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</si>
  <si>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</si>
  <si>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</si>
  <si>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</si>
  <si>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Ferencvárosi Egyesített Bölcsöde</t>
  </si>
  <si>
    <t>Szociális ágazat összesen</t>
  </si>
  <si>
    <t>Ferencvárosi Művelődési Központ</t>
  </si>
  <si>
    <t>I. Helyi Önkormányzat bevételei</t>
  </si>
  <si>
    <t>Bírságok, díjak, egyéb fizetési kötelezettségek</t>
  </si>
  <si>
    <t xml:space="preserve">    Igazgatás szolgáltatási díjbevétel</t>
  </si>
  <si>
    <t xml:space="preserve">    Felügyeleti jellegű tevékenység díjbevétele</t>
  </si>
  <si>
    <t xml:space="preserve">    Parkolási bírság, pótdíj</t>
  </si>
  <si>
    <t xml:space="preserve">    Bírságból származó bevétel</t>
  </si>
  <si>
    <t xml:space="preserve">Hitelfel-  vétel, kölcsön visszat. </t>
  </si>
  <si>
    <t xml:space="preserve">    Közterületfelügyeleti bírság bevétel</t>
  </si>
  <si>
    <t>Központi költségvetésből</t>
  </si>
  <si>
    <t>Európai Uniós forrásból</t>
  </si>
  <si>
    <t>Tárgyi eszközök és immateriális javak értékesítése</t>
  </si>
  <si>
    <t>Felhalmozási bevételek</t>
  </si>
  <si>
    <t>Felhalmozási célú átvett pénzszköz</t>
  </si>
  <si>
    <t xml:space="preserve">     Felhalmozási célú hitel felvétel</t>
  </si>
  <si>
    <t>Költségvetési hiány külső fin.szolg.finansz.célú püi műveletek</t>
  </si>
  <si>
    <t>I. Helyi Önkormányzat bevételei mindösszesen:</t>
  </si>
  <si>
    <t>II. Polgármesteri Hivatal bevételei mindösszesen:</t>
  </si>
  <si>
    <t>Hozam és kamatbevétel</t>
  </si>
  <si>
    <t>Intézményi ellátási díjak</t>
  </si>
  <si>
    <t>V. Kerületi bevételek</t>
  </si>
  <si>
    <t>V. Kerületi bevételek mindösszesen (Irányítószervtől kapott tám.nélkül)</t>
  </si>
  <si>
    <t xml:space="preserve">    Pedagógus továbbkézés, szakvizsga, szoc. továbbk.</t>
  </si>
  <si>
    <t xml:space="preserve">    Informatikai fejlesztési feladatok intézményeknek</t>
  </si>
  <si>
    <t>Működési célú átvett pénzeszközök</t>
  </si>
  <si>
    <t>Felhalmozási célú kölcsönök visszatérülései</t>
  </si>
  <si>
    <t>Önkormányzati bérlemények üzemeltetési költségei</t>
  </si>
  <si>
    <t>Közfoglalkoztatottak pályázat támogatásának önrésze</t>
  </si>
  <si>
    <t xml:space="preserve">Továbbszámlázott szolgáltatások </t>
  </si>
  <si>
    <t>Hozam és kamat bevételek</t>
  </si>
  <si>
    <t>Működési bevételek összesen</t>
  </si>
  <si>
    <t>Felhalmozási célú átvett pénzeszköz</t>
  </si>
  <si>
    <t>Szociális támogatás</t>
  </si>
  <si>
    <t>Munkaadókat terh. járulékok és szociális hozzájárulási adó</t>
  </si>
  <si>
    <t>Működési kiadások összesen</t>
  </si>
  <si>
    <t>Felújítási kiadások</t>
  </si>
  <si>
    <t>Beruházási kiadások</t>
  </si>
  <si>
    <t xml:space="preserve">    Bölcsöde építés</t>
  </si>
  <si>
    <t>Egyéb sajátos bevétel</t>
  </si>
  <si>
    <t xml:space="preserve">   Szociális támogatás</t>
  </si>
  <si>
    <t xml:space="preserve">     Szociális támogatás</t>
  </si>
  <si>
    <t xml:space="preserve">    Szociális támogatás</t>
  </si>
  <si>
    <t>Egyéb sajátos bevételek</t>
  </si>
  <si>
    <t>Működési célú általános tartalék</t>
  </si>
  <si>
    <t>Működési célú céltartalék</t>
  </si>
  <si>
    <t xml:space="preserve">     Egyéb felhalmozási  kiadások</t>
  </si>
  <si>
    <t>Központi költségvetésből kapott kötött támogatás</t>
  </si>
  <si>
    <t xml:space="preserve">       Polgármesteri Hivatal támogatása</t>
  </si>
  <si>
    <t xml:space="preserve">    Lakbér bevétel</t>
  </si>
  <si>
    <t xml:space="preserve">    Helyiség bérleti díj</t>
  </si>
  <si>
    <t xml:space="preserve">    Helyiség megszerzési díj</t>
  </si>
  <si>
    <t>Roma Nemzetiségi Önkormányzat</t>
  </si>
  <si>
    <t>Sajátos felhalmozási  bevételek</t>
  </si>
  <si>
    <t xml:space="preserve">    Működési célú </t>
  </si>
  <si>
    <t xml:space="preserve">    Felhalmozási célú</t>
  </si>
  <si>
    <t>IV. Intézmények kiadásai mindösszesen</t>
  </si>
  <si>
    <t>V. Kerületi kiadások</t>
  </si>
  <si>
    <t xml:space="preserve">HPV védőoltás </t>
  </si>
  <si>
    <t xml:space="preserve">          Balázs Béla u. 5.</t>
  </si>
  <si>
    <t>FESZGYI felújítás</t>
  </si>
  <si>
    <t>Ferencvárosi Egyesített Bölcsödék felújítása</t>
  </si>
  <si>
    <t xml:space="preserve">    Intézményi átszervezések költsége</t>
  </si>
  <si>
    <t>Egyéb működési célú kiadás</t>
  </si>
  <si>
    <t>Kúltúra, szórakoztatás szerződés szerint</t>
  </si>
  <si>
    <t>Költségvetési bevételek összesen</t>
  </si>
  <si>
    <t>Belső Ferencváros  KMOP.5.2.2</t>
  </si>
  <si>
    <t>Önkormányzati szakmai feladatokkal kapcsolatos kiadások</t>
  </si>
  <si>
    <t>Ferencvárosi Helytörténi Egyesület</t>
  </si>
  <si>
    <t>Környezetvédelem</t>
  </si>
  <si>
    <t>Lakóház felújítás Viola u. 37/c</t>
  </si>
  <si>
    <t>Hivatal lift építése</t>
  </si>
  <si>
    <t>Kötbér, kártérítés</t>
  </si>
  <si>
    <t>Intézményi ellátási díjak, alkalmazottak térítési díja</t>
  </si>
  <si>
    <t xml:space="preserve">          dologi kiadások</t>
  </si>
  <si>
    <t xml:space="preserve">           beruházási kiadások</t>
  </si>
  <si>
    <t>Lakóház felújítás Balázs B. u. 32/a</t>
  </si>
  <si>
    <t>Lakóházfelújítás Balázs B. u. 32/b</t>
  </si>
  <si>
    <t>Lakóház felújítás Balázs B. u. 11.</t>
  </si>
  <si>
    <t>Nemzetiségi önkormányzatok pályázati támogatása</t>
  </si>
  <si>
    <t>Fogyatékkal élők eszközbeszerzése</t>
  </si>
  <si>
    <t xml:space="preserve">    Egészségügyi koncepció</t>
  </si>
  <si>
    <t xml:space="preserve">    Munkáltatói kölcsön</t>
  </si>
  <si>
    <t xml:space="preserve">          Markusovszky park</t>
  </si>
  <si>
    <t>Ferencbusz működtetée</t>
  </si>
  <si>
    <t>2013. évi közvetett támogatások</t>
  </si>
  <si>
    <t>A támogatás jellege</t>
  </si>
  <si>
    <t>Adókedvezmény</t>
  </si>
  <si>
    <t>Egyéb kedvezmény</t>
  </si>
  <si>
    <t>jogcím</t>
  </si>
  <si>
    <t>összeg</t>
  </si>
  <si>
    <t>Építményadó</t>
  </si>
  <si>
    <t>elengedés</t>
  </si>
  <si>
    <t>részletfizetés</t>
  </si>
  <si>
    <t>Telekadó</t>
  </si>
  <si>
    <t>Gépjárműadó</t>
  </si>
  <si>
    <t>Ellátottak térítési díja gyermekétkeztetés</t>
  </si>
  <si>
    <t>méltányosság</t>
  </si>
  <si>
    <t>Ellátottak térítési díja személyes gondoskodás</t>
  </si>
  <si>
    <t>Helyiség bérleti díj</t>
  </si>
  <si>
    <t>közérdekű bérbeadás</t>
  </si>
  <si>
    <t>A helyi önkormányzat államigazgatási feladatai</t>
  </si>
  <si>
    <t>Államigazgatási feladatok 
(Mötv. 18. § alapján)</t>
  </si>
  <si>
    <t>A helyi önkormányzatok, helyi nemzetiségi önkormányzatok általános működéséhez és ágazati feladataihoz kapcsolódó támogatások</t>
  </si>
  <si>
    <t>A központi költségvetésből származó egyéb költségvetési támogatások</t>
  </si>
  <si>
    <t>Közhatalmi bevétel</t>
  </si>
  <si>
    <t>3021 Polgármesteri Hivatal Igazgatási kiadásai 23 fő</t>
  </si>
  <si>
    <t>Születési és életkezdési támogatás</t>
  </si>
  <si>
    <t>FESZOFE kiemelkedően közhasznú Non-profit KFT működési tám.</t>
  </si>
  <si>
    <t>Óvodai karbantartási keret -dologi</t>
  </si>
  <si>
    <t xml:space="preserve">FESZOFE kiemelkedően közhasznú Non-profit KFT felhalmozási tám. </t>
  </si>
  <si>
    <t>Ferencvárosi Kulturális, Turisztikai és Sport Nonprofit Kft.</t>
  </si>
  <si>
    <t>Ferencvárosi Újság</t>
  </si>
  <si>
    <t xml:space="preserve">      3111 Lakáslemondás térítéssel</t>
  </si>
  <si>
    <t xml:space="preserve">      3112 Ingatlanőrzés</t>
  </si>
  <si>
    <t xml:space="preserve">      3113 Ingatlanokkal kapcsolatos ügyvédi díjak</t>
  </si>
  <si>
    <t xml:space="preserve">      3114 Ingatlanokkal kapcsolatos egyéb feladatok</t>
  </si>
  <si>
    <t xml:space="preserve">      3216 FESZOFE Nonprofit Kft közszolg. Szerződés Lakóház takar.</t>
  </si>
  <si>
    <t>BEVÉTELEK MINDÖSSZ.:(Irányítószervi tám.folyosítása nélkül)</t>
  </si>
  <si>
    <t xml:space="preserve">      3121 KF - rehabilitációs járulék</t>
  </si>
  <si>
    <t xml:space="preserve">      3122 Kényszer kiköltöztetés</t>
  </si>
  <si>
    <t xml:space="preserve">      3123 Bérlakás és egyéb elidegenítés</t>
  </si>
  <si>
    <t xml:space="preserve">      3124 Helyiség megszerzési díj</t>
  </si>
  <si>
    <t xml:space="preserve">      3125 Jogvita rendezés</t>
  </si>
  <si>
    <t>Tankönyvtámogatás</t>
  </si>
  <si>
    <t>3201 Önkormányzati szakmai feladatokkal kapcs. Kiadások</t>
  </si>
  <si>
    <t xml:space="preserve">     3202 Roma koncepció</t>
  </si>
  <si>
    <t xml:space="preserve">      3112 Ingatlanőrzés (járőrszolgálat)</t>
  </si>
  <si>
    <t>Polgármesteri tisztséggel összefüggő egyéb feladatok</t>
  </si>
  <si>
    <t xml:space="preserve">      3203 Városfejlesztés, üzemeltetés és közbiztonság</t>
  </si>
  <si>
    <t xml:space="preserve">      5033 Térfigyelő rendszer fejlesztése</t>
  </si>
  <si>
    <t xml:space="preserve">      3213 Önkormányzati bérlemények üzemeltetési költségei</t>
  </si>
  <si>
    <t xml:space="preserve">      3211 FEV IX. Zrt</t>
  </si>
  <si>
    <t>Ferencváros a korszerű természettudományos okt.</t>
  </si>
  <si>
    <t xml:space="preserve">      3081 Köztemetés</t>
  </si>
  <si>
    <t xml:space="preserve">      3303 Csökkent munkaképességüek rendszeres szociális segélye</t>
  </si>
  <si>
    <t xml:space="preserve">      3304 Aktív korúak rendszeres szociális segélye</t>
  </si>
  <si>
    <t xml:space="preserve">      3308 Foglalkoztatást helyettesítő támogatás</t>
  </si>
  <si>
    <t xml:space="preserve">      3309 Lakásfentartási támogatás normatív</t>
  </si>
  <si>
    <t xml:space="preserve">      3311 Lakbértámogatás</t>
  </si>
  <si>
    <t xml:space="preserve">      3314 Átmeneti segélyek</t>
  </si>
  <si>
    <t xml:space="preserve">      3315 Rendkívüli gyermekvédelmi támogatás</t>
  </si>
  <si>
    <t xml:space="preserve">      3318 Adósság kezelési támogatás</t>
  </si>
  <si>
    <t xml:space="preserve">      3320 Gyermekétkeztetés támogatás</t>
  </si>
  <si>
    <t>Házi segítségnyújtás</t>
  </si>
  <si>
    <t xml:space="preserve">      3340 Házi segítségnyújtás</t>
  </si>
  <si>
    <t xml:space="preserve">      3341 VIII. kerület Józsefváros Önkormányzat ellátási szerződés</t>
  </si>
  <si>
    <t xml:space="preserve">      3342 Küldetés Egyesület ellátási szerződés</t>
  </si>
  <si>
    <t xml:space="preserve">      3343 Hajléktalanok nappali melegedője  </t>
  </si>
  <si>
    <t xml:space="preserve">      3344 Utcai szociális munka</t>
  </si>
  <si>
    <t xml:space="preserve">      3345 Támogató Szolgálat</t>
  </si>
  <si>
    <t xml:space="preserve">      3346 Férőhely fenntartási díj Magyar Vöröskereszt</t>
  </si>
  <si>
    <t>Városfejlesztéssel kapcsolatos önkormányzati kiadások (FEV IX.Zrt.)</t>
  </si>
  <si>
    <t xml:space="preserve">      3347 Fogyatékos személyek nappali ellátása Gond-viselés KHT</t>
  </si>
  <si>
    <t xml:space="preserve">           személyi juttatások</t>
  </si>
  <si>
    <t xml:space="preserve">           munkaadói járulékok</t>
  </si>
  <si>
    <t xml:space="preserve">      3350 Élelmiszerbank költségek</t>
  </si>
  <si>
    <t xml:space="preserve">       3354 Méltányos közgyógyellátás, gyógyszertámogatás</t>
  </si>
  <si>
    <t xml:space="preserve">       3358 HPV védőoltás</t>
  </si>
  <si>
    <t xml:space="preserve">       3348 KÉK Pont</t>
  </si>
  <si>
    <t xml:space="preserve">       3301 Egészségügyi prevenció</t>
  </si>
  <si>
    <t>Idősügyi koncepció</t>
  </si>
  <si>
    <t xml:space="preserve">      3411 Sport feladatok</t>
  </si>
  <si>
    <t xml:space="preserve">      3145 Ifjusági koncepció</t>
  </si>
  <si>
    <t xml:space="preserve">      3357 Ifjusági és drogprevenciós feladatok</t>
  </si>
  <si>
    <t xml:space="preserve">      3412 Sport és szabadidő rendezvények</t>
  </si>
  <si>
    <t xml:space="preserve">      3413 Diáksport</t>
  </si>
  <si>
    <t xml:space="preserve">      3415 Sportegyesület támogatása</t>
  </si>
  <si>
    <t xml:space="preserve">      3416 Sport Alap</t>
  </si>
  <si>
    <t xml:space="preserve">      3422 Egyéb rendezvények</t>
  </si>
  <si>
    <t xml:space="preserve">      3428 Ferencvárosi Helytörténeti Egyesület</t>
  </si>
  <si>
    <t xml:space="preserve">      3429 Karaván Művészeti Alapítvány</t>
  </si>
  <si>
    <t xml:space="preserve">      3430 Ifjú Molnár F. Diákszínjátszó Egyesület</t>
  </si>
  <si>
    <t xml:space="preserve">      3431 Concerto Szimfónikus Zenekar</t>
  </si>
  <si>
    <t xml:space="preserve">      3432 MÁV Szimfónikus Zenekar</t>
  </si>
  <si>
    <t xml:space="preserve">      3433 Erdődy Kamara Zenei Alapítvány</t>
  </si>
  <si>
    <t xml:space="preserve">      3434 SZEMIRAMISZ Szính.Kúlt. És Sport rend..szerv. Alapítvány</t>
  </si>
  <si>
    <t>Egyházak támogatása</t>
  </si>
  <si>
    <t>Társadalmi szervezetek támogatása</t>
  </si>
  <si>
    <t xml:space="preserve">      3931 Bursa Hungarica</t>
  </si>
  <si>
    <t>FESZOFE kiemelkedően közhasznú Non-Profit KFT</t>
  </si>
  <si>
    <t>IX.kerületi Szakrendelő Kft</t>
  </si>
  <si>
    <t xml:space="preserve">     3990 Bolgár nemzetiségi Önkormányzat </t>
  </si>
  <si>
    <t xml:space="preserve">     3991 Roma Nemzetiségi Önkormányzat</t>
  </si>
  <si>
    <t xml:space="preserve">     3992 Görög Nemzetiségi Önkormányzat</t>
  </si>
  <si>
    <t xml:space="preserve">     3993 Német Nemzetiségi Önkormányzat</t>
  </si>
  <si>
    <t xml:space="preserve">     3994 Örmény Nemzetiségi Önkormányzat</t>
  </si>
  <si>
    <t xml:space="preserve">     3995 Román Nemzetiségi Önkormányzat</t>
  </si>
  <si>
    <t xml:space="preserve">     3996 Ruszin Nemzetiségi Önkormányzat</t>
  </si>
  <si>
    <t xml:space="preserve">     3997 Szerb Nemzetiségi Önkormányzat</t>
  </si>
  <si>
    <t xml:space="preserve">     3998 Szlovák Nemzetiségi Önkormányzat</t>
  </si>
  <si>
    <t>Továbbszámlázott szolgáltatás bevételei</t>
  </si>
  <si>
    <t xml:space="preserve">     3999 Ukrán Nemzetiségi Önkormányzat</t>
  </si>
  <si>
    <t xml:space="preserve">     3989 Nemzetiségi Önkormányzatok pályázati támogatása</t>
  </si>
  <si>
    <t xml:space="preserve">             4014 Játszóterek javítása</t>
  </si>
  <si>
    <t xml:space="preserve">             4015 Öntözőhálózat fejlesztése, átépítése</t>
  </si>
  <si>
    <t xml:space="preserve">             4115 Lakóház felújítás Márton u. 5/A</t>
  </si>
  <si>
    <t xml:space="preserve">             4117 Lakóház felújítás Viola u. 37/c</t>
  </si>
  <si>
    <t xml:space="preserve">Ferencvárosi Intézmény Üzemeltetési Központ </t>
  </si>
  <si>
    <t xml:space="preserve">3200 Képviselők juttatásai </t>
  </si>
  <si>
    <t xml:space="preserve">      3210  Bűnmegelőzés</t>
  </si>
  <si>
    <t xml:space="preserve">             4121 Lakóház felújításokkal kapcsolatos tervezések</t>
  </si>
  <si>
    <t xml:space="preserve">      4122 Lakás és helyiség felújítás</t>
  </si>
  <si>
    <t xml:space="preserve">             4123 JAT</t>
  </si>
  <si>
    <t xml:space="preserve">      4131 Veszélyelhárítás</t>
  </si>
  <si>
    <t>Nem önkormányzati tulajdonú lakóépületek veszélelh.</t>
  </si>
  <si>
    <t xml:space="preserve">      4133 Veszélyes tűzfalak, kémények vizsgálata, bontása</t>
  </si>
  <si>
    <t xml:space="preserve">             4137 Belső Ferencváros Kulturális negyed</t>
  </si>
  <si>
    <t xml:space="preserve">      4270 Energetikai pályázat önrésszel</t>
  </si>
  <si>
    <t xml:space="preserve">      4340 Mano-Lak Bölcsöde felújítása</t>
  </si>
  <si>
    <t xml:space="preserve">      4351 FMK felújítása</t>
  </si>
  <si>
    <t xml:space="preserve">       5043 Egészségügyi koncepció keretén belül eszköz vásárlás</t>
  </si>
  <si>
    <t xml:space="preserve">      5044 Fogyatékkal élők eszközbeszerzése</t>
  </si>
  <si>
    <t xml:space="preserve">      5045 Pinceszínház akadálymentesítése</t>
  </si>
  <si>
    <t>Az önkormányzat 2013. évi bevételei</t>
  </si>
  <si>
    <t>Egészségügy, szociális, kúlturális ellátás</t>
  </si>
  <si>
    <t>FEV IX. Zrt.</t>
  </si>
  <si>
    <t>FEV IX. Zrt. támogatása</t>
  </si>
  <si>
    <t>Térfigyelő rendszer fejlesztése</t>
  </si>
  <si>
    <t>Humánszolgáltatási feladatok</t>
  </si>
  <si>
    <t>9. számú melléklet</t>
  </si>
  <si>
    <t>2013. évi Polgármesteri Hivatal és Intézményi létszámadatok</t>
  </si>
  <si>
    <t>Ssz.</t>
  </si>
  <si>
    <t>Intézmény megnevezése (Polgármesteri Hivatalnál Irodánként)</t>
  </si>
  <si>
    <t>Engedélyezett létszám</t>
  </si>
  <si>
    <t>Szakmai létsz.</t>
  </si>
  <si>
    <t>Egyéb létsz.</t>
  </si>
  <si>
    <t>Közfoglalkoz-tatottak létszáma 2/2013.</t>
  </si>
  <si>
    <t>Teljes munkaidős 2/2013.</t>
  </si>
  <si>
    <t>Részmun-kaidős 2/2013.</t>
  </si>
  <si>
    <t>Polgármesteri Hivatal összesen</t>
  </si>
  <si>
    <t>Adóiroda</t>
  </si>
  <si>
    <t>Belső ellenőrzési csoport</t>
  </si>
  <si>
    <t>Hatósági Iroda</t>
  </si>
  <si>
    <t>Humánszolgáltatási Iroda</t>
  </si>
  <si>
    <t>Közszolgáltatási Iroda</t>
  </si>
  <si>
    <t>Jogi és Pályázati Iroda</t>
  </si>
  <si>
    <t>Pénzügyi Iroda</t>
  </si>
  <si>
    <t>Polgármesteri és Jegyzői Kabinet</t>
  </si>
  <si>
    <t>Szervezési Iroda</t>
  </si>
  <si>
    <t>Szervezési Iroda Üdülő</t>
  </si>
  <si>
    <t>Vagyonkezelési, Városüzemeltetési és Felúj. Iroda</t>
  </si>
  <si>
    <t>Közterületfelügyelet</t>
  </si>
  <si>
    <t>Csicsergő Óvoda</t>
  </si>
  <si>
    <t>Csudafa Óvoda</t>
  </si>
  <si>
    <t>Kerekerdő Óvoda</t>
  </si>
  <si>
    <t>Kicsi Bocs Óvoda</t>
  </si>
  <si>
    <t xml:space="preserve">Liliom Óvoda </t>
  </si>
  <si>
    <t xml:space="preserve">Méhecske Óvoda </t>
  </si>
  <si>
    <t>20.</t>
  </si>
  <si>
    <t>Napfény Óvoda</t>
  </si>
  <si>
    <t>21.</t>
  </si>
  <si>
    <t>Ugrifüles Óvoda</t>
  </si>
  <si>
    <t>22.</t>
  </si>
  <si>
    <t>Ferencvárosi Intézmény Üzemeltetés Központ</t>
  </si>
  <si>
    <t>23.</t>
  </si>
  <si>
    <t>Fvi Egyesített Bölcsödék</t>
  </si>
  <si>
    <t>24.</t>
  </si>
  <si>
    <t>25.</t>
  </si>
  <si>
    <t>FMK</t>
  </si>
  <si>
    <t>Összesen nevelési, szoc., kult, intézmények</t>
  </si>
  <si>
    <t>JAT referens</t>
  </si>
  <si>
    <t>Nyújtott szolgáltatás bevétele</t>
  </si>
  <si>
    <t xml:space="preserve">   Egyéb felhalmozási célúkiadás</t>
  </si>
  <si>
    <t xml:space="preserve">   Felújítási munkák</t>
  </si>
  <si>
    <t>Felhalmozási kölcsön</t>
  </si>
  <si>
    <t>Beruházások</t>
  </si>
  <si>
    <t xml:space="preserve">     4211 Csicsergő Óvoda felújítása</t>
  </si>
  <si>
    <t xml:space="preserve">     4213 Csudafa Óvoda felújítása</t>
  </si>
  <si>
    <t xml:space="preserve">     4215 Epres Óvoda felújítása</t>
  </si>
  <si>
    <t xml:space="preserve">     4217 Liliom Óvoda felújítása</t>
  </si>
  <si>
    <t xml:space="preserve">     4219 Kerekerdő Óvoda felújítása</t>
  </si>
  <si>
    <t xml:space="preserve">     4221 Kicsi Bocs Óvoda felújítása</t>
  </si>
  <si>
    <t xml:space="preserve">     4223 Méhecske Óvoda felújítása</t>
  </si>
  <si>
    <t xml:space="preserve">     4225 Napfény Óvoda felújítása</t>
  </si>
  <si>
    <t xml:space="preserve">     4227 Ugrifüles Óvoda felújítása</t>
  </si>
  <si>
    <t xml:space="preserve">     4235 Ferencvárosi Komplex Óvoda és Ált. Isk. felújítása</t>
  </si>
  <si>
    <t xml:space="preserve">     4237 József Attila Ált.Iskola felújítása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</si>
</sst>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  <numFmt numFmtId="168" formatCode="#,##0;[Red]\-#,##0"/>
    <numFmt numFmtId="169" formatCode="0.00000000"/>
    <numFmt numFmtId="170" formatCode="yyyy/\ m/\ d/\ h:mm"/>
    <numFmt numFmtId="171" formatCode="_-* #,##0\ _F_t_-;\-* #,##0\ _F_t_-;_-* &quot;-&quot;??\ _F_t_-;_-@_-"/>
    <numFmt numFmtId="172" formatCode="#,##0.000"/>
    <numFmt numFmtId="173" formatCode="0000"/>
    <numFmt numFmtId="174" formatCode="000000"/>
    <numFmt numFmtId="175" formatCode="00000000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;;0"/>
    <numFmt numFmtId="180" formatCode="0.000"/>
    <numFmt numFmtId="181" formatCode="00"/>
    <numFmt numFmtId="182" formatCode="#,###__;\-\ #,###__"/>
  </numFmts>
  <fonts count="89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u val="single"/>
      <sz val="14"/>
      <name val="Times New Roman"/>
      <family val="1"/>
    </font>
    <font>
      <b/>
      <sz val="9"/>
      <name val="Arial"/>
      <family val="2"/>
    </font>
    <font>
      <sz val="10"/>
      <name val="Arial"/>
      <family val="0"/>
    </font>
    <font>
      <b/>
      <sz val="11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 CE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2"/>
      <name val="Arial"/>
      <family val="0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Calibri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1"/>
      <name val="Arial CE"/>
      <family val="2"/>
    </font>
    <font>
      <b/>
      <i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 CE"/>
      <family val="0"/>
    </font>
    <font>
      <i/>
      <sz val="9"/>
      <name val="Arial"/>
      <family val="2"/>
    </font>
    <font>
      <i/>
      <sz val="12"/>
      <name val="Times New Roman"/>
      <family val="1"/>
    </font>
    <font>
      <b/>
      <i/>
      <sz val="9"/>
      <name val="Arial"/>
      <family val="2"/>
    </font>
    <font>
      <b/>
      <sz val="12"/>
      <name val="Arial CE"/>
      <family val="2"/>
    </font>
    <font>
      <sz val="11"/>
      <name val="Arial"/>
      <family val="0"/>
    </font>
    <font>
      <i/>
      <sz val="10"/>
      <name val="Arial CE"/>
      <family val="0"/>
    </font>
    <font>
      <b/>
      <sz val="8"/>
      <name val="Arial CE"/>
      <family val="0"/>
    </font>
    <font>
      <b/>
      <sz val="10"/>
      <name val="MS Sans Serif"/>
      <family val="0"/>
    </font>
    <font>
      <sz val="10"/>
      <name val="MS Sans Serif"/>
      <family val="0"/>
    </font>
    <font>
      <sz val="10"/>
      <name val="Times New Roman"/>
      <family val="0"/>
    </font>
    <font>
      <b/>
      <sz val="8.5"/>
      <name val="Times New Roman"/>
      <family val="1"/>
    </font>
    <font>
      <sz val="8.5"/>
      <name val="MS Sans Serif"/>
      <family val="0"/>
    </font>
    <font>
      <b/>
      <sz val="8.5"/>
      <name val="MS Sans Serif"/>
      <family val="2"/>
    </font>
    <font>
      <b/>
      <sz val="11"/>
      <name val="MS Sans Serif"/>
      <family val="0"/>
    </font>
    <font>
      <sz val="11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0"/>
    </font>
    <font>
      <sz val="12"/>
      <name val="MS Sans Serif"/>
      <family val="0"/>
    </font>
    <font>
      <b/>
      <i/>
      <sz val="10"/>
      <name val="Arial"/>
      <family val="2"/>
    </font>
    <font>
      <sz val="12"/>
      <name val="Times New Roman CE"/>
      <family val="0"/>
    </font>
    <font>
      <sz val="8"/>
      <name val="Times New Roman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2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i/>
      <sz val="10"/>
      <name val="Cambria"/>
      <family val="1"/>
    </font>
    <font>
      <b/>
      <sz val="14"/>
      <name val="Cambria"/>
      <family val="1"/>
    </font>
    <font>
      <sz val="11"/>
      <name val="Cambria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 style="thin"/>
      <bottom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4" borderId="7" applyNumberFormat="0" applyFont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8" applyNumberFormat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0" borderId="0">
      <alignment/>
      <protection/>
    </xf>
    <xf numFmtId="0" fontId="1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7" borderId="0" applyNumberFormat="0" applyBorder="0" applyAlignment="0" applyProtection="0"/>
    <xf numFmtId="0" fontId="32" fillId="7" borderId="0" applyNumberFormat="0" applyBorder="0" applyAlignment="0" applyProtection="0"/>
    <xf numFmtId="0" fontId="33" fillId="16" borderId="1" applyNumberFormat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</cellStyleXfs>
  <cellXfs count="1723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3" fontId="3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left"/>
    </xf>
    <xf numFmtId="3" fontId="4" fillId="0" borderId="1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6" xfId="0" applyNumberFormat="1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3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2" fillId="0" borderId="11" xfId="0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/>
    </xf>
    <xf numFmtId="3" fontId="1" fillId="0" borderId="19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1" fillId="0" borderId="2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2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25" xfId="0" applyFont="1" applyBorder="1" applyAlignment="1">
      <alignment horizontal="left" vertical="top"/>
    </xf>
    <xf numFmtId="3" fontId="1" fillId="0" borderId="17" xfId="0" applyNumberFormat="1" applyFont="1" applyBorder="1" applyAlignment="1">
      <alignment horizontal="right"/>
    </xf>
    <xf numFmtId="0" fontId="1" fillId="0" borderId="23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23" xfId="0" applyFont="1" applyBorder="1" applyAlignment="1">
      <alignment horizontal="left" vertical="top"/>
    </xf>
    <xf numFmtId="3" fontId="1" fillId="0" borderId="10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26" xfId="0" applyFont="1" applyBorder="1" applyAlignment="1">
      <alignment/>
    </xf>
    <xf numFmtId="3" fontId="2" fillId="0" borderId="16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3" fillId="0" borderId="15" xfId="0" applyFont="1" applyBorder="1" applyAlignment="1">
      <alignment horizontal="centerContinuous" vertical="top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Continuous" vertical="top"/>
    </xf>
    <xf numFmtId="0" fontId="0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Continuous" vertical="top"/>
    </xf>
    <xf numFmtId="0" fontId="1" fillId="0" borderId="16" xfId="0" applyFont="1" applyBorder="1" applyAlignment="1">
      <alignment horizontal="centerContinuous" vertical="top"/>
    </xf>
    <xf numFmtId="0" fontId="1" fillId="0" borderId="17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3" fontId="1" fillId="0" borderId="13" xfId="40" applyNumberFormat="1" applyFont="1" applyBorder="1" applyAlignment="1">
      <alignment horizontal="right"/>
    </xf>
    <xf numFmtId="0" fontId="1" fillId="0" borderId="27" xfId="0" applyFont="1" applyBorder="1" applyAlignment="1">
      <alignment horizontal="centerContinuous"/>
    </xf>
    <xf numFmtId="3" fontId="3" fillId="0" borderId="0" xfId="0" applyNumberFormat="1" applyFont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1" fillId="0" borderId="17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3" fontId="2" fillId="0" borderId="11" xfId="101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164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9" fontId="2" fillId="0" borderId="11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Continuous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3" fontId="8" fillId="0" borderId="11" xfId="101" applyNumberFormat="1" applyFont="1" applyBorder="1" applyAlignment="1">
      <alignment horizontal="right"/>
    </xf>
    <xf numFmtId="3" fontId="4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0" fontId="1" fillId="0" borderId="0" xfId="0" applyFont="1" applyBorder="1" applyAlignment="1">
      <alignment/>
    </xf>
    <xf numFmtId="3" fontId="1" fillId="0" borderId="16" xfId="0" applyNumberFormat="1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8" fillId="0" borderId="11" xfId="101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3" fontId="2" fillId="0" borderId="18" xfId="0" applyNumberFormat="1" applyFont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3" fontId="2" fillId="0" borderId="13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22" xfId="0" applyFont="1" applyBorder="1" applyAlignment="1">
      <alignment/>
    </xf>
    <xf numFmtId="3" fontId="1" fillId="0" borderId="19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0" fillId="0" borderId="11" xfId="0" applyBorder="1" applyAlignment="1">
      <alignment/>
    </xf>
    <xf numFmtId="3" fontId="2" fillId="0" borderId="23" xfId="0" applyNumberFormat="1" applyFont="1" applyBorder="1" applyAlignment="1">
      <alignment/>
    </xf>
    <xf numFmtId="0" fontId="1" fillId="0" borderId="17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0" fontId="3" fillId="0" borderId="29" xfId="0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left"/>
    </xf>
    <xf numFmtId="3" fontId="2" fillId="0" borderId="14" xfId="0" applyNumberFormat="1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 horizontal="right"/>
    </xf>
    <xf numFmtId="3" fontId="1" fillId="0" borderId="25" xfId="0" applyNumberFormat="1" applyFont="1" applyBorder="1" applyAlignment="1">
      <alignment horizontal="center"/>
    </xf>
    <xf numFmtId="0" fontId="2" fillId="0" borderId="31" xfId="0" applyFont="1" applyBorder="1" applyAlignment="1">
      <alignment/>
    </xf>
    <xf numFmtId="0" fontId="1" fillId="0" borderId="27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5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3" fontId="2" fillId="0" borderId="11" xfId="4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3" fontId="1" fillId="0" borderId="11" xfId="4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0" fillId="0" borderId="29" xfId="0" applyFont="1" applyBorder="1" applyAlignment="1">
      <alignment/>
    </xf>
    <xf numFmtId="3" fontId="2" fillId="0" borderId="13" xfId="0" applyNumberFormat="1" applyFont="1" applyBorder="1" applyAlignment="1">
      <alignment horizontal="left"/>
    </xf>
    <xf numFmtId="3" fontId="1" fillId="0" borderId="15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left"/>
    </xf>
    <xf numFmtId="3" fontId="2" fillId="0" borderId="31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20" xfId="0" applyFont="1" applyBorder="1" applyAlignment="1">
      <alignment horizontal="centerContinuous" vertical="top"/>
    </xf>
    <xf numFmtId="3" fontId="3" fillId="0" borderId="10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31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8" fillId="0" borderId="11" xfId="0" applyNumberFormat="1" applyFont="1" applyBorder="1" applyAlignment="1">
      <alignment/>
    </xf>
    <xf numFmtId="0" fontId="11" fillId="0" borderId="0" xfId="89">
      <alignment/>
      <protection/>
    </xf>
    <xf numFmtId="0" fontId="14" fillId="0" borderId="0" xfId="89" applyFont="1" applyAlignment="1">
      <alignment horizontal="center"/>
      <protection/>
    </xf>
    <xf numFmtId="0" fontId="1" fillId="0" borderId="15" xfId="89" applyFont="1" applyBorder="1" applyAlignment="1">
      <alignment horizontal="center"/>
      <protection/>
    </xf>
    <xf numFmtId="0" fontId="1" fillId="0" borderId="20" xfId="89" applyFont="1" applyBorder="1" applyAlignment="1">
      <alignment horizontal="center"/>
      <protection/>
    </xf>
    <xf numFmtId="0" fontId="1" fillId="0" borderId="11" xfId="89" applyFont="1" applyBorder="1" applyAlignment="1">
      <alignment horizontal="center"/>
      <protection/>
    </xf>
    <xf numFmtId="0" fontId="1" fillId="0" borderId="22" xfId="89" applyFont="1" applyBorder="1" applyAlignment="1">
      <alignment horizontal="center"/>
      <protection/>
    </xf>
    <xf numFmtId="0" fontId="1" fillId="0" borderId="16" xfId="89" applyFont="1" applyBorder="1" applyAlignment="1">
      <alignment horizontal="center"/>
      <protection/>
    </xf>
    <xf numFmtId="0" fontId="11" fillId="0" borderId="11" xfId="89" applyBorder="1">
      <alignment/>
      <protection/>
    </xf>
    <xf numFmtId="0" fontId="1" fillId="0" borderId="22" xfId="89" applyFont="1" applyBorder="1">
      <alignment/>
      <protection/>
    </xf>
    <xf numFmtId="0" fontId="2" fillId="0" borderId="20" xfId="89" applyFont="1" applyBorder="1">
      <alignment/>
      <protection/>
    </xf>
    <xf numFmtId="3" fontId="2" fillId="0" borderId="20" xfId="89" applyNumberFormat="1" applyFont="1" applyBorder="1">
      <alignment/>
      <protection/>
    </xf>
    <xf numFmtId="0" fontId="11" fillId="0" borderId="10" xfId="89" applyBorder="1">
      <alignment/>
      <protection/>
    </xf>
    <xf numFmtId="0" fontId="11" fillId="0" borderId="12" xfId="89" applyBorder="1">
      <alignment/>
      <protection/>
    </xf>
    <xf numFmtId="0" fontId="14" fillId="0" borderId="11" xfId="89" applyFont="1" applyBorder="1">
      <alignment/>
      <protection/>
    </xf>
    <xf numFmtId="0" fontId="3" fillId="0" borderId="20" xfId="89" applyFont="1" applyBorder="1" applyAlignment="1">
      <alignment horizontal="left"/>
      <protection/>
    </xf>
    <xf numFmtId="3" fontId="2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center"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3" fontId="8" fillId="0" borderId="11" xfId="89" applyNumberFormat="1" applyFont="1" applyBorder="1" applyAlignment="1">
      <alignment horizontal="right"/>
      <protection/>
    </xf>
    <xf numFmtId="0" fontId="11" fillId="0" borderId="13" xfId="89" applyBorder="1">
      <alignment/>
      <protection/>
    </xf>
    <xf numFmtId="3" fontId="10" fillId="0" borderId="13" xfId="89" applyNumberFormat="1" applyFont="1" applyBorder="1" applyAlignment="1">
      <alignment horizontal="right"/>
      <protection/>
    </xf>
    <xf numFmtId="3" fontId="8" fillId="0" borderId="12" xfId="89" applyNumberFormat="1" applyFont="1" applyBorder="1" applyAlignment="1">
      <alignment horizontal="right"/>
      <protection/>
    </xf>
    <xf numFmtId="3" fontId="14" fillId="0" borderId="16" xfId="89" applyNumberFormat="1" applyFont="1" applyBorder="1" applyAlignment="1">
      <alignment horizontal="right"/>
      <protection/>
    </xf>
    <xf numFmtId="0" fontId="14" fillId="0" borderId="0" xfId="89" applyFont="1" applyAlignment="1">
      <alignment horizontal="right"/>
      <protection/>
    </xf>
    <xf numFmtId="3" fontId="5" fillId="0" borderId="10" xfId="0" applyNumberFormat="1" applyFont="1" applyBorder="1" applyAlignment="1">
      <alignment/>
    </xf>
    <xf numFmtId="3" fontId="10" fillId="0" borderId="10" xfId="89" applyNumberFormat="1" applyFont="1" applyBorder="1" applyAlignment="1">
      <alignment horizontal="right"/>
      <protection/>
    </xf>
    <xf numFmtId="3" fontId="1" fillId="0" borderId="13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1" fillId="0" borderId="0" xfId="80">
      <alignment/>
      <protection/>
    </xf>
    <xf numFmtId="0" fontId="2" fillId="0" borderId="20" xfId="89" applyFont="1" applyBorder="1" applyAlignment="1">
      <alignment horizontal="left"/>
      <protection/>
    </xf>
    <xf numFmtId="3" fontId="2" fillId="0" borderId="11" xfId="89" applyNumberFormat="1" applyFont="1" applyBorder="1" applyAlignment="1">
      <alignment horizontal="right"/>
      <protection/>
    </xf>
    <xf numFmtId="0" fontId="14" fillId="0" borderId="13" xfId="89" applyFont="1" applyBorder="1">
      <alignment/>
      <protection/>
    </xf>
    <xf numFmtId="0" fontId="3" fillId="0" borderId="26" xfId="89" applyFont="1" applyBorder="1" applyAlignment="1">
      <alignment horizontal="left"/>
      <protection/>
    </xf>
    <xf numFmtId="3" fontId="1" fillId="0" borderId="13" xfId="89" applyNumberFormat="1" applyFont="1" applyBorder="1" applyAlignment="1">
      <alignment horizontal="right"/>
      <protection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3" fillId="0" borderId="13" xfId="0" applyNumberFormat="1" applyFont="1" applyBorder="1" applyAlignment="1">
      <alignment horizontal="left"/>
    </xf>
    <xf numFmtId="3" fontId="3" fillId="0" borderId="12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0" xfId="81" applyFont="1" applyBorder="1" applyAlignment="1">
      <alignment horizontal="center"/>
      <protection/>
    </xf>
    <xf numFmtId="0" fontId="0" fillId="0" borderId="0" xfId="81" applyAlignment="1">
      <alignment/>
      <protection/>
    </xf>
    <xf numFmtId="0" fontId="2" fillId="0" borderId="22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2" fillId="0" borderId="21" xfId="0" applyFont="1" applyBorder="1" applyAlignment="1">
      <alignment/>
    </xf>
    <xf numFmtId="0" fontId="12" fillId="0" borderId="21" xfId="0" applyFont="1" applyBorder="1" applyAlignment="1">
      <alignment horizontal="left"/>
    </xf>
    <xf numFmtId="3" fontId="12" fillId="0" borderId="11" xfId="0" applyNumberFormat="1" applyFont="1" applyFill="1" applyBorder="1" applyAlignment="1">
      <alignment horizontal="center"/>
    </xf>
    <xf numFmtId="0" fontId="12" fillId="0" borderId="20" xfId="0" applyFont="1" applyBorder="1" applyAlignment="1">
      <alignment/>
    </xf>
    <xf numFmtId="0" fontId="1" fillId="0" borderId="11" xfId="0" applyFont="1" applyBorder="1" applyAlignment="1" applyProtection="1">
      <alignment horizontal="center"/>
      <protection locked="0"/>
    </xf>
    <xf numFmtId="3" fontId="2" fillId="0" borderId="11" xfId="0" applyNumberFormat="1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3" fontId="12" fillId="0" borderId="11" xfId="0" applyNumberFormat="1" applyFont="1" applyFill="1" applyBorder="1" applyAlignment="1" applyProtection="1">
      <alignment horizontal="center"/>
      <protection locked="0"/>
    </xf>
    <xf numFmtId="0" fontId="12" fillId="0" borderId="19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3" fontId="12" fillId="0" borderId="11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14" xfId="0" applyNumberFormat="1" applyFont="1" applyBorder="1" applyAlignment="1" applyProtection="1">
      <alignment horizontal="right"/>
      <protection locked="0"/>
    </xf>
    <xf numFmtId="3" fontId="2" fillId="0" borderId="11" xfId="0" applyNumberFormat="1" applyFont="1" applyBorder="1" applyAlignment="1" applyProtection="1">
      <alignment horizontal="right"/>
      <protection locked="0"/>
    </xf>
    <xf numFmtId="3" fontId="2" fillId="0" borderId="16" xfId="0" applyNumberFormat="1" applyFont="1" applyBorder="1" applyAlignment="1" applyProtection="1">
      <alignment horizontal="right"/>
      <protection locked="0"/>
    </xf>
    <xf numFmtId="3" fontId="1" fillId="0" borderId="14" xfId="0" applyNumberFormat="1" applyFont="1" applyBorder="1" applyAlignment="1">
      <alignment horizontal="right"/>
    </xf>
    <xf numFmtId="3" fontId="12" fillId="0" borderId="14" xfId="0" applyNumberFormat="1" applyFont="1" applyBorder="1" applyAlignment="1">
      <alignment horizontal="right"/>
    </xf>
    <xf numFmtId="3" fontId="1" fillId="0" borderId="14" xfId="0" applyNumberFormat="1" applyFont="1" applyBorder="1" applyAlignment="1" applyProtection="1">
      <alignment horizontal="right"/>
      <protection locked="0"/>
    </xf>
    <xf numFmtId="3" fontId="1" fillId="0" borderId="16" xfId="0" applyNumberFormat="1" applyFont="1" applyBorder="1" applyAlignment="1" applyProtection="1">
      <alignment horizontal="right"/>
      <protection locked="0"/>
    </xf>
    <xf numFmtId="3" fontId="12" fillId="0" borderId="14" xfId="0" applyNumberFormat="1" applyFont="1" applyBorder="1" applyAlignment="1" applyProtection="1">
      <alignment horizontal="right"/>
      <protection locked="0"/>
    </xf>
    <xf numFmtId="3" fontId="12" fillId="0" borderId="16" xfId="0" applyNumberFormat="1" applyFont="1" applyBorder="1" applyAlignment="1" applyProtection="1">
      <alignment horizontal="right"/>
      <protection locked="0"/>
    </xf>
    <xf numFmtId="0" fontId="2" fillId="0" borderId="0" xfId="81" applyFont="1" applyAlignment="1">
      <alignment/>
      <protection/>
    </xf>
    <xf numFmtId="0" fontId="3" fillId="0" borderId="0" xfId="81" applyFont="1" applyBorder="1" applyAlignment="1">
      <alignment horizontal="right"/>
      <protection/>
    </xf>
    <xf numFmtId="0" fontId="1" fillId="0" borderId="0" xfId="81" applyFont="1" applyAlignment="1">
      <alignment/>
      <protection/>
    </xf>
    <xf numFmtId="3" fontId="1" fillId="0" borderId="13" xfId="81" applyNumberFormat="1" applyFont="1" applyBorder="1" applyAlignment="1">
      <alignment horizontal="center"/>
      <protection/>
    </xf>
    <xf numFmtId="0" fontId="1" fillId="0" borderId="13" xfId="81" applyFont="1" applyBorder="1" applyAlignment="1">
      <alignment horizontal="center"/>
      <protection/>
    </xf>
    <xf numFmtId="3" fontId="0" fillId="0" borderId="13" xfId="81" applyNumberFormat="1" applyFont="1" applyBorder="1" applyAlignment="1">
      <alignment/>
      <protection/>
    </xf>
    <xf numFmtId="0" fontId="3" fillId="0" borderId="13" xfId="81" applyFont="1" applyBorder="1" applyAlignment="1">
      <alignment/>
      <protection/>
    </xf>
    <xf numFmtId="0" fontId="0" fillId="0" borderId="0" xfId="81" applyFont="1" applyAlignment="1">
      <alignment/>
      <protection/>
    </xf>
    <xf numFmtId="3" fontId="2" fillId="0" borderId="13" xfId="81" applyNumberFormat="1" applyFont="1" applyBorder="1" applyAlignment="1">
      <alignment/>
      <protection/>
    </xf>
    <xf numFmtId="0" fontId="2" fillId="0" borderId="13" xfId="81" applyFont="1" applyBorder="1" applyAlignment="1">
      <alignment/>
      <protection/>
    </xf>
    <xf numFmtId="3" fontId="1" fillId="0" borderId="13" xfId="81" applyNumberFormat="1" applyFont="1" applyBorder="1" applyAlignment="1">
      <alignment/>
      <protection/>
    </xf>
    <xf numFmtId="0" fontId="1" fillId="0" borderId="13" xfId="81" applyFont="1" applyBorder="1" applyAlignment="1">
      <alignment/>
      <protection/>
    </xf>
    <xf numFmtId="3" fontId="4" fillId="0" borderId="13" xfId="81" applyNumberFormat="1" applyFont="1" applyBorder="1" applyAlignment="1">
      <alignment/>
      <protection/>
    </xf>
    <xf numFmtId="3" fontId="1" fillId="0" borderId="13" xfId="81" applyNumberFormat="1" applyFont="1" applyBorder="1" applyAlignment="1">
      <alignment/>
      <protection/>
    </xf>
    <xf numFmtId="3" fontId="4" fillId="0" borderId="12" xfId="81" applyNumberFormat="1" applyFont="1" applyBorder="1" applyAlignment="1">
      <alignment/>
      <protection/>
    </xf>
    <xf numFmtId="0" fontId="1" fillId="0" borderId="12" xfId="81" applyFont="1" applyBorder="1" applyAlignment="1">
      <alignment/>
      <protection/>
    </xf>
    <xf numFmtId="3" fontId="1" fillId="0" borderId="12" xfId="81" applyNumberFormat="1" applyFont="1" applyBorder="1" applyAlignment="1">
      <alignment/>
      <protection/>
    </xf>
    <xf numFmtId="3" fontId="1" fillId="0" borderId="12" xfId="81" applyNumberFormat="1" applyFont="1" applyBorder="1" applyAlignment="1">
      <alignment/>
      <protection/>
    </xf>
    <xf numFmtId="0" fontId="1" fillId="0" borderId="12" xfId="81" applyFont="1" applyBorder="1" applyAlignment="1">
      <alignment/>
      <protection/>
    </xf>
    <xf numFmtId="0" fontId="2" fillId="0" borderId="12" xfId="81" applyFont="1" applyBorder="1" applyAlignment="1">
      <alignment/>
      <protection/>
    </xf>
    <xf numFmtId="3" fontId="2" fillId="0" borderId="12" xfId="81" applyNumberFormat="1" applyFont="1" applyBorder="1" applyAlignment="1">
      <alignment/>
      <protection/>
    </xf>
    <xf numFmtId="0" fontId="2" fillId="0" borderId="13" xfId="81" applyFont="1" applyBorder="1" applyAlignment="1">
      <alignment/>
      <protection/>
    </xf>
    <xf numFmtId="3" fontId="4" fillId="0" borderId="14" xfId="81" applyNumberFormat="1" applyFont="1" applyBorder="1" applyAlignment="1">
      <alignment/>
      <protection/>
    </xf>
    <xf numFmtId="0" fontId="1" fillId="0" borderId="14" xfId="81" applyFont="1" applyBorder="1" applyAlignment="1">
      <alignment/>
      <protection/>
    </xf>
    <xf numFmtId="3" fontId="1" fillId="0" borderId="14" xfId="81" applyNumberFormat="1" applyFont="1" applyBorder="1" applyAlignment="1">
      <alignment/>
      <protection/>
    </xf>
    <xf numFmtId="3" fontId="2" fillId="0" borderId="13" xfId="81" applyNumberFormat="1" applyFont="1" applyBorder="1" applyAlignment="1">
      <alignment/>
      <protection/>
    </xf>
    <xf numFmtId="3" fontId="2" fillId="0" borderId="12" xfId="81" applyNumberFormat="1" applyFont="1" applyBorder="1" applyAlignment="1">
      <alignment/>
      <protection/>
    </xf>
    <xf numFmtId="0" fontId="2" fillId="0" borderId="12" xfId="81" applyFont="1" applyBorder="1" applyAlignment="1">
      <alignment/>
      <protection/>
    </xf>
    <xf numFmtId="0" fontId="1" fillId="0" borderId="13" xfId="81" applyFont="1" applyBorder="1" applyAlignment="1">
      <alignment/>
      <protection/>
    </xf>
    <xf numFmtId="3" fontId="2" fillId="0" borderId="11" xfId="81" applyNumberFormat="1" applyFont="1" applyBorder="1" applyAlignment="1">
      <alignment/>
      <protection/>
    </xf>
    <xf numFmtId="0" fontId="2" fillId="0" borderId="11" xfId="81" applyFont="1" applyBorder="1" applyAlignment="1">
      <alignment/>
      <protection/>
    </xf>
    <xf numFmtId="3" fontId="2" fillId="0" borderId="11" xfId="81" applyNumberFormat="1" applyFont="1" applyBorder="1" applyAlignment="1">
      <alignment/>
      <protection/>
    </xf>
    <xf numFmtId="0" fontId="4" fillId="0" borderId="12" xfId="81" applyFont="1" applyBorder="1" applyAlignment="1">
      <alignment/>
      <protection/>
    </xf>
    <xf numFmtId="3" fontId="2" fillId="0" borderId="18" xfId="81" applyNumberFormat="1" applyFont="1" applyBorder="1" applyAlignment="1">
      <alignment/>
      <protection/>
    </xf>
    <xf numFmtId="0" fontId="2" fillId="0" borderId="18" xfId="81" applyFont="1" applyBorder="1" applyAlignment="1">
      <alignment/>
      <protection/>
    </xf>
    <xf numFmtId="0" fontId="1" fillId="0" borderId="14" xfId="81" applyFont="1" applyBorder="1" applyAlignment="1">
      <alignment/>
      <protection/>
    </xf>
    <xf numFmtId="3" fontId="1" fillId="0" borderId="14" xfId="81" applyNumberFormat="1" applyFont="1" applyBorder="1" applyAlignment="1">
      <alignment/>
      <protection/>
    </xf>
    <xf numFmtId="0" fontId="4" fillId="0" borderId="0" xfId="81" applyFont="1" applyAlignment="1">
      <alignment/>
      <protection/>
    </xf>
    <xf numFmtId="3" fontId="4" fillId="0" borderId="16" xfId="81" applyNumberFormat="1" applyFont="1" applyBorder="1" applyAlignment="1">
      <alignment/>
      <protection/>
    </xf>
    <xf numFmtId="0" fontId="1" fillId="0" borderId="16" xfId="81" applyFont="1" applyBorder="1" applyAlignment="1">
      <alignment/>
      <protection/>
    </xf>
    <xf numFmtId="0" fontId="1" fillId="0" borderId="10" xfId="81" applyFont="1" applyBorder="1" applyAlignment="1">
      <alignment/>
      <protection/>
    </xf>
    <xf numFmtId="0" fontId="2" fillId="0" borderId="10" xfId="81" applyFont="1" applyBorder="1" applyAlignment="1">
      <alignment/>
      <protection/>
    </xf>
    <xf numFmtId="0" fontId="1" fillId="0" borderId="11" xfId="81" applyFont="1" applyBorder="1" applyAlignment="1">
      <alignment/>
      <protection/>
    </xf>
    <xf numFmtId="3" fontId="2" fillId="0" borderId="18" xfId="81" applyNumberFormat="1" applyFont="1" applyBorder="1" applyAlignment="1">
      <alignment/>
      <protection/>
    </xf>
    <xf numFmtId="3" fontId="2" fillId="0" borderId="14" xfId="81" applyNumberFormat="1" applyFont="1" applyBorder="1" applyAlignment="1">
      <alignment/>
      <protection/>
    </xf>
    <xf numFmtId="3" fontId="1" fillId="0" borderId="18" xfId="81" applyNumberFormat="1" applyFont="1" applyBorder="1" applyAlignment="1">
      <alignment/>
      <protection/>
    </xf>
    <xf numFmtId="3" fontId="1" fillId="0" borderId="16" xfId="81" applyNumberFormat="1" applyFont="1" applyBorder="1" applyAlignment="1">
      <alignment/>
      <protection/>
    </xf>
    <xf numFmtId="0" fontId="1" fillId="0" borderId="16" xfId="81" applyFont="1" applyBorder="1" applyAlignment="1">
      <alignment/>
      <protection/>
    </xf>
    <xf numFmtId="0" fontId="3" fillId="0" borderId="14" xfId="81" applyFont="1" applyBorder="1" applyAlignment="1">
      <alignment/>
      <protection/>
    </xf>
    <xf numFmtId="3" fontId="2" fillId="0" borderId="17" xfId="81" applyNumberFormat="1" applyFont="1" applyBorder="1" applyAlignment="1">
      <alignment/>
      <protection/>
    </xf>
    <xf numFmtId="0" fontId="3" fillId="0" borderId="11" xfId="81" applyFont="1" applyBorder="1" applyAlignment="1">
      <alignment/>
      <protection/>
    </xf>
    <xf numFmtId="3" fontId="1" fillId="0" borderId="11" xfId="81" applyNumberFormat="1" applyFont="1" applyBorder="1" applyAlignment="1">
      <alignment/>
      <protection/>
    </xf>
    <xf numFmtId="0" fontId="3" fillId="0" borderId="13" xfId="81" applyFont="1" applyBorder="1" applyAlignment="1">
      <alignment/>
      <protection/>
    </xf>
    <xf numFmtId="3" fontId="3" fillId="0" borderId="14" xfId="81" applyNumberFormat="1" applyFont="1" applyBorder="1" applyAlignment="1">
      <alignment horizontal="right"/>
      <protection/>
    </xf>
    <xf numFmtId="0" fontId="3" fillId="0" borderId="14" xfId="81" applyFont="1" applyBorder="1" applyAlignment="1">
      <alignment/>
      <protection/>
    </xf>
    <xf numFmtId="3" fontId="3" fillId="0" borderId="14" xfId="81" applyNumberFormat="1" applyFont="1" applyBorder="1" applyAlignment="1">
      <alignment/>
      <protection/>
    </xf>
    <xf numFmtId="3" fontId="2" fillId="0" borderId="17" xfId="81" applyNumberFormat="1" applyFont="1" applyBorder="1" applyAlignment="1">
      <alignment/>
      <protection/>
    </xf>
    <xf numFmtId="0" fontId="2" fillId="0" borderId="17" xfId="81" applyFont="1" applyBorder="1" applyAlignment="1">
      <alignment/>
      <protection/>
    </xf>
    <xf numFmtId="3" fontId="1" fillId="0" borderId="17" xfId="81" applyNumberFormat="1" applyFont="1" applyBorder="1" applyAlignment="1">
      <alignment/>
      <protection/>
    </xf>
    <xf numFmtId="3" fontId="2" fillId="0" borderId="16" xfId="81" applyNumberFormat="1" applyFont="1" applyBorder="1" applyAlignment="1">
      <alignment/>
      <protection/>
    </xf>
    <xf numFmtId="3" fontId="1" fillId="0" borderId="16" xfId="81" applyNumberFormat="1" applyFont="1" applyBorder="1" applyAlignment="1">
      <alignment/>
      <protection/>
    </xf>
    <xf numFmtId="3" fontId="2" fillId="0" borderId="14" xfId="81" applyNumberFormat="1" applyFont="1" applyBorder="1" applyAlignment="1">
      <alignment/>
      <protection/>
    </xf>
    <xf numFmtId="3" fontId="2" fillId="0" borderId="19" xfId="81" applyNumberFormat="1" applyFont="1" applyBorder="1" applyAlignment="1">
      <alignment/>
      <protection/>
    </xf>
    <xf numFmtId="0" fontId="1" fillId="0" borderId="19" xfId="81" applyFont="1" applyBorder="1" applyAlignment="1">
      <alignment/>
      <protection/>
    </xf>
    <xf numFmtId="0" fontId="3" fillId="0" borderId="19" xfId="81" applyFont="1" applyBorder="1" applyAlignment="1">
      <alignment/>
      <protection/>
    </xf>
    <xf numFmtId="3" fontId="1" fillId="0" borderId="19" xfId="81" applyNumberFormat="1" applyFont="1" applyBorder="1" applyAlignment="1">
      <alignment/>
      <protection/>
    </xf>
    <xf numFmtId="3" fontId="2" fillId="0" borderId="16" xfId="81" applyNumberFormat="1" applyFont="1" applyBorder="1" applyAlignment="1">
      <alignment/>
      <protection/>
    </xf>
    <xf numFmtId="0" fontId="0" fillId="0" borderId="18" xfId="81" applyFont="1" applyBorder="1" applyAlignment="1">
      <alignment/>
      <protection/>
    </xf>
    <xf numFmtId="3" fontId="1" fillId="0" borderId="18" xfId="81" applyNumberFormat="1" applyFont="1" applyBorder="1" applyAlignment="1">
      <alignment/>
      <protection/>
    </xf>
    <xf numFmtId="0" fontId="3" fillId="0" borderId="12" xfId="81" applyFont="1" applyBorder="1" applyAlignment="1">
      <alignment/>
      <protection/>
    </xf>
    <xf numFmtId="3" fontId="3" fillId="0" borderId="11" xfId="81" applyNumberFormat="1" applyFont="1" applyBorder="1" applyAlignment="1">
      <alignment horizontal="right"/>
      <protection/>
    </xf>
    <xf numFmtId="0" fontId="3" fillId="0" borderId="0" xfId="81" applyFont="1" applyAlignment="1">
      <alignment/>
      <protection/>
    </xf>
    <xf numFmtId="3" fontId="3" fillId="0" borderId="13" xfId="81" applyNumberFormat="1" applyFont="1" applyBorder="1" applyAlignment="1">
      <alignment/>
      <protection/>
    </xf>
    <xf numFmtId="3" fontId="1" fillId="0" borderId="11" xfId="81" applyNumberFormat="1" applyFont="1" applyBorder="1" applyAlignment="1">
      <alignment/>
      <protection/>
    </xf>
    <xf numFmtId="3" fontId="1" fillId="0" borderId="17" xfId="81" applyNumberFormat="1" applyFont="1" applyBorder="1" applyAlignment="1">
      <alignment/>
      <protection/>
    </xf>
    <xf numFmtId="0" fontId="2" fillId="0" borderId="16" xfId="81" applyFont="1" applyBorder="1" applyAlignment="1">
      <alignment/>
      <protection/>
    </xf>
    <xf numFmtId="3" fontId="2" fillId="0" borderId="0" xfId="81" applyNumberFormat="1" applyFont="1" applyAlignment="1">
      <alignment/>
      <protection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11" xfId="81" applyFont="1" applyBorder="1" applyAlignment="1">
      <alignment/>
      <protection/>
    </xf>
    <xf numFmtId="0" fontId="3" fillId="0" borderId="17" xfId="81" applyFont="1" applyBorder="1" applyAlignment="1">
      <alignment/>
      <protection/>
    </xf>
    <xf numFmtId="0" fontId="10" fillId="0" borderId="17" xfId="0" applyFont="1" applyBorder="1" applyAlignment="1">
      <alignment/>
    </xf>
    <xf numFmtId="0" fontId="37" fillId="0" borderId="0" xfId="80" applyFont="1">
      <alignment/>
      <protection/>
    </xf>
    <xf numFmtId="0" fontId="8" fillId="0" borderId="0" xfId="80" applyFont="1">
      <alignment/>
      <protection/>
    </xf>
    <xf numFmtId="0" fontId="39" fillId="0" borderId="20" xfId="80" applyFont="1" applyBorder="1">
      <alignment/>
      <protection/>
    </xf>
    <xf numFmtId="0" fontId="38" fillId="0" borderId="32" xfId="80" applyFont="1" applyBorder="1">
      <alignment/>
      <protection/>
    </xf>
    <xf numFmtId="0" fontId="39" fillId="0" borderId="32" xfId="80" applyFont="1" applyBorder="1">
      <alignment/>
      <protection/>
    </xf>
    <xf numFmtId="0" fontId="39" fillId="0" borderId="33" xfId="80" applyFont="1" applyBorder="1">
      <alignment/>
      <protection/>
    </xf>
    <xf numFmtId="0" fontId="38" fillId="0" borderId="33" xfId="80" applyFont="1" applyBorder="1">
      <alignment/>
      <protection/>
    </xf>
    <xf numFmtId="0" fontId="38" fillId="0" borderId="13" xfId="80" applyFont="1" applyBorder="1">
      <alignment/>
      <protection/>
    </xf>
    <xf numFmtId="0" fontId="39" fillId="0" borderId="13" xfId="80" applyFont="1" applyBorder="1">
      <alignment/>
      <protection/>
    </xf>
    <xf numFmtId="0" fontId="39" fillId="0" borderId="26" xfId="80" applyFont="1" applyBorder="1">
      <alignment/>
      <protection/>
    </xf>
    <xf numFmtId="0" fontId="40" fillId="0" borderId="13" xfId="80" applyFont="1" applyBorder="1">
      <alignment/>
      <protection/>
    </xf>
    <xf numFmtId="0" fontId="38" fillId="0" borderId="34" xfId="80" applyFont="1" applyBorder="1">
      <alignment/>
      <protection/>
    </xf>
    <xf numFmtId="0" fontId="39" fillId="0" borderId="34" xfId="80" applyFont="1" applyBorder="1">
      <alignment/>
      <protection/>
    </xf>
    <xf numFmtId="0" fontId="39" fillId="0" borderId="15" xfId="80" applyFont="1" applyBorder="1">
      <alignment/>
      <protection/>
    </xf>
    <xf numFmtId="0" fontId="39" fillId="0" borderId="35" xfId="80" applyFont="1" applyBorder="1">
      <alignment/>
      <protection/>
    </xf>
    <xf numFmtId="0" fontId="39" fillId="0" borderId="31" xfId="80" applyFont="1" applyBorder="1">
      <alignment/>
      <protection/>
    </xf>
    <xf numFmtId="0" fontId="39" fillId="0" borderId="36" xfId="80" applyFont="1" applyBorder="1">
      <alignment/>
      <protection/>
    </xf>
    <xf numFmtId="0" fontId="38" fillId="0" borderId="37" xfId="80" applyFont="1" applyBorder="1">
      <alignment/>
      <protection/>
    </xf>
    <xf numFmtId="0" fontId="39" fillId="0" borderId="38" xfId="80" applyFont="1" applyBorder="1">
      <alignment/>
      <protection/>
    </xf>
    <xf numFmtId="0" fontId="38" fillId="0" borderId="39" xfId="80" applyFont="1" applyBorder="1">
      <alignment/>
      <protection/>
    </xf>
    <xf numFmtId="0" fontId="39" fillId="0" borderId="37" xfId="80" applyFont="1" applyBorder="1">
      <alignment/>
      <protection/>
    </xf>
    <xf numFmtId="0" fontId="38" fillId="0" borderId="20" xfId="80" applyFont="1" applyBorder="1">
      <alignment/>
      <protection/>
    </xf>
    <xf numFmtId="0" fontId="38" fillId="0" borderId="26" xfId="80" applyFont="1" applyBorder="1">
      <alignment/>
      <protection/>
    </xf>
    <xf numFmtId="0" fontId="39" fillId="0" borderId="11" xfId="80" applyFont="1" applyBorder="1">
      <alignment/>
      <protection/>
    </xf>
    <xf numFmtId="3" fontId="39" fillId="0" borderId="13" xfId="80" applyNumberFormat="1" applyFont="1" applyBorder="1">
      <alignment/>
      <protection/>
    </xf>
    <xf numFmtId="3" fontId="2" fillId="0" borderId="16" xfId="0" applyNumberFormat="1" applyFont="1" applyBorder="1" applyAlignment="1">
      <alignment/>
    </xf>
    <xf numFmtId="3" fontId="38" fillId="0" borderId="32" xfId="80" applyNumberFormat="1" applyFont="1" applyBorder="1">
      <alignment/>
      <protection/>
    </xf>
    <xf numFmtId="3" fontId="38" fillId="0" borderId="13" xfId="80" applyNumberFormat="1" applyFont="1" applyBorder="1">
      <alignment/>
      <protection/>
    </xf>
    <xf numFmtId="3" fontId="39" fillId="0" borderId="34" xfId="80" applyNumberFormat="1" applyFont="1" applyBorder="1">
      <alignment/>
      <protection/>
    </xf>
    <xf numFmtId="3" fontId="39" fillId="0" borderId="37" xfId="80" applyNumberFormat="1" applyFont="1" applyBorder="1">
      <alignment/>
      <protection/>
    </xf>
    <xf numFmtId="0" fontId="38" fillId="0" borderId="15" xfId="80" applyFont="1" applyBorder="1">
      <alignment/>
      <protection/>
    </xf>
    <xf numFmtId="3" fontId="39" fillId="0" borderId="35" xfId="80" applyNumberFormat="1" applyFont="1" applyBorder="1">
      <alignment/>
      <protection/>
    </xf>
    <xf numFmtId="3" fontId="38" fillId="0" borderId="12" xfId="80" applyNumberFormat="1" applyFont="1" applyBorder="1">
      <alignment/>
      <protection/>
    </xf>
    <xf numFmtId="3" fontId="39" fillId="0" borderId="39" xfId="80" applyNumberFormat="1" applyFont="1" applyBorder="1">
      <alignment/>
      <protection/>
    </xf>
    <xf numFmtId="3" fontId="39" fillId="0" borderId="36" xfId="80" applyNumberFormat="1" applyFont="1" applyBorder="1">
      <alignment/>
      <protection/>
    </xf>
    <xf numFmtId="3" fontId="1" fillId="0" borderId="31" xfId="0" applyNumberFormat="1" applyFont="1" applyBorder="1" applyAlignment="1">
      <alignment/>
    </xf>
    <xf numFmtId="3" fontId="3" fillId="0" borderId="40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 vertical="center"/>
    </xf>
    <xf numFmtId="0" fontId="38" fillId="0" borderId="12" xfId="80" applyFont="1" applyBorder="1">
      <alignment/>
      <protection/>
    </xf>
    <xf numFmtId="3" fontId="39" fillId="0" borderId="12" xfId="80" applyNumberFormat="1" applyFont="1" applyBorder="1">
      <alignment/>
      <protection/>
    </xf>
    <xf numFmtId="3" fontId="1" fillId="0" borderId="41" xfId="0" applyNumberFormat="1" applyFont="1" applyBorder="1" applyAlignment="1">
      <alignment/>
    </xf>
    <xf numFmtId="0" fontId="12" fillId="0" borderId="14" xfId="81" applyFont="1" applyBorder="1" applyAlignment="1">
      <alignment/>
      <protection/>
    </xf>
    <xf numFmtId="0" fontId="4" fillId="0" borderId="31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3" fillId="0" borderId="17" xfId="81" applyFont="1" applyBorder="1" applyAlignment="1">
      <alignment/>
      <protection/>
    </xf>
    <xf numFmtId="0" fontId="3" fillId="0" borderId="11" xfId="81" applyFont="1" applyBorder="1" applyAlignment="1">
      <alignment/>
      <protection/>
    </xf>
    <xf numFmtId="0" fontId="38" fillId="0" borderId="23" xfId="80" applyFont="1" applyBorder="1">
      <alignment/>
      <protection/>
    </xf>
    <xf numFmtId="3" fontId="38" fillId="0" borderId="26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2" fillId="0" borderId="16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14" fillId="0" borderId="0" xfId="89" applyFont="1">
      <alignment/>
      <protection/>
    </xf>
    <xf numFmtId="0" fontId="11" fillId="0" borderId="0" xfId="88">
      <alignment/>
      <protection/>
    </xf>
    <xf numFmtId="0" fontId="42" fillId="0" borderId="0" xfId="88" applyFont="1" applyAlignment="1">
      <alignment horizontal="center" vertical="center"/>
      <protection/>
    </xf>
    <xf numFmtId="0" fontId="11" fillId="0" borderId="35" xfId="88" applyBorder="1">
      <alignment/>
      <protection/>
    </xf>
    <xf numFmtId="0" fontId="43" fillId="0" borderId="26" xfId="88" applyFont="1" applyBorder="1" applyAlignment="1">
      <alignment horizontal="center" vertical="center" wrapText="1"/>
      <protection/>
    </xf>
    <xf numFmtId="0" fontId="11" fillId="0" borderId="30" xfId="88" applyBorder="1">
      <alignment/>
      <protection/>
    </xf>
    <xf numFmtId="0" fontId="43" fillId="0" borderId="13" xfId="88" applyFont="1" applyBorder="1" applyAlignment="1">
      <alignment horizontal="center" vertical="center" wrapText="1"/>
      <protection/>
    </xf>
    <xf numFmtId="0" fontId="43" fillId="0" borderId="13" xfId="88" applyFont="1" applyFill="1" applyBorder="1" applyAlignment="1">
      <alignment horizontal="center" vertical="center" wrapText="1"/>
      <protection/>
    </xf>
    <xf numFmtId="1" fontId="14" fillId="0" borderId="13" xfId="88" applyNumberFormat="1" applyFont="1" applyBorder="1" applyAlignment="1">
      <alignment horizontal="center" vertical="center"/>
      <protection/>
    </xf>
    <xf numFmtId="0" fontId="43" fillId="0" borderId="12" xfId="88" applyFont="1" applyBorder="1" applyAlignment="1">
      <alignment vertical="center"/>
      <protection/>
    </xf>
    <xf numFmtId="3" fontId="35" fillId="16" borderId="12" xfId="88" applyNumberFormat="1" applyFont="1" applyFill="1" applyBorder="1" applyAlignment="1">
      <alignment vertical="center"/>
      <protection/>
    </xf>
    <xf numFmtId="3" fontId="44" fillId="0" borderId="12" xfId="88" applyNumberFormat="1" applyFont="1" applyBorder="1" applyAlignment="1">
      <alignment vertical="center"/>
      <protection/>
    </xf>
    <xf numFmtId="3" fontId="44" fillId="0" borderId="12" xfId="88" applyNumberFormat="1" applyFont="1" applyFill="1" applyBorder="1" applyAlignment="1">
      <alignment vertical="center"/>
      <protection/>
    </xf>
    <xf numFmtId="0" fontId="45" fillId="0" borderId="12" xfId="88" applyFont="1" applyBorder="1" applyAlignment="1">
      <alignment vertical="center"/>
      <protection/>
    </xf>
    <xf numFmtId="3" fontId="37" fillId="16" borderId="12" xfId="88" applyNumberFormat="1" applyFont="1" applyFill="1" applyBorder="1" applyAlignment="1">
      <alignment vertical="center"/>
      <protection/>
    </xf>
    <xf numFmtId="0" fontId="44" fillId="0" borderId="12" xfId="88" applyFont="1" applyBorder="1" applyAlignment="1">
      <alignment vertical="center"/>
      <protection/>
    </xf>
    <xf numFmtId="0" fontId="37" fillId="0" borderId="13" xfId="88" applyFont="1" applyBorder="1" applyAlignment="1">
      <alignment horizontal="left" vertical="center"/>
      <protection/>
    </xf>
    <xf numFmtId="0" fontId="43" fillId="0" borderId="13" xfId="88" applyFont="1" applyBorder="1" applyAlignment="1">
      <alignment vertical="center"/>
      <protection/>
    </xf>
    <xf numFmtId="3" fontId="35" fillId="16" borderId="13" xfId="88" applyNumberFormat="1" applyFont="1" applyFill="1" applyBorder="1" applyAlignment="1">
      <alignment vertical="center"/>
      <protection/>
    </xf>
    <xf numFmtId="0" fontId="44" fillId="0" borderId="13" xfId="88" applyFont="1" applyBorder="1" applyAlignment="1">
      <alignment vertical="center"/>
      <protection/>
    </xf>
    <xf numFmtId="3" fontId="43" fillId="0" borderId="13" xfId="88" applyNumberFormat="1" applyFont="1" applyBorder="1" applyAlignment="1">
      <alignment vertical="center"/>
      <protection/>
    </xf>
    <xf numFmtId="3" fontId="37" fillId="16" borderId="13" xfId="88" applyNumberFormat="1" applyFont="1" applyFill="1" applyBorder="1" applyAlignment="1">
      <alignment vertical="center"/>
      <protection/>
    </xf>
    <xf numFmtId="3" fontId="43" fillId="0" borderId="13" xfId="88" applyNumberFormat="1" applyFont="1" applyFill="1" applyBorder="1" applyAlignment="1">
      <alignment vertical="center"/>
      <protection/>
    </xf>
    <xf numFmtId="0" fontId="11" fillId="0" borderId="13" xfId="88" applyBorder="1">
      <alignment/>
      <protection/>
    </xf>
    <xf numFmtId="0" fontId="11" fillId="0" borderId="0" xfId="88">
      <alignment/>
      <protection/>
    </xf>
    <xf numFmtId="0" fontId="46" fillId="0" borderId="0" xfId="88" applyFont="1" applyAlignment="1">
      <alignment vertical="center"/>
      <protection/>
    </xf>
    <xf numFmtId="0" fontId="11" fillId="0" borderId="13" xfId="88" applyFont="1" applyFill="1" applyBorder="1" applyAlignment="1">
      <alignment vertical="center"/>
      <protection/>
    </xf>
    <xf numFmtId="3" fontId="11" fillId="0" borderId="13" xfId="88" applyNumberFormat="1" applyFill="1" applyBorder="1" applyAlignment="1">
      <alignment vertical="center"/>
      <protection/>
    </xf>
    <xf numFmtId="1" fontId="11" fillId="0" borderId="13" xfId="88" applyNumberFormat="1" applyFont="1" applyBorder="1" applyAlignment="1">
      <alignment horizontal="center" vertical="center"/>
      <protection/>
    </xf>
    <xf numFmtId="2" fontId="11" fillId="0" borderId="13" xfId="88" applyNumberFormat="1" applyFont="1" applyFill="1" applyBorder="1" applyAlignment="1">
      <alignment vertical="center"/>
      <protection/>
    </xf>
    <xf numFmtId="0" fontId="49" fillId="0" borderId="13" xfId="88" applyFont="1" applyBorder="1" applyAlignment="1">
      <alignment vertical="center"/>
      <protection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11" fillId="0" borderId="13" xfId="88" applyFont="1" applyBorder="1" applyAlignment="1">
      <alignment horizontal="right" vertical="center"/>
      <protection/>
    </xf>
    <xf numFmtId="1" fontId="11" fillId="0" borderId="13" xfId="88" applyNumberFormat="1" applyFont="1" applyBorder="1" applyAlignment="1">
      <alignment horizontal="right" vertical="center"/>
      <protection/>
    </xf>
    <xf numFmtId="0" fontId="11" fillId="0" borderId="13" xfId="88" applyFont="1" applyFill="1" applyBorder="1" applyAlignment="1">
      <alignment vertical="center"/>
      <protection/>
    </xf>
    <xf numFmtId="0" fontId="11" fillId="0" borderId="13" xfId="88" applyFont="1" applyBorder="1" applyAlignment="1">
      <alignment vertical="center"/>
      <protection/>
    </xf>
    <xf numFmtId="3" fontId="11" fillId="0" borderId="13" xfId="88" applyNumberFormat="1" applyBorder="1" applyAlignment="1">
      <alignment vertical="center"/>
      <protection/>
    </xf>
    <xf numFmtId="3" fontId="11" fillId="0" borderId="13" xfId="88" applyNumberFormat="1" applyFont="1" applyBorder="1" applyAlignment="1">
      <alignment vertical="center"/>
      <protection/>
    </xf>
    <xf numFmtId="3" fontId="44" fillId="0" borderId="13" xfId="88" applyNumberFormat="1" applyFont="1" applyFill="1" applyBorder="1" applyAlignment="1">
      <alignment vertical="center"/>
      <protection/>
    </xf>
    <xf numFmtId="3" fontId="44" fillId="0" borderId="13" xfId="88" applyNumberFormat="1" applyFont="1" applyBorder="1" applyAlignment="1">
      <alignment vertical="center"/>
      <protection/>
    </xf>
    <xf numFmtId="0" fontId="14" fillId="0" borderId="13" xfId="88" applyFont="1" applyBorder="1">
      <alignment/>
      <protection/>
    </xf>
    <xf numFmtId="3" fontId="11" fillId="0" borderId="13" xfId="88" applyNumberFormat="1" applyFont="1" applyBorder="1" applyAlignment="1">
      <alignment horizontal="right" vertical="center"/>
      <protection/>
    </xf>
    <xf numFmtId="3" fontId="38" fillId="0" borderId="11" xfId="80" applyNumberFormat="1" applyFont="1" applyBorder="1">
      <alignment/>
      <protection/>
    </xf>
    <xf numFmtId="3" fontId="1" fillId="0" borderId="24" xfId="81" applyNumberFormat="1" applyFont="1" applyBorder="1" applyAlignment="1">
      <alignment/>
      <protection/>
    </xf>
    <xf numFmtId="3" fontId="1" fillId="0" borderId="21" xfId="81" applyNumberFormat="1" applyFont="1" applyBorder="1" applyAlignment="1">
      <alignment/>
      <protection/>
    </xf>
    <xf numFmtId="3" fontId="1" fillId="0" borderId="20" xfId="81" applyNumberFormat="1" applyFont="1" applyBorder="1" applyAlignment="1">
      <alignment/>
      <protection/>
    </xf>
    <xf numFmtId="3" fontId="2" fillId="0" borderId="21" xfId="81" applyNumberFormat="1" applyFont="1" applyBorder="1" applyAlignment="1">
      <alignment/>
      <protection/>
    </xf>
    <xf numFmtId="3" fontId="2" fillId="0" borderId="42" xfId="81" applyNumberFormat="1" applyFont="1" applyBorder="1" applyAlignment="1">
      <alignment/>
      <protection/>
    </xf>
    <xf numFmtId="0" fontId="2" fillId="0" borderId="19" xfId="81" applyFont="1" applyBorder="1" applyAlignment="1">
      <alignment/>
      <protection/>
    </xf>
    <xf numFmtId="3" fontId="2" fillId="0" borderId="26" xfId="0" applyNumberFormat="1" applyFont="1" applyBorder="1" applyAlignment="1">
      <alignment/>
    </xf>
    <xf numFmtId="0" fontId="39" fillId="0" borderId="29" xfId="80" applyFont="1" applyBorder="1">
      <alignment/>
      <protection/>
    </xf>
    <xf numFmtId="0" fontId="35" fillId="0" borderId="32" xfId="80" applyFont="1" applyBorder="1" applyAlignment="1">
      <alignment vertical="center"/>
      <protection/>
    </xf>
    <xf numFmtId="3" fontId="35" fillId="0" borderId="32" xfId="80" applyNumberFormat="1" applyFont="1" applyBorder="1" applyAlignment="1">
      <alignment vertical="center"/>
      <protection/>
    </xf>
    <xf numFmtId="0" fontId="35" fillId="0" borderId="33" xfId="80" applyFont="1" applyBorder="1" applyAlignment="1">
      <alignment vertical="center"/>
      <protection/>
    </xf>
    <xf numFmtId="3" fontId="35" fillId="0" borderId="37" xfId="80" applyNumberFormat="1" applyFont="1" applyBorder="1" applyAlignment="1">
      <alignment vertical="center"/>
      <protection/>
    </xf>
    <xf numFmtId="0" fontId="35" fillId="0" borderId="43" xfId="80" applyFont="1" applyBorder="1" applyAlignment="1">
      <alignment vertical="center"/>
      <protection/>
    </xf>
    <xf numFmtId="0" fontId="35" fillId="0" borderId="39" xfId="80" applyFont="1" applyBorder="1" applyAlignment="1">
      <alignment vertical="center"/>
      <protection/>
    </xf>
    <xf numFmtId="3" fontId="35" fillId="0" borderId="39" xfId="80" applyNumberFormat="1" applyFont="1" applyBorder="1" applyAlignment="1">
      <alignment vertical="center"/>
      <protection/>
    </xf>
    <xf numFmtId="3" fontId="35" fillId="0" borderId="13" xfId="80" applyNumberFormat="1" applyFont="1" applyBorder="1" applyAlignment="1">
      <alignment vertical="center"/>
      <protection/>
    </xf>
    <xf numFmtId="0" fontId="35" fillId="0" borderId="34" xfId="80" applyFont="1" applyBorder="1" applyAlignment="1">
      <alignment vertical="center"/>
      <protection/>
    </xf>
    <xf numFmtId="3" fontId="35" fillId="0" borderId="34" xfId="80" applyNumberFormat="1" applyFont="1" applyBorder="1" applyAlignment="1">
      <alignment vertical="center"/>
      <protection/>
    </xf>
    <xf numFmtId="0" fontId="39" fillId="0" borderId="13" xfId="80" applyFont="1" applyBorder="1" applyAlignment="1">
      <alignment vertical="center"/>
      <protection/>
    </xf>
    <xf numFmtId="3" fontId="39" fillId="0" borderId="13" xfId="80" applyNumberFormat="1" applyFont="1" applyBorder="1" applyAlignment="1">
      <alignment vertical="center"/>
      <protection/>
    </xf>
    <xf numFmtId="0" fontId="39" fillId="0" borderId="32" xfId="80" applyFont="1" applyBorder="1" applyAlignment="1">
      <alignment vertical="center"/>
      <protection/>
    </xf>
    <xf numFmtId="3" fontId="35" fillId="0" borderId="10" xfId="80" applyNumberFormat="1" applyFont="1" applyBorder="1" applyAlignment="1">
      <alignment vertical="center"/>
      <protection/>
    </xf>
    <xf numFmtId="3" fontId="1" fillId="0" borderId="16" xfId="81" applyNumberFormat="1" applyFont="1" applyBorder="1" applyAlignment="1">
      <alignment vertical="center"/>
      <protection/>
    </xf>
    <xf numFmtId="0" fontId="3" fillId="0" borderId="16" xfId="81" applyFont="1" applyBorder="1" applyAlignment="1">
      <alignment vertical="center"/>
      <protection/>
    </xf>
    <xf numFmtId="3" fontId="3" fillId="0" borderId="16" xfId="81" applyNumberFormat="1" applyFont="1" applyBorder="1" applyAlignment="1">
      <alignment vertical="center"/>
      <protection/>
    </xf>
    <xf numFmtId="0" fontId="3" fillId="0" borderId="14" xfId="81" applyFont="1" applyBorder="1" applyAlignment="1">
      <alignment vertical="center"/>
      <protection/>
    </xf>
    <xf numFmtId="0" fontId="3" fillId="0" borderId="16" xfId="81" applyFont="1" applyBorder="1" applyAlignment="1">
      <alignment/>
      <protection/>
    </xf>
    <xf numFmtId="0" fontId="3" fillId="0" borderId="18" xfId="81" applyFont="1" applyBorder="1" applyAlignment="1">
      <alignment/>
      <protection/>
    </xf>
    <xf numFmtId="3" fontId="36" fillId="0" borderId="14" xfId="81" applyNumberFormat="1" applyFont="1" applyBorder="1" applyAlignment="1">
      <alignment/>
      <protection/>
    </xf>
    <xf numFmtId="3" fontId="12" fillId="0" borderId="14" xfId="81" applyNumberFormat="1" applyFont="1" applyBorder="1" applyAlignment="1">
      <alignment/>
      <protection/>
    </xf>
    <xf numFmtId="0" fontId="3" fillId="0" borderId="14" xfId="81" applyFont="1" applyBorder="1" applyAlignment="1">
      <alignment vertical="center"/>
      <protection/>
    </xf>
    <xf numFmtId="0" fontId="12" fillId="0" borderId="14" xfId="81" applyFont="1" applyBorder="1" applyAlignment="1">
      <alignment vertical="center"/>
      <protection/>
    </xf>
    <xf numFmtId="3" fontId="12" fillId="0" borderId="14" xfId="81" applyNumberFormat="1" applyFont="1" applyBorder="1" applyAlignment="1">
      <alignment vertical="center"/>
      <protection/>
    </xf>
    <xf numFmtId="0" fontId="12" fillId="0" borderId="16" xfId="81" applyFont="1" applyBorder="1" applyAlignment="1">
      <alignment vertical="center"/>
      <protection/>
    </xf>
    <xf numFmtId="3" fontId="12" fillId="0" borderId="16" xfId="81" applyNumberFormat="1" applyFont="1" applyBorder="1" applyAlignment="1">
      <alignment vertical="center"/>
      <protection/>
    </xf>
    <xf numFmtId="3" fontId="2" fillId="0" borderId="20" xfId="81" applyNumberFormat="1" applyFont="1" applyBorder="1" applyAlignment="1">
      <alignment/>
      <protection/>
    </xf>
    <xf numFmtId="0" fontId="12" fillId="0" borderId="19" xfId="81" applyFont="1" applyBorder="1" applyAlignment="1">
      <alignment/>
      <protection/>
    </xf>
    <xf numFmtId="3" fontId="12" fillId="0" borderId="19" xfId="81" applyNumberFormat="1" applyFont="1" applyBorder="1" applyAlignment="1">
      <alignment/>
      <protection/>
    </xf>
    <xf numFmtId="0" fontId="12" fillId="0" borderId="14" xfId="81" applyFont="1" applyBorder="1" applyAlignment="1">
      <alignment/>
      <protection/>
    </xf>
    <xf numFmtId="3" fontId="2" fillId="0" borderId="24" xfId="81" applyNumberFormat="1" applyFont="1" applyBorder="1" applyAlignment="1">
      <alignment/>
      <protection/>
    </xf>
    <xf numFmtId="3" fontId="1" fillId="0" borderId="14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3" fontId="2" fillId="0" borderId="13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50" fillId="0" borderId="16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3" fontId="3" fillId="0" borderId="14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vertical="center"/>
    </xf>
    <xf numFmtId="3" fontId="2" fillId="0" borderId="14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3" fontId="3" fillId="0" borderId="16" xfId="0" applyNumberFormat="1" applyFont="1" applyBorder="1" applyAlignment="1">
      <alignment horizontal="right" vertical="center"/>
    </xf>
    <xf numFmtId="3" fontId="39" fillId="0" borderId="34" xfId="80" applyNumberFormat="1" applyFont="1" applyBorder="1" applyAlignment="1">
      <alignment vertical="center"/>
      <protection/>
    </xf>
    <xf numFmtId="3" fontId="39" fillId="0" borderId="32" xfId="80" applyNumberFormat="1" applyFont="1" applyBorder="1" applyAlignment="1">
      <alignment vertical="center"/>
      <protection/>
    </xf>
    <xf numFmtId="9" fontId="2" fillId="0" borderId="16" xfId="0" applyNumberFormat="1" applyFont="1" applyBorder="1" applyAlignment="1">
      <alignment/>
    </xf>
    <xf numFmtId="0" fontId="1" fillId="0" borderId="23" xfId="81" applyFont="1" applyBorder="1" applyAlignment="1">
      <alignment horizontal="center"/>
      <protection/>
    </xf>
    <xf numFmtId="0" fontId="3" fillId="0" borderId="26" xfId="81" applyFont="1" applyBorder="1" applyAlignment="1">
      <alignment/>
      <protection/>
    </xf>
    <xf numFmtId="0" fontId="2" fillId="0" borderId="26" xfId="81" applyFont="1" applyBorder="1" applyAlignment="1">
      <alignment/>
      <protection/>
    </xf>
    <xf numFmtId="3" fontId="1" fillId="0" borderId="26" xfId="81" applyNumberFormat="1" applyFont="1" applyBorder="1" applyAlignment="1">
      <alignment/>
      <protection/>
    </xf>
    <xf numFmtId="3" fontId="4" fillId="0" borderId="26" xfId="81" applyNumberFormat="1" applyFont="1" applyBorder="1" applyAlignment="1">
      <alignment/>
      <protection/>
    </xf>
    <xf numFmtId="3" fontId="4" fillId="0" borderId="26" xfId="81" applyNumberFormat="1" applyFont="1" applyBorder="1" applyAlignment="1">
      <alignment/>
      <protection/>
    </xf>
    <xf numFmtId="3" fontId="4" fillId="0" borderId="23" xfId="81" applyNumberFormat="1" applyFont="1" applyBorder="1" applyAlignment="1">
      <alignment/>
      <protection/>
    </xf>
    <xf numFmtId="3" fontId="1" fillId="0" borderId="23" xfId="81" applyNumberFormat="1" applyFont="1" applyBorder="1" applyAlignment="1">
      <alignment/>
      <protection/>
    </xf>
    <xf numFmtId="3" fontId="1" fillId="0" borderId="23" xfId="81" applyNumberFormat="1" applyFont="1" applyBorder="1" applyAlignment="1">
      <alignment/>
      <protection/>
    </xf>
    <xf numFmtId="3" fontId="2" fillId="0" borderId="26" xfId="81" applyNumberFormat="1" applyFont="1" applyBorder="1" applyAlignment="1">
      <alignment/>
      <protection/>
    </xf>
    <xf numFmtId="3" fontId="2" fillId="0" borderId="23" xfId="81" applyNumberFormat="1" applyFont="1" applyBorder="1" applyAlignment="1">
      <alignment/>
      <protection/>
    </xf>
    <xf numFmtId="3" fontId="1" fillId="0" borderId="21" xfId="81" applyNumberFormat="1" applyFont="1" applyBorder="1" applyAlignment="1">
      <alignment/>
      <protection/>
    </xf>
    <xf numFmtId="3" fontId="2" fillId="0" borderId="26" xfId="81" applyNumberFormat="1" applyFont="1" applyBorder="1" applyAlignment="1">
      <alignment/>
      <protection/>
    </xf>
    <xf numFmtId="3" fontId="1" fillId="0" borderId="26" xfId="81" applyNumberFormat="1" applyFont="1" applyBorder="1" applyAlignment="1">
      <alignment/>
      <protection/>
    </xf>
    <xf numFmtId="3" fontId="2" fillId="0" borderId="23" xfId="81" applyNumberFormat="1" applyFont="1" applyBorder="1" applyAlignment="1">
      <alignment/>
      <protection/>
    </xf>
    <xf numFmtId="3" fontId="4" fillId="0" borderId="22" xfId="81" applyNumberFormat="1" applyFont="1" applyBorder="1" applyAlignment="1">
      <alignment/>
      <protection/>
    </xf>
    <xf numFmtId="3" fontId="1" fillId="0" borderId="22" xfId="81" applyNumberFormat="1" applyFont="1" applyBorder="1" applyAlignment="1">
      <alignment/>
      <protection/>
    </xf>
    <xf numFmtId="3" fontId="3" fillId="0" borderId="21" xfId="81" applyNumberFormat="1" applyFont="1" applyBorder="1" applyAlignment="1">
      <alignment vertical="center"/>
      <protection/>
    </xf>
    <xf numFmtId="3" fontId="2" fillId="0" borderId="22" xfId="81" applyNumberFormat="1" applyFont="1" applyBorder="1" applyAlignment="1">
      <alignment/>
      <protection/>
    </xf>
    <xf numFmtId="3" fontId="1" fillId="0" borderId="44" xfId="81" applyNumberFormat="1" applyFont="1" applyBorder="1" applyAlignment="1">
      <alignment/>
      <protection/>
    </xf>
    <xf numFmtId="3" fontId="1" fillId="0" borderId="22" xfId="81" applyNumberFormat="1" applyFont="1" applyBorder="1" applyAlignment="1">
      <alignment/>
      <protection/>
    </xf>
    <xf numFmtId="3" fontId="1" fillId="0" borderId="20" xfId="81" applyNumberFormat="1" applyFont="1" applyBorder="1" applyAlignment="1">
      <alignment/>
      <protection/>
    </xf>
    <xf numFmtId="3" fontId="12" fillId="0" borderId="21" xfId="81" applyNumberFormat="1" applyFont="1" applyBorder="1" applyAlignment="1">
      <alignment/>
      <protection/>
    </xf>
    <xf numFmtId="3" fontId="3" fillId="0" borderId="22" xfId="81" applyNumberFormat="1" applyFont="1" applyBorder="1" applyAlignment="1">
      <alignment vertical="center"/>
      <protection/>
    </xf>
    <xf numFmtId="3" fontId="1" fillId="0" borderId="25" xfId="81" applyNumberFormat="1" applyFont="1" applyBorder="1" applyAlignment="1">
      <alignment/>
      <protection/>
    </xf>
    <xf numFmtId="3" fontId="1" fillId="0" borderId="44" xfId="81" applyNumberFormat="1" applyFont="1" applyBorder="1" applyAlignment="1">
      <alignment/>
      <protection/>
    </xf>
    <xf numFmtId="3" fontId="12" fillId="0" borderId="21" xfId="81" applyNumberFormat="1" applyFont="1" applyBorder="1" applyAlignment="1">
      <alignment vertical="center"/>
      <protection/>
    </xf>
    <xf numFmtId="3" fontId="2" fillId="0" borderId="44" xfId="81" applyNumberFormat="1" applyFont="1" applyBorder="1" applyAlignment="1">
      <alignment/>
      <protection/>
    </xf>
    <xf numFmtId="3" fontId="3" fillId="0" borderId="21" xfId="81" applyNumberFormat="1" applyFont="1" applyBorder="1" applyAlignment="1">
      <alignment/>
      <protection/>
    </xf>
    <xf numFmtId="3" fontId="3" fillId="0" borderId="25" xfId="81" applyNumberFormat="1" applyFont="1" applyBorder="1" applyAlignment="1">
      <alignment/>
      <protection/>
    </xf>
    <xf numFmtId="3" fontId="1" fillId="0" borderId="23" xfId="81" applyNumberFormat="1" applyFont="1" applyBorder="1">
      <alignment/>
      <protection/>
    </xf>
    <xf numFmtId="3" fontId="2" fillId="0" borderId="26" xfId="81" applyNumberFormat="1" applyFont="1" applyBorder="1">
      <alignment/>
      <protection/>
    </xf>
    <xf numFmtId="3" fontId="1" fillId="0" borderId="21" xfId="81" applyNumberFormat="1" applyFont="1" applyBorder="1">
      <alignment/>
      <protection/>
    </xf>
    <xf numFmtId="3" fontId="1" fillId="0" borderId="20" xfId="81" applyNumberFormat="1" applyFont="1" applyBorder="1">
      <alignment/>
      <protection/>
    </xf>
    <xf numFmtId="3" fontId="1" fillId="0" borderId="22" xfId="81" applyNumberFormat="1" applyFont="1" applyBorder="1">
      <alignment/>
      <protection/>
    </xf>
    <xf numFmtId="3" fontId="1" fillId="0" borderId="24" xfId="81" applyNumberFormat="1" applyFont="1" applyBorder="1">
      <alignment/>
      <protection/>
    </xf>
    <xf numFmtId="3" fontId="2" fillId="0" borderId="25" xfId="81" applyNumberFormat="1" applyFont="1" applyBorder="1">
      <alignment/>
      <protection/>
    </xf>
    <xf numFmtId="3" fontId="2" fillId="0" borderId="44" xfId="81" applyNumberFormat="1" applyFont="1" applyBorder="1">
      <alignment/>
      <protection/>
    </xf>
    <xf numFmtId="3" fontId="1" fillId="0" borderId="25" xfId="81" applyNumberFormat="1" applyFont="1" applyBorder="1">
      <alignment/>
      <protection/>
    </xf>
    <xf numFmtId="3" fontId="3" fillId="0" borderId="20" xfId="81" applyNumberFormat="1" applyFont="1" applyBorder="1" applyAlignment="1">
      <alignment/>
      <protection/>
    </xf>
    <xf numFmtId="3" fontId="2" fillId="0" borderId="25" xfId="81" applyNumberFormat="1" applyFont="1" applyBorder="1" applyAlignment="1">
      <alignment/>
      <protection/>
    </xf>
    <xf numFmtId="3" fontId="1" fillId="0" borderId="25" xfId="81" applyNumberFormat="1" applyFont="1" applyBorder="1" applyAlignment="1">
      <alignment/>
      <protection/>
    </xf>
    <xf numFmtId="0" fontId="0" fillId="0" borderId="13" xfId="81" applyFont="1" applyBorder="1" applyAlignment="1">
      <alignment/>
      <protection/>
    </xf>
    <xf numFmtId="9" fontId="1" fillId="0" borderId="13" xfId="81" applyNumberFormat="1" applyFont="1" applyBorder="1" applyAlignment="1">
      <alignment/>
      <protection/>
    </xf>
    <xf numFmtId="3" fontId="2" fillId="0" borderId="13" xfId="81" applyNumberFormat="1" applyFont="1" applyBorder="1" applyAlignment="1">
      <alignment horizontal="right"/>
      <protection/>
    </xf>
    <xf numFmtId="3" fontId="1" fillId="0" borderId="14" xfId="81" applyNumberFormat="1" applyFont="1" applyBorder="1" applyAlignment="1">
      <alignment vertical="center"/>
      <protection/>
    </xf>
    <xf numFmtId="0" fontId="1" fillId="0" borderId="17" xfId="81" applyFont="1" applyBorder="1" applyAlignment="1">
      <alignment/>
      <protection/>
    </xf>
    <xf numFmtId="0" fontId="1" fillId="0" borderId="18" xfId="81" applyFont="1" applyBorder="1" applyAlignment="1">
      <alignment/>
      <protection/>
    </xf>
    <xf numFmtId="3" fontId="51" fillId="0" borderId="12" xfId="81" applyNumberFormat="1" applyFont="1" applyBorder="1" applyAlignment="1">
      <alignment/>
      <protection/>
    </xf>
    <xf numFmtId="3" fontId="51" fillId="0" borderId="11" xfId="81" applyNumberFormat="1" applyFont="1" applyBorder="1" applyAlignment="1">
      <alignment/>
      <protection/>
    </xf>
    <xf numFmtId="3" fontId="1" fillId="0" borderId="12" xfId="0" applyNumberFormat="1" applyFont="1" applyBorder="1" applyAlignment="1">
      <alignment horizontal="center"/>
    </xf>
    <xf numFmtId="9" fontId="1" fillId="0" borderId="13" xfId="0" applyNumberFormat="1" applyFont="1" applyBorder="1" applyAlignment="1">
      <alignment/>
    </xf>
    <xf numFmtId="3" fontId="39" fillId="0" borderId="12" xfId="0" applyNumberFormat="1" applyFont="1" applyBorder="1" applyAlignment="1">
      <alignment/>
    </xf>
    <xf numFmtId="3" fontId="39" fillId="0" borderId="18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14" fillId="0" borderId="27" xfId="80" applyFont="1" applyBorder="1" applyAlignment="1">
      <alignment horizontal="center" vertical="center"/>
      <protection/>
    </xf>
    <xf numFmtId="0" fontId="14" fillId="0" borderId="0" xfId="80" applyFont="1" applyAlignment="1">
      <alignment horizontal="right"/>
      <protection/>
    </xf>
    <xf numFmtId="3" fontId="39" fillId="0" borderId="11" xfId="0" applyNumberFormat="1" applyFont="1" applyBorder="1" applyAlignment="1">
      <alignment horizontal="right"/>
    </xf>
    <xf numFmtId="3" fontId="39" fillId="0" borderId="11" xfId="0" applyNumberFormat="1" applyFont="1" applyBorder="1" applyAlignment="1" applyProtection="1">
      <alignment horizontal="center"/>
      <protection locked="0"/>
    </xf>
    <xf numFmtId="0" fontId="38" fillId="0" borderId="11" xfId="0" applyFont="1" applyBorder="1" applyAlignment="1" applyProtection="1">
      <alignment horizontal="center"/>
      <protection locked="0"/>
    </xf>
    <xf numFmtId="0" fontId="38" fillId="0" borderId="16" xfId="0" applyFont="1" applyBorder="1" applyAlignment="1" applyProtection="1">
      <alignment horizontal="center"/>
      <protection locked="0"/>
    </xf>
    <xf numFmtId="0" fontId="40" fillId="0" borderId="12" xfId="0" applyFont="1" applyBorder="1" applyAlignment="1">
      <alignment/>
    </xf>
    <xf numFmtId="0" fontId="40" fillId="0" borderId="11" xfId="0" applyFont="1" applyBorder="1" applyAlignment="1">
      <alignment/>
    </xf>
    <xf numFmtId="0" fontId="14" fillId="0" borderId="16" xfId="89" applyFont="1" applyBorder="1" applyAlignment="1">
      <alignment horizontal="center"/>
      <protection/>
    </xf>
    <xf numFmtId="9" fontId="8" fillId="0" borderId="11" xfId="89" applyNumberFormat="1" applyFont="1" applyBorder="1">
      <alignment/>
      <protection/>
    </xf>
    <xf numFmtId="0" fontId="14" fillId="0" borderId="27" xfId="89" applyFont="1" applyBorder="1" applyAlignment="1">
      <alignment horizontal="right"/>
      <protection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51" fillId="0" borderId="11" xfId="0" applyFont="1" applyBorder="1" applyAlignment="1">
      <alignment/>
    </xf>
    <xf numFmtId="0" fontId="51" fillId="0" borderId="14" xfId="0" applyFont="1" applyBorder="1" applyAlignment="1">
      <alignment/>
    </xf>
    <xf numFmtId="164" fontId="1" fillId="0" borderId="27" xfId="0" applyNumberFormat="1" applyFont="1" applyBorder="1" applyAlignment="1">
      <alignment horizontal="right"/>
    </xf>
    <xf numFmtId="3" fontId="51" fillId="0" borderId="13" xfId="0" applyNumberFormat="1" applyFont="1" applyBorder="1" applyAlignment="1">
      <alignment horizontal="center"/>
    </xf>
    <xf numFmtId="3" fontId="40" fillId="0" borderId="12" xfId="0" applyNumberFormat="1" applyFont="1" applyBorder="1" applyAlignment="1">
      <alignment horizontal="center"/>
    </xf>
    <xf numFmtId="3" fontId="51" fillId="0" borderId="45" xfId="0" applyNumberFormat="1" applyFont="1" applyBorder="1" applyAlignment="1">
      <alignment horizontal="center"/>
    </xf>
    <xf numFmtId="3" fontId="51" fillId="0" borderId="17" xfId="0" applyNumberFormat="1" applyFont="1" applyBorder="1" applyAlignment="1">
      <alignment horizontal="center"/>
    </xf>
    <xf numFmtId="3" fontId="40" fillId="0" borderId="13" xfId="0" applyNumberFormat="1" applyFont="1" applyBorder="1" applyAlignment="1">
      <alignment horizontal="center"/>
    </xf>
    <xf numFmtId="3" fontId="51" fillId="0" borderId="16" xfId="0" applyNumberFormat="1" applyFont="1" applyBorder="1" applyAlignment="1">
      <alignment horizontal="center"/>
    </xf>
    <xf numFmtId="3" fontId="51" fillId="0" borderId="14" xfId="0" applyNumberFormat="1" applyFont="1" applyBorder="1" applyAlignment="1">
      <alignment horizontal="center"/>
    </xf>
    <xf numFmtId="3" fontId="40" fillId="0" borderId="10" xfId="0" applyNumberFormat="1" applyFont="1" applyBorder="1" applyAlignment="1">
      <alignment horizontal="center"/>
    </xf>
    <xf numFmtId="3" fontId="51" fillId="0" borderId="18" xfId="0" applyNumberFormat="1" applyFont="1" applyBorder="1" applyAlignment="1">
      <alignment horizontal="center"/>
    </xf>
    <xf numFmtId="0" fontId="1" fillId="0" borderId="30" xfId="0" applyFont="1" applyBorder="1" applyAlignment="1">
      <alignment/>
    </xf>
    <xf numFmtId="0" fontId="40" fillId="0" borderId="0" xfId="0" applyFont="1" applyBorder="1" applyAlignment="1">
      <alignment/>
    </xf>
    <xf numFmtId="9" fontId="2" fillId="0" borderId="11" xfId="0" applyNumberFormat="1" applyFont="1" applyBorder="1" applyAlignment="1">
      <alignment horizontal="right"/>
    </xf>
    <xf numFmtId="0" fontId="11" fillId="0" borderId="0" xfId="86">
      <alignment/>
      <protection/>
    </xf>
    <xf numFmtId="0" fontId="35" fillId="0" borderId="0" xfId="86" applyFont="1" applyAlignment="1">
      <alignment horizontal="center"/>
      <protection/>
    </xf>
    <xf numFmtId="0" fontId="11" fillId="0" borderId="27" xfId="86" applyBorder="1">
      <alignment/>
      <protection/>
    </xf>
    <xf numFmtId="0" fontId="1" fillId="0" borderId="0" xfId="78" applyFont="1" applyBorder="1" applyAlignment="1">
      <alignment horizontal="right"/>
      <protection/>
    </xf>
    <xf numFmtId="0" fontId="48" fillId="0" borderId="15" xfId="86" applyFont="1" applyBorder="1">
      <alignment/>
      <protection/>
    </xf>
    <xf numFmtId="0" fontId="48" fillId="0" borderId="41" xfId="86" applyFont="1" applyBorder="1">
      <alignment/>
      <protection/>
    </xf>
    <xf numFmtId="0" fontId="48" fillId="0" borderId="35" xfId="86" applyFont="1" applyBorder="1">
      <alignment/>
      <protection/>
    </xf>
    <xf numFmtId="3" fontId="48" fillId="0" borderId="10" xfId="86" applyNumberFormat="1" applyFont="1" applyBorder="1">
      <alignment/>
      <protection/>
    </xf>
    <xf numFmtId="0" fontId="48" fillId="0" borderId="27" xfId="86" applyFont="1" applyBorder="1">
      <alignment/>
      <protection/>
    </xf>
    <xf numFmtId="0" fontId="48" fillId="0" borderId="30" xfId="86" applyFont="1" applyBorder="1">
      <alignment/>
      <protection/>
    </xf>
    <xf numFmtId="3" fontId="48" fillId="0" borderId="12" xfId="86" applyNumberFormat="1" applyFont="1" applyBorder="1">
      <alignment/>
      <protection/>
    </xf>
    <xf numFmtId="0" fontId="48" fillId="0" borderId="20" xfId="86" applyFont="1" applyBorder="1">
      <alignment/>
      <protection/>
    </xf>
    <xf numFmtId="0" fontId="48" fillId="0" borderId="0" xfId="86" applyFont="1" applyBorder="1">
      <alignment/>
      <protection/>
    </xf>
    <xf numFmtId="0" fontId="48" fillId="0" borderId="31" xfId="86" applyFont="1" applyBorder="1">
      <alignment/>
      <protection/>
    </xf>
    <xf numFmtId="3" fontId="48" fillId="0" borderId="11" xfId="86" applyNumberFormat="1" applyFont="1" applyBorder="1">
      <alignment/>
      <protection/>
    </xf>
    <xf numFmtId="0" fontId="48" fillId="0" borderId="22" xfId="86" applyFont="1" applyBorder="1">
      <alignment/>
      <protection/>
    </xf>
    <xf numFmtId="0" fontId="48" fillId="0" borderId="46" xfId="86" applyFont="1" applyBorder="1">
      <alignment/>
      <protection/>
    </xf>
    <xf numFmtId="0" fontId="48" fillId="0" borderId="40" xfId="86" applyFont="1" applyBorder="1">
      <alignment/>
      <protection/>
    </xf>
    <xf numFmtId="3" fontId="48" fillId="0" borderId="16" xfId="86" applyNumberFormat="1" applyFont="1" applyBorder="1">
      <alignment/>
      <protection/>
    </xf>
    <xf numFmtId="3" fontId="48" fillId="0" borderId="19" xfId="86" applyNumberFormat="1" applyFont="1" applyBorder="1">
      <alignment/>
      <protection/>
    </xf>
    <xf numFmtId="3" fontId="52" fillId="0" borderId="19" xfId="86" applyNumberFormat="1" applyFont="1" applyBorder="1" applyAlignment="1">
      <alignment vertical="center"/>
      <protection/>
    </xf>
    <xf numFmtId="3" fontId="52" fillId="0" borderId="10" xfId="86" applyNumberFormat="1" applyFont="1" applyBorder="1" applyAlignment="1">
      <alignment vertical="center"/>
      <protection/>
    </xf>
    <xf numFmtId="3" fontId="52" fillId="0" borderId="11" xfId="86" applyNumberFormat="1" applyFont="1" applyBorder="1" applyAlignment="1">
      <alignment vertical="center"/>
      <protection/>
    </xf>
    <xf numFmtId="3" fontId="52" fillId="0" borderId="16" xfId="86" applyNumberFormat="1" applyFont="1" applyBorder="1">
      <alignment/>
      <protection/>
    </xf>
    <xf numFmtId="3" fontId="52" fillId="0" borderId="11" xfId="86" applyNumberFormat="1" applyFont="1" applyBorder="1">
      <alignment/>
      <protection/>
    </xf>
    <xf numFmtId="3" fontId="35" fillId="0" borderId="13" xfId="88" applyNumberFormat="1" applyFont="1" applyBorder="1" applyAlignment="1">
      <alignment vertical="center"/>
      <protection/>
    </xf>
    <xf numFmtId="3" fontId="34" fillId="0" borderId="13" xfId="88" applyNumberFormat="1" applyFont="1" applyBorder="1" applyAlignment="1">
      <alignment vertical="center"/>
      <protection/>
    </xf>
    <xf numFmtId="0" fontId="55" fillId="0" borderId="13" xfId="88" applyFont="1" applyFill="1" applyBorder="1" applyAlignment="1">
      <alignment horizontal="left" vertical="center" wrapText="1"/>
      <protection/>
    </xf>
    <xf numFmtId="3" fontId="55" fillId="0" borderId="13" xfId="88" applyNumberFormat="1" applyFont="1" applyFill="1" applyBorder="1" applyAlignment="1">
      <alignment horizontal="right" vertical="center" wrapText="1"/>
      <protection/>
    </xf>
    <xf numFmtId="3" fontId="11" fillId="0" borderId="13" xfId="88" applyNumberFormat="1" applyFont="1" applyBorder="1" applyAlignment="1">
      <alignment horizontal="right" vertical="center"/>
      <protection/>
    </xf>
    <xf numFmtId="3" fontId="11" fillId="0" borderId="13" xfId="88" applyNumberFormat="1" applyFont="1" applyBorder="1" applyAlignment="1">
      <alignment vertical="center"/>
      <protection/>
    </xf>
    <xf numFmtId="3" fontId="11" fillId="0" borderId="13" xfId="88" applyNumberFormat="1" applyFont="1" applyBorder="1" applyAlignment="1">
      <alignment vertical="center"/>
      <protection/>
    </xf>
    <xf numFmtId="0" fontId="56" fillId="0" borderId="13" xfId="88" applyFont="1" applyFill="1" applyBorder="1" applyAlignment="1">
      <alignment horizontal="center" vertical="center" wrapText="1"/>
      <protection/>
    </xf>
    <xf numFmtId="3" fontId="55" fillId="0" borderId="13" xfId="88" applyNumberFormat="1" applyFont="1" applyFill="1" applyBorder="1" applyAlignment="1">
      <alignment horizontal="right" vertical="center"/>
      <protection/>
    </xf>
    <xf numFmtId="3" fontId="55" fillId="0" borderId="13" xfId="88" applyNumberFormat="1" applyFont="1" applyFill="1" applyBorder="1" applyAlignment="1">
      <alignment vertical="center"/>
      <protection/>
    </xf>
    <xf numFmtId="0" fontId="43" fillId="0" borderId="29" xfId="88" applyFont="1" applyFill="1" applyBorder="1" applyAlignment="1">
      <alignment horizontal="center" vertical="center" wrapText="1"/>
      <protection/>
    </xf>
    <xf numFmtId="0" fontId="11" fillId="0" borderId="29" xfId="88" applyFont="1" applyBorder="1">
      <alignment/>
      <protection/>
    </xf>
    <xf numFmtId="0" fontId="11" fillId="0" borderId="13" xfId="88" applyFont="1" applyBorder="1">
      <alignment/>
      <protection/>
    </xf>
    <xf numFmtId="0" fontId="14" fillId="0" borderId="13" xfId="88" applyFont="1" applyBorder="1" applyAlignment="1">
      <alignment vertical="center"/>
      <protection/>
    </xf>
    <xf numFmtId="3" fontId="14" fillId="0" borderId="13" xfId="88" applyNumberFormat="1" applyFont="1" applyBorder="1" applyAlignment="1">
      <alignment vertical="center"/>
      <protection/>
    </xf>
    <xf numFmtId="3" fontId="11" fillId="0" borderId="29" xfId="88" applyNumberFormat="1" applyFont="1" applyBorder="1">
      <alignment/>
      <protection/>
    </xf>
    <xf numFmtId="0" fontId="41" fillId="0" borderId="0" xfId="88" applyFont="1">
      <alignment/>
      <protection/>
    </xf>
    <xf numFmtId="3" fontId="4" fillId="0" borderId="18" xfId="0" applyNumberFormat="1" applyFont="1" applyBorder="1" applyAlignment="1">
      <alignment/>
    </xf>
    <xf numFmtId="0" fontId="4" fillId="0" borderId="18" xfId="81" applyFont="1" applyBorder="1" applyAlignment="1">
      <alignment/>
      <protection/>
    </xf>
    <xf numFmtId="3" fontId="4" fillId="0" borderId="18" xfId="81" applyNumberFormat="1" applyFont="1" applyBorder="1" applyAlignment="1">
      <alignment/>
      <protection/>
    </xf>
    <xf numFmtId="3" fontId="4" fillId="0" borderId="22" xfId="81" applyNumberFormat="1" applyFont="1" applyBorder="1" applyAlignment="1">
      <alignment/>
      <protection/>
    </xf>
    <xf numFmtId="0" fontId="11" fillId="0" borderId="13" xfId="88" applyFont="1" applyFill="1" applyBorder="1" applyAlignment="1">
      <alignment vertical="center"/>
      <protection/>
    </xf>
    <xf numFmtId="0" fontId="11" fillId="0" borderId="13" xfId="88" applyFont="1" applyBorder="1" applyAlignment="1">
      <alignment vertical="center"/>
      <protection/>
    </xf>
    <xf numFmtId="0" fontId="11" fillId="0" borderId="13" xfId="88" applyFont="1" applyBorder="1" applyAlignment="1">
      <alignment vertical="center"/>
      <protection/>
    </xf>
    <xf numFmtId="3" fontId="11" fillId="0" borderId="13" xfId="88" applyNumberFormat="1" applyFont="1" applyFill="1" applyBorder="1" applyAlignment="1">
      <alignment vertical="center"/>
      <protection/>
    </xf>
    <xf numFmtId="3" fontId="11" fillId="0" borderId="13" xfId="88" applyNumberFormat="1" applyFont="1" applyBorder="1" applyAlignment="1">
      <alignment vertical="center"/>
      <protection/>
    </xf>
    <xf numFmtId="3" fontId="11" fillId="0" borderId="13" xfId="88" applyNumberFormat="1" applyFill="1" applyBorder="1" applyAlignment="1">
      <alignment vertical="center"/>
      <protection/>
    </xf>
    <xf numFmtId="3" fontId="11" fillId="0" borderId="13" xfId="88" applyNumberFormat="1" applyBorder="1" applyAlignment="1">
      <alignment vertical="center"/>
      <protection/>
    </xf>
    <xf numFmtId="3" fontId="11" fillId="0" borderId="13" xfId="88" applyNumberFormat="1" applyBorder="1" applyAlignment="1">
      <alignment vertical="center"/>
      <protection/>
    </xf>
    <xf numFmtId="3" fontId="55" fillId="0" borderId="13" xfId="88" applyNumberFormat="1" applyFont="1" applyFill="1" applyBorder="1" applyAlignment="1">
      <alignment horizontal="right" vertical="center"/>
      <protection/>
    </xf>
    <xf numFmtId="3" fontId="11" fillId="0" borderId="13" xfId="88" applyNumberFormat="1" applyFont="1" applyBorder="1" applyAlignment="1">
      <alignment horizontal="right" vertical="center"/>
      <protection/>
    </xf>
    <xf numFmtId="3" fontId="55" fillId="0" borderId="13" xfId="88" applyNumberFormat="1" applyFont="1" applyFill="1" applyBorder="1" applyAlignment="1">
      <alignment vertical="center"/>
      <protection/>
    </xf>
    <xf numFmtId="3" fontId="11" fillId="0" borderId="13" xfId="88" applyNumberFormat="1" applyFont="1" applyBorder="1" applyAlignment="1">
      <alignment vertical="center"/>
      <protection/>
    </xf>
    <xf numFmtId="1" fontId="11" fillId="0" borderId="13" xfId="88" applyNumberFormat="1" applyBorder="1" applyAlignment="1">
      <alignment vertical="center"/>
      <protection/>
    </xf>
    <xf numFmtId="0" fontId="11" fillId="0" borderId="10" xfId="88" applyBorder="1">
      <alignment/>
      <protection/>
    </xf>
    <xf numFmtId="0" fontId="11" fillId="0" borderId="12" xfId="88" applyBorder="1">
      <alignment/>
      <protection/>
    </xf>
    <xf numFmtId="0" fontId="34" fillId="0" borderId="37" xfId="80" applyFont="1" applyBorder="1" applyAlignment="1">
      <alignment vertical="center"/>
      <protection/>
    </xf>
    <xf numFmtId="3" fontId="8" fillId="0" borderId="13" xfId="81" applyNumberFormat="1" applyFont="1" applyBorder="1" applyAlignment="1">
      <alignment/>
      <protection/>
    </xf>
    <xf numFmtId="0" fontId="8" fillId="0" borderId="13" xfId="81" applyFont="1" applyBorder="1" applyAlignment="1">
      <alignment/>
      <protection/>
    </xf>
    <xf numFmtId="3" fontId="8" fillId="0" borderId="26" xfId="81" applyNumberFormat="1" applyFont="1" applyBorder="1" applyAlignment="1">
      <alignment/>
      <protection/>
    </xf>
    <xf numFmtId="0" fontId="39" fillId="0" borderId="12" xfId="81" applyFont="1" applyBorder="1" applyAlignment="1">
      <alignment/>
      <protection/>
    </xf>
    <xf numFmtId="3" fontId="8" fillId="0" borderId="12" xfId="81" applyNumberFormat="1" applyFont="1" applyBorder="1" applyAlignment="1">
      <alignment/>
      <protection/>
    </xf>
    <xf numFmtId="3" fontId="12" fillId="0" borderId="21" xfId="81" applyNumberFormat="1" applyFont="1" applyBorder="1">
      <alignment/>
      <protection/>
    </xf>
    <xf numFmtId="3" fontId="3" fillId="0" borderId="11" xfId="0" applyNumberFormat="1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3" fontId="3" fillId="0" borderId="47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9" fillId="0" borderId="22" xfId="86" applyFont="1" applyBorder="1">
      <alignment/>
      <protection/>
    </xf>
    <xf numFmtId="0" fontId="59" fillId="0" borderId="46" xfId="86" applyFont="1" applyBorder="1">
      <alignment/>
      <protection/>
    </xf>
    <xf numFmtId="0" fontId="59" fillId="0" borderId="40" xfId="86" applyFont="1" applyBorder="1">
      <alignment/>
      <protection/>
    </xf>
    <xf numFmtId="3" fontId="59" fillId="0" borderId="16" xfId="86" applyNumberFormat="1" applyFont="1" applyBorder="1">
      <alignment/>
      <protection/>
    </xf>
    <xf numFmtId="0" fontId="59" fillId="0" borderId="20" xfId="86" applyFont="1" applyBorder="1">
      <alignment/>
      <protection/>
    </xf>
    <xf numFmtId="0" fontId="59" fillId="0" borderId="0" xfId="86" applyFont="1" applyBorder="1">
      <alignment/>
      <protection/>
    </xf>
    <xf numFmtId="0" fontId="59" fillId="0" borderId="31" xfId="86" applyFont="1" applyBorder="1">
      <alignment/>
      <protection/>
    </xf>
    <xf numFmtId="3" fontId="59" fillId="0" borderId="11" xfId="86" applyNumberFormat="1" applyFont="1" applyBorder="1">
      <alignment/>
      <protection/>
    </xf>
    <xf numFmtId="0" fontId="1" fillId="0" borderId="17" xfId="81" applyFont="1" applyBorder="1" applyAlignment="1">
      <alignment/>
      <protection/>
    </xf>
    <xf numFmtId="0" fontId="1" fillId="0" borderId="18" xfId="81" applyFont="1" applyBorder="1" applyAlignment="1">
      <alignment/>
      <protection/>
    </xf>
    <xf numFmtId="3" fontId="1" fillId="0" borderId="44" xfId="81" applyNumberFormat="1" applyFont="1" applyBorder="1">
      <alignment/>
      <protection/>
    </xf>
    <xf numFmtId="0" fontId="11" fillId="0" borderId="0" xfId="88" applyFont="1">
      <alignment/>
      <protection/>
    </xf>
    <xf numFmtId="0" fontId="2" fillId="0" borderId="11" xfId="81" applyFont="1" applyBorder="1" applyAlignment="1">
      <alignment/>
      <protection/>
    </xf>
    <xf numFmtId="3" fontId="12" fillId="0" borderId="13" xfId="81" applyNumberFormat="1" applyFont="1" applyBorder="1" applyAlignment="1">
      <alignment/>
      <protection/>
    </xf>
    <xf numFmtId="0" fontId="12" fillId="0" borderId="13" xfId="81" applyFont="1" applyBorder="1" applyAlignment="1">
      <alignment/>
      <protection/>
    </xf>
    <xf numFmtId="3" fontId="1" fillId="0" borderId="26" xfId="81" applyNumberFormat="1" applyFont="1" applyBorder="1">
      <alignment/>
      <protection/>
    </xf>
    <xf numFmtId="3" fontId="2" fillId="0" borderId="18" xfId="0" applyNumberFormat="1" applyFont="1" applyBorder="1" applyAlignment="1">
      <alignment horizontal="right"/>
    </xf>
    <xf numFmtId="3" fontId="38" fillId="0" borderId="23" xfId="80" applyNumberFormat="1" applyFont="1" applyBorder="1">
      <alignment/>
      <protection/>
    </xf>
    <xf numFmtId="0" fontId="10" fillId="0" borderId="20" xfId="0" applyFont="1" applyBorder="1" applyAlignment="1">
      <alignment horizontal="center"/>
    </xf>
    <xf numFmtId="0" fontId="10" fillId="0" borderId="23" xfId="0" applyFont="1" applyBorder="1" applyAlignment="1">
      <alignment horizontal="left" vertical="top"/>
    </xf>
    <xf numFmtId="3" fontId="10" fillId="0" borderId="12" xfId="0" applyNumberFormat="1" applyFont="1" applyBorder="1" applyAlignment="1">
      <alignment horizontal="right"/>
    </xf>
    <xf numFmtId="0" fontId="8" fillId="0" borderId="20" xfId="0" applyFont="1" applyBorder="1" applyAlignment="1">
      <alignment horizontal="center"/>
    </xf>
    <xf numFmtId="0" fontId="8" fillId="0" borderId="12" xfId="0" applyFont="1" applyBorder="1" applyAlignment="1">
      <alignment/>
    </xf>
    <xf numFmtId="3" fontId="8" fillId="0" borderId="12" xfId="0" applyNumberFormat="1" applyFont="1" applyBorder="1" applyAlignment="1">
      <alignment horizontal="right"/>
    </xf>
    <xf numFmtId="3" fontId="58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/>
    </xf>
    <xf numFmtId="0" fontId="8" fillId="0" borderId="23" xfId="0" applyFont="1" applyBorder="1" applyAlignment="1">
      <alignment/>
    </xf>
    <xf numFmtId="3" fontId="8" fillId="0" borderId="12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21" xfId="0" applyFont="1" applyBorder="1" applyAlignment="1">
      <alignment/>
    </xf>
    <xf numFmtId="3" fontId="10" fillId="0" borderId="14" xfId="0" applyNumberFormat="1" applyFont="1" applyBorder="1" applyAlignment="1">
      <alignment horizontal="right"/>
    </xf>
    <xf numFmtId="3" fontId="60" fillId="0" borderId="14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3" fontId="58" fillId="0" borderId="13" xfId="0" applyNumberFormat="1" applyFont="1" applyBorder="1" applyAlignment="1">
      <alignment horizontal="center"/>
    </xf>
    <xf numFmtId="3" fontId="60" fillId="0" borderId="16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8" fillId="0" borderId="16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3" fontId="10" fillId="0" borderId="14" xfId="0" applyNumberFormat="1" applyFont="1" applyBorder="1" applyAlignment="1">
      <alignment/>
    </xf>
    <xf numFmtId="0" fontId="10" fillId="0" borderId="19" xfId="0" applyFont="1" applyBorder="1" applyAlignment="1">
      <alignment horizontal="center"/>
    </xf>
    <xf numFmtId="3" fontId="10" fillId="0" borderId="19" xfId="0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19" xfId="0" applyFont="1" applyBorder="1" applyAlignment="1">
      <alignment/>
    </xf>
    <xf numFmtId="3" fontId="11" fillId="0" borderId="13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26" xfId="0" applyFont="1" applyBorder="1" applyAlignment="1">
      <alignment horizontal="left" vertical="top"/>
    </xf>
    <xf numFmtId="0" fontId="10" fillId="0" borderId="22" xfId="0" applyFont="1" applyBorder="1" applyAlignment="1">
      <alignment horizontal="center"/>
    </xf>
    <xf numFmtId="0" fontId="10" fillId="0" borderId="25" xfId="0" applyFont="1" applyBorder="1" applyAlignment="1">
      <alignment horizontal="left" vertical="top"/>
    </xf>
    <xf numFmtId="3" fontId="8" fillId="0" borderId="11" xfId="0" applyNumberFormat="1" applyFont="1" applyBorder="1" applyAlignment="1">
      <alignment horizontal="right"/>
    </xf>
    <xf numFmtId="0" fontId="60" fillId="0" borderId="22" xfId="0" applyFont="1" applyBorder="1" applyAlignment="1">
      <alignment horizontal="center"/>
    </xf>
    <xf numFmtId="0" fontId="10" fillId="0" borderId="23" xfId="0" applyFont="1" applyBorder="1" applyAlignment="1">
      <alignment/>
    </xf>
    <xf numFmtId="3" fontId="10" fillId="0" borderId="17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60" fillId="0" borderId="12" xfId="0" applyNumberFormat="1" applyFont="1" applyBorder="1" applyAlignment="1">
      <alignment horizontal="center"/>
    </xf>
    <xf numFmtId="3" fontId="60" fillId="0" borderId="13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/>
    </xf>
    <xf numFmtId="3" fontId="60" fillId="0" borderId="17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/>
    </xf>
    <xf numFmtId="0" fontId="8" fillId="0" borderId="26" xfId="0" applyFont="1" applyBorder="1" applyAlignment="1">
      <alignment/>
    </xf>
    <xf numFmtId="3" fontId="10" fillId="0" borderId="18" xfId="0" applyNumberFormat="1" applyFont="1" applyBorder="1" applyAlignment="1">
      <alignment horizontal="right"/>
    </xf>
    <xf numFmtId="3" fontId="60" fillId="0" borderId="18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3" fillId="0" borderId="17" xfId="81" applyNumberFormat="1" applyFont="1" applyBorder="1" applyAlignment="1">
      <alignment/>
      <protection/>
    </xf>
    <xf numFmtId="3" fontId="1" fillId="0" borderId="12" xfId="81" applyNumberFormat="1" applyFont="1" applyBorder="1">
      <alignment/>
      <protection/>
    </xf>
    <xf numFmtId="0" fontId="8" fillId="0" borderId="23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3" fontId="4" fillId="0" borderId="11" xfId="101" applyNumberFormat="1" applyFont="1" applyBorder="1" applyAlignment="1">
      <alignment horizontal="right"/>
    </xf>
    <xf numFmtId="3" fontId="14" fillId="0" borderId="13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3" fontId="2" fillId="0" borderId="48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0" fillId="0" borderId="16" xfId="89" applyFont="1" applyBorder="1" applyAlignment="1">
      <alignment horizontal="center"/>
      <protection/>
    </xf>
    <xf numFmtId="0" fontId="11" fillId="0" borderId="16" xfId="89" applyBorder="1">
      <alignment/>
      <protection/>
    </xf>
    <xf numFmtId="0" fontId="2" fillId="0" borderId="20" xfId="0" applyFont="1" applyBorder="1" applyAlignment="1" applyProtection="1">
      <alignment/>
      <protection locked="0"/>
    </xf>
    <xf numFmtId="0" fontId="38" fillId="0" borderId="12" xfId="81" applyFont="1" applyBorder="1" applyAlignment="1">
      <alignment/>
      <protection/>
    </xf>
    <xf numFmtId="0" fontId="38" fillId="0" borderId="11" xfId="81" applyFont="1" applyBorder="1" applyAlignment="1">
      <alignment/>
      <protection/>
    </xf>
    <xf numFmtId="3" fontId="38" fillId="0" borderId="26" xfId="81" applyNumberFormat="1" applyFont="1" applyBorder="1" applyAlignment="1">
      <alignment/>
      <protection/>
    </xf>
    <xf numFmtId="3" fontId="38" fillId="0" borderId="20" xfId="81" applyNumberFormat="1" applyFont="1" applyBorder="1" applyAlignment="1">
      <alignment/>
      <protection/>
    </xf>
    <xf numFmtId="3" fontId="15" fillId="0" borderId="11" xfId="0" applyNumberFormat="1" applyFont="1" applyFill="1" applyBorder="1" applyAlignment="1" applyProtection="1">
      <alignment horizontal="center"/>
      <protection locked="0"/>
    </xf>
    <xf numFmtId="0" fontId="15" fillId="0" borderId="19" xfId="0" applyFont="1" applyBorder="1" applyAlignment="1" applyProtection="1">
      <alignment/>
      <protection locked="0"/>
    </xf>
    <xf numFmtId="3" fontId="8" fillId="0" borderId="11" xfId="0" applyNumberFormat="1" applyFont="1" applyBorder="1" applyAlignment="1" applyProtection="1">
      <alignment horizontal="center"/>
      <protection locked="0"/>
    </xf>
    <xf numFmtId="0" fontId="8" fillId="0" borderId="20" xfId="0" applyFont="1" applyBorder="1" applyAlignment="1">
      <alignment/>
    </xf>
    <xf numFmtId="3" fontId="8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 horizontal="right"/>
    </xf>
    <xf numFmtId="0" fontId="10" fillId="0" borderId="22" xfId="0" applyFont="1" applyBorder="1" applyAlignment="1">
      <alignment/>
    </xf>
    <xf numFmtId="0" fontId="14" fillId="0" borderId="22" xfId="0" applyFont="1" applyBorder="1" applyAlignment="1">
      <alignment vertical="center"/>
    </xf>
    <xf numFmtId="3" fontId="14" fillId="0" borderId="14" xfId="0" applyNumberFormat="1" applyFont="1" applyBorder="1" applyAlignment="1">
      <alignment horizontal="right" vertical="center"/>
    </xf>
    <xf numFmtId="0" fontId="10" fillId="0" borderId="21" xfId="0" applyFont="1" applyBorder="1" applyAlignment="1">
      <alignment vertical="center"/>
    </xf>
    <xf numFmtId="3" fontId="8" fillId="0" borderId="14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/>
    </xf>
    <xf numFmtId="3" fontId="14" fillId="0" borderId="16" xfId="0" applyNumberFormat="1" applyFont="1" applyBorder="1" applyAlignment="1">
      <alignment horizontal="right" vertical="center"/>
    </xf>
    <xf numFmtId="0" fontId="15" fillId="0" borderId="21" xfId="0" applyFont="1" applyBorder="1" applyAlignment="1">
      <alignment/>
    </xf>
    <xf numFmtId="3" fontId="15" fillId="0" borderId="14" xfId="0" applyNumberFormat="1" applyFont="1" applyBorder="1" applyAlignment="1">
      <alignment horizontal="right"/>
    </xf>
    <xf numFmtId="0" fontId="8" fillId="0" borderId="20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3" fontId="8" fillId="0" borderId="14" xfId="0" applyNumberFormat="1" applyFont="1" applyBorder="1" applyAlignment="1">
      <alignment horizontal="right"/>
    </xf>
    <xf numFmtId="0" fontId="15" fillId="0" borderId="21" xfId="0" applyFont="1" applyBorder="1" applyAlignment="1">
      <alignment horizontal="left"/>
    </xf>
    <xf numFmtId="0" fontId="8" fillId="0" borderId="12" xfId="81" applyFont="1" applyBorder="1" applyAlignment="1">
      <alignment/>
      <protection/>
    </xf>
    <xf numFmtId="3" fontId="39" fillId="0" borderId="31" xfId="80" applyNumberFormat="1" applyFont="1" applyBorder="1">
      <alignment/>
      <protection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1" fillId="0" borderId="25" xfId="0" applyFont="1" applyFill="1" applyBorder="1" applyAlignment="1">
      <alignment horizontal="left" vertical="top"/>
    </xf>
    <xf numFmtId="3" fontId="2" fillId="0" borderId="12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11" fillId="0" borderId="0" xfId="83">
      <alignment/>
      <protection/>
    </xf>
    <xf numFmtId="0" fontId="3" fillId="0" borderId="0" xfId="75" applyFont="1" applyAlignment="1">
      <alignment horizontal="center"/>
      <protection/>
    </xf>
    <xf numFmtId="0" fontId="11" fillId="0" borderId="0" xfId="83" applyAlignment="1">
      <alignment/>
      <protection/>
    </xf>
    <xf numFmtId="0" fontId="11" fillId="0" borderId="0" xfId="76" applyAlignment="1">
      <alignment/>
      <protection/>
    </xf>
    <xf numFmtId="0" fontId="11" fillId="0" borderId="27" xfId="83" applyBorder="1">
      <alignment/>
      <protection/>
    </xf>
    <xf numFmtId="0" fontId="14" fillId="0" borderId="48" xfId="83" applyFont="1" applyBorder="1" applyAlignment="1">
      <alignment horizontal="center"/>
      <protection/>
    </xf>
    <xf numFmtId="0" fontId="11" fillId="0" borderId="48" xfId="83" applyBorder="1" applyAlignment="1">
      <alignment horizontal="center"/>
      <protection/>
    </xf>
    <xf numFmtId="0" fontId="11" fillId="0" borderId="13" xfId="83" applyBorder="1">
      <alignment/>
      <protection/>
    </xf>
    <xf numFmtId="0" fontId="14" fillId="0" borderId="31" xfId="83" applyFont="1" applyBorder="1" applyAlignment="1">
      <alignment horizontal="center"/>
      <protection/>
    </xf>
    <xf numFmtId="0" fontId="14" fillId="0" borderId="41" xfId="83" applyFont="1" applyBorder="1" applyAlignment="1">
      <alignment/>
      <protection/>
    </xf>
    <xf numFmtId="0" fontId="11" fillId="0" borderId="10" xfId="83" applyBorder="1" applyAlignment="1">
      <alignment horizontal="right" vertical="center"/>
      <protection/>
    </xf>
    <xf numFmtId="0" fontId="11" fillId="0" borderId="12" xfId="83" applyBorder="1" applyAlignment="1">
      <alignment horizontal="right" vertical="center"/>
      <protection/>
    </xf>
    <xf numFmtId="0" fontId="11" fillId="0" borderId="41" xfId="83" applyBorder="1" applyAlignment="1">
      <alignment/>
      <protection/>
    </xf>
    <xf numFmtId="0" fontId="11" fillId="0" borderId="41" xfId="83" applyBorder="1" applyAlignment="1">
      <alignment horizontal="right" vertical="center"/>
      <protection/>
    </xf>
    <xf numFmtId="0" fontId="11" fillId="0" borderId="0" xfId="83" applyBorder="1" applyAlignment="1">
      <alignment/>
      <protection/>
    </xf>
    <xf numFmtId="0" fontId="14" fillId="0" borderId="0" xfId="83" applyFont="1" applyBorder="1" applyAlignment="1">
      <alignment/>
      <protection/>
    </xf>
    <xf numFmtId="0" fontId="11" fillId="0" borderId="0" xfId="83" applyBorder="1" applyAlignment="1">
      <alignment horizontal="right" vertical="center"/>
      <protection/>
    </xf>
    <xf numFmtId="0" fontId="11" fillId="0" borderId="0" xfId="90">
      <alignment/>
      <protection/>
    </xf>
    <xf numFmtId="0" fontId="11" fillId="0" borderId="27" xfId="90" applyBorder="1">
      <alignment/>
      <protection/>
    </xf>
    <xf numFmtId="0" fontId="3" fillId="0" borderId="0" xfId="78" applyFont="1" applyBorder="1" applyAlignment="1">
      <alignment horizontal="right"/>
      <protection/>
    </xf>
    <xf numFmtId="0" fontId="15" fillId="0" borderId="13" xfId="90" applyFont="1" applyBorder="1">
      <alignment/>
      <protection/>
    </xf>
    <xf numFmtId="0" fontId="14" fillId="0" borderId="11" xfId="90" applyFont="1" applyBorder="1" applyAlignment="1">
      <alignment horizontal="center"/>
      <protection/>
    </xf>
    <xf numFmtId="0" fontId="41" fillId="0" borderId="11" xfId="90" applyFont="1" applyBorder="1" applyAlignment="1">
      <alignment/>
      <protection/>
    </xf>
    <xf numFmtId="0" fontId="41" fillId="0" borderId="0" xfId="90" applyFont="1">
      <alignment/>
      <protection/>
    </xf>
    <xf numFmtId="0" fontId="41" fillId="0" borderId="11" xfId="90" applyFont="1" applyBorder="1">
      <alignment/>
      <protection/>
    </xf>
    <xf numFmtId="3" fontId="41" fillId="0" borderId="11" xfId="90" applyNumberFormat="1" applyFont="1" applyBorder="1">
      <alignment/>
      <protection/>
    </xf>
    <xf numFmtId="0" fontId="62" fillId="0" borderId="11" xfId="90" applyFont="1" applyBorder="1">
      <alignment/>
      <protection/>
    </xf>
    <xf numFmtId="0" fontId="14" fillId="0" borderId="12" xfId="90" applyFont="1" applyBorder="1" applyAlignment="1">
      <alignment horizontal="center"/>
      <protection/>
    </xf>
    <xf numFmtId="0" fontId="41" fillId="0" borderId="27" xfId="90" applyFont="1" applyBorder="1">
      <alignment/>
      <protection/>
    </xf>
    <xf numFmtId="0" fontId="41" fillId="0" borderId="12" xfId="90" applyFont="1" applyBorder="1">
      <alignment/>
      <protection/>
    </xf>
    <xf numFmtId="3" fontId="41" fillId="0" borderId="12" xfId="90" applyNumberFormat="1" applyFont="1" applyBorder="1">
      <alignment/>
      <protection/>
    </xf>
    <xf numFmtId="0" fontId="62" fillId="0" borderId="12" xfId="90" applyFont="1" applyBorder="1">
      <alignment/>
      <protection/>
    </xf>
    <xf numFmtId="0" fontId="4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3" fontId="44" fillId="0" borderId="13" xfId="88" applyNumberFormat="1" applyFont="1" applyFill="1" applyBorder="1" applyAlignment="1">
      <alignment horizontal="right" vertical="center" wrapText="1"/>
      <protection/>
    </xf>
    <xf numFmtId="0" fontId="0" fillId="0" borderId="13" xfId="0" applyBorder="1" applyAlignment="1">
      <alignment/>
    </xf>
    <xf numFmtId="0" fontId="35" fillId="0" borderId="13" xfId="0" applyFont="1" applyBorder="1" applyAlignment="1">
      <alignment vertical="center"/>
    </xf>
    <xf numFmtId="3" fontId="35" fillId="0" borderId="13" xfId="0" applyNumberFormat="1" applyFont="1" applyBorder="1" applyAlignment="1">
      <alignment vertical="center"/>
    </xf>
    <xf numFmtId="3" fontId="35" fillId="0" borderId="13" xfId="0" applyNumberFormat="1" applyFont="1" applyBorder="1" applyAlignment="1">
      <alignment vertical="center"/>
    </xf>
    <xf numFmtId="3" fontId="4" fillId="0" borderId="23" xfId="81" applyNumberFormat="1" applyFont="1" applyBorder="1" applyAlignment="1">
      <alignment/>
      <protection/>
    </xf>
    <xf numFmtId="0" fontId="1" fillId="0" borderId="21" xfId="0" applyFont="1" applyBorder="1" applyAlignment="1">
      <alignment/>
    </xf>
    <xf numFmtId="0" fontId="0" fillId="0" borderId="22" xfId="0" applyFont="1" applyBorder="1" applyAlignment="1">
      <alignment vertical="center"/>
    </xf>
    <xf numFmtId="3" fontId="0" fillId="0" borderId="16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left"/>
    </xf>
    <xf numFmtId="3" fontId="10" fillId="0" borderId="16" xfId="89" applyNumberFormat="1" applyFont="1" applyBorder="1" applyAlignment="1">
      <alignment horizontal="right"/>
      <protection/>
    </xf>
    <xf numFmtId="0" fontId="11" fillId="0" borderId="19" xfId="89" applyBorder="1">
      <alignment/>
      <protection/>
    </xf>
    <xf numFmtId="0" fontId="2" fillId="0" borderId="16" xfId="0" applyFont="1" applyBorder="1" applyAlignment="1" applyProtection="1">
      <alignment/>
      <protection locked="0"/>
    </xf>
    <xf numFmtId="0" fontId="1" fillId="0" borderId="14" xfId="0" applyFont="1" applyBorder="1" applyAlignment="1">
      <alignment horizontal="center"/>
    </xf>
    <xf numFmtId="9" fontId="1" fillId="0" borderId="14" xfId="0" applyNumberFormat="1" applyFont="1" applyBorder="1" applyAlignment="1">
      <alignment/>
    </xf>
    <xf numFmtId="0" fontId="12" fillId="0" borderId="11" xfId="81" applyFont="1" applyBorder="1" applyAlignment="1">
      <alignment/>
      <protection/>
    </xf>
    <xf numFmtId="3" fontId="1" fillId="0" borderId="13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0" fontId="1" fillId="0" borderId="0" xfId="81" applyFont="1" applyAlignment="1">
      <alignment/>
      <protection/>
    </xf>
    <xf numFmtId="0" fontId="2" fillId="0" borderId="0" xfId="81" applyFont="1" applyAlignment="1">
      <alignment/>
      <protection/>
    </xf>
    <xf numFmtId="0" fontId="2" fillId="0" borderId="22" xfId="0" applyFont="1" applyBorder="1" applyAlignment="1">
      <alignment vertical="center"/>
    </xf>
    <xf numFmtId="0" fontId="3" fillId="0" borderId="23" xfId="81" applyFont="1" applyBorder="1" applyAlignment="1">
      <alignment/>
      <protection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49" fontId="63" fillId="0" borderId="13" xfId="81" applyNumberFormat="1" applyFont="1" applyBorder="1" applyAlignment="1">
      <alignment vertical="center"/>
      <protection/>
    </xf>
    <xf numFmtId="49" fontId="63" fillId="0" borderId="18" xfId="81" applyNumberFormat="1" applyFont="1" applyBorder="1" applyAlignment="1">
      <alignment vertical="center"/>
      <protection/>
    </xf>
    <xf numFmtId="49" fontId="63" fillId="0" borderId="12" xfId="81" applyNumberFormat="1" applyFont="1" applyBorder="1" applyAlignment="1">
      <alignment vertical="center"/>
      <protection/>
    </xf>
    <xf numFmtId="0" fontId="3" fillId="0" borderId="17" xfId="81" applyFont="1" applyBorder="1" applyAlignment="1">
      <alignment vertical="center"/>
      <protection/>
    </xf>
    <xf numFmtId="3" fontId="2" fillId="0" borderId="10" xfId="81" applyNumberFormat="1" applyFont="1" applyBorder="1" applyAlignment="1">
      <alignment/>
      <protection/>
    </xf>
    <xf numFmtId="49" fontId="63" fillId="0" borderId="10" xfId="81" applyNumberFormat="1" applyFont="1" applyBorder="1" applyAlignment="1">
      <alignment vertical="center"/>
      <protection/>
    </xf>
    <xf numFmtId="3" fontId="1" fillId="0" borderId="15" xfId="81" applyNumberFormat="1" applyFont="1" applyBorder="1" applyAlignment="1">
      <alignment/>
      <protection/>
    </xf>
    <xf numFmtId="3" fontId="4" fillId="0" borderId="15" xfId="81" applyNumberFormat="1" applyFont="1" applyBorder="1" applyAlignment="1">
      <alignment/>
      <protection/>
    </xf>
    <xf numFmtId="3" fontId="2" fillId="0" borderId="21" xfId="81" applyNumberFormat="1" applyFont="1" applyBorder="1">
      <alignment/>
      <protection/>
    </xf>
    <xf numFmtId="3" fontId="0" fillId="0" borderId="16" xfId="0" applyNumberFormat="1" applyFont="1" applyBorder="1" applyAlignment="1">
      <alignment vertical="center"/>
    </xf>
    <xf numFmtId="0" fontId="11" fillId="0" borderId="27" xfId="88" applyBorder="1">
      <alignment/>
      <protection/>
    </xf>
    <xf numFmtId="3" fontId="1" fillId="0" borderId="11" xfId="81" applyNumberFormat="1" applyFont="1" applyBorder="1" applyAlignment="1">
      <alignment vertical="center"/>
      <protection/>
    </xf>
    <xf numFmtId="0" fontId="3" fillId="0" borderId="11" xfId="81" applyFont="1" applyBorder="1" applyAlignment="1">
      <alignment vertical="center"/>
      <protection/>
    </xf>
    <xf numFmtId="3" fontId="3" fillId="0" borderId="20" xfId="81" applyNumberFormat="1" applyFont="1" applyBorder="1" applyAlignment="1">
      <alignment vertical="center"/>
      <protection/>
    </xf>
    <xf numFmtId="3" fontId="3" fillId="0" borderId="25" xfId="81" applyNumberFormat="1" applyFont="1" applyBorder="1" applyAlignment="1">
      <alignment vertical="center"/>
      <protection/>
    </xf>
    <xf numFmtId="0" fontId="35" fillId="0" borderId="20" xfId="80" applyFont="1" applyBorder="1" applyAlignment="1">
      <alignment vertical="center"/>
      <protection/>
    </xf>
    <xf numFmtId="3" fontId="35" fillId="0" borderId="11" xfId="80" applyNumberFormat="1" applyFont="1" applyBorder="1" applyAlignment="1">
      <alignment vertical="center"/>
      <protection/>
    </xf>
    <xf numFmtId="0" fontId="35" fillId="0" borderId="37" xfId="80" applyFont="1" applyBorder="1" applyAlignment="1">
      <alignment vertical="center"/>
      <protection/>
    </xf>
    <xf numFmtId="3" fontId="38" fillId="0" borderId="37" xfId="80" applyNumberFormat="1" applyFont="1" applyBorder="1">
      <alignment/>
      <protection/>
    </xf>
    <xf numFmtId="0" fontId="64" fillId="0" borderId="13" xfId="81" applyFont="1" applyBorder="1" applyAlignment="1">
      <alignment/>
      <protection/>
    </xf>
    <xf numFmtId="3" fontId="39" fillId="0" borderId="10" xfId="80" applyNumberFormat="1" applyFont="1" applyBorder="1">
      <alignment/>
      <protection/>
    </xf>
    <xf numFmtId="3" fontId="3" fillId="0" borderId="12" xfId="81" applyNumberFormat="1" applyFont="1" applyBorder="1" applyAlignment="1">
      <alignment horizontal="right"/>
      <protection/>
    </xf>
    <xf numFmtId="0" fontId="12" fillId="0" borderId="12" xfId="81" applyFont="1" applyBorder="1" applyAlignment="1">
      <alignment/>
      <protection/>
    </xf>
    <xf numFmtId="0" fontId="57" fillId="0" borderId="13" xfId="81" applyFont="1" applyBorder="1" applyAlignment="1">
      <alignment/>
      <protection/>
    </xf>
    <xf numFmtId="0" fontId="0" fillId="0" borderId="12" xfId="81" applyFont="1" applyBorder="1" applyAlignment="1">
      <alignment/>
      <protection/>
    </xf>
    <xf numFmtId="3" fontId="4" fillId="0" borderId="11" xfId="0" applyNumberFormat="1" applyFont="1" applyBorder="1" applyAlignment="1">
      <alignment horizontal="right"/>
    </xf>
    <xf numFmtId="3" fontId="58" fillId="0" borderId="11" xfId="101" applyNumberFormat="1" applyFont="1" applyBorder="1" applyAlignment="1">
      <alignment horizontal="right"/>
    </xf>
    <xf numFmtId="0" fontId="58" fillId="0" borderId="11" xfId="0" applyFont="1" applyBorder="1" applyAlignment="1">
      <alignment horizontal="left"/>
    </xf>
    <xf numFmtId="3" fontId="14" fillId="0" borderId="13" xfId="88" applyNumberFormat="1" applyFont="1" applyBorder="1">
      <alignment/>
      <protection/>
    </xf>
    <xf numFmtId="3" fontId="0" fillId="0" borderId="13" xfId="0" applyNumberFormat="1" applyBorder="1" applyAlignment="1">
      <alignment vertical="center"/>
    </xf>
    <xf numFmtId="0" fontId="35" fillId="0" borderId="12" xfId="80" applyFont="1" applyBorder="1" applyAlignment="1">
      <alignment vertical="center"/>
      <protection/>
    </xf>
    <xf numFmtId="3" fontId="35" fillId="0" borderId="12" xfId="80" applyNumberFormat="1" applyFont="1" applyBorder="1" applyAlignment="1">
      <alignment vertical="center"/>
      <protection/>
    </xf>
    <xf numFmtId="0" fontId="0" fillId="0" borderId="11" xfId="81" applyFont="1" applyBorder="1" applyAlignment="1">
      <alignment/>
      <protection/>
    </xf>
    <xf numFmtId="0" fontId="40" fillId="0" borderId="32" xfId="80" applyFont="1" applyBorder="1">
      <alignment/>
      <protection/>
    </xf>
    <xf numFmtId="3" fontId="39" fillId="0" borderId="32" xfId="80" applyNumberFormat="1" applyFont="1" applyBorder="1">
      <alignment/>
      <protection/>
    </xf>
    <xf numFmtId="0" fontId="2" fillId="0" borderId="26" xfId="0" applyFont="1" applyBorder="1" applyAlignment="1">
      <alignment horizontal="center"/>
    </xf>
    <xf numFmtId="3" fontId="10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58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3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9" fontId="8" fillId="0" borderId="11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9" fontId="2" fillId="0" borderId="13" xfId="81" applyNumberFormat="1" applyFont="1" applyBorder="1" applyAlignment="1">
      <alignment/>
      <protection/>
    </xf>
    <xf numFmtId="9" fontId="0" fillId="0" borderId="11" xfId="0" applyNumberFormat="1" applyBorder="1" applyAlignment="1">
      <alignment/>
    </xf>
    <xf numFmtId="3" fontId="2" fillId="0" borderId="16" xfId="0" applyNumberFormat="1" applyFont="1" applyBorder="1" applyAlignment="1">
      <alignment vertical="center"/>
    </xf>
    <xf numFmtId="0" fontId="14" fillId="0" borderId="12" xfId="89" applyFont="1" applyBorder="1">
      <alignment/>
      <protection/>
    </xf>
    <xf numFmtId="0" fontId="2" fillId="0" borderId="23" xfId="0" applyFont="1" applyBorder="1" applyAlignment="1" applyProtection="1">
      <alignment/>
      <protection locked="0"/>
    </xf>
    <xf numFmtId="3" fontId="2" fillId="0" borderId="12" xfId="89" applyNumberFormat="1" applyFont="1" applyBorder="1" applyAlignment="1">
      <alignment horizontal="right"/>
      <protection/>
    </xf>
    <xf numFmtId="0" fontId="0" fillId="0" borderId="13" xfId="81" applyFont="1" applyBorder="1" applyAlignment="1">
      <alignment/>
      <protection/>
    </xf>
    <xf numFmtId="3" fontId="0" fillId="0" borderId="0" xfId="0" applyNumberFormat="1" applyFill="1" applyAlignment="1">
      <alignment/>
    </xf>
    <xf numFmtId="9" fontId="1" fillId="0" borderId="12" xfId="81" applyNumberFormat="1" applyFont="1" applyBorder="1" applyAlignment="1">
      <alignment/>
      <protection/>
    </xf>
    <xf numFmtId="9" fontId="2" fillId="0" borderId="18" xfId="81" applyNumberFormat="1" applyFont="1" applyBorder="1" applyAlignment="1">
      <alignment/>
      <protection/>
    </xf>
    <xf numFmtId="9" fontId="1" fillId="0" borderId="14" xfId="81" applyNumberFormat="1" applyFont="1" applyBorder="1" applyAlignment="1">
      <alignment/>
      <protection/>
    </xf>
    <xf numFmtId="9" fontId="1" fillId="0" borderId="18" xfId="81" applyNumberFormat="1" applyFont="1" applyBorder="1" applyAlignment="1">
      <alignment/>
      <protection/>
    </xf>
    <xf numFmtId="9" fontId="2" fillId="0" borderId="12" xfId="81" applyNumberFormat="1" applyFont="1" applyBorder="1" applyAlignment="1">
      <alignment/>
      <protection/>
    </xf>
    <xf numFmtId="9" fontId="2" fillId="0" borderId="14" xfId="81" applyNumberFormat="1" applyFont="1" applyBorder="1" applyAlignment="1">
      <alignment/>
      <protection/>
    </xf>
    <xf numFmtId="9" fontId="2" fillId="0" borderId="17" xfId="81" applyNumberFormat="1" applyFont="1" applyBorder="1" applyAlignment="1">
      <alignment/>
      <protection/>
    </xf>
    <xf numFmtId="9" fontId="2" fillId="0" borderId="12" xfId="0" applyNumberFormat="1" applyFont="1" applyBorder="1" applyAlignment="1">
      <alignment horizontal="right" vertical="center"/>
    </xf>
    <xf numFmtId="9" fontId="2" fillId="0" borderId="18" xfId="0" applyNumberFormat="1" applyFont="1" applyBorder="1" applyAlignment="1">
      <alignment horizontal="right" vertical="center"/>
    </xf>
    <xf numFmtId="9" fontId="2" fillId="0" borderId="11" xfId="0" applyNumberFormat="1" applyFont="1" applyBorder="1" applyAlignment="1">
      <alignment/>
    </xf>
    <xf numFmtId="0" fontId="2" fillId="0" borderId="22" xfId="0" applyFont="1" applyFill="1" applyBorder="1" applyAlignment="1">
      <alignment vertical="center"/>
    </xf>
    <xf numFmtId="3" fontId="14" fillId="0" borderId="16" xfId="0" applyNumberFormat="1" applyFont="1" applyFill="1" applyBorder="1" applyAlignment="1">
      <alignment horizontal="right" vertical="center"/>
    </xf>
    <xf numFmtId="9" fontId="4" fillId="0" borderId="18" xfId="81" applyNumberFormat="1" applyFont="1" applyBorder="1" applyAlignment="1">
      <alignment/>
      <protection/>
    </xf>
    <xf numFmtId="3" fontId="3" fillId="0" borderId="40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/>
    </xf>
    <xf numFmtId="0" fontId="8" fillId="0" borderId="20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12" xfId="0" applyFont="1" applyBorder="1" applyAlignment="1">
      <alignment horizontal="left"/>
    </xf>
    <xf numFmtId="3" fontId="58" fillId="0" borderId="11" xfId="0" applyNumberFormat="1" applyFont="1" applyBorder="1" applyAlignment="1">
      <alignment/>
    </xf>
    <xf numFmtId="3" fontId="0" fillId="0" borderId="11" xfId="0" applyNumberFormat="1" applyBorder="1" applyAlignment="1">
      <alignment horizontal="right" vertical="center" wrapText="1"/>
    </xf>
    <xf numFmtId="3" fontId="58" fillId="0" borderId="12" xfId="0" applyNumberFormat="1" applyFont="1" applyBorder="1" applyAlignment="1">
      <alignment/>
    </xf>
    <xf numFmtId="3" fontId="8" fillId="0" borderId="18" xfId="0" applyNumberFormat="1" applyFont="1" applyBorder="1" applyAlignment="1">
      <alignment horizontal="right"/>
    </xf>
    <xf numFmtId="0" fontId="58" fillId="0" borderId="11" xfId="0" applyFont="1" applyBorder="1" applyAlignment="1">
      <alignment/>
    </xf>
    <xf numFmtId="9" fontId="1" fillId="0" borderId="12" xfId="0" applyNumberFormat="1" applyFont="1" applyBorder="1" applyAlignment="1">
      <alignment horizontal="right" vertical="center"/>
    </xf>
    <xf numFmtId="9" fontId="1" fillId="0" borderId="14" xfId="0" applyNumberFormat="1" applyFont="1" applyBorder="1" applyAlignment="1">
      <alignment horizontal="right" vertical="center"/>
    </xf>
    <xf numFmtId="9" fontId="1" fillId="0" borderId="18" xfId="0" applyNumberFormat="1" applyFont="1" applyBorder="1" applyAlignment="1">
      <alignment horizontal="right" vertical="center"/>
    </xf>
    <xf numFmtId="9" fontId="1" fillId="0" borderId="16" xfId="0" applyNumberFormat="1" applyFont="1" applyBorder="1" applyAlignment="1">
      <alignment horizontal="right" vertical="center"/>
    </xf>
    <xf numFmtId="9" fontId="8" fillId="0" borderId="11" xfId="101" applyNumberFormat="1" applyFont="1" applyFill="1" applyBorder="1" applyAlignment="1">
      <alignment horizontal="right"/>
    </xf>
    <xf numFmtId="3" fontId="58" fillId="0" borderId="11" xfId="101" applyNumberFormat="1" applyFont="1" applyFill="1" applyBorder="1" applyAlignment="1">
      <alignment horizontal="right"/>
    </xf>
    <xf numFmtId="3" fontId="12" fillId="0" borderId="12" xfId="0" applyNumberFormat="1" applyFont="1" applyBorder="1" applyAlignment="1">
      <alignment horizontal="right"/>
    </xf>
    <xf numFmtId="9" fontId="1" fillId="0" borderId="16" xfId="81" applyNumberFormat="1" applyFont="1" applyBorder="1" applyAlignment="1">
      <alignment/>
      <protection/>
    </xf>
    <xf numFmtId="3" fontId="3" fillId="0" borderId="12" xfId="81" applyNumberFormat="1" applyFont="1" applyBorder="1" applyAlignment="1">
      <alignment/>
      <protection/>
    </xf>
    <xf numFmtId="3" fontId="2" fillId="0" borderId="23" xfId="81" applyNumberFormat="1" applyFont="1" applyBorder="1">
      <alignment/>
      <protection/>
    </xf>
    <xf numFmtId="3" fontId="10" fillId="0" borderId="11" xfId="89" applyNumberFormat="1" applyFont="1" applyBorder="1" applyAlignment="1">
      <alignment horizontal="right"/>
      <protection/>
    </xf>
    <xf numFmtId="9" fontId="12" fillId="0" borderId="14" xfId="81" applyNumberFormat="1" applyFont="1" applyBorder="1" applyAlignment="1">
      <alignment/>
      <protection/>
    </xf>
    <xf numFmtId="9" fontId="3" fillId="0" borderId="14" xfId="81" applyNumberFormat="1" applyFont="1" applyBorder="1" applyAlignment="1">
      <alignment vertical="center"/>
      <protection/>
    </xf>
    <xf numFmtId="3" fontId="2" fillId="0" borderId="12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left"/>
    </xf>
    <xf numFmtId="9" fontId="2" fillId="0" borderId="13" xfId="0" applyNumberFormat="1" applyFont="1" applyBorder="1" applyAlignment="1">
      <alignment horizontal="right" vertical="center"/>
    </xf>
    <xf numFmtId="0" fontId="0" fillId="0" borderId="29" xfId="0" applyFont="1" applyBorder="1" applyAlignment="1">
      <alignment horizontal="left"/>
    </xf>
    <xf numFmtId="3" fontId="10" fillId="0" borderId="14" xfId="0" applyNumberFormat="1" applyFont="1" applyBorder="1" applyAlignment="1">
      <alignment horizontal="right" vertical="center"/>
    </xf>
    <xf numFmtId="3" fontId="8" fillId="0" borderId="16" xfId="0" applyNumberFormat="1" applyFont="1" applyFill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1" xfId="0" applyNumberFormat="1" applyFont="1" applyFill="1" applyBorder="1" applyAlignment="1" applyProtection="1">
      <alignment horizontal="right"/>
      <protection locked="0"/>
    </xf>
    <xf numFmtId="3" fontId="2" fillId="0" borderId="16" xfId="0" applyNumberFormat="1" applyFont="1" applyFill="1" applyBorder="1" applyAlignment="1" applyProtection="1">
      <alignment horizontal="right"/>
      <protection locked="0"/>
    </xf>
    <xf numFmtId="3" fontId="1" fillId="0" borderId="14" xfId="0" applyNumberFormat="1" applyFont="1" applyFill="1" applyBorder="1" applyAlignment="1" applyProtection="1">
      <alignment horizontal="right"/>
      <protection locked="0"/>
    </xf>
    <xf numFmtId="3" fontId="1" fillId="0" borderId="16" xfId="0" applyNumberFormat="1" applyFont="1" applyFill="1" applyBorder="1" applyAlignment="1" applyProtection="1">
      <alignment horizontal="right"/>
      <protection locked="0"/>
    </xf>
    <xf numFmtId="3" fontId="1" fillId="0" borderId="16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3" fontId="1" fillId="0" borderId="14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 applyProtection="1">
      <alignment horizontal="right"/>
      <protection locked="0"/>
    </xf>
    <xf numFmtId="3" fontId="12" fillId="0" borderId="14" xfId="0" applyNumberFormat="1" applyFont="1" applyFill="1" applyBorder="1" applyAlignment="1" applyProtection="1">
      <alignment horizontal="right"/>
      <protection locked="0"/>
    </xf>
    <xf numFmtId="9" fontId="2" fillId="0" borderId="13" xfId="0" applyNumberFormat="1" applyFont="1" applyBorder="1" applyAlignment="1">
      <alignment/>
    </xf>
    <xf numFmtId="3" fontId="1" fillId="0" borderId="16" xfId="81" applyNumberFormat="1" applyFont="1" applyBorder="1">
      <alignment/>
      <protection/>
    </xf>
    <xf numFmtId="3" fontId="1" fillId="0" borderId="14" xfId="81" applyNumberFormat="1" applyFont="1" applyBorder="1">
      <alignment/>
      <protection/>
    </xf>
    <xf numFmtId="9" fontId="2" fillId="0" borderId="16" xfId="0" applyNumberFormat="1" applyFont="1" applyBorder="1" applyAlignment="1">
      <alignment horizontal="right" vertical="center"/>
    </xf>
    <xf numFmtId="9" fontId="2" fillId="0" borderId="14" xfId="0" applyNumberFormat="1" applyFont="1" applyBorder="1" applyAlignment="1">
      <alignment horizontal="right" vertical="center"/>
    </xf>
    <xf numFmtId="9" fontId="2" fillId="0" borderId="12" xfId="0" applyNumberFormat="1" applyFont="1" applyBorder="1" applyAlignment="1">
      <alignment/>
    </xf>
    <xf numFmtId="9" fontId="1" fillId="0" borderId="12" xfId="0" applyNumberFormat="1" applyFont="1" applyBorder="1" applyAlignment="1">
      <alignment/>
    </xf>
    <xf numFmtId="9" fontId="2" fillId="0" borderId="12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9" fontId="1" fillId="0" borderId="13" xfId="0" applyNumberFormat="1" applyFont="1" applyBorder="1" applyAlignment="1">
      <alignment horizontal="right"/>
    </xf>
    <xf numFmtId="9" fontId="2" fillId="0" borderId="13" xfId="0" applyNumberFormat="1" applyFont="1" applyBorder="1" applyAlignment="1">
      <alignment horizontal="right"/>
    </xf>
    <xf numFmtId="9" fontId="1" fillId="0" borderId="11" xfId="0" applyNumberFormat="1" applyFont="1" applyBorder="1" applyAlignment="1">
      <alignment horizontal="right"/>
    </xf>
    <xf numFmtId="9" fontId="4" fillId="0" borderId="11" xfId="0" applyNumberFormat="1" applyFont="1" applyBorder="1" applyAlignment="1">
      <alignment horizontal="right"/>
    </xf>
    <xf numFmtId="9" fontId="4" fillId="0" borderId="12" xfId="0" applyNumberFormat="1" applyFont="1" applyBorder="1" applyAlignment="1">
      <alignment horizontal="right"/>
    </xf>
    <xf numFmtId="9" fontId="8" fillId="0" borderId="13" xfId="101" applyNumberFormat="1" applyFont="1" applyFill="1" applyBorder="1" applyAlignment="1">
      <alignment horizontal="right"/>
    </xf>
    <xf numFmtId="9" fontId="10" fillId="0" borderId="13" xfId="101" applyNumberFormat="1" applyFont="1" applyFill="1" applyBorder="1" applyAlignment="1">
      <alignment horizontal="right"/>
    </xf>
    <xf numFmtId="9" fontId="1" fillId="0" borderId="18" xfId="0" applyNumberFormat="1" applyFont="1" applyBorder="1" applyAlignment="1">
      <alignment/>
    </xf>
    <xf numFmtId="9" fontId="1" fillId="0" borderId="16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9" fontId="58" fillId="0" borderId="11" xfId="101" applyNumberFormat="1" applyFont="1" applyFill="1" applyBorder="1" applyAlignment="1">
      <alignment horizontal="right"/>
    </xf>
    <xf numFmtId="9" fontId="10" fillId="0" borderId="12" xfId="101" applyNumberFormat="1" applyFont="1" applyFill="1" applyBorder="1" applyAlignment="1">
      <alignment horizontal="right"/>
    </xf>
    <xf numFmtId="9" fontId="10" fillId="0" borderId="11" xfId="101" applyNumberFormat="1" applyFont="1" applyFill="1" applyBorder="1" applyAlignment="1">
      <alignment horizontal="right"/>
    </xf>
    <xf numFmtId="9" fontId="4" fillId="0" borderId="18" xfId="0" applyNumberFormat="1" applyFont="1" applyBorder="1" applyAlignment="1">
      <alignment/>
    </xf>
    <xf numFmtId="9" fontId="2" fillId="0" borderId="12" xfId="0" applyNumberFormat="1" applyFont="1" applyBorder="1" applyAlignment="1">
      <alignment/>
    </xf>
    <xf numFmtId="9" fontId="2" fillId="0" borderId="16" xfId="0" applyNumberFormat="1" applyFont="1" applyBorder="1" applyAlignment="1">
      <alignment/>
    </xf>
    <xf numFmtId="9" fontId="2" fillId="0" borderId="14" xfId="0" applyNumberFormat="1" applyFont="1" applyBorder="1" applyAlignment="1">
      <alignment/>
    </xf>
    <xf numFmtId="9" fontId="8" fillId="0" borderId="12" xfId="89" applyNumberFormat="1" applyFont="1" applyBorder="1">
      <alignment/>
      <protection/>
    </xf>
    <xf numFmtId="9" fontId="8" fillId="0" borderId="13" xfId="89" applyNumberFormat="1" applyFont="1" applyBorder="1">
      <alignment/>
      <protection/>
    </xf>
    <xf numFmtId="9" fontId="10" fillId="0" borderId="13" xfId="89" applyNumberFormat="1" applyFont="1" applyBorder="1">
      <alignment/>
      <protection/>
    </xf>
    <xf numFmtId="9" fontId="8" fillId="0" borderId="18" xfId="89" applyNumberFormat="1" applyFont="1" applyBorder="1">
      <alignment/>
      <protection/>
    </xf>
    <xf numFmtId="9" fontId="10" fillId="0" borderId="14" xfId="89" applyNumberFormat="1" applyFont="1" applyBorder="1">
      <alignment/>
      <protection/>
    </xf>
    <xf numFmtId="3" fontId="12" fillId="0" borderId="25" xfId="81" applyNumberFormat="1" applyFont="1" applyBorder="1" applyAlignment="1">
      <alignment vertical="center"/>
      <protection/>
    </xf>
    <xf numFmtId="9" fontId="1" fillId="0" borderId="17" xfId="81" applyNumberFormat="1" applyFont="1" applyBorder="1" applyAlignment="1">
      <alignment/>
      <protection/>
    </xf>
    <xf numFmtId="0" fontId="0" fillId="0" borderId="0" xfId="0" applyAlignment="1">
      <alignment vertical="center"/>
    </xf>
    <xf numFmtId="9" fontId="1" fillId="0" borderId="16" xfId="0" applyNumberFormat="1" applyFont="1" applyBorder="1" applyAlignment="1">
      <alignment vertical="center"/>
    </xf>
    <xf numFmtId="9" fontId="1" fillId="0" borderId="14" xfId="0" applyNumberFormat="1" applyFont="1" applyBorder="1" applyAlignment="1">
      <alignment vertical="center"/>
    </xf>
    <xf numFmtId="0" fontId="67" fillId="0" borderId="0" xfId="73" applyFont="1">
      <alignment/>
      <protection/>
    </xf>
    <xf numFmtId="0" fontId="67" fillId="0" borderId="27" xfId="73" applyFont="1" applyBorder="1">
      <alignment/>
      <protection/>
    </xf>
    <xf numFmtId="0" fontId="34" fillId="0" borderId="27" xfId="73" applyFont="1" applyBorder="1" applyAlignment="1">
      <alignment horizontal="right"/>
      <protection/>
    </xf>
    <xf numFmtId="0" fontId="35" fillId="0" borderId="10" xfId="73" applyFont="1" applyBorder="1" applyAlignment="1">
      <alignment horizontal="center" vertical="center" wrapText="1"/>
      <protection/>
    </xf>
    <xf numFmtId="0" fontId="35" fillId="0" borderId="13" xfId="73" applyFont="1" applyBorder="1" applyAlignment="1">
      <alignment horizontal="center" vertical="center"/>
      <protection/>
    </xf>
    <xf numFmtId="0" fontId="35" fillId="0" borderId="26" xfId="73" applyFont="1" applyBorder="1" applyAlignment="1">
      <alignment horizontal="centerContinuous" vertical="center" wrapText="1"/>
      <protection/>
    </xf>
    <xf numFmtId="0" fontId="37" fillId="0" borderId="29" xfId="73" applyFont="1" applyBorder="1" applyAlignment="1">
      <alignment horizontal="centerContinuous"/>
      <protection/>
    </xf>
    <xf numFmtId="0" fontId="37" fillId="0" borderId="23" xfId="73" applyFont="1" applyBorder="1">
      <alignment/>
      <protection/>
    </xf>
    <xf numFmtId="0" fontId="35" fillId="0" borderId="12" xfId="73" applyFont="1" applyBorder="1">
      <alignment/>
      <protection/>
    </xf>
    <xf numFmtId="0" fontId="35" fillId="0" borderId="30" xfId="73" applyFont="1" applyBorder="1" applyAlignment="1">
      <alignment horizontal="centerContinuous"/>
      <protection/>
    </xf>
    <xf numFmtId="0" fontId="35" fillId="0" borderId="30" xfId="73" applyFont="1" applyBorder="1" applyAlignment="1">
      <alignment horizontal="left"/>
      <protection/>
    </xf>
    <xf numFmtId="0" fontId="3" fillId="0" borderId="12" xfId="73" applyFont="1" applyBorder="1" applyAlignment="1">
      <alignment horizontal="center" wrapText="1"/>
      <protection/>
    </xf>
    <xf numFmtId="0" fontId="37" fillId="0" borderId="13" xfId="73" applyFont="1" applyBorder="1">
      <alignment/>
      <protection/>
    </xf>
    <xf numFmtId="0" fontId="37" fillId="0" borderId="26" xfId="73" applyFont="1" applyBorder="1">
      <alignment/>
      <protection/>
    </xf>
    <xf numFmtId="0" fontId="35" fillId="0" borderId="13" xfId="73" applyFont="1" applyBorder="1">
      <alignment/>
      <protection/>
    </xf>
    <xf numFmtId="0" fontId="35" fillId="0" borderId="29" xfId="73" applyFont="1" applyBorder="1" applyAlignment="1">
      <alignment horizontal="centerContinuous"/>
      <protection/>
    </xf>
    <xf numFmtId="0" fontId="35" fillId="0" borderId="26" xfId="73" applyFont="1" applyBorder="1" applyAlignment="1">
      <alignment horizontal="center"/>
      <protection/>
    </xf>
    <xf numFmtId="0" fontId="35" fillId="0" borderId="13" xfId="73" applyFont="1" applyBorder="1" applyAlignment="1">
      <alignment horizontal="center"/>
      <protection/>
    </xf>
    <xf numFmtId="0" fontId="35" fillId="0" borderId="29" xfId="73" applyFont="1" applyBorder="1" applyAlignment="1">
      <alignment horizontal="center"/>
      <protection/>
    </xf>
    <xf numFmtId="0" fontId="37" fillId="0" borderId="10" xfId="73" applyFont="1" applyBorder="1">
      <alignment/>
      <protection/>
    </xf>
    <xf numFmtId="0" fontId="37" fillId="0" borderId="10" xfId="73" applyFont="1" applyBorder="1">
      <alignment/>
      <protection/>
    </xf>
    <xf numFmtId="3" fontId="37" fillId="0" borderId="10" xfId="73" applyNumberFormat="1" applyFont="1" applyBorder="1">
      <alignment/>
      <protection/>
    </xf>
    <xf numFmtId="3" fontId="37" fillId="0" borderId="10" xfId="73" applyNumberFormat="1" applyFont="1" applyBorder="1" applyAlignment="1">
      <alignment horizontal="right"/>
      <protection/>
    </xf>
    <xf numFmtId="0" fontId="37" fillId="0" borderId="11" xfId="73" applyFont="1" applyBorder="1">
      <alignment/>
      <protection/>
    </xf>
    <xf numFmtId="0" fontId="37" fillId="0" borderId="11" xfId="73" applyFont="1" applyBorder="1">
      <alignment/>
      <protection/>
    </xf>
    <xf numFmtId="3" fontId="37" fillId="0" borderId="11" xfId="73" applyNumberFormat="1" applyFont="1" applyBorder="1">
      <alignment/>
      <protection/>
    </xf>
    <xf numFmtId="3" fontId="37" fillId="0" borderId="11" xfId="73" applyNumberFormat="1" applyFont="1" applyBorder="1" applyAlignment="1">
      <alignment horizontal="right"/>
      <protection/>
    </xf>
    <xf numFmtId="0" fontId="37" fillId="0" borderId="11" xfId="73" applyFont="1" applyBorder="1" applyAlignment="1">
      <alignment/>
      <protection/>
    </xf>
    <xf numFmtId="3" fontId="35" fillId="0" borderId="29" xfId="73" applyNumberFormat="1" applyFont="1" applyBorder="1" applyAlignment="1">
      <alignment vertical="center" wrapText="1"/>
      <protection/>
    </xf>
    <xf numFmtId="165" fontId="37" fillId="0" borderId="11" xfId="73" applyNumberFormat="1" applyFont="1" applyBorder="1">
      <alignment/>
      <protection/>
    </xf>
    <xf numFmtId="0" fontId="35" fillId="0" borderId="12" xfId="73" applyFont="1" applyBorder="1" applyAlignment="1">
      <alignment horizontal="center"/>
      <protection/>
    </xf>
    <xf numFmtId="0" fontId="35" fillId="0" borderId="30" xfId="73" applyFont="1" applyBorder="1" applyAlignment="1">
      <alignment horizontal="center"/>
      <protection/>
    </xf>
    <xf numFmtId="3" fontId="37" fillId="0" borderId="11" xfId="73" applyNumberFormat="1" applyFont="1" applyFill="1" applyBorder="1">
      <alignment/>
      <protection/>
    </xf>
    <xf numFmtId="3" fontId="65" fillId="0" borderId="13" xfId="73" applyNumberFormat="1" applyFont="1" applyBorder="1">
      <alignment/>
      <protection/>
    </xf>
    <xf numFmtId="0" fontId="67" fillId="0" borderId="11" xfId="73" applyFont="1" applyBorder="1">
      <alignment/>
      <protection/>
    </xf>
    <xf numFmtId="3" fontId="35" fillId="0" borderId="11" xfId="73" applyNumberFormat="1" applyFont="1" applyBorder="1">
      <alignment/>
      <protection/>
    </xf>
    <xf numFmtId="3" fontId="65" fillId="0" borderId="11" xfId="73" applyNumberFormat="1" applyFont="1" applyBorder="1">
      <alignment/>
      <protection/>
    </xf>
    <xf numFmtId="3" fontId="66" fillId="0" borderId="11" xfId="73" applyNumberFormat="1" applyFont="1" applyBorder="1">
      <alignment/>
      <protection/>
    </xf>
    <xf numFmtId="0" fontId="37" fillId="0" borderId="20" xfId="73" applyFont="1" applyBorder="1">
      <alignment/>
      <protection/>
    </xf>
    <xf numFmtId="0" fontId="67" fillId="0" borderId="20" xfId="73" applyFont="1" applyBorder="1">
      <alignment/>
      <protection/>
    </xf>
    <xf numFmtId="0" fontId="65" fillId="0" borderId="26" xfId="73" applyFont="1" applyBorder="1" applyAlignment="1">
      <alignment/>
      <protection/>
    </xf>
    <xf numFmtId="0" fontId="0" fillId="0" borderId="48" xfId="73" applyBorder="1" applyAlignment="1">
      <alignment/>
      <protection/>
    </xf>
    <xf numFmtId="0" fontId="37" fillId="0" borderId="13" xfId="73" applyFont="1" applyBorder="1" applyAlignment="1">
      <alignment/>
      <protection/>
    </xf>
    <xf numFmtId="3" fontId="35" fillId="0" borderId="13" xfId="73" applyNumberFormat="1" applyFont="1" applyBorder="1" applyAlignment="1">
      <alignment/>
      <protection/>
    </xf>
    <xf numFmtId="3" fontId="65" fillId="0" borderId="13" xfId="73" applyNumberFormat="1" applyFont="1" applyBorder="1">
      <alignment/>
      <protection/>
    </xf>
    <xf numFmtId="3" fontId="8" fillId="0" borderId="16" xfId="89" applyNumberFormat="1" applyFont="1" applyBorder="1" applyAlignment="1">
      <alignment horizontal="right"/>
      <protection/>
    </xf>
    <xf numFmtId="0" fontId="14" fillId="0" borderId="0" xfId="80" applyFont="1" applyBorder="1" applyAlignment="1">
      <alignment horizontal="center" vertical="center"/>
      <protection/>
    </xf>
    <xf numFmtId="9" fontId="1" fillId="0" borderId="14" xfId="81" applyNumberFormat="1" applyFont="1" applyBorder="1" applyAlignment="1">
      <alignment vertical="center"/>
      <protection/>
    </xf>
    <xf numFmtId="0" fontId="3" fillId="0" borderId="0" xfId="71" applyFont="1" applyAlignment="1">
      <alignment horizontal="center"/>
      <protection/>
    </xf>
    <xf numFmtId="0" fontId="0" fillId="0" borderId="0" xfId="74" applyAlignment="1">
      <alignment/>
      <protection/>
    </xf>
    <xf numFmtId="0" fontId="0" fillId="0" borderId="0" xfId="71">
      <alignment/>
      <protection/>
    </xf>
    <xf numFmtId="0" fontId="3" fillId="0" borderId="0" xfId="71" applyFont="1" applyBorder="1" applyAlignment="1">
      <alignment horizontal="center"/>
      <protection/>
    </xf>
    <xf numFmtId="0" fontId="0" fillId="0" borderId="0" xfId="74" applyAlignment="1">
      <alignment horizontal="center"/>
      <protection/>
    </xf>
    <xf numFmtId="0" fontId="0" fillId="0" borderId="27" xfId="71" applyBorder="1">
      <alignment/>
      <protection/>
    </xf>
    <xf numFmtId="0" fontId="0" fillId="0" borderId="27" xfId="71" applyFont="1" applyBorder="1" applyAlignment="1">
      <alignment horizontal="right"/>
      <protection/>
    </xf>
    <xf numFmtId="0" fontId="3" fillId="0" borderId="13" xfId="71" applyFont="1" applyBorder="1">
      <alignment/>
      <protection/>
    </xf>
    <xf numFmtId="0" fontId="3" fillId="0" borderId="12" xfId="71" applyFont="1" applyBorder="1" applyAlignment="1">
      <alignment horizontal="center"/>
      <protection/>
    </xf>
    <xf numFmtId="0" fontId="0" fillId="0" borderId="13" xfId="71" applyFont="1" applyBorder="1">
      <alignment/>
      <protection/>
    </xf>
    <xf numFmtId="3" fontId="11" fillId="0" borderId="13" xfId="84" applyNumberFormat="1" applyFont="1" applyBorder="1">
      <alignment/>
      <protection/>
    </xf>
    <xf numFmtId="3" fontId="0" fillId="0" borderId="13" xfId="71" applyNumberFormat="1" applyFont="1" applyBorder="1">
      <alignment/>
      <protection/>
    </xf>
    <xf numFmtId="0" fontId="0" fillId="0" borderId="13" xfId="71" applyFont="1" applyBorder="1">
      <alignment/>
      <protection/>
    </xf>
    <xf numFmtId="3" fontId="0" fillId="0" borderId="13" xfId="71" applyNumberFormat="1" applyFont="1" applyBorder="1">
      <alignment/>
      <protection/>
    </xf>
    <xf numFmtId="0" fontId="3" fillId="0" borderId="13" xfId="71" applyFont="1" applyFill="1" applyBorder="1">
      <alignment/>
      <protection/>
    </xf>
    <xf numFmtId="3" fontId="3" fillId="0" borderId="13" xfId="71" applyNumberFormat="1" applyFont="1" applyBorder="1">
      <alignment/>
      <protection/>
    </xf>
    <xf numFmtId="0" fontId="3" fillId="0" borderId="13" xfId="71" applyFont="1" applyBorder="1">
      <alignment/>
      <protection/>
    </xf>
    <xf numFmtId="0" fontId="3" fillId="0" borderId="13" xfId="71" applyFont="1" applyFill="1" applyBorder="1">
      <alignment/>
      <protection/>
    </xf>
    <xf numFmtId="3" fontId="3" fillId="0" borderId="13" xfId="71" applyNumberFormat="1" applyFont="1" applyBorder="1">
      <alignment/>
      <protection/>
    </xf>
    <xf numFmtId="0" fontId="0" fillId="0" borderId="13" xfId="71" applyFont="1" applyFill="1" applyBorder="1">
      <alignment/>
      <protection/>
    </xf>
    <xf numFmtId="0" fontId="2" fillId="0" borderId="13" xfId="71" applyFont="1" applyBorder="1">
      <alignment/>
      <protection/>
    </xf>
    <xf numFmtId="0" fontId="2" fillId="0" borderId="13" xfId="71" applyFont="1" applyFill="1" applyBorder="1">
      <alignment/>
      <protection/>
    </xf>
    <xf numFmtId="3" fontId="2" fillId="0" borderId="13" xfId="71" applyNumberFormat="1" applyFont="1" applyBorder="1">
      <alignment/>
      <protection/>
    </xf>
    <xf numFmtId="0" fontId="0" fillId="0" borderId="13" xfId="79" applyFont="1" applyBorder="1" applyAlignment="1">
      <alignment horizontal="right"/>
      <protection/>
    </xf>
    <xf numFmtId="0" fontId="2" fillId="0" borderId="13" xfId="79" applyFont="1" applyBorder="1" applyAlignment="1">
      <alignment/>
      <protection/>
    </xf>
    <xf numFmtId="0" fontId="0" fillId="0" borderId="0" xfId="71" applyFont="1">
      <alignment/>
      <protection/>
    </xf>
    <xf numFmtId="0" fontId="0" fillId="0" borderId="13" xfId="79" applyFont="1" applyBorder="1" applyAlignment="1">
      <alignment/>
      <protection/>
    </xf>
    <xf numFmtId="0" fontId="1" fillId="0" borderId="13" xfId="79" applyFont="1" applyBorder="1" applyAlignment="1">
      <alignment/>
      <protection/>
    </xf>
    <xf numFmtId="0" fontId="2" fillId="0" borderId="13" xfId="79" applyFont="1" applyBorder="1" applyAlignment="1">
      <alignment/>
      <protection/>
    </xf>
    <xf numFmtId="0" fontId="0" fillId="0" borderId="0" xfId="71" applyBorder="1">
      <alignment/>
      <protection/>
    </xf>
    <xf numFmtId="0" fontId="57" fillId="0" borderId="0" xfId="71" applyFont="1">
      <alignment/>
      <protection/>
    </xf>
    <xf numFmtId="0" fontId="11" fillId="0" borderId="13" xfId="0" applyFont="1" applyBorder="1" applyAlignment="1">
      <alignment horizontal="left"/>
    </xf>
    <xf numFmtId="0" fontId="63" fillId="0" borderId="13" xfId="71" applyFont="1" applyBorder="1">
      <alignment/>
      <protection/>
    </xf>
    <xf numFmtId="3" fontId="63" fillId="0" borderId="13" xfId="71" applyNumberFormat="1" applyFont="1" applyBorder="1">
      <alignment/>
      <protection/>
    </xf>
    <xf numFmtId="3" fontId="63" fillId="0" borderId="13" xfId="0" applyNumberFormat="1" applyFont="1" applyBorder="1" applyAlignment="1">
      <alignment/>
    </xf>
    <xf numFmtId="0" fontId="66" fillId="0" borderId="0" xfId="84" applyFont="1" applyAlignment="1">
      <alignment horizontal="centerContinuous"/>
      <protection/>
    </xf>
    <xf numFmtId="0" fontId="0" fillId="0" borderId="0" xfId="84" applyAlignment="1">
      <alignment horizontal="centerContinuous"/>
      <protection/>
    </xf>
    <xf numFmtId="3" fontId="0" fillId="0" borderId="0" xfId="84" applyNumberFormat="1" applyAlignment="1">
      <alignment horizontal="centerContinuous"/>
      <protection/>
    </xf>
    <xf numFmtId="0" fontId="69" fillId="0" borderId="0" xfId="84" applyFont="1">
      <alignment/>
      <protection/>
    </xf>
    <xf numFmtId="0" fontId="69" fillId="0" borderId="0" xfId="84" applyFont="1" applyAlignment="1">
      <alignment/>
      <protection/>
    </xf>
    <xf numFmtId="3" fontId="69" fillId="0" borderId="0" xfId="84" applyNumberFormat="1" applyFont="1">
      <alignment/>
      <protection/>
    </xf>
    <xf numFmtId="3" fontId="70" fillId="0" borderId="0" xfId="84" applyNumberFormat="1" applyFont="1">
      <alignment/>
      <protection/>
    </xf>
    <xf numFmtId="0" fontId="38" fillId="0" borderId="10" xfId="84" applyFont="1" applyBorder="1" applyAlignment="1">
      <alignment horizontal="center"/>
      <protection/>
    </xf>
    <xf numFmtId="0" fontId="39" fillId="0" borderId="11" xfId="84" applyFont="1" applyBorder="1" applyAlignment="1">
      <alignment horizontal="center"/>
      <protection/>
    </xf>
    <xf numFmtId="0" fontId="38" fillId="0" borderId="11" xfId="84" applyFont="1" applyBorder="1" applyAlignment="1">
      <alignment horizontal="center"/>
      <protection/>
    </xf>
    <xf numFmtId="3" fontId="38" fillId="0" borderId="11" xfId="84" applyNumberFormat="1" applyFont="1" applyBorder="1" applyAlignment="1">
      <alignment horizontal="center"/>
      <protection/>
    </xf>
    <xf numFmtId="0" fontId="38" fillId="0" borderId="20" xfId="84" applyFont="1" applyBorder="1" applyAlignment="1">
      <alignment horizontal="center"/>
      <protection/>
    </xf>
    <xf numFmtId="3" fontId="38" fillId="0" borderId="0" xfId="84" applyNumberFormat="1" applyFont="1" applyBorder="1" applyAlignment="1">
      <alignment horizontal="center"/>
      <protection/>
    </xf>
    <xf numFmtId="0" fontId="38" fillId="0" borderId="11" xfId="84" applyFont="1" applyBorder="1" applyAlignment="1">
      <alignment/>
      <protection/>
    </xf>
    <xf numFmtId="3" fontId="38" fillId="0" borderId="12" xfId="84" applyNumberFormat="1" applyFont="1" applyBorder="1" applyAlignment="1">
      <alignment horizontal="center"/>
      <protection/>
    </xf>
    <xf numFmtId="0" fontId="38" fillId="0" borderId="23" xfId="84" applyFont="1" applyBorder="1" applyAlignment="1">
      <alignment horizontal="center"/>
      <protection/>
    </xf>
    <xf numFmtId="0" fontId="38" fillId="0" borderId="12" xfId="84" applyFont="1" applyBorder="1" applyAlignment="1">
      <alignment horizontal="center"/>
      <protection/>
    </xf>
    <xf numFmtId="3" fontId="38" fillId="0" borderId="0" xfId="84" applyNumberFormat="1" applyFont="1" applyBorder="1" applyAlignment="1">
      <alignment horizontal="left"/>
      <protection/>
    </xf>
    <xf numFmtId="0" fontId="38" fillId="0" borderId="13" xfId="84" applyFont="1" applyBorder="1" applyAlignment="1">
      <alignment horizontal="center"/>
      <protection/>
    </xf>
    <xf numFmtId="3" fontId="38" fillId="0" borderId="13" xfId="84" applyNumberFormat="1" applyFont="1" applyBorder="1" applyAlignment="1">
      <alignment horizontal="center"/>
      <protection/>
    </xf>
    <xf numFmtId="3" fontId="38" fillId="0" borderId="29" xfId="84" applyNumberFormat="1" applyFont="1" applyBorder="1" applyAlignment="1">
      <alignment horizontal="center"/>
      <protection/>
    </xf>
    <xf numFmtId="0" fontId="38" fillId="0" borderId="13" xfId="84" applyFont="1" applyBorder="1" applyAlignment="1">
      <alignment horizontal="left"/>
      <protection/>
    </xf>
    <xf numFmtId="3" fontId="38" fillId="0" borderId="13" xfId="84" applyNumberFormat="1" applyFont="1" applyBorder="1" applyAlignment="1">
      <alignment horizontal="right"/>
      <protection/>
    </xf>
    <xf numFmtId="0" fontId="39" fillId="0" borderId="13" xfId="84" applyFont="1" applyBorder="1">
      <alignment/>
      <protection/>
    </xf>
    <xf numFmtId="3" fontId="39" fillId="0" borderId="13" xfId="84" applyNumberFormat="1" applyFont="1" applyBorder="1" applyAlignment="1">
      <alignment/>
      <protection/>
    </xf>
    <xf numFmtId="3" fontId="38" fillId="0" borderId="13" xfId="84" applyNumberFormat="1" applyFont="1" applyBorder="1">
      <alignment/>
      <protection/>
    </xf>
    <xf numFmtId="3" fontId="39" fillId="0" borderId="13" xfId="84" applyNumberFormat="1" applyFont="1" applyBorder="1">
      <alignment/>
      <protection/>
    </xf>
    <xf numFmtId="3" fontId="38" fillId="0" borderId="13" xfId="84" applyNumberFormat="1" applyFont="1" applyBorder="1" applyAlignment="1">
      <alignment/>
      <protection/>
    </xf>
    <xf numFmtId="0" fontId="38" fillId="0" borderId="13" xfId="84" applyFont="1" applyBorder="1">
      <alignment/>
      <protection/>
    </xf>
    <xf numFmtId="3" fontId="38" fillId="0" borderId="12" xfId="84" applyNumberFormat="1" applyFont="1" applyBorder="1">
      <alignment/>
      <protection/>
    </xf>
    <xf numFmtId="3" fontId="39" fillId="0" borderId="12" xfId="84" applyNumberFormat="1" applyFont="1" applyBorder="1">
      <alignment/>
      <protection/>
    </xf>
    <xf numFmtId="0" fontId="38" fillId="0" borderId="12" xfId="84" applyFont="1" applyBorder="1">
      <alignment/>
      <protection/>
    </xf>
    <xf numFmtId="3" fontId="38" fillId="0" borderId="12" xfId="84" applyNumberFormat="1" applyFont="1" applyBorder="1" applyAlignment="1">
      <alignment horizontal="right"/>
      <protection/>
    </xf>
    <xf numFmtId="0" fontId="39" fillId="0" borderId="13" xfId="84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3" fontId="39" fillId="0" borderId="12" xfId="84" applyNumberFormat="1" applyFont="1" applyBorder="1" applyAlignment="1">
      <alignment/>
      <protection/>
    </xf>
    <xf numFmtId="0" fontId="39" fillId="0" borderId="12" xfId="84" applyFont="1" applyBorder="1">
      <alignment/>
      <protection/>
    </xf>
    <xf numFmtId="3" fontId="39" fillId="0" borderId="12" xfId="81" applyNumberFormat="1" applyFont="1" applyBorder="1" applyAlignment="1">
      <alignment/>
      <protection/>
    </xf>
    <xf numFmtId="3" fontId="64" fillId="0" borderId="13" xfId="81" applyNumberFormat="1" applyFont="1" applyBorder="1" applyAlignment="1">
      <alignment/>
      <protection/>
    </xf>
    <xf numFmtId="3" fontId="40" fillId="0" borderId="13" xfId="80" applyNumberFormat="1" applyFont="1" applyBorder="1">
      <alignment/>
      <protection/>
    </xf>
    <xf numFmtId="3" fontId="40" fillId="0" borderId="32" xfId="80" applyNumberFormat="1" applyFont="1" applyBorder="1">
      <alignment/>
      <protection/>
    </xf>
    <xf numFmtId="3" fontId="1" fillId="0" borderId="37" xfId="81" applyNumberFormat="1" applyFont="1" applyBorder="1" applyAlignment="1">
      <alignment/>
      <protection/>
    </xf>
    <xf numFmtId="3" fontId="38" fillId="0" borderId="34" xfId="80" applyNumberFormat="1" applyFont="1" applyBorder="1">
      <alignment/>
      <protection/>
    </xf>
    <xf numFmtId="0" fontId="39" fillId="0" borderId="41" xfId="80" applyFont="1" applyBorder="1">
      <alignment/>
      <protection/>
    </xf>
    <xf numFmtId="0" fontId="39" fillId="0" borderId="0" xfId="80" applyFont="1" applyBorder="1">
      <alignment/>
      <protection/>
    </xf>
    <xf numFmtId="0" fontId="39" fillId="0" borderId="49" xfId="80" applyFont="1" applyBorder="1">
      <alignment/>
      <protection/>
    </xf>
    <xf numFmtId="0" fontId="38" fillId="0" borderId="49" xfId="80" applyFont="1" applyBorder="1">
      <alignment/>
      <protection/>
    </xf>
    <xf numFmtId="3" fontId="39" fillId="0" borderId="30" xfId="0" applyNumberFormat="1" applyFont="1" applyBorder="1" applyAlignment="1">
      <alignment/>
    </xf>
    <xf numFmtId="3" fontId="39" fillId="0" borderId="31" xfId="0" applyNumberFormat="1" applyFont="1" applyBorder="1" applyAlignment="1">
      <alignment/>
    </xf>
    <xf numFmtId="3" fontId="39" fillId="0" borderId="23" xfId="80" applyNumberFormat="1" applyFont="1" applyBorder="1">
      <alignment/>
      <protection/>
    </xf>
    <xf numFmtId="3" fontId="39" fillId="0" borderId="26" xfId="0" applyNumberFormat="1" applyFont="1" applyBorder="1" applyAlignment="1">
      <alignment/>
    </xf>
    <xf numFmtId="3" fontId="39" fillId="0" borderId="26" xfId="80" applyNumberFormat="1" applyFont="1" applyBorder="1">
      <alignment/>
      <protection/>
    </xf>
    <xf numFmtId="3" fontId="39" fillId="0" borderId="15" xfId="80" applyNumberFormat="1" applyFont="1" applyBorder="1">
      <alignment/>
      <protection/>
    </xf>
    <xf numFmtId="3" fontId="39" fillId="0" borderId="38" xfId="80" applyNumberFormat="1" applyFont="1" applyBorder="1">
      <alignment/>
      <protection/>
    </xf>
    <xf numFmtId="3" fontId="2" fillId="0" borderId="26" xfId="81" applyNumberFormat="1" applyFont="1" applyFill="1" applyBorder="1" applyAlignment="1">
      <alignment/>
      <protection/>
    </xf>
    <xf numFmtId="3" fontId="2" fillId="0" borderId="22" xfId="81" applyNumberFormat="1" applyFont="1" applyFill="1" applyBorder="1" applyAlignment="1">
      <alignment/>
      <protection/>
    </xf>
    <xf numFmtId="3" fontId="1" fillId="0" borderId="21" xfId="81" applyNumberFormat="1" applyFont="1" applyFill="1" applyBorder="1" applyAlignment="1">
      <alignment/>
      <protection/>
    </xf>
    <xf numFmtId="3" fontId="2" fillId="0" borderId="23" xfId="81" applyNumberFormat="1" applyFont="1" applyFill="1" applyBorder="1" applyAlignment="1">
      <alignment/>
      <protection/>
    </xf>
    <xf numFmtId="3" fontId="2" fillId="0" borderId="17" xfId="81" applyNumberFormat="1" applyFont="1" applyFill="1" applyBorder="1" applyAlignment="1">
      <alignment/>
      <protection/>
    </xf>
    <xf numFmtId="3" fontId="1" fillId="0" borderId="22" xfId="81" applyNumberFormat="1" applyFont="1" applyFill="1" applyBorder="1" applyAlignment="1">
      <alignment/>
      <protection/>
    </xf>
    <xf numFmtId="3" fontId="3" fillId="0" borderId="22" xfId="81" applyNumberFormat="1" applyFont="1" applyFill="1" applyBorder="1" applyAlignment="1">
      <alignment vertical="center"/>
      <protection/>
    </xf>
    <xf numFmtId="3" fontId="3" fillId="0" borderId="25" xfId="81" applyNumberFormat="1" applyFont="1" applyFill="1" applyBorder="1" applyAlignment="1">
      <alignment vertical="center"/>
      <protection/>
    </xf>
    <xf numFmtId="3" fontId="2" fillId="0" borderId="44" xfId="81" applyNumberFormat="1" applyFont="1" applyFill="1" applyBorder="1" applyAlignment="1">
      <alignment/>
      <protection/>
    </xf>
    <xf numFmtId="3" fontId="1" fillId="0" borderId="16" xfId="81" applyNumberFormat="1" applyFont="1" applyFill="1" applyBorder="1" applyAlignment="1">
      <alignment/>
      <protection/>
    </xf>
    <xf numFmtId="3" fontId="1" fillId="0" borderId="16" xfId="81" applyNumberFormat="1" applyFont="1" applyFill="1" applyBorder="1" applyAlignment="1">
      <alignment vertical="center"/>
      <protection/>
    </xf>
    <xf numFmtId="3" fontId="1" fillId="0" borderId="14" xfId="81" applyNumberFormat="1" applyFont="1" applyFill="1" applyBorder="1" applyAlignment="1">
      <alignment/>
      <protection/>
    </xf>
    <xf numFmtId="3" fontId="1" fillId="0" borderId="25" xfId="81" applyNumberFormat="1" applyFont="1" applyFill="1" applyBorder="1" applyAlignment="1">
      <alignment/>
      <protection/>
    </xf>
    <xf numFmtId="3" fontId="1" fillId="0" borderId="26" xfId="81" applyNumberFormat="1" applyFont="1" applyFill="1" applyBorder="1" applyAlignment="1">
      <alignment/>
      <protection/>
    </xf>
    <xf numFmtId="3" fontId="4" fillId="0" borderId="22" xfId="81" applyNumberFormat="1" applyFont="1" applyFill="1" applyBorder="1" applyAlignment="1">
      <alignment/>
      <protection/>
    </xf>
    <xf numFmtId="3" fontId="2" fillId="0" borderId="25" xfId="81" applyNumberFormat="1" applyFont="1" applyFill="1" applyBorder="1" applyAlignment="1">
      <alignment/>
      <protection/>
    </xf>
    <xf numFmtId="3" fontId="1" fillId="0" borderId="23" xfId="81" applyNumberFormat="1" applyFont="1" applyFill="1" applyBorder="1" applyAlignment="1">
      <alignment/>
      <protection/>
    </xf>
    <xf numFmtId="3" fontId="4" fillId="0" borderId="23" xfId="81" applyNumberFormat="1" applyFont="1" applyFill="1" applyBorder="1" applyAlignment="1">
      <alignment/>
      <protection/>
    </xf>
    <xf numFmtId="3" fontId="4" fillId="0" borderId="15" xfId="81" applyNumberFormat="1" applyFont="1" applyFill="1" applyBorder="1" applyAlignment="1">
      <alignment/>
      <protection/>
    </xf>
    <xf numFmtId="3" fontId="3" fillId="0" borderId="21" xfId="81" applyNumberFormat="1" applyFont="1" applyFill="1" applyBorder="1" applyAlignment="1">
      <alignment vertical="center"/>
      <protection/>
    </xf>
    <xf numFmtId="3" fontId="2" fillId="0" borderId="25" xfId="81" applyNumberFormat="1" applyFont="1" applyFill="1" applyBorder="1" applyAlignment="1">
      <alignment vertical="center"/>
      <protection/>
    </xf>
    <xf numFmtId="3" fontId="1" fillId="0" borderId="26" xfId="81" applyNumberFormat="1" applyFont="1" applyFill="1" applyBorder="1" applyAlignment="1">
      <alignment/>
      <protection/>
    </xf>
    <xf numFmtId="3" fontId="1" fillId="0" borderId="20" xfId="81" applyNumberFormat="1" applyFont="1" applyFill="1" applyBorder="1" applyAlignment="1">
      <alignment/>
      <protection/>
    </xf>
    <xf numFmtId="3" fontId="2" fillId="0" borderId="20" xfId="81" applyNumberFormat="1" applyFont="1" applyFill="1" applyBorder="1" applyAlignment="1">
      <alignment/>
      <protection/>
    </xf>
    <xf numFmtId="3" fontId="1" fillId="0" borderId="21" xfId="81" applyNumberFormat="1" applyFont="1" applyFill="1" applyBorder="1" applyAlignment="1">
      <alignment/>
      <protection/>
    </xf>
    <xf numFmtId="3" fontId="2" fillId="0" borderId="23" xfId="81" applyNumberFormat="1" applyFont="1" applyFill="1" applyBorder="1" applyAlignment="1">
      <alignment/>
      <protection/>
    </xf>
    <xf numFmtId="3" fontId="1" fillId="0" borderId="44" xfId="81" applyNumberFormat="1" applyFont="1" applyFill="1" applyBorder="1" applyAlignment="1">
      <alignment/>
      <protection/>
    </xf>
    <xf numFmtId="3" fontId="1" fillId="0" borderId="20" xfId="81" applyNumberFormat="1" applyFont="1" applyFill="1" applyBorder="1" applyAlignment="1">
      <alignment/>
      <protection/>
    </xf>
    <xf numFmtId="3" fontId="4" fillId="0" borderId="22" xfId="81" applyNumberFormat="1" applyFont="1" applyFill="1" applyBorder="1" applyAlignment="1">
      <alignment/>
      <protection/>
    </xf>
    <xf numFmtId="3" fontId="1" fillId="0" borderId="22" xfId="81" applyNumberFormat="1" applyFont="1" applyFill="1" applyBorder="1" applyAlignment="1">
      <alignment/>
      <protection/>
    </xf>
    <xf numFmtId="3" fontId="3" fillId="0" borderId="20" xfId="81" applyNumberFormat="1" applyFont="1" applyFill="1" applyBorder="1" applyAlignment="1">
      <alignment vertical="center"/>
      <protection/>
    </xf>
    <xf numFmtId="3" fontId="4" fillId="0" borderId="23" xfId="81" applyNumberFormat="1" applyFont="1" applyFill="1" applyBorder="1" applyAlignment="1">
      <alignment/>
      <protection/>
    </xf>
    <xf numFmtId="3" fontId="4" fillId="0" borderId="26" xfId="81" applyNumberFormat="1" applyFont="1" applyFill="1" applyBorder="1" applyAlignment="1">
      <alignment/>
      <protection/>
    </xf>
    <xf numFmtId="3" fontId="2" fillId="0" borderId="26" xfId="81" applyNumberFormat="1" applyFont="1" applyFill="1" applyBorder="1" applyAlignment="1">
      <alignment/>
      <protection/>
    </xf>
    <xf numFmtId="3" fontId="8" fillId="0" borderId="26" xfId="81" applyNumberFormat="1" applyFont="1" applyFill="1" applyBorder="1" applyAlignment="1">
      <alignment/>
      <protection/>
    </xf>
    <xf numFmtId="3" fontId="2" fillId="0" borderId="15" xfId="81" applyNumberFormat="1" applyFont="1" applyFill="1" applyBorder="1" applyAlignment="1">
      <alignment/>
      <protection/>
    </xf>
    <xf numFmtId="3" fontId="1" fillId="0" borderId="23" xfId="81" applyNumberFormat="1" applyFont="1" applyFill="1" applyBorder="1" applyAlignment="1">
      <alignment/>
      <protection/>
    </xf>
    <xf numFmtId="3" fontId="2" fillId="0" borderId="12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3" fillId="0" borderId="0" xfId="0" applyNumberFormat="1" applyFont="1" applyAlignment="1">
      <alignment horizontal="right"/>
    </xf>
    <xf numFmtId="0" fontId="0" fillId="0" borderId="10" xfId="0" applyBorder="1" applyAlignment="1">
      <alignment horizontal="center" wrapText="1"/>
    </xf>
    <xf numFmtId="49" fontId="1" fillId="0" borderId="13" xfId="81" applyNumberFormat="1" applyFont="1" applyBorder="1" applyAlignment="1">
      <alignment horizontal="center" vertical="center" wrapText="1"/>
      <protection/>
    </xf>
    <xf numFmtId="0" fontId="0" fillId="0" borderId="13" xfId="8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right" vertical="center" wrapText="1"/>
    </xf>
    <xf numFmtId="0" fontId="71" fillId="0" borderId="0" xfId="84" applyFont="1" applyAlignment="1">
      <alignment horizontal="centerContinuous"/>
      <protection/>
    </xf>
    <xf numFmtId="0" fontId="72" fillId="0" borderId="0" xfId="84" applyFont="1" applyAlignment="1">
      <alignment horizontal="centerContinuous"/>
      <protection/>
    </xf>
    <xf numFmtId="0" fontId="0" fillId="0" borderId="0" xfId="84">
      <alignment/>
      <protection/>
    </xf>
    <xf numFmtId="0" fontId="65" fillId="0" borderId="0" xfId="84" applyFont="1">
      <alignment/>
      <protection/>
    </xf>
    <xf numFmtId="0" fontId="65" fillId="0" borderId="0" xfId="84" applyFont="1" applyAlignment="1">
      <alignment horizontal="right"/>
      <protection/>
    </xf>
    <xf numFmtId="0" fontId="71" fillId="0" borderId="0" xfId="84" applyFont="1" applyBorder="1">
      <alignment/>
      <protection/>
    </xf>
    <xf numFmtId="0" fontId="0" fillId="0" borderId="0" xfId="84" applyBorder="1">
      <alignment/>
      <protection/>
    </xf>
    <xf numFmtId="0" fontId="65" fillId="0" borderId="0" xfId="84" applyFont="1" applyBorder="1" applyAlignment="1">
      <alignment horizontal="center"/>
      <protection/>
    </xf>
    <xf numFmtId="0" fontId="66" fillId="0" borderId="0" xfId="84" applyFont="1" applyBorder="1">
      <alignment/>
      <protection/>
    </xf>
    <xf numFmtId="3" fontId="0" fillId="0" borderId="0" xfId="84" applyNumberFormat="1" applyBorder="1">
      <alignment/>
      <protection/>
    </xf>
    <xf numFmtId="0" fontId="65" fillId="0" borderId="0" xfId="84" applyFont="1" applyBorder="1">
      <alignment/>
      <protection/>
    </xf>
    <xf numFmtId="3" fontId="65" fillId="0" borderId="0" xfId="84" applyNumberFormat="1" applyFont="1" applyBorder="1">
      <alignment/>
      <protection/>
    </xf>
    <xf numFmtId="3" fontId="73" fillId="0" borderId="0" xfId="84" applyNumberFormat="1" applyFont="1" applyBorder="1">
      <alignment/>
      <protection/>
    </xf>
    <xf numFmtId="0" fontId="73" fillId="0" borderId="0" xfId="84" applyFont="1" applyBorder="1">
      <alignment/>
      <protection/>
    </xf>
    <xf numFmtId="0" fontId="0" fillId="0" borderId="0" xfId="84" applyFont="1" applyBorder="1">
      <alignment/>
      <protection/>
    </xf>
    <xf numFmtId="0" fontId="74" fillId="0" borderId="0" xfId="84" applyFont="1" applyBorder="1">
      <alignment/>
      <protection/>
    </xf>
    <xf numFmtId="0" fontId="75" fillId="0" borderId="0" xfId="84" applyFont="1" applyBorder="1">
      <alignment/>
      <protection/>
    </xf>
    <xf numFmtId="3" fontId="74" fillId="0" borderId="0" xfId="84" applyNumberFormat="1" applyFont="1" applyBorder="1">
      <alignment/>
      <protection/>
    </xf>
    <xf numFmtId="3" fontId="0" fillId="0" borderId="0" xfId="84" applyNumberFormat="1" applyFill="1" applyBorder="1">
      <alignment/>
      <protection/>
    </xf>
    <xf numFmtId="0" fontId="66" fillId="0" borderId="0" xfId="84" applyFont="1" applyBorder="1">
      <alignment/>
      <protection/>
    </xf>
    <xf numFmtId="3" fontId="66" fillId="0" borderId="0" xfId="84" applyNumberFormat="1" applyFont="1" applyBorder="1">
      <alignment/>
      <protection/>
    </xf>
    <xf numFmtId="0" fontId="65" fillId="0" borderId="0" xfId="84" applyFont="1" applyBorder="1">
      <alignment/>
      <protection/>
    </xf>
    <xf numFmtId="3" fontId="65" fillId="0" borderId="0" xfId="84" applyNumberFormat="1" applyFont="1" applyBorder="1">
      <alignment/>
      <protection/>
    </xf>
    <xf numFmtId="3" fontId="61" fillId="0" borderId="0" xfId="84" applyNumberFormat="1" applyFont="1" applyBorder="1">
      <alignment/>
      <protection/>
    </xf>
    <xf numFmtId="0" fontId="3" fillId="0" borderId="0" xfId="84" applyFont="1" applyBorder="1">
      <alignment/>
      <protection/>
    </xf>
    <xf numFmtId="0" fontId="0" fillId="0" borderId="27" xfId="0" applyBorder="1" applyAlignment="1">
      <alignment/>
    </xf>
    <xf numFmtId="0" fontId="3" fillId="0" borderId="11" xfId="0" applyFont="1" applyBorder="1" applyAlignment="1">
      <alignment/>
    </xf>
    <xf numFmtId="49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0" fillId="0" borderId="32" xfId="0" applyNumberFormat="1" applyBorder="1" applyAlignment="1">
      <alignment/>
    </xf>
    <xf numFmtId="3" fontId="0" fillId="0" borderId="32" xfId="0" applyNumberFormat="1" applyBorder="1" applyAlignment="1">
      <alignment/>
    </xf>
    <xf numFmtId="49" fontId="3" fillId="0" borderId="32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0" fontId="0" fillId="0" borderId="37" xfId="0" applyBorder="1" applyAlignment="1">
      <alignment/>
    </xf>
    <xf numFmtId="3" fontId="0" fillId="0" borderId="37" xfId="0" applyNumberFormat="1" applyBorder="1" applyAlignment="1">
      <alignment/>
    </xf>
    <xf numFmtId="49" fontId="3" fillId="0" borderId="37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0" fontId="0" fillId="0" borderId="0" xfId="77">
      <alignment/>
      <protection/>
    </xf>
    <xf numFmtId="0" fontId="0" fillId="0" borderId="50" xfId="77" applyBorder="1" applyAlignment="1">
      <alignment horizontal="left" vertical="center"/>
      <protection/>
    </xf>
    <xf numFmtId="0" fontId="0" fillId="0" borderId="51" xfId="77" applyBorder="1" applyAlignment="1">
      <alignment horizontal="left" vertical="center"/>
      <protection/>
    </xf>
    <xf numFmtId="0" fontId="3" fillId="0" borderId="51" xfId="77" applyFont="1" applyBorder="1" applyAlignment="1">
      <alignment horizontal="left" vertical="center"/>
      <protection/>
    </xf>
    <xf numFmtId="0" fontId="3" fillId="0" borderId="52" xfId="77" applyFont="1" applyBorder="1" applyAlignment="1">
      <alignment horizontal="left" vertical="center"/>
      <protection/>
    </xf>
    <xf numFmtId="0" fontId="3" fillId="0" borderId="53" xfId="77" applyFont="1" applyBorder="1" applyAlignment="1">
      <alignment horizontal="left" vertical="center"/>
      <protection/>
    </xf>
    <xf numFmtId="0" fontId="0" fillId="0" borderId="0" xfId="77" applyFont="1" applyAlignment="1">
      <alignment horizontal="right"/>
      <protection/>
    </xf>
    <xf numFmtId="0" fontId="0" fillId="0" borderId="51" xfId="77" applyFont="1" applyBorder="1" applyAlignment="1">
      <alignment horizontal="left" vertical="center"/>
      <protection/>
    </xf>
    <xf numFmtId="0" fontId="3" fillId="0" borderId="54" xfId="77" applyFont="1" applyBorder="1" applyAlignment="1">
      <alignment horizontal="left" vertical="center"/>
      <protection/>
    </xf>
    <xf numFmtId="49" fontId="0" fillId="0" borderId="13" xfId="71" applyNumberFormat="1" applyFont="1" applyFill="1" applyBorder="1">
      <alignment/>
      <protection/>
    </xf>
    <xf numFmtId="0" fontId="63" fillId="0" borderId="13" xfId="71" applyFont="1" applyFill="1" applyBorder="1">
      <alignment/>
      <protection/>
    </xf>
    <xf numFmtId="0" fontId="11" fillId="0" borderId="0" xfId="85">
      <alignment/>
      <protection/>
    </xf>
    <xf numFmtId="0" fontId="11" fillId="0" borderId="27" xfId="85" applyBorder="1">
      <alignment/>
      <protection/>
    </xf>
    <xf numFmtId="0" fontId="14" fillId="0" borderId="27" xfId="85" applyFont="1" applyBorder="1" applyAlignment="1">
      <alignment horizontal="right"/>
      <protection/>
    </xf>
    <xf numFmtId="0" fontId="35" fillId="0" borderId="13" xfId="85" applyFont="1" applyBorder="1" applyAlignment="1">
      <alignment horizontal="center" vertical="center"/>
      <protection/>
    </xf>
    <xf numFmtId="0" fontId="35" fillId="0" borderId="13" xfId="85" applyFont="1" applyFill="1" applyBorder="1" applyAlignment="1">
      <alignment horizontal="center" vertical="center"/>
      <protection/>
    </xf>
    <xf numFmtId="3" fontId="37" fillId="0" borderId="11" xfId="85" applyNumberFormat="1" applyFont="1" applyBorder="1" applyAlignment="1">
      <alignment vertical="center"/>
      <protection/>
    </xf>
    <xf numFmtId="0" fontId="11" fillId="0" borderId="10" xfId="85" applyBorder="1">
      <alignment/>
      <protection/>
    </xf>
    <xf numFmtId="0" fontId="80" fillId="0" borderId="0" xfId="64" applyFont="1" applyAlignment="1">
      <alignment vertical="center"/>
      <protection/>
    </xf>
    <xf numFmtId="0" fontId="81" fillId="0" borderId="0" xfId="64" applyFont="1" applyAlignment="1">
      <alignment horizontal="center" vertical="center" wrapText="1"/>
      <protection/>
    </xf>
    <xf numFmtId="0" fontId="81" fillId="0" borderId="0" xfId="64" applyFont="1" applyAlignment="1">
      <alignment horizontal="center" vertical="center"/>
      <protection/>
    </xf>
    <xf numFmtId="0" fontId="79" fillId="0" borderId="0" xfId="64" applyFont="1" applyAlignment="1">
      <alignment horizontal="right" vertical="center"/>
      <protection/>
    </xf>
    <xf numFmtId="0" fontId="80" fillId="0" borderId="0" xfId="64" applyFont="1" applyFill="1" applyAlignment="1">
      <alignment vertical="center"/>
      <protection/>
    </xf>
    <xf numFmtId="0" fontId="79" fillId="0" borderId="55" xfId="94" applyFont="1" applyFill="1" applyBorder="1" applyAlignment="1">
      <alignment vertical="center"/>
      <protection/>
    </xf>
    <xf numFmtId="0" fontId="79" fillId="0" borderId="56" xfId="94" applyNumberFormat="1" applyFont="1" applyFill="1" applyBorder="1" applyAlignment="1">
      <alignment horizontal="center" vertical="center"/>
      <protection/>
    </xf>
    <xf numFmtId="3" fontId="79" fillId="0" borderId="56" xfId="94" applyNumberFormat="1" applyFont="1" applyFill="1" applyBorder="1" applyAlignment="1">
      <alignment vertical="center"/>
      <protection/>
    </xf>
    <xf numFmtId="0" fontId="79" fillId="16" borderId="57" xfId="64" applyFont="1" applyFill="1" applyBorder="1" applyAlignment="1">
      <alignment vertical="center"/>
      <protection/>
    </xf>
    <xf numFmtId="0" fontId="79" fillId="16" borderId="58" xfId="94" applyNumberFormat="1" applyFont="1" applyFill="1" applyBorder="1" applyAlignment="1">
      <alignment horizontal="center" vertical="center"/>
      <protection/>
    </xf>
    <xf numFmtId="3" fontId="79" fillId="16" borderId="58" xfId="64" applyNumberFormat="1" applyFont="1" applyFill="1" applyBorder="1" applyAlignment="1">
      <alignment vertical="center"/>
      <protection/>
    </xf>
    <xf numFmtId="0" fontId="82" fillId="16" borderId="57" xfId="64" applyFont="1" applyFill="1" applyBorder="1" applyAlignment="1">
      <alignment vertical="center"/>
      <protection/>
    </xf>
    <xf numFmtId="0" fontId="83" fillId="16" borderId="58" xfId="94" applyNumberFormat="1" applyFont="1" applyFill="1" applyBorder="1" applyAlignment="1">
      <alignment horizontal="center" vertical="center"/>
      <protection/>
    </xf>
    <xf numFmtId="3" fontId="82" fillId="16" borderId="58" xfId="64" applyNumberFormat="1" applyFont="1" applyFill="1" applyBorder="1" applyAlignment="1">
      <alignment vertical="center"/>
      <protection/>
    </xf>
    <xf numFmtId="16" fontId="80" fillId="0" borderId="0" xfId="64" applyNumberFormat="1" applyFont="1" applyAlignment="1">
      <alignment vertical="center"/>
      <protection/>
    </xf>
    <xf numFmtId="49" fontId="80" fillId="16" borderId="57" xfId="64" applyNumberFormat="1" applyFont="1" applyFill="1" applyBorder="1" applyAlignment="1">
      <alignment vertical="center"/>
      <protection/>
    </xf>
    <xf numFmtId="3" fontId="80" fillId="16" borderId="58" xfId="64" applyNumberFormat="1" applyFont="1" applyFill="1" applyBorder="1" applyAlignment="1">
      <alignment vertical="center"/>
      <protection/>
    </xf>
    <xf numFmtId="49" fontId="84" fillId="16" borderId="57" xfId="64" applyNumberFormat="1" applyFont="1" applyFill="1" applyBorder="1" applyAlignment="1">
      <alignment vertical="center"/>
      <protection/>
    </xf>
    <xf numFmtId="49" fontId="79" fillId="16" borderId="58" xfId="94" applyNumberFormat="1" applyFont="1" applyFill="1" applyBorder="1" applyAlignment="1">
      <alignment horizontal="center" vertical="center"/>
      <protection/>
    </xf>
    <xf numFmtId="0" fontId="79" fillId="0" borderId="59" xfId="64" applyFont="1" applyFill="1" applyBorder="1" applyAlignment="1">
      <alignment vertical="center"/>
      <protection/>
    </xf>
    <xf numFmtId="0" fontId="79" fillId="0" borderId="60" xfId="94" applyNumberFormat="1" applyFont="1" applyFill="1" applyBorder="1" applyAlignment="1">
      <alignment horizontal="center" vertical="center"/>
      <protection/>
    </xf>
    <xf numFmtId="3" fontId="80" fillId="0" borderId="60" xfId="64" applyNumberFormat="1" applyFont="1" applyFill="1" applyBorder="1" applyAlignment="1">
      <alignment vertical="center"/>
      <protection/>
    </xf>
    <xf numFmtId="0" fontId="79" fillId="0" borderId="61" xfId="64" applyFont="1" applyFill="1" applyBorder="1" applyAlignment="1">
      <alignment vertical="center"/>
      <protection/>
    </xf>
    <xf numFmtId="0" fontId="79" fillId="0" borderId="62" xfId="94" applyNumberFormat="1" applyFont="1" applyFill="1" applyBorder="1" applyAlignment="1">
      <alignment horizontal="center" vertical="center"/>
      <protection/>
    </xf>
    <xf numFmtId="3" fontId="79" fillId="0" borderId="62" xfId="64" applyNumberFormat="1" applyFont="1" applyFill="1" applyBorder="1" applyAlignment="1">
      <alignment vertical="center"/>
      <protection/>
    </xf>
    <xf numFmtId="49" fontId="85" fillId="0" borderId="63" xfId="92" applyNumberFormat="1" applyFont="1" applyFill="1" applyBorder="1" applyAlignment="1" applyProtection="1">
      <alignment horizontal="left" vertical="center" wrapText="1" indent="1"/>
      <protection/>
    </xf>
    <xf numFmtId="3" fontId="80" fillId="0" borderId="58" xfId="64" applyNumberFormat="1" applyFont="1" applyFill="1" applyBorder="1" applyAlignment="1">
      <alignment vertical="center"/>
      <protection/>
    </xf>
    <xf numFmtId="0" fontId="79" fillId="0" borderId="62" xfId="64" applyFont="1" applyBorder="1" applyAlignment="1" applyProtection="1">
      <alignment horizontal="left" vertical="center" wrapText="1"/>
      <protection/>
    </xf>
    <xf numFmtId="49" fontId="84" fillId="0" borderId="63" xfId="92" applyNumberFormat="1" applyFont="1" applyFill="1" applyBorder="1" applyAlignment="1" applyProtection="1">
      <alignment horizontal="center" vertical="center" wrapText="1"/>
      <protection/>
    </xf>
    <xf numFmtId="0" fontId="79" fillId="0" borderId="55" xfId="64" applyFont="1" applyBorder="1" applyAlignment="1" applyProtection="1">
      <alignment horizontal="left" vertical="center" wrapText="1"/>
      <protection/>
    </xf>
    <xf numFmtId="3" fontId="79" fillId="0" borderId="56" xfId="64" applyNumberFormat="1" applyFont="1" applyFill="1" applyBorder="1" applyAlignment="1">
      <alignment vertical="center"/>
      <protection/>
    </xf>
    <xf numFmtId="0" fontId="82" fillId="0" borderId="64" xfId="64" applyFont="1" applyBorder="1" applyAlignment="1" applyProtection="1">
      <alignment horizontal="left" vertical="center" wrapText="1"/>
      <protection/>
    </xf>
    <xf numFmtId="49" fontId="79" fillId="0" borderId="65" xfId="94" applyNumberFormat="1" applyFont="1" applyFill="1" applyBorder="1" applyAlignment="1">
      <alignment horizontal="center" vertical="center"/>
      <protection/>
    </xf>
    <xf numFmtId="3" fontId="79" fillId="0" borderId="65" xfId="64" applyNumberFormat="1" applyFont="1" applyFill="1" applyBorder="1" applyAlignment="1">
      <alignment vertical="center"/>
      <protection/>
    </xf>
    <xf numFmtId="49" fontId="83" fillId="16" borderId="58" xfId="94" applyNumberFormat="1" applyFont="1" applyFill="1" applyBorder="1" applyAlignment="1">
      <alignment horizontal="center" vertical="center"/>
      <protection/>
    </xf>
    <xf numFmtId="0" fontId="79" fillId="16" borderId="64" xfId="64" applyFont="1" applyFill="1" applyBorder="1" applyAlignment="1">
      <alignment vertical="center"/>
      <protection/>
    </xf>
    <xf numFmtId="0" fontId="79" fillId="16" borderId="0" xfId="94" applyNumberFormat="1" applyFont="1" applyFill="1" applyBorder="1" applyAlignment="1">
      <alignment horizontal="center" vertical="center"/>
      <protection/>
    </xf>
    <xf numFmtId="0" fontId="79" fillId="16" borderId="0" xfId="64" applyFont="1" applyFill="1" applyBorder="1" applyAlignment="1">
      <alignment vertical="center"/>
      <protection/>
    </xf>
    <xf numFmtId="0" fontId="80" fillId="0" borderId="56" xfId="64" applyFont="1" applyBorder="1" applyAlignment="1" applyProtection="1">
      <alignment horizontal="left" vertical="center" wrapText="1"/>
      <protection/>
    </xf>
    <xf numFmtId="0" fontId="82" fillId="16" borderId="64" xfId="64" applyFont="1" applyFill="1" applyBorder="1" applyAlignment="1">
      <alignment vertical="center"/>
      <protection/>
    </xf>
    <xf numFmtId="0" fontId="83" fillId="16" borderId="0" xfId="94" applyNumberFormat="1" applyFont="1" applyFill="1" applyBorder="1" applyAlignment="1">
      <alignment horizontal="center" vertical="center"/>
      <protection/>
    </xf>
    <xf numFmtId="0" fontId="82" fillId="16" borderId="0" xfId="64" applyFont="1" applyFill="1" applyBorder="1" applyAlignment="1">
      <alignment vertical="center"/>
      <protection/>
    </xf>
    <xf numFmtId="0" fontId="79" fillId="0" borderId="66" xfId="94" applyNumberFormat="1" applyFont="1" applyFill="1" applyBorder="1" applyAlignment="1">
      <alignment horizontal="center" vertical="center"/>
      <protection/>
    </xf>
    <xf numFmtId="3" fontId="79" fillId="0" borderId="66" xfId="64" applyNumberFormat="1" applyFont="1" applyFill="1" applyBorder="1" applyAlignment="1">
      <alignment vertical="center"/>
      <protection/>
    </xf>
    <xf numFmtId="0" fontId="83" fillId="0" borderId="66" xfId="94" applyNumberFormat="1" applyFont="1" applyFill="1" applyBorder="1" applyAlignment="1">
      <alignment horizontal="center" vertical="center"/>
      <protection/>
    </xf>
    <xf numFmtId="3" fontId="83" fillId="0" borderId="66" xfId="64" applyNumberFormat="1" applyFont="1" applyFill="1" applyBorder="1" applyAlignment="1">
      <alignment vertical="center"/>
      <protection/>
    </xf>
    <xf numFmtId="0" fontId="82" fillId="0" borderId="0" xfId="64" applyFont="1" applyAlignment="1">
      <alignment vertical="center"/>
      <protection/>
    </xf>
    <xf numFmtId="3" fontId="85" fillId="0" borderId="66" xfId="64" applyNumberFormat="1" applyFont="1" applyFill="1" applyBorder="1" applyAlignment="1">
      <alignment vertical="center"/>
      <protection/>
    </xf>
    <xf numFmtId="49" fontId="86" fillId="16" borderId="67" xfId="64" applyNumberFormat="1" applyFont="1" applyFill="1" applyBorder="1" applyAlignment="1">
      <alignment vertical="center"/>
      <protection/>
    </xf>
    <xf numFmtId="49" fontId="83" fillId="0" borderId="66" xfId="94" applyNumberFormat="1" applyFont="1" applyFill="1" applyBorder="1" applyAlignment="1">
      <alignment horizontal="center" vertical="center"/>
      <protection/>
    </xf>
    <xf numFmtId="3" fontId="85" fillId="0" borderId="65" xfId="64" applyNumberFormat="1" applyFont="1" applyFill="1" applyBorder="1" applyAlignment="1">
      <alignment vertical="center"/>
      <protection/>
    </xf>
    <xf numFmtId="0" fontId="80" fillId="0" borderId="66" xfId="64" applyFont="1" applyBorder="1" applyAlignment="1" applyProtection="1">
      <alignment horizontal="left" vertical="center" wrapText="1"/>
      <protection/>
    </xf>
    <xf numFmtId="49" fontId="80" fillId="16" borderId="64" xfId="64" applyNumberFormat="1" applyFont="1" applyFill="1" applyBorder="1" applyAlignment="1">
      <alignment vertical="center"/>
      <protection/>
    </xf>
    <xf numFmtId="0" fontId="80" fillId="16" borderId="0" xfId="64" applyFont="1" applyFill="1" applyBorder="1" applyAlignment="1">
      <alignment vertical="center"/>
      <protection/>
    </xf>
    <xf numFmtId="0" fontId="80" fillId="0" borderId="58" xfId="64" applyFont="1" applyBorder="1" applyAlignment="1" applyProtection="1">
      <alignment horizontal="left" vertical="center" wrapText="1"/>
      <protection/>
    </xf>
    <xf numFmtId="0" fontId="79" fillId="0" borderId="58" xfId="94" applyNumberFormat="1" applyFont="1" applyFill="1" applyBorder="1" applyAlignment="1">
      <alignment horizontal="center" vertical="center"/>
      <protection/>
    </xf>
    <xf numFmtId="3" fontId="79" fillId="0" borderId="58" xfId="64" applyNumberFormat="1" applyFont="1" applyFill="1" applyBorder="1" applyAlignment="1">
      <alignment vertical="center"/>
      <protection/>
    </xf>
    <xf numFmtId="0" fontId="80" fillId="0" borderId="60" xfId="64" applyFont="1" applyBorder="1" applyAlignment="1" applyProtection="1">
      <alignment horizontal="left" vertical="center" wrapText="1"/>
      <protection/>
    </xf>
    <xf numFmtId="3" fontId="79" fillId="0" borderId="60" xfId="64" applyNumberFormat="1" applyFont="1" applyFill="1" applyBorder="1" applyAlignment="1">
      <alignment vertical="center"/>
      <protection/>
    </xf>
    <xf numFmtId="0" fontId="79" fillId="0" borderId="62" xfId="64" applyFont="1" applyFill="1" applyBorder="1" applyAlignment="1">
      <alignment vertical="center"/>
      <protection/>
    </xf>
    <xf numFmtId="0" fontId="79" fillId="0" borderId="62" xfId="94" applyFont="1" applyFill="1" applyBorder="1" applyAlignment="1">
      <alignment horizontal="center" vertical="center"/>
      <protection/>
    </xf>
    <xf numFmtId="3" fontId="79" fillId="0" borderId="68" xfId="64" applyNumberFormat="1" applyFont="1" applyFill="1" applyBorder="1" applyAlignment="1">
      <alignment vertical="center"/>
      <protection/>
    </xf>
    <xf numFmtId="0" fontId="80" fillId="0" borderId="0" xfId="64" applyFont="1" applyBorder="1" applyAlignment="1" applyProtection="1">
      <alignment horizontal="left" vertical="center" wrapText="1"/>
      <protection/>
    </xf>
    <xf numFmtId="0" fontId="79" fillId="0" borderId="0" xfId="94" applyFont="1" applyFill="1" applyBorder="1" applyAlignment="1">
      <alignment horizontal="center" vertical="center"/>
      <protection/>
    </xf>
    <xf numFmtId="0" fontId="79" fillId="0" borderId="0" xfId="64" applyFont="1" applyFill="1" applyAlignment="1">
      <alignment vertical="center"/>
      <protection/>
    </xf>
    <xf numFmtId="0" fontId="84" fillId="0" borderId="0" xfId="64" applyFont="1" applyAlignment="1">
      <alignment vertical="center"/>
      <protection/>
    </xf>
    <xf numFmtId="0" fontId="79" fillId="0" borderId="66" xfId="94" applyFont="1" applyFill="1" applyBorder="1" applyAlignment="1">
      <alignment vertical="center"/>
      <protection/>
    </xf>
    <xf numFmtId="0" fontId="79" fillId="0" borderId="66" xfId="94" applyFont="1" applyFill="1" applyBorder="1" applyAlignment="1">
      <alignment horizontal="center" vertical="center"/>
      <protection/>
    </xf>
    <xf numFmtId="0" fontId="79" fillId="0" borderId="58" xfId="94" applyFont="1" applyFill="1" applyBorder="1" applyAlignment="1">
      <alignment vertical="center"/>
      <protection/>
    </xf>
    <xf numFmtId="0" fontId="79" fillId="0" borderId="58" xfId="94" applyFont="1" applyFill="1" applyBorder="1" applyAlignment="1">
      <alignment horizontal="center" vertical="center"/>
      <protection/>
    </xf>
    <xf numFmtId="0" fontId="79" fillId="0" borderId="69" xfId="94" applyFont="1" applyFill="1" applyBorder="1" applyAlignment="1">
      <alignment vertical="center"/>
      <protection/>
    </xf>
    <xf numFmtId="0" fontId="79" fillId="0" borderId="69" xfId="94" applyFont="1" applyFill="1" applyBorder="1" applyAlignment="1">
      <alignment horizontal="center" vertical="center"/>
      <protection/>
    </xf>
    <xf numFmtId="0" fontId="79" fillId="0" borderId="66" xfId="64" applyFont="1" applyFill="1" applyBorder="1" applyAlignment="1">
      <alignment vertical="center"/>
      <protection/>
    </xf>
    <xf numFmtId="0" fontId="79" fillId="0" borderId="58" xfId="64" applyFont="1" applyFill="1" applyBorder="1" applyAlignment="1">
      <alignment vertical="center"/>
      <protection/>
    </xf>
    <xf numFmtId="0" fontId="79" fillId="0" borderId="62" xfId="64" applyFont="1" applyFill="1" applyBorder="1" applyAlignment="1">
      <alignment horizontal="left" vertical="center"/>
      <protection/>
    </xf>
    <xf numFmtId="0" fontId="79" fillId="0" borderId="69" xfId="64" applyFont="1" applyFill="1" applyBorder="1" applyAlignment="1">
      <alignment vertical="center"/>
      <protection/>
    </xf>
    <xf numFmtId="0" fontId="84" fillId="0" borderId="0" xfId="94" applyFont="1" applyFill="1" applyBorder="1" applyAlignment="1">
      <alignment vertical="center"/>
      <protection/>
    </xf>
    <xf numFmtId="0" fontId="79" fillId="0" borderId="61" xfId="64" applyFont="1" applyBorder="1" applyAlignment="1">
      <alignment vertical="center"/>
      <protection/>
    </xf>
    <xf numFmtId="3" fontId="85" fillId="0" borderId="62" xfId="64" applyNumberFormat="1" applyFont="1" applyBorder="1" applyAlignment="1">
      <alignment vertical="center"/>
      <protection/>
    </xf>
    <xf numFmtId="3" fontId="85" fillId="0" borderId="68" xfId="64" applyNumberFormat="1" applyFont="1" applyBorder="1" applyAlignment="1">
      <alignment vertical="center"/>
      <protection/>
    </xf>
    <xf numFmtId="0" fontId="80" fillId="0" borderId="70" xfId="64" applyFont="1" applyBorder="1" applyAlignment="1">
      <alignment vertical="center"/>
      <protection/>
    </xf>
    <xf numFmtId="0" fontId="80" fillId="0" borderId="66" xfId="94" applyFont="1" applyFill="1" applyBorder="1" applyAlignment="1">
      <alignment horizontal="center" vertical="center"/>
      <protection/>
    </xf>
    <xf numFmtId="3" fontId="84" fillId="0" borderId="69" xfId="64" applyNumberFormat="1" applyFont="1" applyBorder="1" applyAlignment="1">
      <alignment vertical="center"/>
      <protection/>
    </xf>
    <xf numFmtId="0" fontId="80" fillId="0" borderId="67" xfId="64" applyFont="1" applyBorder="1" applyAlignment="1">
      <alignment vertical="center"/>
      <protection/>
    </xf>
    <xf numFmtId="0" fontId="80" fillId="0" borderId="69" xfId="94" applyFont="1" applyFill="1" applyBorder="1" applyAlignment="1">
      <alignment horizontal="center" vertical="center"/>
      <protection/>
    </xf>
    <xf numFmtId="3" fontId="80" fillId="0" borderId="71" xfId="64" applyNumberFormat="1" applyFont="1" applyBorder="1" applyAlignment="1">
      <alignment vertical="center"/>
      <protection/>
    </xf>
    <xf numFmtId="0" fontId="80" fillId="0" borderId="55" xfId="64" applyFont="1" applyBorder="1" applyAlignment="1">
      <alignment vertical="center"/>
      <protection/>
    </xf>
    <xf numFmtId="0" fontId="80" fillId="0" borderId="56" xfId="94" applyFont="1" applyFill="1" applyBorder="1" applyAlignment="1">
      <alignment horizontal="center" vertical="center"/>
      <protection/>
    </xf>
    <xf numFmtId="3" fontId="84" fillId="0" borderId="56" xfId="64" applyNumberFormat="1" applyFont="1" applyBorder="1" applyAlignment="1">
      <alignment vertical="center"/>
      <protection/>
    </xf>
    <xf numFmtId="3" fontId="84" fillId="0" borderId="72" xfId="64" applyNumberFormat="1" applyFont="1" applyBorder="1" applyAlignment="1">
      <alignment vertical="center"/>
      <protection/>
    </xf>
    <xf numFmtId="3" fontId="84" fillId="0" borderId="58" xfId="64" applyNumberFormat="1" applyFont="1" applyBorder="1" applyAlignment="1">
      <alignment vertical="center"/>
      <protection/>
    </xf>
    <xf numFmtId="0" fontId="80" fillId="0" borderId="57" xfId="64" applyFont="1" applyBorder="1" applyAlignment="1">
      <alignment vertical="center"/>
      <protection/>
    </xf>
    <xf numFmtId="0" fontId="80" fillId="0" borderId="58" xfId="94" applyFont="1" applyFill="1" applyBorder="1" applyAlignment="1">
      <alignment horizontal="center" vertical="center"/>
      <protection/>
    </xf>
    <xf numFmtId="3" fontId="80" fillId="0" borderId="73" xfId="64" applyNumberFormat="1" applyFont="1" applyBorder="1" applyAlignment="1">
      <alignment vertical="center"/>
      <protection/>
    </xf>
    <xf numFmtId="3" fontId="84" fillId="0" borderId="74" xfId="64" applyNumberFormat="1" applyFont="1" applyBorder="1" applyAlignment="1">
      <alignment vertical="center"/>
      <protection/>
    </xf>
    <xf numFmtId="0" fontId="79" fillId="0" borderId="61" xfId="64" applyFont="1" applyBorder="1" applyAlignment="1">
      <alignment vertical="center" wrapText="1"/>
      <protection/>
    </xf>
    <xf numFmtId="3" fontId="84" fillId="0" borderId="66" xfId="64" applyNumberFormat="1" applyFont="1" applyBorder="1" applyAlignment="1">
      <alignment vertical="center"/>
      <protection/>
    </xf>
    <xf numFmtId="3" fontId="80" fillId="0" borderId="75" xfId="64" applyNumberFormat="1" applyFont="1" applyBorder="1" applyAlignment="1">
      <alignment vertical="center"/>
      <protection/>
    </xf>
    <xf numFmtId="0" fontId="80" fillId="0" borderId="59" xfId="64" applyFont="1" applyBorder="1" applyAlignment="1">
      <alignment vertical="center"/>
      <protection/>
    </xf>
    <xf numFmtId="0" fontId="80" fillId="0" borderId="60" xfId="94" applyFont="1" applyFill="1" applyBorder="1" applyAlignment="1">
      <alignment horizontal="center" vertical="center"/>
      <protection/>
    </xf>
    <xf numFmtId="3" fontId="84" fillId="0" borderId="60" xfId="64" applyNumberFormat="1" applyFont="1" applyBorder="1" applyAlignment="1">
      <alignment vertical="center"/>
      <protection/>
    </xf>
    <xf numFmtId="3" fontId="80" fillId="0" borderId="76" xfId="64" applyNumberFormat="1" applyFont="1" applyBorder="1" applyAlignment="1">
      <alignment vertical="center"/>
      <protection/>
    </xf>
    <xf numFmtId="0" fontId="88" fillId="0" borderId="0" xfId="93" applyFont="1" applyFill="1" applyBorder="1" applyAlignment="1">
      <alignment horizontal="left" vertical="center"/>
      <protection/>
    </xf>
    <xf numFmtId="0" fontId="80" fillId="0" borderId="66" xfId="64" applyFont="1" applyBorder="1" applyAlignment="1">
      <alignment vertical="center"/>
      <protection/>
    </xf>
    <xf numFmtId="0" fontId="79" fillId="0" borderId="66" xfId="64" applyFont="1" applyBorder="1" applyAlignment="1">
      <alignment horizontal="center" vertical="center"/>
      <protection/>
    </xf>
    <xf numFmtId="0" fontId="84" fillId="0" borderId="66" xfId="64" applyFont="1" applyBorder="1" applyAlignment="1">
      <alignment vertical="center"/>
      <protection/>
    </xf>
    <xf numFmtId="3" fontId="80" fillId="0" borderId="75" xfId="64" applyNumberFormat="1" applyFont="1" applyFill="1" applyBorder="1" applyAlignment="1">
      <alignment vertical="center"/>
      <protection/>
    </xf>
    <xf numFmtId="0" fontId="80" fillId="0" borderId="58" xfId="64" applyFont="1" applyBorder="1" applyAlignment="1">
      <alignment vertical="center"/>
      <protection/>
    </xf>
    <xf numFmtId="0" fontId="79" fillId="0" borderId="58" xfId="64" applyFont="1" applyBorder="1" applyAlignment="1">
      <alignment horizontal="center" vertical="center"/>
      <protection/>
    </xf>
    <xf numFmtId="0" fontId="84" fillId="0" borderId="58" xfId="64" applyFont="1" applyBorder="1" applyAlignment="1">
      <alignment vertical="center"/>
      <protection/>
    </xf>
    <xf numFmtId="3" fontId="80" fillId="0" borderId="73" xfId="64" applyNumberFormat="1" applyFont="1" applyFill="1" applyBorder="1" applyAlignment="1">
      <alignment vertical="center"/>
      <protection/>
    </xf>
    <xf numFmtId="11" fontId="80" fillId="0" borderId="58" xfId="64" applyNumberFormat="1" applyFont="1" applyBorder="1" applyAlignment="1">
      <alignment vertical="center"/>
      <protection/>
    </xf>
    <xf numFmtId="0" fontId="84" fillId="0" borderId="0" xfId="64" applyFont="1" applyFill="1" applyAlignment="1">
      <alignment vertical="center"/>
      <protection/>
    </xf>
    <xf numFmtId="0" fontId="88" fillId="0" borderId="0" xfId="93" applyFont="1" applyFill="1" applyBorder="1" applyAlignment="1">
      <alignment vertical="center"/>
      <protection/>
    </xf>
    <xf numFmtId="0" fontId="12" fillId="0" borderId="19" xfId="0" applyFont="1" applyFill="1" applyBorder="1" applyAlignment="1">
      <alignment/>
    </xf>
    <xf numFmtId="0" fontId="12" fillId="0" borderId="19" xfId="0" applyFont="1" applyFill="1" applyBorder="1" applyAlignment="1" applyProtection="1">
      <alignment/>
      <protection locked="0"/>
    </xf>
    <xf numFmtId="3" fontId="12" fillId="0" borderId="19" xfId="0" applyNumberFormat="1" applyFont="1" applyFill="1" applyBorder="1" applyAlignment="1" applyProtection="1">
      <alignment horizontal="center"/>
      <protection locked="0"/>
    </xf>
    <xf numFmtId="3" fontId="12" fillId="0" borderId="19" xfId="0" applyNumberFormat="1" applyFont="1" applyFill="1" applyBorder="1" applyAlignment="1" applyProtection="1">
      <alignment horizontal="left"/>
      <protection locked="0"/>
    </xf>
    <xf numFmtId="0" fontId="12" fillId="0" borderId="20" xfId="0" applyFont="1" applyFill="1" applyBorder="1" applyAlignment="1" applyProtection="1">
      <alignment/>
      <protection locked="0"/>
    </xf>
    <xf numFmtId="0" fontId="8" fillId="0" borderId="16" xfId="0" applyFont="1" applyFill="1" applyBorder="1" applyAlignment="1">
      <alignment/>
    </xf>
    <xf numFmtId="49" fontId="10" fillId="0" borderId="10" xfId="81" applyNumberFormat="1" applyFont="1" applyBorder="1" applyAlignment="1">
      <alignment horizontal="center" vertical="center" wrapText="1"/>
      <protection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 horizontal="center" wrapText="1"/>
    </xf>
    <xf numFmtId="49" fontId="1" fillId="0" borderId="11" xfId="81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11" xfId="89" applyFont="1" applyBorder="1" applyAlignment="1">
      <alignment horizontal="center" vertical="center" wrapText="1"/>
      <protection/>
    </xf>
    <xf numFmtId="0" fontId="10" fillId="0" borderId="0" xfId="89" applyFont="1" applyAlignment="1">
      <alignment horizontal="center" vertical="center"/>
      <protection/>
    </xf>
    <xf numFmtId="0" fontId="15" fillId="0" borderId="0" xfId="89" applyFont="1" applyAlignment="1">
      <alignment horizontal="center" vertical="center"/>
      <protection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10" xfId="81" applyNumberFormat="1" applyFont="1" applyBorder="1" applyAlignment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14" fillId="0" borderId="0" xfId="80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14" fillId="0" borderId="10" xfId="80" applyFont="1" applyBorder="1" applyAlignment="1">
      <alignment horizontal="center" vertical="center" wrapText="1"/>
      <protection/>
    </xf>
    <xf numFmtId="0" fontId="0" fillId="0" borderId="32" xfId="0" applyBorder="1" applyAlignment="1">
      <alignment horizontal="center" vertical="center"/>
    </xf>
    <xf numFmtId="0" fontId="0" fillId="0" borderId="32" xfId="81" applyBorder="1" applyAlignment="1">
      <alignment horizontal="center" vertical="center" wrapText="1"/>
      <protection/>
    </xf>
    <xf numFmtId="0" fontId="1" fillId="0" borderId="0" xfId="81" applyFont="1" applyBorder="1" applyAlignment="1">
      <alignment horizontal="center"/>
      <protection/>
    </xf>
    <xf numFmtId="0" fontId="0" fillId="0" borderId="0" xfId="81" applyAlignment="1">
      <alignment/>
      <protection/>
    </xf>
    <xf numFmtId="0" fontId="1" fillId="0" borderId="10" xfId="81" applyFont="1" applyBorder="1" applyAlignment="1">
      <alignment horizontal="center" vertical="center" wrapText="1"/>
      <protection/>
    </xf>
    <xf numFmtId="0" fontId="1" fillId="0" borderId="12" xfId="81" applyFont="1" applyBorder="1" applyAlignment="1">
      <alignment horizontal="center" vertical="center" wrapText="1"/>
      <protection/>
    </xf>
    <xf numFmtId="0" fontId="1" fillId="0" borderId="10" xfId="81" applyFont="1" applyBorder="1" applyAlignment="1">
      <alignment horizontal="center" vertical="center"/>
      <protection/>
    </xf>
    <xf numFmtId="0" fontId="0" fillId="0" borderId="12" xfId="81" applyBorder="1" applyAlignment="1">
      <alignment horizontal="center" vertical="center"/>
      <protection/>
    </xf>
    <xf numFmtId="3" fontId="1" fillId="0" borderId="10" xfId="81" applyNumberFormat="1" applyFont="1" applyBorder="1" applyAlignment="1">
      <alignment horizontal="center" vertical="center"/>
      <protection/>
    </xf>
    <xf numFmtId="49" fontId="1" fillId="0" borderId="15" xfId="81" applyNumberFormat="1" applyFont="1" applyBorder="1" applyAlignment="1">
      <alignment horizontal="center" vertical="center" wrapText="1"/>
      <protection/>
    </xf>
    <xf numFmtId="0" fontId="0" fillId="0" borderId="23" xfId="8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2" xfId="81" applyBorder="1" applyAlignment="1">
      <alignment horizontal="center" vertical="center" wrapText="1"/>
      <protection/>
    </xf>
    <xf numFmtId="0" fontId="0" fillId="0" borderId="11" xfId="8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9" fontId="1" fillId="0" borderId="10" xfId="81" applyNumberFormat="1" applyFont="1" applyFill="1" applyBorder="1" applyAlignment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0" fontId="48" fillId="0" borderId="19" xfId="86" applyFont="1" applyBorder="1" applyAlignment="1">
      <alignment horizontal="center" vertical="center"/>
      <protection/>
    </xf>
    <xf numFmtId="0" fontId="11" fillId="0" borderId="11" xfId="86" applyBorder="1" applyAlignment="1">
      <alignment horizontal="center" vertical="center"/>
      <protection/>
    </xf>
    <xf numFmtId="0" fontId="11" fillId="0" borderId="16" xfId="86" applyBorder="1" applyAlignment="1">
      <alignment horizontal="center" vertical="center"/>
      <protection/>
    </xf>
    <xf numFmtId="0" fontId="48" fillId="0" borderId="24" xfId="86" applyFont="1" applyBorder="1" applyAlignment="1">
      <alignment horizontal="center" vertical="center" wrapText="1"/>
      <protection/>
    </xf>
    <xf numFmtId="0" fontId="48" fillId="0" borderId="77" xfId="86" applyFont="1" applyBorder="1" applyAlignment="1">
      <alignment horizontal="center" vertical="center" wrapText="1"/>
      <protection/>
    </xf>
    <xf numFmtId="0" fontId="48" fillId="0" borderId="20" xfId="86" applyFont="1" applyBorder="1" applyAlignment="1">
      <alignment horizontal="center" vertical="center" wrapText="1"/>
      <protection/>
    </xf>
    <xf numFmtId="0" fontId="48" fillId="0" borderId="31" xfId="86" applyFont="1" applyBorder="1" applyAlignment="1">
      <alignment horizontal="center" vertical="center" wrapText="1"/>
      <protection/>
    </xf>
    <xf numFmtId="0" fontId="11" fillId="0" borderId="20" xfId="86" applyBorder="1" applyAlignment="1">
      <alignment horizontal="center" vertical="center" wrapText="1"/>
      <protection/>
    </xf>
    <xf numFmtId="0" fontId="11" fillId="0" borderId="31" xfId="86" applyBorder="1" applyAlignment="1">
      <alignment horizontal="center" vertical="center" wrapText="1"/>
      <protection/>
    </xf>
    <xf numFmtId="0" fontId="11" fillId="0" borderId="22" xfId="86" applyBorder="1" applyAlignment="1">
      <alignment horizontal="center" vertical="center" wrapText="1"/>
      <protection/>
    </xf>
    <xf numFmtId="0" fontId="11" fillId="0" borderId="40" xfId="86" applyBorder="1" applyAlignment="1">
      <alignment horizontal="center" vertical="center" wrapText="1"/>
      <protection/>
    </xf>
    <xf numFmtId="0" fontId="48" fillId="0" borderId="10" xfId="86" applyFont="1" applyBorder="1" applyAlignment="1">
      <alignment horizontal="center" vertical="center"/>
      <protection/>
    </xf>
    <xf numFmtId="0" fontId="48" fillId="0" borderId="11" xfId="86" applyFont="1" applyBorder="1" applyAlignment="1">
      <alignment horizontal="center" vertical="center"/>
      <protection/>
    </xf>
    <xf numFmtId="0" fontId="48" fillId="0" borderId="16" xfId="86" applyFont="1" applyBorder="1" applyAlignment="1">
      <alignment horizontal="center" vertical="center"/>
      <protection/>
    </xf>
    <xf numFmtId="0" fontId="48" fillId="0" borderId="12" xfId="86" applyFont="1" applyBorder="1" applyAlignment="1">
      <alignment horizontal="center" vertical="center"/>
      <protection/>
    </xf>
    <xf numFmtId="0" fontId="0" fillId="0" borderId="11" xfId="78" applyBorder="1" applyAlignment="1">
      <alignment/>
      <protection/>
    </xf>
    <xf numFmtId="0" fontId="0" fillId="0" borderId="77" xfId="78" applyBorder="1" applyAlignment="1">
      <alignment/>
      <protection/>
    </xf>
    <xf numFmtId="0" fontId="0" fillId="0" borderId="20" xfId="78" applyBorder="1" applyAlignment="1">
      <alignment/>
      <protection/>
    </xf>
    <xf numFmtId="0" fontId="0" fillId="0" borderId="31" xfId="78" applyBorder="1" applyAlignment="1">
      <alignment/>
      <protection/>
    </xf>
    <xf numFmtId="0" fontId="14" fillId="0" borderId="0" xfId="86" applyFont="1" applyAlignment="1">
      <alignment horizontal="center"/>
      <protection/>
    </xf>
    <xf numFmtId="0" fontId="35" fillId="0" borderId="0" xfId="86" applyFont="1" applyAlignment="1">
      <alignment horizontal="center"/>
      <protection/>
    </xf>
    <xf numFmtId="0" fontId="52" fillId="0" borderId="10" xfId="86" applyFont="1" applyBorder="1" applyAlignment="1">
      <alignment horizontal="center" vertical="center" wrapText="1"/>
      <protection/>
    </xf>
    <xf numFmtId="0" fontId="52" fillId="0" borderId="12" xfId="86" applyFont="1" applyBorder="1" applyAlignment="1">
      <alignment horizontal="center" vertical="center" wrapText="1"/>
      <protection/>
    </xf>
    <xf numFmtId="0" fontId="52" fillId="0" borderId="10" xfId="86" applyFont="1" applyBorder="1" applyAlignment="1">
      <alignment horizontal="center" vertical="center"/>
      <protection/>
    </xf>
    <xf numFmtId="0" fontId="52" fillId="0" borderId="12" xfId="86" applyFont="1" applyBorder="1" applyAlignment="1">
      <alignment horizontal="center" vertical="center"/>
      <protection/>
    </xf>
    <xf numFmtId="0" fontId="52" fillId="0" borderId="15" xfId="86" applyFont="1" applyBorder="1" applyAlignment="1">
      <alignment horizontal="center" vertical="center"/>
      <protection/>
    </xf>
    <xf numFmtId="0" fontId="52" fillId="0" borderId="35" xfId="86" applyFont="1" applyBorder="1" applyAlignment="1">
      <alignment horizontal="center" vertical="center"/>
      <protection/>
    </xf>
    <xf numFmtId="0" fontId="52" fillId="0" borderId="23" xfId="86" applyFont="1" applyBorder="1" applyAlignment="1">
      <alignment horizontal="center" vertical="center"/>
      <protection/>
    </xf>
    <xf numFmtId="0" fontId="52" fillId="0" borderId="30" xfId="86" applyFont="1" applyBorder="1" applyAlignment="1">
      <alignment horizontal="center" vertical="center"/>
      <protection/>
    </xf>
    <xf numFmtId="0" fontId="52" fillId="0" borderId="41" xfId="86" applyFont="1" applyBorder="1" applyAlignment="1">
      <alignment horizontal="center" vertical="center"/>
      <protection/>
    </xf>
    <xf numFmtId="0" fontId="52" fillId="0" borderId="27" xfId="86" applyFont="1" applyBorder="1" applyAlignment="1">
      <alignment horizontal="center" vertical="center"/>
      <protection/>
    </xf>
    <xf numFmtId="0" fontId="48" fillId="0" borderId="23" xfId="86" applyFont="1" applyBorder="1" applyAlignment="1">
      <alignment/>
      <protection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0" fillId="0" borderId="12" xfId="0" applyBorder="1" applyAlignment="1">
      <alignment horizontal="center" vertical="center"/>
    </xf>
    <xf numFmtId="0" fontId="48" fillId="0" borderId="24" xfId="86" applyFont="1" applyBorder="1" applyAlignment="1">
      <alignment horizontal="center" vertical="center"/>
      <protection/>
    </xf>
    <xf numFmtId="0" fontId="11" fillId="0" borderId="20" xfId="86" applyBorder="1" applyAlignment="1">
      <alignment horizontal="center" vertical="center"/>
      <protection/>
    </xf>
    <xf numFmtId="0" fontId="11" fillId="0" borderId="22" xfId="86" applyBorder="1" applyAlignment="1">
      <alignment horizontal="center" vertical="center"/>
      <protection/>
    </xf>
    <xf numFmtId="0" fontId="53" fillId="0" borderId="78" xfId="86" applyFont="1" applyBorder="1" applyAlignment="1">
      <alignment horizontal="center" vertical="center" wrapText="1"/>
      <protection/>
    </xf>
    <xf numFmtId="0" fontId="53" fillId="0" borderId="77" xfId="86" applyFont="1" applyBorder="1" applyAlignment="1">
      <alignment horizontal="center" vertical="center" wrapText="1"/>
      <protection/>
    </xf>
    <xf numFmtId="0" fontId="53" fillId="0" borderId="0" xfId="86" applyFont="1" applyBorder="1" applyAlignment="1">
      <alignment horizontal="center" vertical="center" wrapText="1"/>
      <protection/>
    </xf>
    <xf numFmtId="0" fontId="53" fillId="0" borderId="31" xfId="86" applyFont="1" applyBorder="1" applyAlignment="1">
      <alignment horizontal="center" vertical="center" wrapText="1"/>
      <protection/>
    </xf>
    <xf numFmtId="0" fontId="54" fillId="0" borderId="0" xfId="86" applyFont="1" applyBorder="1" applyAlignment="1">
      <alignment horizontal="center" vertical="center" wrapText="1"/>
      <protection/>
    </xf>
    <xf numFmtId="0" fontId="54" fillId="0" borderId="31" xfId="86" applyFont="1" applyBorder="1" applyAlignment="1">
      <alignment horizontal="center" vertical="center" wrapText="1"/>
      <protection/>
    </xf>
    <xf numFmtId="0" fontId="54" fillId="0" borderId="46" xfId="86" applyFont="1" applyBorder="1" applyAlignment="1">
      <alignment horizontal="center" vertical="center" wrapText="1"/>
      <protection/>
    </xf>
    <xf numFmtId="0" fontId="54" fillId="0" borderId="40" xfId="86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61" fillId="0" borderId="0" xfId="72" applyFont="1" applyAlignment="1">
      <alignment horizontal="center" vertical="center"/>
      <protection/>
    </xf>
    <xf numFmtId="0" fontId="14" fillId="0" borderId="0" xfId="90" applyFont="1" applyAlignment="1">
      <alignment horizontal="center" vertical="center"/>
      <protection/>
    </xf>
    <xf numFmtId="0" fontId="15" fillId="0" borderId="26" xfId="90" applyFont="1" applyBorder="1" applyAlignment="1">
      <alignment horizontal="center" vertical="center"/>
      <protection/>
    </xf>
    <xf numFmtId="0" fontId="15" fillId="0" borderId="29" xfId="90" applyFont="1" applyBorder="1" applyAlignment="1">
      <alignment horizontal="center" vertical="center"/>
      <protection/>
    </xf>
    <xf numFmtId="0" fontId="15" fillId="0" borderId="41" xfId="90" applyFont="1" applyBorder="1" applyAlignment="1">
      <alignment horizontal="center" vertical="center"/>
      <protection/>
    </xf>
    <xf numFmtId="0" fontId="15" fillId="0" borderId="27" xfId="90" applyFont="1" applyBorder="1" applyAlignment="1">
      <alignment horizontal="center" vertical="center"/>
      <protection/>
    </xf>
    <xf numFmtId="0" fontId="14" fillId="0" borderId="10" xfId="90" applyFont="1" applyBorder="1" applyAlignment="1">
      <alignment horizontal="center" vertical="center"/>
      <protection/>
    </xf>
    <xf numFmtId="0" fontId="14" fillId="0" borderId="12" xfId="90" applyFont="1" applyBorder="1" applyAlignment="1">
      <alignment horizontal="center" vertical="center"/>
      <protection/>
    </xf>
    <xf numFmtId="0" fontId="11" fillId="0" borderId="10" xfId="83" applyBorder="1" applyAlignment="1">
      <alignment horizontal="right" vertical="center"/>
      <protection/>
    </xf>
    <xf numFmtId="0" fontId="11" fillId="0" borderId="12" xfId="83" applyBorder="1" applyAlignment="1">
      <alignment horizontal="right" vertical="center"/>
      <protection/>
    </xf>
    <xf numFmtId="0" fontId="11" fillId="0" borderId="11" xfId="83" applyFont="1" applyBorder="1" applyAlignment="1">
      <alignment/>
      <protection/>
    </xf>
    <xf numFmtId="0" fontId="11" fillId="0" borderId="12" xfId="83" applyBorder="1" applyAlignment="1">
      <alignment/>
      <protection/>
    </xf>
    <xf numFmtId="0" fontId="11" fillId="0" borderId="15" xfId="83" applyFont="1" applyBorder="1" applyAlignment="1">
      <alignment/>
      <protection/>
    </xf>
    <xf numFmtId="0" fontId="11" fillId="0" borderId="41" xfId="83" applyBorder="1" applyAlignment="1">
      <alignment/>
      <protection/>
    </xf>
    <xf numFmtId="0" fontId="11" fillId="0" borderId="35" xfId="83" applyBorder="1" applyAlignment="1">
      <alignment/>
      <protection/>
    </xf>
    <xf numFmtId="0" fontId="11" fillId="0" borderId="23" xfId="83" applyBorder="1" applyAlignment="1">
      <alignment/>
      <protection/>
    </xf>
    <xf numFmtId="0" fontId="11" fillId="0" borderId="27" xfId="83" applyBorder="1" applyAlignment="1">
      <alignment/>
      <protection/>
    </xf>
    <xf numFmtId="0" fontId="11" fillId="0" borderId="30" xfId="83" applyBorder="1" applyAlignment="1">
      <alignment/>
      <protection/>
    </xf>
    <xf numFmtId="0" fontId="76" fillId="0" borderId="10" xfId="83" applyFont="1" applyBorder="1" applyAlignment="1">
      <alignment horizontal="right" vertical="center"/>
      <protection/>
    </xf>
    <xf numFmtId="0" fontId="76" fillId="0" borderId="12" xfId="83" applyFont="1" applyBorder="1" applyAlignment="1">
      <alignment horizontal="right" vertical="center"/>
      <protection/>
    </xf>
    <xf numFmtId="0" fontId="14" fillId="0" borderId="10" xfId="83" applyFont="1" applyBorder="1" applyAlignment="1">
      <alignment horizontal="right" vertical="center"/>
      <protection/>
    </xf>
    <xf numFmtId="0" fontId="14" fillId="0" borderId="12" xfId="83" applyFont="1" applyBorder="1" applyAlignment="1">
      <alignment horizontal="right" vertical="center"/>
      <protection/>
    </xf>
    <xf numFmtId="0" fontId="11" fillId="0" borderId="10" xfId="83" applyFont="1" applyBorder="1" applyAlignment="1">
      <alignment/>
      <protection/>
    </xf>
    <xf numFmtId="0" fontId="14" fillId="0" borderId="15" xfId="83" applyFont="1" applyBorder="1" applyAlignment="1">
      <alignment/>
      <protection/>
    </xf>
    <xf numFmtId="0" fontId="14" fillId="0" borderId="41" xfId="83" applyFont="1" applyBorder="1" applyAlignment="1">
      <alignment/>
      <protection/>
    </xf>
    <xf numFmtId="0" fontId="14" fillId="0" borderId="35" xfId="83" applyFont="1" applyBorder="1" applyAlignment="1">
      <alignment/>
      <protection/>
    </xf>
    <xf numFmtId="0" fontId="14" fillId="0" borderId="23" xfId="83" applyFont="1" applyBorder="1" applyAlignment="1">
      <alignment/>
      <protection/>
    </xf>
    <xf numFmtId="0" fontId="14" fillId="0" borderId="27" xfId="83" applyFont="1" applyBorder="1" applyAlignment="1">
      <alignment/>
      <protection/>
    </xf>
    <xf numFmtId="0" fontId="14" fillId="0" borderId="30" xfId="83" applyFont="1" applyBorder="1" applyAlignment="1">
      <alignment/>
      <protection/>
    </xf>
    <xf numFmtId="0" fontId="14" fillId="0" borderId="26" xfId="83" applyFont="1" applyBorder="1" applyAlignment="1">
      <alignment horizontal="center"/>
      <protection/>
    </xf>
    <xf numFmtId="0" fontId="14" fillId="0" borderId="48" xfId="83" applyFont="1" applyBorder="1" applyAlignment="1">
      <alignment horizontal="center"/>
      <protection/>
    </xf>
    <xf numFmtId="0" fontId="11" fillId="0" borderId="48" xfId="83" applyBorder="1" applyAlignment="1">
      <alignment horizontal="center"/>
      <protection/>
    </xf>
    <xf numFmtId="0" fontId="14" fillId="0" borderId="15" xfId="83" applyFont="1" applyBorder="1" applyAlignment="1">
      <alignment vertical="center" wrapText="1"/>
      <protection/>
    </xf>
    <xf numFmtId="0" fontId="14" fillId="0" borderId="41" xfId="83" applyFont="1" applyBorder="1" applyAlignment="1">
      <alignment vertical="center" wrapText="1"/>
      <protection/>
    </xf>
    <xf numFmtId="0" fontId="14" fillId="0" borderId="35" xfId="83" applyFont="1" applyBorder="1" applyAlignment="1">
      <alignment vertical="center" wrapText="1"/>
      <protection/>
    </xf>
    <xf numFmtId="0" fontId="14" fillId="0" borderId="20" xfId="83" applyFont="1" applyBorder="1" applyAlignment="1">
      <alignment vertical="center" wrapText="1"/>
      <protection/>
    </xf>
    <xf numFmtId="0" fontId="14" fillId="0" borderId="0" xfId="83" applyFont="1" applyBorder="1" applyAlignment="1">
      <alignment vertical="center" wrapText="1"/>
      <protection/>
    </xf>
    <xf numFmtId="0" fontId="14" fillId="0" borderId="31" xfId="83" applyFont="1" applyBorder="1" applyAlignment="1">
      <alignment vertical="center" wrapText="1"/>
      <protection/>
    </xf>
    <xf numFmtId="0" fontId="11" fillId="0" borderId="23" xfId="83" applyBorder="1" applyAlignment="1">
      <alignment wrapText="1"/>
      <protection/>
    </xf>
    <xf numFmtId="0" fontId="11" fillId="0" borderId="27" xfId="83" applyBorder="1" applyAlignment="1">
      <alignment wrapText="1"/>
      <protection/>
    </xf>
    <xf numFmtId="0" fontId="11" fillId="0" borderId="30" xfId="83" applyBorder="1" applyAlignment="1">
      <alignment wrapText="1"/>
      <protection/>
    </xf>
    <xf numFmtId="0" fontId="14" fillId="0" borderId="10" xfId="83" applyFont="1" applyBorder="1" applyAlignment="1">
      <alignment vertical="center" wrapText="1"/>
      <protection/>
    </xf>
    <xf numFmtId="0" fontId="11" fillId="0" borderId="11" xfId="83" applyBorder="1" applyAlignment="1">
      <alignment wrapText="1"/>
      <protection/>
    </xf>
    <xf numFmtId="0" fontId="11" fillId="0" borderId="12" xfId="83" applyBorder="1" applyAlignment="1">
      <alignment wrapText="1"/>
      <protection/>
    </xf>
    <xf numFmtId="0" fontId="14" fillId="0" borderId="10" xfId="83" applyFont="1" applyBorder="1" applyAlignment="1">
      <alignment vertical="center"/>
      <protection/>
    </xf>
    <xf numFmtId="0" fontId="14" fillId="0" borderId="11" xfId="83" applyFont="1" applyBorder="1" applyAlignment="1">
      <alignment vertical="center"/>
      <protection/>
    </xf>
    <xf numFmtId="0" fontId="14" fillId="0" borderId="12" xfId="83" applyFont="1" applyBorder="1" applyAlignment="1">
      <alignment vertical="center"/>
      <protection/>
    </xf>
    <xf numFmtId="0" fontId="3" fillId="0" borderId="0" xfId="75" applyFont="1" applyAlignment="1">
      <alignment horizontal="center"/>
      <protection/>
    </xf>
    <xf numFmtId="0" fontId="11" fillId="0" borderId="0" xfId="83" applyAlignment="1">
      <alignment/>
      <protection/>
    </xf>
    <xf numFmtId="0" fontId="14" fillId="0" borderId="0" xfId="83" applyFont="1" applyAlignment="1">
      <alignment horizontal="center"/>
      <protection/>
    </xf>
    <xf numFmtId="0" fontId="11" fillId="0" borderId="10" xfId="83" applyFont="1" applyBorder="1" applyAlignment="1">
      <alignment wrapText="1"/>
      <protection/>
    </xf>
    <xf numFmtId="0" fontId="11" fillId="0" borderId="0" xfId="83" applyFont="1" applyBorder="1" applyAlignment="1">
      <alignment wrapText="1"/>
      <protection/>
    </xf>
    <xf numFmtId="0" fontId="14" fillId="0" borderId="29" xfId="83" applyFont="1" applyBorder="1" applyAlignment="1">
      <alignment horizontal="center"/>
      <protection/>
    </xf>
    <xf numFmtId="0" fontId="11" fillId="0" borderId="11" xfId="83" applyFont="1" applyBorder="1" applyAlignment="1">
      <alignment wrapText="1"/>
      <protection/>
    </xf>
    <xf numFmtId="0" fontId="65" fillId="0" borderId="26" xfId="73" applyFont="1" applyBorder="1" applyAlignment="1">
      <alignment vertical="center" wrapText="1"/>
      <protection/>
    </xf>
    <xf numFmtId="0" fontId="0" fillId="0" borderId="29" xfId="73" applyBorder="1" applyAlignment="1">
      <alignment vertical="center" wrapText="1"/>
      <protection/>
    </xf>
    <xf numFmtId="0" fontId="35" fillId="0" borderId="10" xfId="73" applyFont="1" applyBorder="1" applyAlignment="1">
      <alignment horizontal="center" vertical="center" wrapText="1"/>
      <protection/>
    </xf>
    <xf numFmtId="0" fontId="0" fillId="0" borderId="12" xfId="73" applyBorder="1" applyAlignment="1">
      <alignment horizontal="center" vertical="center" wrapText="1"/>
      <protection/>
    </xf>
    <xf numFmtId="0" fontId="35" fillId="0" borderId="0" xfId="73" applyFont="1" applyAlignment="1">
      <alignment horizontal="center"/>
      <protection/>
    </xf>
    <xf numFmtId="0" fontId="0" fillId="0" borderId="0" xfId="84" applyAlignment="1">
      <alignment/>
      <protection/>
    </xf>
    <xf numFmtId="0" fontId="35" fillId="0" borderId="26" xfId="73" applyFont="1" applyBorder="1" applyAlignment="1">
      <alignment horizontal="center" vertical="center"/>
      <protection/>
    </xf>
    <xf numFmtId="0" fontId="0" fillId="0" borderId="48" xfId="73" applyBorder="1" applyAlignment="1">
      <alignment horizontal="center" vertical="center"/>
      <protection/>
    </xf>
    <xf numFmtId="0" fontId="35" fillId="0" borderId="41" xfId="73" applyFont="1" applyBorder="1" applyAlignment="1">
      <alignment horizontal="center" vertical="center" wrapText="1"/>
      <protection/>
    </xf>
    <xf numFmtId="0" fontId="0" fillId="0" borderId="27" xfId="73" applyBorder="1" applyAlignment="1">
      <alignment/>
      <protection/>
    </xf>
    <xf numFmtId="0" fontId="35" fillId="0" borderId="26" xfId="73" applyFont="1" applyBorder="1" applyAlignment="1">
      <alignment horizontal="center"/>
      <protection/>
    </xf>
    <xf numFmtId="0" fontId="35" fillId="0" borderId="29" xfId="73" applyFont="1" applyBorder="1" applyAlignment="1">
      <alignment horizontal="center"/>
      <protection/>
    </xf>
    <xf numFmtId="0" fontId="0" fillId="0" borderId="29" xfId="73" applyBorder="1" applyAlignment="1">
      <alignment horizontal="center" vertical="center"/>
      <protection/>
    </xf>
    <xf numFmtId="3" fontId="38" fillId="0" borderId="10" xfId="84" applyNumberFormat="1" applyFont="1" applyBorder="1" applyAlignment="1">
      <alignment horizontal="center" vertical="center" wrapText="1"/>
      <protection/>
    </xf>
    <xf numFmtId="0" fontId="38" fillId="0" borderId="15" xfId="84" applyFont="1" applyBorder="1" applyAlignment="1">
      <alignment horizontal="center"/>
      <protection/>
    </xf>
    <xf numFmtId="0" fontId="38" fillId="0" borderId="35" xfId="84" applyFont="1" applyBorder="1" applyAlignment="1">
      <alignment horizontal="center"/>
      <protection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8" fillId="0" borderId="23" xfId="84" applyFont="1" applyBorder="1" applyAlignment="1">
      <alignment horizontal="center"/>
      <protection/>
    </xf>
    <xf numFmtId="0" fontId="38" fillId="0" borderId="30" xfId="84" applyFont="1" applyBorder="1" applyAlignment="1">
      <alignment horizontal="center"/>
      <protection/>
    </xf>
    <xf numFmtId="3" fontId="38" fillId="0" borderId="23" xfId="84" applyNumberFormat="1" applyFont="1" applyBorder="1" applyAlignment="1">
      <alignment horizontal="center"/>
      <protection/>
    </xf>
    <xf numFmtId="0" fontId="39" fillId="0" borderId="27" xfId="84" applyFont="1" applyBorder="1" applyAlignment="1">
      <alignment horizontal="center"/>
      <protection/>
    </xf>
    <xf numFmtId="0" fontId="34" fillId="0" borderId="0" xfId="84" applyFont="1" applyAlignment="1">
      <alignment horizontal="center"/>
      <protection/>
    </xf>
    <xf numFmtId="0" fontId="0" fillId="0" borderId="0" xfId="84" applyAlignment="1">
      <alignment horizontal="center"/>
      <protection/>
    </xf>
    <xf numFmtId="0" fontId="68" fillId="0" borderId="0" xfId="84" applyFont="1" applyAlignment="1">
      <alignment horizontal="center"/>
      <protection/>
    </xf>
    <xf numFmtId="0" fontId="38" fillId="0" borderId="10" xfId="84" applyFont="1" applyBorder="1" applyAlignment="1">
      <alignment horizontal="center" vertical="center" wrapText="1"/>
      <protection/>
    </xf>
    <xf numFmtId="3" fontId="38" fillId="0" borderId="26" xfId="84" applyNumberFormat="1" applyFont="1" applyBorder="1" applyAlignment="1">
      <alignment horizontal="center"/>
      <protection/>
    </xf>
    <xf numFmtId="0" fontId="39" fillId="0" borderId="48" xfId="84" applyFont="1" applyBorder="1" applyAlignment="1">
      <alignment horizontal="center"/>
      <protection/>
    </xf>
    <xf numFmtId="0" fontId="0" fillId="0" borderId="48" xfId="84" applyBorder="1" applyAlignment="1">
      <alignment/>
      <protection/>
    </xf>
    <xf numFmtId="0" fontId="0" fillId="0" borderId="29" xfId="84" applyBorder="1" applyAlignment="1">
      <alignment/>
      <protection/>
    </xf>
    <xf numFmtId="0" fontId="3" fillId="0" borderId="0" xfId="71" applyFont="1" applyAlignment="1">
      <alignment horizontal="center"/>
      <protection/>
    </xf>
    <xf numFmtId="0" fontId="0" fillId="0" borderId="0" xfId="74" applyAlignment="1">
      <alignment/>
      <protection/>
    </xf>
    <xf numFmtId="0" fontId="3" fillId="0" borderId="0" xfId="71" applyFont="1" applyBorder="1" applyAlignment="1">
      <alignment horizontal="center"/>
      <protection/>
    </xf>
    <xf numFmtId="0" fontId="0" fillId="0" borderId="0" xfId="74" applyAlignment="1">
      <alignment horizontal="center"/>
      <protection/>
    </xf>
    <xf numFmtId="0" fontId="3" fillId="0" borderId="0" xfId="71" applyFont="1" applyAlignment="1">
      <alignment horizontal="center" vertical="center"/>
      <protection/>
    </xf>
    <xf numFmtId="3" fontId="80" fillId="0" borderId="51" xfId="94" applyNumberFormat="1" applyFont="1" applyFill="1" applyBorder="1" applyAlignment="1">
      <alignment horizontal="right" vertical="center"/>
      <protection/>
    </xf>
    <xf numFmtId="3" fontId="80" fillId="0" borderId="79" xfId="94" applyNumberFormat="1" applyFont="1" applyFill="1" applyBorder="1" applyAlignment="1">
      <alignment horizontal="right" vertical="center"/>
      <protection/>
    </xf>
    <xf numFmtId="3" fontId="79" fillId="0" borderId="61" xfId="64" applyNumberFormat="1" applyFont="1" applyFill="1" applyBorder="1" applyAlignment="1">
      <alignment horizontal="right" vertical="center"/>
      <protection/>
    </xf>
    <xf numFmtId="3" fontId="79" fillId="0" borderId="68" xfId="64" applyNumberFormat="1" applyFont="1" applyFill="1" applyBorder="1" applyAlignment="1">
      <alignment horizontal="right" vertical="center"/>
      <protection/>
    </xf>
    <xf numFmtId="3" fontId="80" fillId="0" borderId="80" xfId="94" applyNumberFormat="1" applyFont="1" applyFill="1" applyBorder="1" applyAlignment="1">
      <alignment horizontal="right" vertical="center"/>
      <protection/>
    </xf>
    <xf numFmtId="3" fontId="80" fillId="0" borderId="81" xfId="94" applyNumberFormat="1" applyFont="1" applyFill="1" applyBorder="1" applyAlignment="1">
      <alignment horizontal="right" vertical="center"/>
      <protection/>
    </xf>
    <xf numFmtId="0" fontId="79" fillId="0" borderId="55" xfId="94" applyFont="1" applyFill="1" applyBorder="1" applyAlignment="1">
      <alignment horizontal="center" vertical="center"/>
      <protection/>
    </xf>
    <xf numFmtId="0" fontId="79" fillId="0" borderId="59" xfId="94" applyFont="1" applyFill="1" applyBorder="1" applyAlignment="1">
      <alignment horizontal="center" vertical="center"/>
      <protection/>
    </xf>
    <xf numFmtId="0" fontId="79" fillId="0" borderId="56" xfId="94" applyFont="1" applyFill="1" applyBorder="1" applyAlignment="1">
      <alignment horizontal="center" vertical="center" wrapText="1"/>
      <protection/>
    </xf>
    <xf numFmtId="0" fontId="79" fillId="0" borderId="60" xfId="94" applyFont="1" applyFill="1" applyBorder="1" applyAlignment="1">
      <alignment horizontal="center" vertical="center"/>
      <protection/>
    </xf>
    <xf numFmtId="0" fontId="79" fillId="0" borderId="56" xfId="94" applyFont="1" applyFill="1" applyBorder="1" applyAlignment="1">
      <alignment horizontal="center" vertical="center"/>
      <protection/>
    </xf>
    <xf numFmtId="0" fontId="79" fillId="0" borderId="82" xfId="94" applyFont="1" applyFill="1" applyBorder="1" applyAlignment="1">
      <alignment horizontal="center" vertical="center" wrapText="1"/>
      <protection/>
    </xf>
    <xf numFmtId="0" fontId="79" fillId="0" borderId="76" xfId="94" applyFont="1" applyFill="1" applyBorder="1" applyAlignment="1">
      <alignment horizontal="center" vertical="center" wrapText="1"/>
      <protection/>
    </xf>
    <xf numFmtId="0" fontId="87" fillId="0" borderId="50" xfId="94" applyFont="1" applyFill="1" applyBorder="1" applyAlignment="1">
      <alignment horizontal="center" vertical="center" wrapText="1"/>
      <protection/>
    </xf>
    <xf numFmtId="0" fontId="87" fillId="0" borderId="83" xfId="94" applyFont="1" applyFill="1" applyBorder="1" applyAlignment="1">
      <alignment horizontal="center" vertical="center" wrapText="1"/>
      <protection/>
    </xf>
    <xf numFmtId="0" fontId="87" fillId="0" borderId="52" xfId="94" applyFont="1" applyFill="1" applyBorder="1" applyAlignment="1">
      <alignment horizontal="center" vertical="center" wrapText="1"/>
      <protection/>
    </xf>
    <xf numFmtId="0" fontId="87" fillId="0" borderId="84" xfId="94" applyFont="1" applyFill="1" applyBorder="1" applyAlignment="1">
      <alignment horizontal="center" vertical="center" wrapText="1"/>
      <protection/>
    </xf>
    <xf numFmtId="0" fontId="87" fillId="0" borderId="56" xfId="94" applyFont="1" applyFill="1" applyBorder="1" applyAlignment="1">
      <alignment horizontal="center" vertical="center" wrapText="1"/>
      <protection/>
    </xf>
    <xf numFmtId="0" fontId="87" fillId="0" borderId="60" xfId="94" applyFont="1" applyFill="1" applyBorder="1" applyAlignment="1">
      <alignment horizontal="center" vertical="center"/>
      <protection/>
    </xf>
    <xf numFmtId="0" fontId="87" fillId="0" borderId="82" xfId="94" applyFont="1" applyFill="1" applyBorder="1" applyAlignment="1">
      <alignment horizontal="center" vertical="center" wrapText="1"/>
      <protection/>
    </xf>
    <xf numFmtId="0" fontId="87" fillId="0" borderId="76" xfId="94" applyFont="1" applyFill="1" applyBorder="1" applyAlignment="1">
      <alignment horizontal="center" vertical="center"/>
      <protection/>
    </xf>
    <xf numFmtId="0" fontId="79" fillId="0" borderId="0" xfId="64" applyFont="1" applyAlignment="1">
      <alignment horizontal="center" vertical="center" wrapText="1"/>
      <protection/>
    </xf>
    <xf numFmtId="0" fontId="79" fillId="0" borderId="0" xfId="64" applyFont="1" applyAlignment="1">
      <alignment horizontal="center" vertical="center"/>
      <protection/>
    </xf>
    <xf numFmtId="0" fontId="79" fillId="0" borderId="60" xfId="94" applyFont="1" applyFill="1" applyBorder="1" applyAlignment="1">
      <alignment horizontal="center" vertical="center" wrapText="1"/>
      <protection/>
    </xf>
    <xf numFmtId="3" fontId="80" fillId="0" borderId="63" xfId="94" applyNumberFormat="1" applyFont="1" applyFill="1" applyBorder="1" applyAlignment="1">
      <alignment horizontal="right" vertical="center"/>
      <protection/>
    </xf>
    <xf numFmtId="3" fontId="80" fillId="0" borderId="85" xfId="94" applyNumberFormat="1" applyFont="1" applyFill="1" applyBorder="1" applyAlignment="1">
      <alignment horizontal="right" vertical="center"/>
      <protection/>
    </xf>
    <xf numFmtId="0" fontId="81" fillId="0" borderId="0" xfId="64" applyFont="1" applyAlignment="1">
      <alignment horizontal="center" vertical="center" wrapText="1"/>
      <protection/>
    </xf>
    <xf numFmtId="3" fontId="80" fillId="0" borderId="57" xfId="94" applyNumberFormat="1" applyFont="1" applyFill="1" applyBorder="1" applyAlignment="1">
      <alignment horizontal="right" vertical="center"/>
      <protection/>
    </xf>
    <xf numFmtId="3" fontId="80" fillId="0" borderId="73" xfId="94" applyNumberFormat="1" applyFont="1" applyFill="1" applyBorder="1" applyAlignment="1">
      <alignment horizontal="right" vertical="center"/>
      <protection/>
    </xf>
    <xf numFmtId="0" fontId="87" fillId="0" borderId="56" xfId="94" applyFont="1" applyFill="1" applyBorder="1" applyAlignment="1">
      <alignment horizontal="center" vertical="center"/>
      <protection/>
    </xf>
    <xf numFmtId="0" fontId="3" fillId="0" borderId="0" xfId="82" applyFont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3" fillId="0" borderId="13" xfId="77" applyFont="1" applyBorder="1" applyAlignment="1">
      <alignment horizontal="left" vertical="center" wrapText="1"/>
      <protection/>
    </xf>
    <xf numFmtId="0" fontId="0" fillId="0" borderId="17" xfId="77" applyFont="1" applyBorder="1" applyAlignment="1">
      <alignment horizontal="left" vertical="center" wrapText="1"/>
      <protection/>
    </xf>
    <xf numFmtId="0" fontId="0" fillId="0" borderId="17" xfId="77" applyBorder="1" applyAlignment="1">
      <alignment horizontal="left" vertical="center" wrapText="1"/>
      <protection/>
    </xf>
    <xf numFmtId="0" fontId="0" fillId="0" borderId="13" xfId="77" applyFont="1" applyBorder="1" applyAlignment="1">
      <alignment horizontal="left" vertical="center" wrapText="1"/>
      <protection/>
    </xf>
    <xf numFmtId="0" fontId="0" fillId="0" borderId="13" xfId="77" applyBorder="1" applyAlignment="1">
      <alignment horizontal="left" vertical="center" wrapText="1"/>
      <protection/>
    </xf>
    <xf numFmtId="3" fontId="0" fillId="0" borderId="13" xfId="77" applyNumberFormat="1" applyBorder="1" applyAlignment="1">
      <alignment horizontal="right"/>
      <protection/>
    </xf>
    <xf numFmtId="3" fontId="0" fillId="0" borderId="17" xfId="77" applyNumberFormat="1" applyBorder="1" applyAlignment="1">
      <alignment horizontal="right"/>
      <protection/>
    </xf>
    <xf numFmtId="0" fontId="0" fillId="0" borderId="0" xfId="77" applyAlignment="1">
      <alignment horizontal="center" wrapText="1"/>
      <protection/>
    </xf>
    <xf numFmtId="0" fontId="3" fillId="0" borderId="18" xfId="77" applyFont="1" applyBorder="1" applyAlignment="1">
      <alignment horizontal="left" vertical="center" wrapText="1"/>
      <protection/>
    </xf>
    <xf numFmtId="0" fontId="3" fillId="0" borderId="12" xfId="77" applyFont="1" applyBorder="1" applyAlignment="1">
      <alignment horizontal="left" vertical="center" wrapText="1"/>
      <protection/>
    </xf>
    <xf numFmtId="3" fontId="0" fillId="0" borderId="13" xfId="77" applyNumberFormat="1" applyFont="1" applyBorder="1" applyAlignment="1">
      <alignment horizontal="right"/>
      <protection/>
    </xf>
    <xf numFmtId="3" fontId="3" fillId="0" borderId="12" xfId="77" applyNumberFormat="1" applyFont="1" applyBorder="1" applyAlignment="1">
      <alignment horizontal="right"/>
      <protection/>
    </xf>
    <xf numFmtId="3" fontId="3" fillId="0" borderId="13" xfId="77" applyNumberFormat="1" applyFont="1" applyBorder="1" applyAlignment="1">
      <alignment horizontal="right"/>
      <protection/>
    </xf>
    <xf numFmtId="3" fontId="3" fillId="0" borderId="18" xfId="77" applyNumberFormat="1" applyFont="1" applyBorder="1" applyAlignment="1">
      <alignment horizontal="right"/>
      <protection/>
    </xf>
    <xf numFmtId="0" fontId="3" fillId="0" borderId="0" xfId="77" applyFont="1" applyAlignment="1">
      <alignment horizontal="center"/>
      <protection/>
    </xf>
    <xf numFmtId="0" fontId="3" fillId="0" borderId="86" xfId="77" applyFont="1" applyBorder="1" applyAlignment="1">
      <alignment horizontal="center" vertical="center"/>
      <protection/>
    </xf>
    <xf numFmtId="0" fontId="3" fillId="0" borderId="87" xfId="77" applyFont="1" applyBorder="1" applyAlignment="1">
      <alignment horizontal="center" vertical="center"/>
      <protection/>
    </xf>
    <xf numFmtId="0" fontId="3" fillId="0" borderId="19" xfId="77" applyFont="1" applyBorder="1" applyAlignment="1">
      <alignment horizontal="center" vertical="center"/>
      <protection/>
    </xf>
    <xf numFmtId="0" fontId="3" fillId="0" borderId="16" xfId="77" applyFont="1" applyBorder="1" applyAlignment="1">
      <alignment horizontal="center" vertical="center"/>
      <protection/>
    </xf>
    <xf numFmtId="0" fontId="3" fillId="0" borderId="19" xfId="77" applyFont="1" applyBorder="1" applyAlignment="1">
      <alignment horizontal="center" vertical="center" wrapText="1"/>
      <protection/>
    </xf>
    <xf numFmtId="0" fontId="3" fillId="0" borderId="16" xfId="77" applyFont="1" applyBorder="1" applyAlignment="1">
      <alignment horizontal="center" vertical="center" wrapText="1"/>
      <protection/>
    </xf>
    <xf numFmtId="3" fontId="37" fillId="0" borderId="10" xfId="85" applyNumberFormat="1" applyFont="1" applyBorder="1" applyAlignment="1">
      <alignment vertical="center"/>
      <protection/>
    </xf>
    <xf numFmtId="3" fontId="37" fillId="0" borderId="12" xfId="85" applyNumberFormat="1" applyFont="1" applyBorder="1" applyAlignment="1">
      <alignment vertical="center"/>
      <protection/>
    </xf>
    <xf numFmtId="3" fontId="35" fillId="0" borderId="10" xfId="85" applyNumberFormat="1" applyFont="1" applyBorder="1" applyAlignment="1">
      <alignment vertical="center"/>
      <protection/>
    </xf>
    <xf numFmtId="3" fontId="35" fillId="0" borderId="12" xfId="85" applyNumberFormat="1" applyFont="1" applyBorder="1" applyAlignment="1">
      <alignment vertical="center"/>
      <protection/>
    </xf>
    <xf numFmtId="0" fontId="52" fillId="0" borderId="0" xfId="85" applyFont="1" applyAlignment="1">
      <alignment horizontal="center" vertical="center"/>
      <protection/>
    </xf>
    <xf numFmtId="0" fontId="52" fillId="0" borderId="0" xfId="85" applyFont="1" applyAlignment="1">
      <alignment horizontal="center"/>
      <protection/>
    </xf>
    <xf numFmtId="0" fontId="37" fillId="0" borderId="26" xfId="85" applyFont="1" applyBorder="1" applyAlignment="1">
      <alignment vertical="center" wrapText="1"/>
      <protection/>
    </xf>
    <xf numFmtId="0" fontId="37" fillId="0" borderId="48" xfId="85" applyFont="1" applyBorder="1" applyAlignment="1">
      <alignment vertical="center" wrapText="1"/>
      <protection/>
    </xf>
    <xf numFmtId="0" fontId="37" fillId="0" borderId="29" xfId="85" applyFont="1" applyBorder="1" applyAlignment="1">
      <alignment vertical="center" wrapText="1"/>
      <protection/>
    </xf>
    <xf numFmtId="0" fontId="35" fillId="0" borderId="26" xfId="85" applyFont="1" applyBorder="1" applyAlignment="1">
      <alignment horizontal="center" vertical="center"/>
      <protection/>
    </xf>
    <xf numFmtId="0" fontId="14" fillId="0" borderId="48" xfId="85" applyFont="1" applyBorder="1" applyAlignment="1">
      <alignment horizontal="center" vertical="center"/>
      <protection/>
    </xf>
    <xf numFmtId="0" fontId="14" fillId="0" borderId="29" xfId="85" applyFont="1" applyBorder="1" applyAlignment="1">
      <alignment horizontal="center" vertical="center"/>
      <protection/>
    </xf>
    <xf numFmtId="3" fontId="37" fillId="0" borderId="15" xfId="85" applyNumberFormat="1" applyFont="1" applyBorder="1" applyAlignment="1">
      <alignment vertical="center"/>
      <protection/>
    </xf>
    <xf numFmtId="3" fontId="37" fillId="0" borderId="20" xfId="85" applyNumberFormat="1" applyFont="1" applyBorder="1" applyAlignment="1">
      <alignment vertical="center"/>
      <protection/>
    </xf>
    <xf numFmtId="0" fontId="35" fillId="0" borderId="13" xfId="85" applyFont="1" applyBorder="1" applyAlignment="1">
      <alignment vertical="center" wrapText="1"/>
      <protection/>
    </xf>
    <xf numFmtId="3" fontId="37" fillId="0" borderId="13" xfId="85" applyNumberFormat="1" applyFont="1" applyBorder="1" applyAlignment="1">
      <alignment vertical="center"/>
      <protection/>
    </xf>
    <xf numFmtId="0" fontId="35" fillId="0" borderId="26" xfId="85" applyFont="1" applyBorder="1" applyAlignment="1">
      <alignment vertical="center" wrapText="1"/>
      <protection/>
    </xf>
    <xf numFmtId="0" fontId="35" fillId="0" borderId="48" xfId="85" applyFont="1" applyBorder="1" applyAlignment="1">
      <alignment vertical="center" wrapText="1"/>
      <protection/>
    </xf>
    <xf numFmtId="0" fontId="35" fillId="0" borderId="29" xfId="85" applyFont="1" applyBorder="1" applyAlignment="1">
      <alignment vertical="center" wrapText="1"/>
      <protection/>
    </xf>
    <xf numFmtId="0" fontId="43" fillId="0" borderId="88" xfId="88" applyFont="1" applyBorder="1" applyAlignment="1">
      <alignment horizontal="center" vertical="center" wrapText="1"/>
      <protection/>
    </xf>
    <xf numFmtId="0" fontId="43" fillId="0" borderId="89" xfId="88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14" fillId="0" borderId="10" xfId="88" applyFont="1" applyBorder="1" applyAlignment="1">
      <alignment vertical="center" wrapText="1"/>
      <protection/>
    </xf>
    <xf numFmtId="0" fontId="0" fillId="0" borderId="12" xfId="0" applyBorder="1" applyAlignment="1">
      <alignment vertical="center"/>
    </xf>
    <xf numFmtId="0" fontId="43" fillId="0" borderId="90" xfId="88" applyFont="1" applyBorder="1" applyAlignment="1">
      <alignment horizontal="center" vertical="center" wrapText="1"/>
      <protection/>
    </xf>
    <xf numFmtId="0" fontId="43" fillId="0" borderId="91" xfId="88" applyFont="1" applyBorder="1" applyAlignment="1">
      <alignment horizontal="center" vertical="center" wrapText="1"/>
      <protection/>
    </xf>
    <xf numFmtId="0" fontId="43" fillId="0" borderId="92" xfId="88" applyFont="1" applyFill="1" applyBorder="1" applyAlignment="1">
      <alignment horizontal="center" vertical="center" wrapText="1"/>
      <protection/>
    </xf>
    <xf numFmtId="0" fontId="43" fillId="0" borderId="74" xfId="88" applyFont="1" applyFill="1" applyBorder="1" applyAlignment="1">
      <alignment horizontal="center" vertical="center" wrapText="1"/>
      <protection/>
    </xf>
    <xf numFmtId="0" fontId="47" fillId="0" borderId="0" xfId="88" applyFont="1" applyAlignment="1">
      <alignment horizontal="center" vertical="center"/>
      <protection/>
    </xf>
    <xf numFmtId="0" fontId="49" fillId="0" borderId="0" xfId="88" applyFont="1" applyAlignment="1">
      <alignment horizontal="center" vertical="center"/>
      <protection/>
    </xf>
    <xf numFmtId="0" fontId="43" fillId="0" borderId="93" xfId="88" applyFont="1" applyBorder="1" applyAlignment="1">
      <alignment horizontal="center" vertical="center" wrapText="1"/>
      <protection/>
    </xf>
    <xf numFmtId="0" fontId="43" fillId="0" borderId="94" xfId="88" applyFont="1" applyBorder="1" applyAlignment="1">
      <alignment horizontal="center" vertical="center" wrapText="1"/>
      <protection/>
    </xf>
    <xf numFmtId="0" fontId="43" fillId="0" borderId="92" xfId="88" applyFont="1" applyBorder="1" applyAlignment="1">
      <alignment horizontal="center" vertical="center" wrapText="1"/>
      <protection/>
    </xf>
    <xf numFmtId="0" fontId="43" fillId="0" borderId="74" xfId="88" applyFont="1" applyBorder="1" applyAlignment="1">
      <alignment horizontal="center" vertical="center" wrapText="1"/>
      <protection/>
    </xf>
    <xf numFmtId="0" fontId="43" fillId="0" borderId="95" xfId="88" applyFont="1" applyBorder="1" applyAlignment="1">
      <alignment horizontal="center" vertical="center" wrapText="1"/>
      <protection/>
    </xf>
    <xf numFmtId="0" fontId="43" fillId="0" borderId="96" xfId="88" applyFont="1" applyBorder="1" applyAlignment="1">
      <alignment horizontal="center" vertical="center" wrapText="1"/>
      <protection/>
    </xf>
    <xf numFmtId="0" fontId="43" fillId="0" borderId="13" xfId="88" applyFont="1" applyFill="1" applyBorder="1" applyAlignment="1">
      <alignment horizontal="center" vertical="center" wrapText="1"/>
      <protection/>
    </xf>
    <xf numFmtId="0" fontId="14" fillId="0" borderId="0" xfId="88" applyFont="1" applyAlignment="1">
      <alignment horizontal="center" vertical="center" wrapText="1"/>
      <protection/>
    </xf>
    <xf numFmtId="0" fontId="42" fillId="0" borderId="0" xfId="88" applyFont="1" applyAlignment="1">
      <alignment horizontal="center" vertical="center"/>
      <protection/>
    </xf>
    <xf numFmtId="0" fontId="42" fillId="0" borderId="0" xfId="88" applyFont="1" applyAlignment="1">
      <alignment horizontal="center"/>
      <protection/>
    </xf>
    <xf numFmtId="0" fontId="43" fillId="0" borderId="10" xfId="88" applyFont="1" applyFill="1" applyBorder="1" applyAlignment="1">
      <alignment horizontal="center" vertical="center" wrapText="1"/>
      <protection/>
    </xf>
    <xf numFmtId="0" fontId="43" fillId="0" borderId="12" xfId="88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horizontal="center"/>
    </xf>
  </cellXfs>
  <cellStyles count="8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[0] 2" xfId="42"/>
    <cellStyle name="Ezres 2" xfId="43"/>
    <cellStyle name="Ezres 2 2" xfId="44"/>
    <cellStyle name="Ezres 3" xfId="45"/>
    <cellStyle name="Ezres 3 2" xfId="46"/>
    <cellStyle name="Figyelmeztetés" xfId="47"/>
    <cellStyle name="Hyperlink" xfId="48"/>
    <cellStyle name="Hivatkozott cella" xfId="49"/>
    <cellStyle name="Jegyzet" xfId="50"/>
    <cellStyle name="Jelölőszín (1)" xfId="51"/>
    <cellStyle name="Jelölőszín (2)" xfId="52"/>
    <cellStyle name="Jelölőszín (3)" xfId="53"/>
    <cellStyle name="Jelölőszín (4)" xfId="54"/>
    <cellStyle name="Jelölőszín (5)" xfId="55"/>
    <cellStyle name="Jelölőszín (6)" xfId="56"/>
    <cellStyle name="Jó" xfId="57"/>
    <cellStyle name="Kimenet" xfId="58"/>
    <cellStyle name="Magyarázó szöveg" xfId="59"/>
    <cellStyle name="Followed Hyperlink" xfId="60"/>
    <cellStyle name="Normál 2" xfId="61"/>
    <cellStyle name="Normál 2 2" xfId="62"/>
    <cellStyle name="Normál 2_mellékletek 2012  évi zárás_küldeni" xfId="63"/>
    <cellStyle name="Normál 3" xfId="64"/>
    <cellStyle name="Normál 3 2" xfId="65"/>
    <cellStyle name="Normál 4" xfId="66"/>
    <cellStyle name="Normál 4 2" xfId="67"/>
    <cellStyle name="Normál 5" xfId="68"/>
    <cellStyle name="Normál 6" xfId="69"/>
    <cellStyle name="Normál 7" xfId="70"/>
    <cellStyle name="Normál_2006évvégeteljesítés" xfId="71"/>
    <cellStyle name="Normál_2007eredetiköltségvetés" xfId="72"/>
    <cellStyle name="Normál_2007zárszámadásjan18" xfId="73"/>
    <cellStyle name="Normál_2008éviI-XII.hóteljfebr11" xfId="74"/>
    <cellStyle name="Normál_2008évivéglegesköltségvetésfebr13" xfId="75"/>
    <cellStyle name="Normál_20097-11-igmellékelt" xfId="76"/>
    <cellStyle name="Normál_2010évvégiteljmárc9" xfId="77"/>
    <cellStyle name="Normál_2010koltsegvetesjan13" xfId="78"/>
    <cellStyle name="Normál_2011évivéglegesteljesítésápr21" xfId="79"/>
    <cellStyle name="Normál_2011müködésifelhalmérlegfebr17" xfId="80"/>
    <cellStyle name="Normál_2012éviköltségvetésjan19este" xfId="81"/>
    <cellStyle name="Normál_2012évizárszámadásáprilis16" xfId="82"/>
    <cellStyle name="Normál_2012létszám tábla" xfId="83"/>
    <cellStyle name="Normál_7-2009-2008évizárszámadásjavított" xfId="84"/>
    <cellStyle name="Normál_Adósságállomány" xfId="85"/>
    <cellStyle name="Normál_eus tábla" xfId="86"/>
    <cellStyle name="Normal_KARSZJ3" xfId="87"/>
    <cellStyle name="Normál_Kötelző feladatok" xfId="88"/>
    <cellStyle name="Normál_közterület" xfId="89"/>
    <cellStyle name="Normál_közvetett támogatás" xfId="90"/>
    <cellStyle name="Normal_KTRSZJ" xfId="91"/>
    <cellStyle name="Normál_KVRENMUNKA" xfId="92"/>
    <cellStyle name="Normál_minta" xfId="93"/>
    <cellStyle name="Normál_vagyonkimutatás" xfId="94"/>
    <cellStyle name="Összesen" xfId="95"/>
    <cellStyle name="Currency" xfId="96"/>
    <cellStyle name="Currency [0]" xfId="97"/>
    <cellStyle name="Rossz" xfId="98"/>
    <cellStyle name="Semleges" xfId="99"/>
    <cellStyle name="Számítás" xfId="100"/>
    <cellStyle name="Percent" xfId="101"/>
    <cellStyle name="Százalék 2" xfId="10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externalLink" Target="externalLinks/externalLink4.xml" /><Relationship Id="rId35" Type="http://schemas.openxmlformats.org/officeDocument/2006/relationships/externalLink" Target="externalLinks/externalLink5.xml" /><Relationship Id="rId36" Type="http://schemas.openxmlformats.org/officeDocument/2006/relationships/externalLink" Target="externalLinks/externalLink6.xml" /><Relationship Id="rId37" Type="http://schemas.openxmlformats.org/officeDocument/2006/relationships/externalLink" Target="externalLinks/externalLink7.xml" /><Relationship Id="rId38" Type="http://schemas.openxmlformats.org/officeDocument/2006/relationships/externalLink" Target="externalLinks/externalLink8.xml" /><Relationship Id="rId39" Type="http://schemas.openxmlformats.org/officeDocument/2006/relationships/externalLink" Target="externalLinks/externalLink9.xml" /><Relationship Id="rId40" Type="http://schemas.openxmlformats.org/officeDocument/2006/relationships/externalLink" Target="externalLinks/externalLink10.xml" /><Relationship Id="rId41" Type="http://schemas.openxmlformats.org/officeDocument/2006/relationships/externalLink" Target="externalLinks/externalLink11.xml" /><Relationship Id="rId42" Type="http://schemas.openxmlformats.org/officeDocument/2006/relationships/externalLink" Target="externalLinks/externalLink12.xml" /><Relationship Id="rId4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FerencZsoltE\Asztal\Szakmai_ig&#233;ny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OZOS\Gl_riportok\Formazott_hide\02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IlonaM\Dokumentumok\2008.%20&#233;vi%20kv.%20m&#243;dos&#237;t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1">
      <selection activeCell="E4" sqref="E4:E5"/>
    </sheetView>
  </sheetViews>
  <sheetFormatPr defaultColWidth="9.00390625" defaultRowHeight="12.75"/>
  <cols>
    <col min="1" max="1" width="52.75390625" style="275" customWidth="1"/>
    <col min="2" max="2" width="11.125" style="275" customWidth="1"/>
    <col min="3" max="5" width="11.375" style="275" customWidth="1"/>
    <col min="6" max="6" width="51.875" style="275" customWidth="1"/>
    <col min="7" max="7" width="11.875" style="275" customWidth="1"/>
    <col min="8" max="8" width="11.125" style="275" customWidth="1"/>
    <col min="9" max="9" width="12.125" style="275" customWidth="1"/>
    <col min="10" max="10" width="11.625" style="275" customWidth="1"/>
    <col min="11" max="16384" width="9.125" style="275" customWidth="1"/>
  </cols>
  <sheetData>
    <row r="1" spans="1:8" ht="12.75">
      <c r="A1" s="1457" t="s">
        <v>509</v>
      </c>
      <c r="B1" s="1457"/>
      <c r="C1" s="1458"/>
      <c r="D1" s="1458"/>
      <c r="E1" s="1458"/>
      <c r="F1" s="1458"/>
      <c r="G1" s="1458"/>
      <c r="H1" s="1458"/>
    </row>
    <row r="2" spans="1:8" ht="12.75">
      <c r="A2" s="1457" t="s">
        <v>510</v>
      </c>
      <c r="B2" s="1457"/>
      <c r="C2" s="1458"/>
      <c r="D2" s="1458"/>
      <c r="E2" s="1458"/>
      <c r="F2" s="1458"/>
      <c r="G2" s="1458"/>
      <c r="H2" s="1458"/>
    </row>
    <row r="3" spans="1:8" ht="9" customHeight="1">
      <c r="A3" s="617"/>
      <c r="B3" s="617"/>
      <c r="C3" s="617"/>
      <c r="D3" s="617"/>
      <c r="E3" s="617"/>
      <c r="F3" s="617"/>
      <c r="G3" s="1095"/>
      <c r="H3" s="618"/>
    </row>
    <row r="4" spans="1:10" ht="12.75" customHeight="1">
      <c r="A4" s="1459" t="s">
        <v>1068</v>
      </c>
      <c r="B4" s="1459" t="s">
        <v>743</v>
      </c>
      <c r="C4" s="1459" t="s">
        <v>517</v>
      </c>
      <c r="D4" s="1455" t="s">
        <v>897</v>
      </c>
      <c r="E4" s="1455" t="s">
        <v>942</v>
      </c>
      <c r="F4" s="1459" t="s">
        <v>1069</v>
      </c>
      <c r="G4" s="1459" t="s">
        <v>743</v>
      </c>
      <c r="H4" s="1459" t="s">
        <v>517</v>
      </c>
      <c r="I4" s="1455" t="s">
        <v>897</v>
      </c>
      <c r="J4" s="1455" t="s">
        <v>942</v>
      </c>
    </row>
    <row r="5" spans="1:10" ht="24.75" customHeight="1" thickBot="1">
      <c r="A5" s="1460"/>
      <c r="B5" s="1456"/>
      <c r="C5" s="1460"/>
      <c r="D5" s="1456"/>
      <c r="E5" s="1461"/>
      <c r="F5" s="1460"/>
      <c r="G5" s="1456"/>
      <c r="H5" s="1460"/>
      <c r="I5" s="1456"/>
      <c r="J5" s="1461"/>
    </row>
    <row r="6" spans="1:10" s="403" customFormat="1" ht="12.75" thickTop="1">
      <c r="A6" s="441"/>
      <c r="B6" s="441"/>
      <c r="C6" s="434"/>
      <c r="D6" s="737"/>
      <c r="E6" s="737"/>
      <c r="F6" s="450" t="s">
        <v>1070</v>
      </c>
      <c r="G6" s="1182">
        <v>4358054</v>
      </c>
      <c r="H6" s="442">
        <f>SUM('1c.mell '!C172)</f>
        <v>2603713</v>
      </c>
      <c r="I6" s="442">
        <f>SUM('1c.mell '!D172)</f>
        <v>2829412</v>
      </c>
      <c r="J6" s="442">
        <f>SUM('1c.mell '!E172)</f>
        <v>2702556</v>
      </c>
    </row>
    <row r="7" spans="1:10" s="403" customFormat="1" ht="12">
      <c r="A7" s="711" t="s">
        <v>250</v>
      </c>
      <c r="B7" s="1170">
        <v>1875883</v>
      </c>
      <c r="C7" s="426">
        <f>SUM('1b.mell '!C257)</f>
        <v>1267600</v>
      </c>
      <c r="D7" s="426">
        <f>SUM('1b.mell '!D257)</f>
        <v>1311884</v>
      </c>
      <c r="E7" s="426">
        <f>SUM('1b.mell '!E257)</f>
        <v>1311883</v>
      </c>
      <c r="F7" s="451" t="s">
        <v>1210</v>
      </c>
      <c r="G7" s="1183">
        <v>1152979</v>
      </c>
      <c r="H7" s="426">
        <f>SUM('1c.mell '!C173)</f>
        <v>665896</v>
      </c>
      <c r="I7" s="426">
        <f>SUM('1c.mell '!D173)</f>
        <v>750521</v>
      </c>
      <c r="J7" s="426">
        <f>SUM('1c.mell '!E173)</f>
        <v>693158</v>
      </c>
    </row>
    <row r="8" spans="1:10" s="403" customFormat="1" ht="12">
      <c r="A8" s="711" t="s">
        <v>168</v>
      </c>
      <c r="B8" s="1170">
        <v>430221</v>
      </c>
      <c r="C8" s="426">
        <f>SUM('1b.mell '!C65)</f>
        <v>128469</v>
      </c>
      <c r="D8" s="426">
        <f>SUM('1b.mell '!D65)</f>
        <v>221977</v>
      </c>
      <c r="E8" s="426">
        <f>SUM('1b.mell '!E65)</f>
        <v>221976</v>
      </c>
      <c r="F8" s="424" t="s">
        <v>1071</v>
      </c>
      <c r="G8" s="1184">
        <v>5513067</v>
      </c>
      <c r="H8" s="426">
        <f>SUM('1c.mell '!C174)</f>
        <v>5255237</v>
      </c>
      <c r="I8" s="426">
        <f>SUM('1c.mell '!D174)</f>
        <v>5968352</v>
      </c>
      <c r="J8" s="426">
        <f>SUM('1c.mell '!E174)</f>
        <v>5458386</v>
      </c>
    </row>
    <row r="9" spans="1:10" s="403" customFormat="1" ht="12">
      <c r="A9" s="711" t="s">
        <v>1223</v>
      </c>
      <c r="B9" s="1170">
        <v>356461</v>
      </c>
      <c r="C9" s="426"/>
      <c r="D9" s="426">
        <f>SUM('1b.mell '!D258)</f>
        <v>243401</v>
      </c>
      <c r="E9" s="426">
        <f>SUM('1b.mell '!E258)</f>
        <v>243401</v>
      </c>
      <c r="F9" s="424" t="s">
        <v>1239</v>
      </c>
      <c r="G9" s="1184">
        <v>960940</v>
      </c>
      <c r="H9" s="426">
        <f>SUM('1c.mell '!C175)</f>
        <v>1097982</v>
      </c>
      <c r="I9" s="426">
        <f>SUM('1c.mell '!D175)</f>
        <v>757034</v>
      </c>
      <c r="J9" s="426">
        <f>SUM('1c.mell '!E175)</f>
        <v>712328</v>
      </c>
    </row>
    <row r="10" spans="1:10" s="403" customFormat="1" ht="12">
      <c r="A10" s="409" t="s">
        <v>164</v>
      </c>
      <c r="B10" s="429">
        <v>133505</v>
      </c>
      <c r="C10" s="429">
        <f>SUM('1b.mell '!C260)</f>
        <v>0</v>
      </c>
      <c r="D10" s="429">
        <f>SUM('1b.mell '!D260)</f>
        <v>45889</v>
      </c>
      <c r="E10" s="429">
        <f>SUM('1b.mell '!E260)</f>
        <v>58450</v>
      </c>
      <c r="F10" s="424" t="s">
        <v>523</v>
      </c>
      <c r="G10" s="1184">
        <v>24646</v>
      </c>
      <c r="H10" s="426">
        <f>SUM('1c.mell '!C176)</f>
        <v>3500</v>
      </c>
      <c r="I10" s="426">
        <f>SUM('1c.mell '!D176)</f>
        <v>8060</v>
      </c>
      <c r="J10" s="426">
        <f>SUM('1c.mell '!E176)</f>
        <v>4241</v>
      </c>
    </row>
    <row r="11" spans="1:10" s="403" customFormat="1" ht="12">
      <c r="A11" s="922" t="s">
        <v>1150</v>
      </c>
      <c r="B11" s="1171"/>
      <c r="C11" s="429"/>
      <c r="D11" s="429">
        <f>SUM('1b.mell '!D261)</f>
        <v>25000</v>
      </c>
      <c r="E11" s="429">
        <f>SUM('1b.mell '!E261)</f>
        <v>25000</v>
      </c>
      <c r="F11" s="424" t="s">
        <v>1209</v>
      </c>
      <c r="G11" s="1184">
        <v>475493</v>
      </c>
      <c r="H11" s="426">
        <f>SUM('1c.mell '!C177)</f>
        <v>101664</v>
      </c>
      <c r="I11" s="426">
        <f>SUM('1c.mell '!D177)</f>
        <v>445226</v>
      </c>
      <c r="J11" s="426">
        <f>SUM('1c.mell '!E177)</f>
        <v>377637</v>
      </c>
    </row>
    <row r="12" spans="1:10" s="403" customFormat="1" ht="12">
      <c r="A12" s="441" t="s">
        <v>35</v>
      </c>
      <c r="B12" s="434">
        <v>222483</v>
      </c>
      <c r="C12" s="429"/>
      <c r="D12" s="429">
        <f>SUM('1b.mell '!D262)</f>
        <v>0</v>
      </c>
      <c r="E12" s="429">
        <f>SUM('1b.mell '!E262)</f>
        <v>85813</v>
      </c>
      <c r="F12" s="424" t="s">
        <v>37</v>
      </c>
      <c r="G12" s="1184"/>
      <c r="H12" s="426"/>
      <c r="I12" s="426">
        <f>SUM('1c.mell '!D180)</f>
        <v>1300</v>
      </c>
      <c r="J12" s="426">
        <f>SUM('1c.mell '!E180)</f>
        <v>1300</v>
      </c>
    </row>
    <row r="13" spans="1:10" s="403" customFormat="1" ht="12">
      <c r="A13" s="409" t="s">
        <v>1201</v>
      </c>
      <c r="B13" s="429">
        <v>19401</v>
      </c>
      <c r="C13" s="429"/>
      <c r="D13" s="429">
        <f>SUM('1b.mell '!D263)</f>
        <v>14955</v>
      </c>
      <c r="E13" s="429">
        <f>SUM('1b.mell '!E263)</f>
        <v>14700</v>
      </c>
      <c r="F13" s="424"/>
      <c r="G13" s="1184"/>
      <c r="H13" s="426"/>
      <c r="I13" s="426"/>
      <c r="J13" s="426"/>
    </row>
    <row r="14" spans="1:10" s="403" customFormat="1" ht="12">
      <c r="A14" s="409" t="s">
        <v>464</v>
      </c>
      <c r="B14" s="429">
        <f>SUM(B15:B21)</f>
        <v>7604658</v>
      </c>
      <c r="C14" s="429">
        <f>SUM(C15:C21)</f>
        <v>7895654</v>
      </c>
      <c r="D14" s="429">
        <f>SUM(D15:D22)</f>
        <v>7414245</v>
      </c>
      <c r="E14" s="429">
        <f>SUM(E15:E22)</f>
        <v>7414883</v>
      </c>
      <c r="F14" s="424"/>
      <c r="G14" s="1184"/>
      <c r="H14" s="426"/>
      <c r="I14" s="426"/>
      <c r="J14" s="426"/>
    </row>
    <row r="15" spans="1:10" s="403" customFormat="1" ht="12">
      <c r="A15" s="412" t="s">
        <v>1083</v>
      </c>
      <c r="B15" s="1172">
        <v>6587673</v>
      </c>
      <c r="C15" s="426">
        <f>SUM('1b.mell '!C248)</f>
        <v>6557164</v>
      </c>
      <c r="D15" s="426">
        <f>SUM('1b.mell '!D248)</f>
        <v>6790855</v>
      </c>
      <c r="E15" s="426">
        <f>SUM('1b.mell '!E248)</f>
        <v>6790855</v>
      </c>
      <c r="F15" s="424"/>
      <c r="G15" s="1184"/>
      <c r="H15" s="426"/>
      <c r="I15" s="426"/>
      <c r="J15" s="426"/>
    </row>
    <row r="16" spans="1:10" s="403" customFormat="1" ht="12">
      <c r="A16" s="412" t="s">
        <v>1085</v>
      </c>
      <c r="B16" s="1172">
        <v>41663</v>
      </c>
      <c r="C16" s="426"/>
      <c r="D16" s="426">
        <f>SUM('1b.mell '!D249)</f>
        <v>51471</v>
      </c>
      <c r="E16" s="426">
        <f>SUM('1b.mell '!E249)</f>
        <v>51471</v>
      </c>
      <c r="F16" s="432"/>
      <c r="G16" s="1185"/>
      <c r="H16" s="923"/>
      <c r="I16" s="433"/>
      <c r="J16" s="433"/>
    </row>
    <row r="17" spans="1:10" s="403" customFormat="1" ht="12">
      <c r="A17" s="412" t="s">
        <v>1093</v>
      </c>
      <c r="B17" s="1172">
        <v>643236</v>
      </c>
      <c r="C17" s="426">
        <f>SUM('1b.mell '!C250)</f>
        <v>170000</v>
      </c>
      <c r="D17" s="426">
        <f>SUM('1b.mell '!D250)</f>
        <v>166524</v>
      </c>
      <c r="E17" s="426">
        <f>SUM('1b.mell '!E250)</f>
        <v>166524</v>
      </c>
      <c r="F17" s="432"/>
      <c r="G17" s="432"/>
      <c r="H17" s="923"/>
      <c r="I17" s="433"/>
      <c r="J17" s="433"/>
    </row>
    <row r="18" spans="1:10" s="403" customFormat="1" ht="12">
      <c r="A18" s="412" t="s">
        <v>1219</v>
      </c>
      <c r="B18" s="1172"/>
      <c r="C18" s="426">
        <f>SUM('1b.mell '!C252)</f>
        <v>765000</v>
      </c>
      <c r="D18" s="426">
        <f>SUM('1b.mell '!D252)</f>
        <v>0</v>
      </c>
      <c r="E18" s="426">
        <f>SUM('1b.mell '!E252)</f>
        <v>0</v>
      </c>
      <c r="F18" s="432"/>
      <c r="G18" s="432"/>
      <c r="H18" s="923"/>
      <c r="I18" s="433"/>
      <c r="J18" s="433"/>
    </row>
    <row r="19" spans="1:10" s="403" customFormat="1" ht="12">
      <c r="A19" s="412" t="s">
        <v>1179</v>
      </c>
      <c r="B19" s="1172">
        <v>327897</v>
      </c>
      <c r="C19" s="426">
        <f>SUM('1b.mell '!C251)</f>
        <v>403490</v>
      </c>
      <c r="D19" s="426">
        <f>SUM('1b.mell '!D251)</f>
        <v>380784</v>
      </c>
      <c r="E19" s="426">
        <f>SUM('1b.mell '!E251)</f>
        <v>380784</v>
      </c>
      <c r="F19" s="432"/>
      <c r="G19" s="432"/>
      <c r="H19" s="426"/>
      <c r="I19" s="433"/>
      <c r="J19" s="433"/>
    </row>
    <row r="20" spans="1:10" s="403" customFormat="1" ht="12">
      <c r="A20" s="412" t="s">
        <v>1091</v>
      </c>
      <c r="B20" s="1172">
        <v>4189</v>
      </c>
      <c r="C20" s="426">
        <f>SUM('1b.mell '!C253)</f>
        <v>0</v>
      </c>
      <c r="D20" s="426">
        <f>SUM('1b.mell '!D253)</f>
        <v>22500</v>
      </c>
      <c r="E20" s="426">
        <f>SUM('1b.mell '!E253)</f>
        <v>23138</v>
      </c>
      <c r="F20" s="415"/>
      <c r="G20" s="1176"/>
      <c r="H20" s="416"/>
      <c r="I20" s="416"/>
      <c r="J20" s="416"/>
    </row>
    <row r="21" spans="1:10" s="403" customFormat="1" ht="12">
      <c r="A21" s="412" t="s">
        <v>1092</v>
      </c>
      <c r="B21" s="1172"/>
      <c r="C21" s="426">
        <f>SUM('1b.mell '!C254)</f>
        <v>0</v>
      </c>
      <c r="D21" s="426">
        <f>SUM('1b.mell '!D254)</f>
        <v>0</v>
      </c>
      <c r="E21" s="426">
        <f>SUM('1b.mell '!E254)</f>
        <v>0</v>
      </c>
      <c r="F21" s="404"/>
      <c r="G21" s="1177"/>
      <c r="H21" s="417"/>
      <c r="I21" s="417"/>
      <c r="J21" s="417"/>
    </row>
    <row r="22" spans="1:10" s="403" customFormat="1" ht="12">
      <c r="A22" s="412" t="s">
        <v>997</v>
      </c>
      <c r="B22" s="1172"/>
      <c r="C22" s="426"/>
      <c r="D22" s="426">
        <f>SUM('1b.mell '!D255)</f>
        <v>2111</v>
      </c>
      <c r="E22" s="426">
        <f>SUM('1b.mell '!E255)</f>
        <v>2111</v>
      </c>
      <c r="F22" s="404"/>
      <c r="G22" s="1177"/>
      <c r="H22" s="417"/>
      <c r="I22" s="417"/>
      <c r="J22" s="417"/>
    </row>
    <row r="23" spans="1:10" s="403" customFormat="1" ht="12">
      <c r="A23" s="409" t="s">
        <v>964</v>
      </c>
      <c r="B23" s="429">
        <f>SUM(B24:B31)</f>
        <v>3226907</v>
      </c>
      <c r="C23" s="429">
        <f>SUM(C24:C31)</f>
        <v>1755265</v>
      </c>
      <c r="D23" s="429">
        <f>SUM(D24:D32)</f>
        <v>3069684</v>
      </c>
      <c r="E23" s="429">
        <f>SUM(E24:E32)</f>
        <v>2933891</v>
      </c>
      <c r="F23" s="404"/>
      <c r="G23" s="1177"/>
      <c r="H23" s="417"/>
      <c r="I23" s="417"/>
      <c r="J23" s="417"/>
    </row>
    <row r="24" spans="1:10" s="403" customFormat="1" ht="12">
      <c r="A24" s="412" t="s">
        <v>1134</v>
      </c>
      <c r="B24" s="1172">
        <v>755994</v>
      </c>
      <c r="C24" s="426">
        <f>SUM('1b.mell '!C238)</f>
        <v>723560</v>
      </c>
      <c r="D24" s="426">
        <f>SUM('1b.mell '!D238)</f>
        <v>680787</v>
      </c>
      <c r="E24" s="426">
        <f>SUM('1b.mell '!E238)</f>
        <v>684058</v>
      </c>
      <c r="F24" s="404"/>
      <c r="G24" s="1177"/>
      <c r="H24" s="417"/>
      <c r="I24" s="417"/>
      <c r="J24" s="417"/>
    </row>
    <row r="25" spans="1:10" s="403" customFormat="1" ht="12">
      <c r="A25" s="412" t="s">
        <v>1205</v>
      </c>
      <c r="B25" s="1172">
        <v>241496</v>
      </c>
      <c r="C25" s="426">
        <f>SUM('1b.mell '!C240)</f>
        <v>223272</v>
      </c>
      <c r="D25" s="426">
        <f>SUM('1b.mell '!D240)</f>
        <v>253587</v>
      </c>
      <c r="E25" s="426">
        <f>SUM('1b.mell '!E240)</f>
        <v>253098</v>
      </c>
      <c r="F25" s="404"/>
      <c r="G25" s="1177"/>
      <c r="H25" s="417"/>
      <c r="I25" s="417"/>
      <c r="J25" s="417"/>
    </row>
    <row r="26" spans="1:10" s="403" customFormat="1" ht="12">
      <c r="A26" s="412" t="s">
        <v>1135</v>
      </c>
      <c r="B26" s="1172">
        <v>1035024</v>
      </c>
      <c r="C26" s="426">
        <f>SUM('1b.mell '!C241)</f>
        <v>56406</v>
      </c>
      <c r="D26" s="426">
        <f>SUM('1b.mell '!D241)</f>
        <v>774424</v>
      </c>
      <c r="E26" s="426">
        <f>SUM('1b.mell '!E241)</f>
        <v>779300</v>
      </c>
      <c r="F26" s="404"/>
      <c r="G26" s="1177"/>
      <c r="H26" s="417"/>
      <c r="I26" s="417"/>
      <c r="J26" s="417"/>
    </row>
    <row r="27" spans="1:10" s="403" customFormat="1" ht="12">
      <c r="A27" s="409" t="s">
        <v>34</v>
      </c>
      <c r="B27" s="429"/>
      <c r="C27" s="426"/>
      <c r="D27" s="429">
        <f>SUM('1b.mell '!D243)</f>
        <v>35370</v>
      </c>
      <c r="E27" s="429">
        <f>SUM('1b.mell '!E243)</f>
        <v>36188</v>
      </c>
      <c r="F27" s="404"/>
      <c r="G27" s="1177"/>
      <c r="H27" s="417"/>
      <c r="I27" s="417"/>
      <c r="J27" s="417"/>
    </row>
    <row r="28" spans="1:10" s="403" customFormat="1" ht="12">
      <c r="A28" s="409" t="s">
        <v>1219</v>
      </c>
      <c r="B28" s="429"/>
      <c r="C28" s="426"/>
      <c r="D28" s="429">
        <f>SUM('1b.mell '!D239)</f>
        <v>45141</v>
      </c>
      <c r="E28" s="429">
        <f>SUM('1b.mell '!E239)</f>
        <v>44345</v>
      </c>
      <c r="F28" s="404"/>
      <c r="G28" s="1177"/>
      <c r="H28" s="417"/>
      <c r="I28" s="417"/>
      <c r="J28" s="417"/>
    </row>
    <row r="29" spans="1:10" s="403" customFormat="1" ht="12">
      <c r="A29" s="412" t="s">
        <v>1196</v>
      </c>
      <c r="B29" s="1172">
        <v>258261</v>
      </c>
      <c r="C29" s="426">
        <f>SUM('1b.mell '!C242)</f>
        <v>207659</v>
      </c>
      <c r="D29" s="426">
        <f>SUM('1b.mell '!D242)</f>
        <v>216382</v>
      </c>
      <c r="E29" s="426">
        <f>SUM('1b.mell '!E242)</f>
        <v>216092</v>
      </c>
      <c r="F29" s="404"/>
      <c r="G29" s="1177"/>
      <c r="H29" s="417"/>
      <c r="I29" s="417"/>
      <c r="J29" s="417"/>
    </row>
    <row r="30" spans="1:10" s="403" customFormat="1" ht="12">
      <c r="A30" s="412" t="s">
        <v>1136</v>
      </c>
      <c r="B30" s="1172">
        <v>900922</v>
      </c>
      <c r="C30" s="426">
        <f>SUM('1b.mell '!C244)</f>
        <v>514368</v>
      </c>
      <c r="D30" s="426">
        <f>SUM('1b.mell '!D244)</f>
        <v>992753</v>
      </c>
      <c r="E30" s="426">
        <f>SUM('1b.mell '!E244)</f>
        <v>849534</v>
      </c>
      <c r="F30" s="404"/>
      <c r="G30" s="1177"/>
      <c r="H30" s="417"/>
      <c r="I30" s="417"/>
      <c r="J30" s="417"/>
    </row>
    <row r="31" spans="1:10" s="403" customFormat="1" ht="12">
      <c r="A31" s="412" t="s">
        <v>1206</v>
      </c>
      <c r="B31" s="1172">
        <v>35210</v>
      </c>
      <c r="C31" s="426">
        <f>SUM('1b.mell '!C245)</f>
        <v>30000</v>
      </c>
      <c r="D31" s="426">
        <f>SUM('1b.mell '!D245)</f>
        <v>60103</v>
      </c>
      <c r="E31" s="426">
        <f>SUM('1b.mell '!E245)</f>
        <v>60139</v>
      </c>
      <c r="F31" s="404"/>
      <c r="G31" s="1177"/>
      <c r="H31" s="417"/>
      <c r="I31" s="417"/>
      <c r="J31" s="417"/>
    </row>
    <row r="32" spans="1:10" s="403" customFormat="1" ht="12.75" thickBot="1">
      <c r="A32" s="936" t="s">
        <v>1033</v>
      </c>
      <c r="B32" s="1173"/>
      <c r="C32" s="937"/>
      <c r="D32" s="937">
        <f>SUM('1b.mell '!D246)</f>
        <v>11137</v>
      </c>
      <c r="E32" s="937">
        <f>SUM('1b.mell '!E246)</f>
        <v>11137</v>
      </c>
      <c r="F32" s="404"/>
      <c r="G32" s="1177"/>
      <c r="H32" s="417"/>
      <c r="I32" s="417"/>
      <c r="J32" s="417"/>
    </row>
    <row r="33" spans="1:10" s="403" customFormat="1" ht="13.5" thickBot="1" thickTop="1">
      <c r="A33" s="405" t="s">
        <v>1201</v>
      </c>
      <c r="B33" s="428"/>
      <c r="C33" s="431"/>
      <c r="D33" s="431"/>
      <c r="E33" s="431"/>
      <c r="F33" s="407"/>
      <c r="G33" s="1178"/>
      <c r="H33" s="418"/>
      <c r="I33" s="418"/>
      <c r="J33" s="418"/>
    </row>
    <row r="34" spans="1:10" s="403" customFormat="1" ht="13.5" thickBot="1" thickTop="1">
      <c r="A34" s="405" t="s">
        <v>1207</v>
      </c>
      <c r="B34" s="428">
        <f>SUM(B7+B8+B9+B10+B12+B13+B14+B23)</f>
        <v>13869519</v>
      </c>
      <c r="C34" s="428">
        <f>SUM(C6+C14+C23+C10+C33+C7+C8)</f>
        <v>11046988</v>
      </c>
      <c r="D34" s="428">
        <f>SUM(D14+D23+D10+D33+D7+D8+D9+D12+D13+D11)</f>
        <v>12347035</v>
      </c>
      <c r="E34" s="428">
        <f>SUM(E14+E23+E10+E33+E7+E8+E9+E12+E13+E11)</f>
        <v>12309997</v>
      </c>
      <c r="F34" s="408" t="s">
        <v>1211</v>
      </c>
      <c r="G34" s="428">
        <f>SUM(G6:G33)</f>
        <v>12485179</v>
      </c>
      <c r="H34" s="428">
        <f>SUM(H6:H33)</f>
        <v>9727992</v>
      </c>
      <c r="I34" s="428">
        <f>SUM(I6:I33)</f>
        <v>10759905</v>
      </c>
      <c r="J34" s="428">
        <f>SUM(J6:J33)</f>
        <v>9949606</v>
      </c>
    </row>
    <row r="35" spans="1:10" s="403" customFormat="1" ht="13.5" thickBot="1" thickTop="1">
      <c r="A35" s="419"/>
      <c r="B35" s="428"/>
      <c r="C35" s="406"/>
      <c r="D35" s="406"/>
      <c r="E35" s="406"/>
      <c r="F35" s="408"/>
      <c r="G35" s="1179"/>
      <c r="H35" s="418"/>
      <c r="I35" s="418"/>
      <c r="J35" s="418"/>
    </row>
    <row r="36" spans="1:10" s="403" customFormat="1" ht="13.5" thickBot="1" thickTop="1">
      <c r="A36" s="413" t="s">
        <v>175</v>
      </c>
      <c r="B36" s="430">
        <v>387331</v>
      </c>
      <c r="C36" s="414"/>
      <c r="D36" s="430">
        <f>SUM('1b.mell '!D264)</f>
        <v>506602</v>
      </c>
      <c r="E36" s="430">
        <f>SUM('1b.mell '!E264)</f>
        <v>506602</v>
      </c>
      <c r="F36" s="420" t="s">
        <v>1220</v>
      </c>
      <c r="G36" s="420"/>
      <c r="H36" s="435">
        <f>SUM('6.mell. '!C12)</f>
        <v>59685</v>
      </c>
      <c r="I36" s="435">
        <f>SUM('6.mell. '!D12)</f>
        <v>129002</v>
      </c>
      <c r="J36" s="435">
        <f>SUM('6.mell. '!E12)</f>
        <v>0</v>
      </c>
    </row>
    <row r="37" spans="1:10" s="403" customFormat="1" ht="13.5" thickBot="1" thickTop="1">
      <c r="A37" s="405"/>
      <c r="B37" s="428"/>
      <c r="C37" s="406"/>
      <c r="D37" s="406"/>
      <c r="E37" s="406"/>
      <c r="F37" s="407" t="s">
        <v>1221</v>
      </c>
      <c r="G37" s="1178"/>
      <c r="H37" s="436">
        <f>SUM('6.mell. '!C30)-'6.mell. '!C12</f>
        <v>27016</v>
      </c>
      <c r="I37" s="436">
        <f>SUM('1c.mell '!D112)</f>
        <v>0</v>
      </c>
      <c r="J37" s="436">
        <f>SUM('1c.mell '!E112)</f>
        <v>0</v>
      </c>
    </row>
    <row r="38" spans="1:10" s="403" customFormat="1" ht="20.25" customHeight="1" thickBot="1" thickTop="1">
      <c r="A38" s="511" t="s">
        <v>177</v>
      </c>
      <c r="B38" s="512">
        <f>SUM(B34+B36)</f>
        <v>14256850</v>
      </c>
      <c r="C38" s="512">
        <f>SUM(C34)</f>
        <v>11046988</v>
      </c>
      <c r="D38" s="512">
        <f>SUM(D34+D36)</f>
        <v>12853637</v>
      </c>
      <c r="E38" s="512">
        <f>SUM(E34+E36)</f>
        <v>12816599</v>
      </c>
      <c r="F38" s="513" t="s">
        <v>150</v>
      </c>
      <c r="G38" s="512">
        <f>SUM(G34+G36+G37)</f>
        <v>12485179</v>
      </c>
      <c r="H38" s="512">
        <f>SUM(H34+H36+H37)</f>
        <v>9814693</v>
      </c>
      <c r="I38" s="512">
        <f>SUM(I34+I36+I37)</f>
        <v>10888907</v>
      </c>
      <c r="J38" s="512">
        <f>SUM(J34+J36+J37)</f>
        <v>9949606</v>
      </c>
    </row>
    <row r="39" spans="1:10" s="403" customFormat="1" ht="15" customHeight="1" thickBot="1" thickTop="1">
      <c r="A39" s="920"/>
      <c r="B39" s="512"/>
      <c r="C39" s="512"/>
      <c r="D39" s="512"/>
      <c r="E39" s="512"/>
      <c r="F39" s="918"/>
      <c r="G39" s="918"/>
      <c r="H39" s="919"/>
      <c r="I39" s="919"/>
      <c r="J39" s="919"/>
    </row>
    <row r="40" spans="1:10" s="403" customFormat="1" ht="13.5" thickBot="1" thickTop="1">
      <c r="A40" s="338" t="s">
        <v>1148</v>
      </c>
      <c r="B40" s="1174"/>
      <c r="C40" s="422"/>
      <c r="D40" s="921">
        <f>SUM('1b.mell '!D266)</f>
        <v>48907</v>
      </c>
      <c r="E40" s="921">
        <f>SUM('1b.mell '!E266)</f>
        <v>48907</v>
      </c>
      <c r="F40" s="423"/>
      <c r="G40" s="423"/>
      <c r="H40" s="425"/>
      <c r="I40" s="425"/>
      <c r="J40" s="425"/>
    </row>
    <row r="41" spans="1:10" s="403" customFormat="1" ht="12.75" thickTop="1">
      <c r="A41" s="421" t="s">
        <v>1189</v>
      </c>
      <c r="B41" s="434">
        <v>816696</v>
      </c>
      <c r="C41" s="434">
        <f>SUM('1b.mell '!C271)</f>
        <v>1273585</v>
      </c>
      <c r="D41" s="434">
        <f>SUM('1b.mell '!D271)</f>
        <v>944629</v>
      </c>
      <c r="E41" s="434">
        <f>SUM('1b.mell '!E271)</f>
        <v>944845</v>
      </c>
      <c r="F41" s="420" t="s">
        <v>1212</v>
      </c>
      <c r="G41" s="1186">
        <v>1673514</v>
      </c>
      <c r="H41" s="435">
        <f>SUM('1c.mell '!C183)</f>
        <v>4336274</v>
      </c>
      <c r="I41" s="435">
        <f>SUM('1c.mell '!D183)</f>
        <v>3323023</v>
      </c>
      <c r="J41" s="435">
        <f>SUM('1c.mell '!E183)</f>
        <v>1990756</v>
      </c>
    </row>
    <row r="42" spans="1:10" s="403" customFormat="1" ht="12">
      <c r="A42" s="409" t="s">
        <v>165</v>
      </c>
      <c r="B42" s="434">
        <v>826886</v>
      </c>
      <c r="C42" s="434">
        <f>SUM('1b.mell '!C275)</f>
        <v>2974033</v>
      </c>
      <c r="D42" s="434">
        <f>SUM('1b.mell '!D275)</f>
        <v>2104477</v>
      </c>
      <c r="E42" s="434">
        <f>SUM('1b.mell '!E275)</f>
        <v>1444288</v>
      </c>
      <c r="F42" s="411" t="s">
        <v>1213</v>
      </c>
      <c r="G42" s="1184">
        <v>342536</v>
      </c>
      <c r="H42" s="426">
        <f>SUM('1c.mell '!C184)</f>
        <v>309942</v>
      </c>
      <c r="I42" s="426">
        <f>SUM('1c.mell '!D184)</f>
        <v>968280</v>
      </c>
      <c r="J42" s="426">
        <f>SUM('1c.mell '!E184)</f>
        <v>794714</v>
      </c>
    </row>
    <row r="43" spans="1:10" s="403" customFormat="1" ht="12">
      <c r="A43" s="409" t="s">
        <v>1208</v>
      </c>
      <c r="B43" s="429">
        <v>6506</v>
      </c>
      <c r="C43" s="410"/>
      <c r="D43" s="429">
        <f>SUM('1b.mell '!D276)</f>
        <v>1158</v>
      </c>
      <c r="E43" s="429">
        <f>SUM('1b.mell '!E276)</f>
        <v>1158</v>
      </c>
      <c r="F43" s="411" t="s">
        <v>1072</v>
      </c>
      <c r="G43" s="1184">
        <v>537812</v>
      </c>
      <c r="H43" s="426">
        <f>SUM('1c.mell '!C185)</f>
        <v>860000</v>
      </c>
      <c r="I43" s="426">
        <f>SUM('1c.mell '!D185)</f>
        <v>1194581</v>
      </c>
      <c r="J43" s="426">
        <f>SUM('1c.mell '!E185)</f>
        <v>990927</v>
      </c>
    </row>
    <row r="44" spans="1:10" s="403" customFormat="1" ht="12">
      <c r="A44" s="409" t="s">
        <v>169</v>
      </c>
      <c r="B44" s="434">
        <v>632303</v>
      </c>
      <c r="C44" s="434">
        <f>SUM('1b.mell '!C112)</f>
        <v>248534</v>
      </c>
      <c r="D44" s="434">
        <f>SUM('1b.mell '!D277)</f>
        <v>1252303</v>
      </c>
      <c r="E44" s="434">
        <f>SUM('1b.mell '!E277)</f>
        <v>1251536</v>
      </c>
      <c r="F44" s="611" t="s">
        <v>508</v>
      </c>
      <c r="G44" s="611"/>
      <c r="H44" s="426">
        <f>SUM('1c.mell '!C186)</f>
        <v>45000</v>
      </c>
      <c r="I44" s="426">
        <f>SUM('1c.mell '!D186)</f>
        <v>40676</v>
      </c>
      <c r="J44" s="426">
        <f>SUM('1c.mell '!E186)</f>
        <v>27147</v>
      </c>
    </row>
    <row r="45" spans="1:10" s="403" customFormat="1" ht="12.75" customHeight="1">
      <c r="A45" s="409" t="s">
        <v>1202</v>
      </c>
      <c r="B45" s="429">
        <v>55624</v>
      </c>
      <c r="C45" s="429">
        <f>SUM('1b.mell '!C278)</f>
        <v>90000</v>
      </c>
      <c r="D45" s="429">
        <f>SUM('1b.mell '!D278)</f>
        <v>46138</v>
      </c>
      <c r="E45" s="429">
        <f>SUM('1b.mell '!E278)</f>
        <v>46143</v>
      </c>
      <c r="F45" s="611" t="s">
        <v>166</v>
      </c>
      <c r="G45" s="1180"/>
      <c r="H45" s="510"/>
      <c r="I45" s="510"/>
      <c r="J45" s="510"/>
    </row>
    <row r="46" spans="1:10" s="403" customFormat="1" ht="12.75" thickBot="1">
      <c r="A46" s="405"/>
      <c r="B46" s="1175"/>
      <c r="C46" s="502"/>
      <c r="D46" s="502"/>
      <c r="E46" s="502"/>
      <c r="F46" s="612" t="s">
        <v>173</v>
      </c>
      <c r="G46" s="1181"/>
      <c r="H46" s="417"/>
      <c r="I46" s="833">
        <f>SUM('1c.mell '!D122)</f>
        <v>6623</v>
      </c>
      <c r="J46" s="833">
        <f>SUM('1c.mell '!E122)</f>
        <v>0</v>
      </c>
    </row>
    <row r="47" spans="1:10" s="403" customFormat="1" ht="20.25" customHeight="1" thickBot="1" thickTop="1">
      <c r="A47" s="511" t="s">
        <v>183</v>
      </c>
      <c r="B47" s="514">
        <f>SUM(B41:B45)</f>
        <v>2338015</v>
      </c>
      <c r="C47" s="514">
        <f>SUM(C41:C45)</f>
        <v>4586152</v>
      </c>
      <c r="D47" s="514">
        <f>SUM(D41:D45)+D40</f>
        <v>4397612</v>
      </c>
      <c r="E47" s="514">
        <f>SUM(E41:E45)+E40</f>
        <v>3736877</v>
      </c>
      <c r="F47" s="515" t="s">
        <v>170</v>
      </c>
      <c r="G47" s="514">
        <f>SUM(G41:G46)</f>
        <v>2553862</v>
      </c>
      <c r="H47" s="514">
        <f>SUM(H41:H46)</f>
        <v>5551216</v>
      </c>
      <c r="I47" s="514">
        <f>SUM(I41:I46)</f>
        <v>5533183</v>
      </c>
      <c r="J47" s="514">
        <f>SUM(J41:J46)</f>
        <v>3803544</v>
      </c>
    </row>
    <row r="48" spans="1:10" s="403" customFormat="1" ht="12.75" customHeight="1" thickTop="1">
      <c r="A48" s="933"/>
      <c r="B48" s="934"/>
      <c r="C48" s="934"/>
      <c r="D48" s="934"/>
      <c r="E48" s="934"/>
      <c r="F48" s="933"/>
      <c r="G48" s="933"/>
      <c r="H48" s="934"/>
      <c r="I48" s="934"/>
      <c r="J48" s="934"/>
    </row>
    <row r="49" spans="1:10" s="403" customFormat="1" ht="12.75" customHeight="1">
      <c r="A49" s="521" t="s">
        <v>153</v>
      </c>
      <c r="B49" s="522"/>
      <c r="C49" s="518"/>
      <c r="D49" s="518"/>
      <c r="E49" s="518"/>
      <c r="F49" s="521" t="s">
        <v>171</v>
      </c>
      <c r="G49" s="521"/>
      <c r="H49" s="518"/>
      <c r="I49" s="518"/>
      <c r="J49" s="518"/>
    </row>
    <row r="50" spans="1:10" s="403" customFormat="1" ht="12.75" customHeight="1">
      <c r="A50" s="521" t="s">
        <v>154</v>
      </c>
      <c r="B50" s="522"/>
      <c r="C50" s="522"/>
      <c r="D50" s="522"/>
      <c r="E50" s="522"/>
      <c r="F50" s="521" t="s">
        <v>155</v>
      </c>
      <c r="G50" s="521"/>
      <c r="H50" s="518"/>
      <c r="I50" s="518"/>
      <c r="J50" s="518"/>
    </row>
    <row r="51" spans="1:10" s="403" customFormat="1" ht="12.75" customHeight="1">
      <c r="A51" s="521" t="s">
        <v>231</v>
      </c>
      <c r="B51" s="522"/>
      <c r="C51" s="522"/>
      <c r="D51" s="522"/>
      <c r="E51" s="522"/>
      <c r="F51" s="521" t="s">
        <v>156</v>
      </c>
      <c r="G51" s="521"/>
      <c r="H51" s="518"/>
      <c r="I51" s="518"/>
      <c r="J51" s="518"/>
    </row>
    <row r="52" spans="1:10" s="403" customFormat="1" ht="12.75" customHeight="1">
      <c r="A52" s="521" t="s">
        <v>157</v>
      </c>
      <c r="B52" s="522"/>
      <c r="C52" s="518"/>
      <c r="D52" s="518"/>
      <c r="E52" s="518"/>
      <c r="F52" s="521" t="s">
        <v>160</v>
      </c>
      <c r="G52" s="521"/>
      <c r="H52" s="518"/>
      <c r="I52" s="518"/>
      <c r="J52" s="518"/>
    </row>
    <row r="53" spans="1:10" s="403" customFormat="1" ht="12.75" customHeight="1" thickBot="1">
      <c r="A53" s="523" t="s">
        <v>174</v>
      </c>
      <c r="B53" s="557">
        <v>7295803</v>
      </c>
      <c r="C53" s="557">
        <f>SUM('1b.mell '!C284)</f>
        <v>4931233</v>
      </c>
      <c r="D53" s="557">
        <f>SUM('1b.mell '!D284)</f>
        <v>5038493</v>
      </c>
      <c r="E53" s="557">
        <f>SUM('1b.mell '!E284)</f>
        <v>4674275</v>
      </c>
      <c r="F53" s="523" t="s">
        <v>172</v>
      </c>
      <c r="G53" s="557">
        <v>7295803</v>
      </c>
      <c r="H53" s="557">
        <f>SUM('1c.mell '!C193)</f>
        <v>4931233</v>
      </c>
      <c r="I53" s="557">
        <f>SUM('1c.mell '!D193)</f>
        <v>5038493</v>
      </c>
      <c r="J53" s="557">
        <f>SUM('1c.mell '!E193)</f>
        <v>4674275</v>
      </c>
    </row>
    <row r="54" spans="1:10" s="403" customFormat="1" ht="20.25" customHeight="1" thickBot="1" thickTop="1">
      <c r="A54" s="511" t="s">
        <v>151</v>
      </c>
      <c r="B54" s="512">
        <f>SUM(B53)</f>
        <v>7295803</v>
      </c>
      <c r="C54" s="512">
        <f>SUM(C53)</f>
        <v>4931233</v>
      </c>
      <c r="D54" s="512">
        <f>SUM(D53)</f>
        <v>5038493</v>
      </c>
      <c r="E54" s="512">
        <f>SUM(E53)</f>
        <v>4674275</v>
      </c>
      <c r="F54" s="511" t="s">
        <v>152</v>
      </c>
      <c r="G54" s="512">
        <f>SUM(G53)</f>
        <v>7295803</v>
      </c>
      <c r="H54" s="512">
        <f>SUM(H53)</f>
        <v>4931233</v>
      </c>
      <c r="I54" s="512">
        <f>SUM(I53)</f>
        <v>5038493</v>
      </c>
      <c r="J54" s="512">
        <f>SUM(J53)</f>
        <v>4674275</v>
      </c>
    </row>
    <row r="55" spans="1:10" s="403" customFormat="1" ht="12.75" customHeight="1" thickTop="1">
      <c r="A55" s="516"/>
      <c r="B55" s="517"/>
      <c r="C55" s="517"/>
      <c r="D55" s="517"/>
      <c r="E55" s="517"/>
      <c r="F55" s="516"/>
      <c r="G55" s="516"/>
      <c r="H55" s="517"/>
      <c r="I55" s="517"/>
      <c r="J55" s="517"/>
    </row>
    <row r="56" spans="1:10" s="403" customFormat="1" ht="12.75" customHeight="1">
      <c r="A56" s="521" t="s">
        <v>153</v>
      </c>
      <c r="B56" s="522">
        <v>870000</v>
      </c>
      <c r="C56" s="522">
        <f>SUM('1b.mell '!C286)</f>
        <v>420000</v>
      </c>
      <c r="D56" s="522">
        <f>SUM('1b.mell '!D286)</f>
        <v>0</v>
      </c>
      <c r="E56" s="522">
        <f>SUM('1b.mell '!E286)</f>
        <v>0</v>
      </c>
      <c r="F56" s="521" t="s">
        <v>171</v>
      </c>
      <c r="G56" s="522">
        <v>458999</v>
      </c>
      <c r="H56" s="522">
        <f>SUM('1c.mell '!C195)</f>
        <v>630860</v>
      </c>
      <c r="I56" s="522">
        <f>SUM('1c.mell '!D195)</f>
        <v>772788</v>
      </c>
      <c r="J56" s="522">
        <f>SUM('1c.mell '!E195)</f>
        <v>758725</v>
      </c>
    </row>
    <row r="57" spans="1:10" s="403" customFormat="1" ht="12.75" customHeight="1">
      <c r="A57" s="521" t="s">
        <v>154</v>
      </c>
      <c r="B57" s="522"/>
      <c r="C57" s="522">
        <f>SUM('1b.mell '!C288)</f>
        <v>0</v>
      </c>
      <c r="D57" s="522">
        <f>SUM('1b.mell '!D288)</f>
        <v>0</v>
      </c>
      <c r="E57" s="522">
        <f>SUM('1b.mell '!E288)</f>
        <v>0</v>
      </c>
      <c r="F57" s="521" t="s">
        <v>155</v>
      </c>
      <c r="G57" s="522">
        <v>71249</v>
      </c>
      <c r="H57" s="522">
        <f>SUM('1c.mell '!C196)</f>
        <v>56371</v>
      </c>
      <c r="I57" s="522">
        <f>SUM('1c.mell '!D196)</f>
        <v>56371</v>
      </c>
      <c r="J57" s="522">
        <f>SUM('1c.mell '!E196)</f>
        <v>44244</v>
      </c>
    </row>
    <row r="58" spans="1:10" s="403" customFormat="1" ht="12.75" customHeight="1">
      <c r="A58" s="521" t="s">
        <v>231</v>
      </c>
      <c r="B58" s="522"/>
      <c r="C58" s="518"/>
      <c r="D58" s="518"/>
      <c r="E58" s="518"/>
      <c r="F58" s="521" t="s">
        <v>156</v>
      </c>
      <c r="G58" s="522"/>
      <c r="H58" s="518"/>
      <c r="I58" s="518"/>
      <c r="J58" s="518"/>
    </row>
    <row r="59" spans="1:10" s="403" customFormat="1" ht="12.75" customHeight="1">
      <c r="A59" s="521" t="s">
        <v>157</v>
      </c>
      <c r="B59" s="522"/>
      <c r="C59" s="524"/>
      <c r="D59" s="524"/>
      <c r="E59" s="524"/>
      <c r="F59" s="521" t="s">
        <v>160</v>
      </c>
      <c r="G59" s="522"/>
      <c r="H59" s="524"/>
      <c r="I59" s="524"/>
      <c r="J59" s="524"/>
    </row>
    <row r="60" spans="1:10" s="403" customFormat="1" ht="12.75" customHeight="1" thickBot="1">
      <c r="A60" s="523" t="s">
        <v>174</v>
      </c>
      <c r="B60" s="557"/>
      <c r="C60" s="556">
        <f>SUM('1b.mell '!C290)</f>
        <v>132742</v>
      </c>
      <c r="D60" s="556">
        <f>SUM('1b.mell '!D290)</f>
        <v>217311</v>
      </c>
      <c r="E60" s="556">
        <f>SUM('1b.mell '!E290)</f>
        <v>134317</v>
      </c>
      <c r="F60" s="523" t="s">
        <v>172</v>
      </c>
      <c r="G60" s="523"/>
      <c r="H60" s="556">
        <f>SUM('1c.mell '!C198)</f>
        <v>132742</v>
      </c>
      <c r="I60" s="556">
        <f>SUM('1c.mell '!D198)</f>
        <v>217311</v>
      </c>
      <c r="J60" s="556">
        <f>SUM('1c.mell '!E198)</f>
        <v>134317</v>
      </c>
    </row>
    <row r="61" spans="1:10" s="403" customFormat="1" ht="22.5" customHeight="1" thickBot="1" thickTop="1">
      <c r="A61" s="511" t="s">
        <v>158</v>
      </c>
      <c r="B61" s="512">
        <f>SUM(B56:B60)</f>
        <v>870000</v>
      </c>
      <c r="C61" s="512">
        <f>SUM(C56:C60)</f>
        <v>552742</v>
      </c>
      <c r="D61" s="512">
        <f>SUM(D56:D60)</f>
        <v>217311</v>
      </c>
      <c r="E61" s="512">
        <f>SUM(E56:E60)</f>
        <v>134317</v>
      </c>
      <c r="F61" s="511" t="s">
        <v>159</v>
      </c>
      <c r="G61" s="512">
        <f>SUM(G56:G60)</f>
        <v>530248</v>
      </c>
      <c r="H61" s="512">
        <f>SUM(H56:H60)</f>
        <v>819973</v>
      </c>
      <c r="I61" s="512">
        <f>SUM(I56:I60)</f>
        <v>1046470</v>
      </c>
      <c r="J61" s="512">
        <f>SUM(J56:J60)</f>
        <v>937286</v>
      </c>
    </row>
    <row r="62" spans="1:10" s="403" customFormat="1" ht="22.5" customHeight="1" thickBot="1" thickTop="1">
      <c r="A62" s="511" t="s">
        <v>33</v>
      </c>
      <c r="B62" s="512">
        <v>298563</v>
      </c>
      <c r="C62" s="512"/>
      <c r="D62" s="512">
        <f>SUM('1b.mell '!D292)</f>
        <v>0</v>
      </c>
      <c r="E62" s="512">
        <f>SUM('1b.mell '!E292)</f>
        <v>-282274</v>
      </c>
      <c r="F62" s="511" t="s">
        <v>36</v>
      </c>
      <c r="G62" s="512">
        <v>418495</v>
      </c>
      <c r="H62" s="512"/>
      <c r="I62" s="512">
        <f>SUM('1c.mell '!D200)</f>
        <v>0</v>
      </c>
      <c r="J62" s="512">
        <f>SUM('1c.mell '!E200)</f>
        <v>-542142</v>
      </c>
    </row>
    <row r="63" spans="1:10" s="403" customFormat="1" ht="12.75" customHeight="1" thickBot="1" thickTop="1">
      <c r="A63" s="519"/>
      <c r="B63" s="520"/>
      <c r="C63" s="520"/>
      <c r="D63" s="520"/>
      <c r="E63" s="520"/>
      <c r="F63" s="519"/>
      <c r="G63" s="519"/>
      <c r="H63" s="520"/>
      <c r="I63" s="520"/>
      <c r="J63" s="520"/>
    </row>
    <row r="64" spans="1:10" s="403" customFormat="1" ht="20.25" customHeight="1" thickBot="1" thickTop="1">
      <c r="A64" s="707" t="s">
        <v>1294</v>
      </c>
      <c r="B64" s="512">
        <f>SUM(B61+B54+B47+B38+B62)-B53-B60</f>
        <v>17763428</v>
      </c>
      <c r="C64" s="512">
        <f>SUM(C61+C54+C47+C38)-C53-C60</f>
        <v>16053140</v>
      </c>
      <c r="D64" s="512">
        <f>SUM(D61+D54+D47+D38+D62)-D53-D60</f>
        <v>17251249</v>
      </c>
      <c r="E64" s="512">
        <f>SUM(E61+E54+E47+E38+E62)-E53-E60</f>
        <v>16271202</v>
      </c>
      <c r="F64" s="707" t="s">
        <v>206</v>
      </c>
      <c r="G64" s="514">
        <f>SUM(G61+G54+G47+G38+G62)-G60-G53</f>
        <v>15987784</v>
      </c>
      <c r="H64" s="514">
        <f>SUM(H61+H54+H47+H38)-H60-H53</f>
        <v>16053140</v>
      </c>
      <c r="I64" s="514">
        <f>SUM(I61+I54+I47+I38+I62-I60-I53)</f>
        <v>17251249</v>
      </c>
      <c r="J64" s="514">
        <f>SUM(J61+J54+J47+J38+J62-J60-J53)</f>
        <v>14013977</v>
      </c>
    </row>
    <row r="65" spans="1:2" ht="15.75" thickTop="1">
      <c r="A65" s="402"/>
      <c r="B65" s="402"/>
    </row>
    <row r="66" spans="1:2" ht="15">
      <c r="A66" s="402"/>
      <c r="B66" s="402"/>
    </row>
    <row r="67" spans="1:2" ht="15">
      <c r="A67" s="402"/>
      <c r="B67" s="402"/>
    </row>
  </sheetData>
  <mergeCells count="12">
    <mergeCell ref="J4:J5"/>
    <mergeCell ref="I4:I5"/>
    <mergeCell ref="D4:D5"/>
    <mergeCell ref="A1:H1"/>
    <mergeCell ref="A2:H2"/>
    <mergeCell ref="H4:H5"/>
    <mergeCell ref="C4:C5"/>
    <mergeCell ref="A4:A5"/>
    <mergeCell ref="F4:F5"/>
    <mergeCell ref="B4:B5"/>
    <mergeCell ref="E4:E5"/>
    <mergeCell ref="G4:G5"/>
  </mergeCells>
  <printOptions/>
  <pageMargins left="0.1968503937007874" right="0.1968503937007874" top="0.3937007874015748" bottom="0.5905511811023623" header="0.5118110236220472" footer="0.31496062992125984"/>
  <pageSetup firstPageNumber="1" useFirstPageNumber="1" horizontalDpi="600" verticalDpi="600" orientation="landscape" paperSize="9" scale="62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55"/>
  <sheetViews>
    <sheetView showZeros="0" workbookViewId="0" topLeftCell="B1">
      <selection activeCell="E5" sqref="E5:E7"/>
    </sheetView>
  </sheetViews>
  <sheetFormatPr defaultColWidth="9.00390625" defaultRowHeight="12.75"/>
  <cols>
    <col min="1" max="1" width="6.125" style="67" customWidth="1"/>
    <col min="2" max="2" width="52.00390625" style="67" customWidth="1"/>
    <col min="3" max="5" width="13.125" style="29" customWidth="1"/>
    <col min="6" max="6" width="9.75390625" style="947" customWidth="1"/>
    <col min="7" max="7" width="36.25390625" style="67" customWidth="1"/>
    <col min="8" max="16384" width="9.125" style="67" customWidth="1"/>
  </cols>
  <sheetData>
    <row r="1" spans="1:8" s="65" customFormat="1" ht="12.75">
      <c r="A1" s="1435" t="s">
        <v>927</v>
      </c>
      <c r="B1" s="1458"/>
      <c r="C1" s="1458"/>
      <c r="D1" s="1458"/>
      <c r="E1" s="1458"/>
      <c r="F1" s="1458"/>
      <c r="G1" s="1458"/>
      <c r="H1" s="202"/>
    </row>
    <row r="2" spans="1:8" s="65" customFormat="1" ht="12.75">
      <c r="A2" s="1450" t="s">
        <v>424</v>
      </c>
      <c r="B2" s="1451"/>
      <c r="C2" s="1451"/>
      <c r="D2" s="1451"/>
      <c r="E2" s="1451"/>
      <c r="F2" s="1451"/>
      <c r="G2" s="1451"/>
      <c r="H2" s="145"/>
    </row>
    <row r="3" spans="1:6" s="65" customFormat="1" ht="9.75" customHeight="1">
      <c r="A3" s="47"/>
      <c r="B3" s="47"/>
      <c r="C3" s="149"/>
      <c r="D3" s="149"/>
      <c r="E3" s="149"/>
      <c r="F3" s="943"/>
    </row>
    <row r="4" spans="1:7" s="65" customFormat="1" ht="12">
      <c r="A4" s="131"/>
      <c r="B4" s="131"/>
      <c r="C4" s="149"/>
      <c r="D4" s="149"/>
      <c r="E4" s="149"/>
      <c r="F4" s="943"/>
      <c r="G4" s="199" t="s">
        <v>990</v>
      </c>
    </row>
    <row r="5" spans="1:7" ht="12" customHeight="1">
      <c r="A5" s="50"/>
      <c r="B5" s="123"/>
      <c r="C5" s="1455" t="s">
        <v>517</v>
      </c>
      <c r="D5" s="1479" t="s">
        <v>897</v>
      </c>
      <c r="E5" s="1455" t="s">
        <v>942</v>
      </c>
      <c r="F5" s="1428" t="s">
        <v>894</v>
      </c>
      <c r="G5" s="3" t="s">
        <v>922</v>
      </c>
    </row>
    <row r="6" spans="1:7" ht="12" customHeight="1">
      <c r="A6" s="15" t="s">
        <v>1029</v>
      </c>
      <c r="B6" s="124" t="s">
        <v>920</v>
      </c>
      <c r="C6" s="1473"/>
      <c r="D6" s="1480"/>
      <c r="E6" s="1473"/>
      <c r="F6" s="1429"/>
      <c r="G6" s="15" t="s">
        <v>923</v>
      </c>
    </row>
    <row r="7" spans="1:7" s="65" customFormat="1" ht="12.75" customHeight="1" thickBot="1">
      <c r="A7" s="15"/>
      <c r="B7" s="51"/>
      <c r="C7" s="1474"/>
      <c r="D7" s="1481"/>
      <c r="E7" s="1482"/>
      <c r="F7" s="1430"/>
      <c r="G7" s="51"/>
    </row>
    <row r="8" spans="1:7" s="65" customFormat="1" ht="12">
      <c r="A8" s="68" t="s">
        <v>953</v>
      </c>
      <c r="B8" s="68" t="s">
        <v>954</v>
      </c>
      <c r="C8" s="3" t="s">
        <v>955</v>
      </c>
      <c r="D8" s="3" t="s">
        <v>956</v>
      </c>
      <c r="E8" s="3" t="s">
        <v>957</v>
      </c>
      <c r="F8" s="944" t="s">
        <v>133</v>
      </c>
      <c r="G8" s="15" t="s">
        <v>134</v>
      </c>
    </row>
    <row r="9" spans="1:7" s="65" customFormat="1" ht="12.75">
      <c r="A9" s="22"/>
      <c r="B9" s="288" t="s">
        <v>1122</v>
      </c>
      <c r="C9" s="5"/>
      <c r="D9" s="5"/>
      <c r="E9" s="5"/>
      <c r="F9" s="945"/>
      <c r="G9" s="105"/>
    </row>
    <row r="10" spans="1:7" ht="12">
      <c r="A10" s="15"/>
      <c r="B10" s="78" t="s">
        <v>928</v>
      </c>
      <c r="C10" s="148"/>
      <c r="D10" s="148"/>
      <c r="E10" s="148"/>
      <c r="F10" s="946"/>
      <c r="G10" s="57"/>
    </row>
    <row r="11" spans="1:7" ht="12">
      <c r="A11" s="150">
        <v>5011</v>
      </c>
      <c r="B11" s="151" t="s">
        <v>975</v>
      </c>
      <c r="C11" s="168"/>
      <c r="D11" s="168">
        <v>33000</v>
      </c>
      <c r="E11" s="168">
        <v>351</v>
      </c>
      <c r="F11" s="983">
        <f>SUM(E11/D11)</f>
        <v>0.010636363636363637</v>
      </c>
      <c r="G11" s="57"/>
    </row>
    <row r="12" spans="1:7" ht="12">
      <c r="A12" s="150"/>
      <c r="B12" s="930" t="s">
        <v>1071</v>
      </c>
      <c r="C12" s="984"/>
      <c r="D12" s="984">
        <v>351</v>
      </c>
      <c r="E12" s="984">
        <v>351</v>
      </c>
      <c r="F12" s="983">
        <f aca="true" t="shared" si="0" ref="F12:F55">SUM(E12/D12)</f>
        <v>1</v>
      </c>
      <c r="G12" s="57"/>
    </row>
    <row r="13" spans="1:7" ht="12">
      <c r="A13" s="150"/>
      <c r="B13" s="930" t="s">
        <v>1442</v>
      </c>
      <c r="C13" s="984"/>
      <c r="D13" s="984">
        <v>32649</v>
      </c>
      <c r="E13" s="984"/>
      <c r="F13" s="983">
        <f t="shared" si="0"/>
        <v>0</v>
      </c>
      <c r="G13" s="57"/>
    </row>
    <row r="14" spans="1:7" ht="12">
      <c r="A14" s="22">
        <v>5010</v>
      </c>
      <c r="B14" s="143" t="s">
        <v>976</v>
      </c>
      <c r="C14" s="6">
        <f>SUM(C11:C11)</f>
        <v>0</v>
      </c>
      <c r="D14" s="6">
        <f>SUM(D11:D11)</f>
        <v>33000</v>
      </c>
      <c r="E14" s="6">
        <f>SUM(E11:E11)</f>
        <v>351</v>
      </c>
      <c r="F14" s="1028">
        <f t="shared" si="0"/>
        <v>0.010636363636363637</v>
      </c>
      <c r="G14" s="73"/>
    </row>
    <row r="15" spans="1:7" s="65" customFormat="1" ht="12">
      <c r="A15" s="15"/>
      <c r="B15" s="78" t="s">
        <v>595</v>
      </c>
      <c r="C15" s="142"/>
      <c r="D15" s="142"/>
      <c r="E15" s="142"/>
      <c r="F15" s="983"/>
      <c r="G15" s="64"/>
    </row>
    <row r="16" spans="1:7" ht="12">
      <c r="A16" s="150">
        <v>5021</v>
      </c>
      <c r="B16" s="151" t="s">
        <v>1111</v>
      </c>
      <c r="C16" s="152"/>
      <c r="D16" s="152"/>
      <c r="E16" s="152"/>
      <c r="F16" s="983"/>
      <c r="G16" s="57"/>
    </row>
    <row r="17" spans="1:7" ht="12">
      <c r="A17" s="150">
        <v>5022</v>
      </c>
      <c r="B17" s="151" t="s">
        <v>1011</v>
      </c>
      <c r="C17" s="152"/>
      <c r="D17" s="152"/>
      <c r="E17" s="152"/>
      <c r="F17" s="983"/>
      <c r="G17" s="57"/>
    </row>
    <row r="18" spans="1:7" s="65" customFormat="1" ht="12">
      <c r="A18" s="22">
        <v>5020</v>
      </c>
      <c r="B18" s="143" t="s">
        <v>976</v>
      </c>
      <c r="C18" s="6">
        <f>SUM(C16:C17)</f>
        <v>0</v>
      </c>
      <c r="D18" s="6">
        <f>SUM(D16:D17)</f>
        <v>0</v>
      </c>
      <c r="E18" s="6"/>
      <c r="F18" s="1027"/>
      <c r="G18" s="194"/>
    </row>
    <row r="19" spans="1:7" s="65" customFormat="1" ht="12" customHeight="1">
      <c r="A19" s="15"/>
      <c r="B19" s="78" t="s">
        <v>606</v>
      </c>
      <c r="C19" s="142"/>
      <c r="D19" s="142"/>
      <c r="E19" s="142"/>
      <c r="F19" s="983"/>
      <c r="G19" s="64"/>
    </row>
    <row r="20" spans="1:7" ht="12">
      <c r="A20" s="150">
        <v>5033</v>
      </c>
      <c r="B20" s="151" t="s">
        <v>1394</v>
      </c>
      <c r="C20" s="152">
        <v>22000</v>
      </c>
      <c r="D20" s="152">
        <v>52062</v>
      </c>
      <c r="E20" s="152">
        <v>41255</v>
      </c>
      <c r="F20" s="983">
        <f t="shared" si="0"/>
        <v>0.7924205754677116</v>
      </c>
      <c r="G20" s="624"/>
    </row>
    <row r="21" spans="1:7" ht="12">
      <c r="A21" s="150"/>
      <c r="B21" s="930" t="s">
        <v>18</v>
      </c>
      <c r="C21" s="152"/>
      <c r="D21" s="929">
        <v>1402</v>
      </c>
      <c r="E21" s="929">
        <v>1402</v>
      </c>
      <c r="F21" s="983">
        <f t="shared" si="0"/>
        <v>1</v>
      </c>
      <c r="G21" s="624"/>
    </row>
    <row r="22" spans="1:7" ht="12">
      <c r="A22" s="150"/>
      <c r="B22" s="930" t="s">
        <v>1251</v>
      </c>
      <c r="C22" s="152"/>
      <c r="D22" s="929">
        <v>50660</v>
      </c>
      <c r="E22" s="929">
        <v>39853</v>
      </c>
      <c r="F22" s="983">
        <f t="shared" si="0"/>
        <v>0.7866758784050533</v>
      </c>
      <c r="G22" s="624"/>
    </row>
    <row r="23" spans="1:7" ht="12">
      <c r="A23" s="150">
        <v>5034</v>
      </c>
      <c r="B23" s="151" t="s">
        <v>412</v>
      </c>
      <c r="C23" s="152">
        <v>25000</v>
      </c>
      <c r="D23" s="152">
        <v>25000</v>
      </c>
      <c r="E23" s="152">
        <v>762</v>
      </c>
      <c r="F23" s="983">
        <f t="shared" si="0"/>
        <v>0.03048</v>
      </c>
      <c r="G23" s="624"/>
    </row>
    <row r="24" spans="1:7" ht="12">
      <c r="A24" s="150">
        <v>5038</v>
      </c>
      <c r="B24" s="151" t="s">
        <v>564</v>
      </c>
      <c r="C24" s="152"/>
      <c r="D24" s="152">
        <v>2997</v>
      </c>
      <c r="E24" s="152"/>
      <c r="F24" s="983">
        <f t="shared" si="0"/>
        <v>0</v>
      </c>
      <c r="G24" s="624"/>
    </row>
    <row r="25" spans="1:7" ht="12" customHeight="1">
      <c r="A25" s="22">
        <v>5030</v>
      </c>
      <c r="B25" s="143" t="s">
        <v>976</v>
      </c>
      <c r="C25" s="6">
        <f>SUM(C20:C23)</f>
        <v>47000</v>
      </c>
      <c r="D25" s="6">
        <f>SUM(D20:D24)-D21-D22</f>
        <v>80059</v>
      </c>
      <c r="E25" s="6">
        <f>SUM(E20:E24)-E21-E22</f>
        <v>42017</v>
      </c>
      <c r="F25" s="1028">
        <f t="shared" si="0"/>
        <v>0.5248254412370876</v>
      </c>
      <c r="G25" s="194"/>
    </row>
    <row r="26" spans="1:7" ht="12" customHeight="1">
      <c r="A26" s="50"/>
      <c r="B26" s="141" t="s">
        <v>119</v>
      </c>
      <c r="C26" s="142"/>
      <c r="D26" s="142"/>
      <c r="E26" s="142"/>
      <c r="F26" s="983"/>
      <c r="G26" s="57"/>
    </row>
    <row r="27" spans="1:7" ht="12" customHeight="1">
      <c r="A27" s="157">
        <v>5041</v>
      </c>
      <c r="B27" s="159" t="s">
        <v>1056</v>
      </c>
      <c r="C27" s="142">
        <v>2000</v>
      </c>
      <c r="D27" s="142">
        <v>381683</v>
      </c>
      <c r="E27" s="142">
        <v>381682</v>
      </c>
      <c r="F27" s="983">
        <f t="shared" si="0"/>
        <v>0.999997380024785</v>
      </c>
      <c r="G27" s="57"/>
    </row>
    <row r="28" spans="1:7" ht="12" customHeight="1">
      <c r="A28" s="157"/>
      <c r="B28" s="796" t="s">
        <v>18</v>
      </c>
      <c r="C28" s="797"/>
      <c r="D28" s="797">
        <v>35896</v>
      </c>
      <c r="E28" s="797">
        <v>35896</v>
      </c>
      <c r="F28" s="983">
        <f t="shared" si="0"/>
        <v>1</v>
      </c>
      <c r="G28" s="57"/>
    </row>
    <row r="29" spans="1:7" ht="12" customHeight="1">
      <c r="A29" s="157"/>
      <c r="B29" s="796" t="s">
        <v>1330</v>
      </c>
      <c r="C29" s="797"/>
      <c r="D29" s="797">
        <v>762</v>
      </c>
      <c r="E29" s="797">
        <v>762</v>
      </c>
      <c r="F29" s="983">
        <f t="shared" si="0"/>
        <v>1</v>
      </c>
      <c r="G29" s="57"/>
    </row>
    <row r="30" spans="1:7" ht="12" customHeight="1">
      <c r="A30" s="157"/>
      <c r="B30" s="796" t="s">
        <v>1331</v>
      </c>
      <c r="C30" s="797"/>
      <c r="D30" s="797">
        <v>185</v>
      </c>
      <c r="E30" s="797">
        <v>185</v>
      </c>
      <c r="F30" s="983">
        <f t="shared" si="0"/>
        <v>1</v>
      </c>
      <c r="G30" s="57"/>
    </row>
    <row r="31" spans="1:7" ht="12" customHeight="1">
      <c r="A31" s="157"/>
      <c r="B31" s="796" t="s">
        <v>19</v>
      </c>
      <c r="C31" s="797"/>
      <c r="D31" s="797">
        <v>344840</v>
      </c>
      <c r="E31" s="797">
        <v>344839</v>
      </c>
      <c r="F31" s="983">
        <f t="shared" si="0"/>
        <v>0.9999971001043962</v>
      </c>
      <c r="G31" s="57"/>
    </row>
    <row r="32" spans="1:7" ht="12">
      <c r="A32" s="150">
        <v>5043</v>
      </c>
      <c r="B32" s="151" t="s">
        <v>125</v>
      </c>
      <c r="C32" s="152">
        <v>15000</v>
      </c>
      <c r="D32" s="152">
        <v>15000</v>
      </c>
      <c r="E32" s="152">
        <v>15000</v>
      </c>
      <c r="F32" s="983">
        <f t="shared" si="0"/>
        <v>1</v>
      </c>
      <c r="G32" s="624"/>
    </row>
    <row r="33" spans="1:7" ht="12">
      <c r="A33" s="150"/>
      <c r="B33" s="930" t="s">
        <v>1442</v>
      </c>
      <c r="C33" s="152"/>
      <c r="D33" s="929">
        <v>-15000</v>
      </c>
      <c r="E33" s="929"/>
      <c r="F33" s="983">
        <f t="shared" si="0"/>
        <v>0</v>
      </c>
      <c r="G33" s="624"/>
    </row>
    <row r="34" spans="1:7" ht="12">
      <c r="A34" s="150"/>
      <c r="B34" s="153" t="s">
        <v>1072</v>
      </c>
      <c r="C34" s="152"/>
      <c r="D34" s="929">
        <v>15000</v>
      </c>
      <c r="E34" s="929">
        <v>15000</v>
      </c>
      <c r="F34" s="983">
        <f t="shared" si="0"/>
        <v>1</v>
      </c>
      <c r="G34" s="624"/>
    </row>
    <row r="35" spans="1:7" ht="12">
      <c r="A35" s="150">
        <v>5044</v>
      </c>
      <c r="B35" s="151" t="s">
        <v>1256</v>
      </c>
      <c r="C35" s="152">
        <v>2000</v>
      </c>
      <c r="D35" s="152">
        <v>2000</v>
      </c>
      <c r="E35" s="152"/>
      <c r="F35" s="983">
        <f t="shared" si="0"/>
        <v>0</v>
      </c>
      <c r="G35" s="57"/>
    </row>
    <row r="36" spans="1:7" ht="12">
      <c r="A36" s="150">
        <v>5045</v>
      </c>
      <c r="B36" s="151" t="s">
        <v>120</v>
      </c>
      <c r="C36" s="152">
        <v>20000</v>
      </c>
      <c r="D36" s="152">
        <v>20000</v>
      </c>
      <c r="E36" s="152">
        <v>13717</v>
      </c>
      <c r="F36" s="983">
        <f t="shared" si="0"/>
        <v>0.68585</v>
      </c>
      <c r="G36" s="57"/>
    </row>
    <row r="37" spans="1:7" ht="12">
      <c r="A37" s="22">
        <v>5040</v>
      </c>
      <c r="B37" s="143" t="s">
        <v>976</v>
      </c>
      <c r="C37" s="6">
        <f>SUM(C27:C36)</f>
        <v>39000</v>
      </c>
      <c r="D37" s="6">
        <f>SUM(D27+D32+D35+D36)</f>
        <v>418683</v>
      </c>
      <c r="E37" s="6">
        <f>SUM(E27+E32+E35+E36)</f>
        <v>410399</v>
      </c>
      <c r="F37" s="1028">
        <f t="shared" si="0"/>
        <v>0.9802141476964673</v>
      </c>
      <c r="G37" s="194"/>
    </row>
    <row r="38" spans="1:7" ht="12.75">
      <c r="A38" s="22"/>
      <c r="B38" s="288" t="s">
        <v>1123</v>
      </c>
      <c r="C38" s="5"/>
      <c r="D38" s="5"/>
      <c r="E38" s="5"/>
      <c r="F38" s="1027"/>
      <c r="G38" s="105"/>
    </row>
    <row r="39" spans="1:7" ht="12">
      <c r="A39" s="15"/>
      <c r="B39" s="78" t="s">
        <v>606</v>
      </c>
      <c r="C39" s="35"/>
      <c r="D39" s="35"/>
      <c r="E39" s="35"/>
      <c r="F39" s="983"/>
      <c r="G39" s="223"/>
    </row>
    <row r="40" spans="1:7" ht="12">
      <c r="A40" s="150">
        <v>5054</v>
      </c>
      <c r="B40" s="151" t="s">
        <v>13</v>
      </c>
      <c r="C40" s="152"/>
      <c r="D40" s="152">
        <v>24130</v>
      </c>
      <c r="E40" s="152">
        <v>19970</v>
      </c>
      <c r="F40" s="983">
        <f t="shared" si="0"/>
        <v>0.8276004973062577</v>
      </c>
      <c r="G40" s="223"/>
    </row>
    <row r="41" spans="1:7" ht="12">
      <c r="A41" s="150"/>
      <c r="B41" s="151" t="s">
        <v>1105</v>
      </c>
      <c r="C41" s="152"/>
      <c r="D41" s="152">
        <v>20630</v>
      </c>
      <c r="E41" s="929">
        <v>16470</v>
      </c>
      <c r="F41" s="1032">
        <f t="shared" si="0"/>
        <v>0.7983519146873486</v>
      </c>
      <c r="G41" s="223"/>
    </row>
    <row r="42" spans="1:7" s="942" customFormat="1" ht="12">
      <c r="A42" s="941"/>
      <c r="B42" s="796" t="s">
        <v>18</v>
      </c>
      <c r="C42" s="929"/>
      <c r="D42" s="929">
        <v>3500</v>
      </c>
      <c r="E42" s="929">
        <v>3500</v>
      </c>
      <c r="F42" s="1032">
        <f t="shared" si="0"/>
        <v>1</v>
      </c>
      <c r="G42" s="628"/>
    </row>
    <row r="43" spans="1:7" ht="12">
      <c r="A43" s="22">
        <v>5050</v>
      </c>
      <c r="B43" s="143" t="s">
        <v>976</v>
      </c>
      <c r="C43" s="6">
        <f>SUM(C40)</f>
        <v>0</v>
      </c>
      <c r="D43" s="6">
        <f>SUM(D40)</f>
        <v>24130</v>
      </c>
      <c r="E43" s="6">
        <f>SUM(E40)</f>
        <v>19970</v>
      </c>
      <c r="F43" s="1028">
        <f t="shared" si="0"/>
        <v>0.8276004973062577</v>
      </c>
      <c r="G43" s="194"/>
    </row>
    <row r="44" spans="1:7" ht="12">
      <c r="A44" s="15"/>
      <c r="B44" s="253" t="s">
        <v>195</v>
      </c>
      <c r="C44" s="35"/>
      <c r="D44" s="35"/>
      <c r="E44" s="35"/>
      <c r="F44" s="983"/>
      <c r="G44" s="57"/>
    </row>
    <row r="45" spans="1:7" ht="12">
      <c r="A45" s="15"/>
      <c r="B45" s="57" t="s">
        <v>572</v>
      </c>
      <c r="C45" s="35"/>
      <c r="D45" s="154">
        <f>SUM(D29)</f>
        <v>762</v>
      </c>
      <c r="E45" s="154">
        <f>SUM(E29)</f>
        <v>762</v>
      </c>
      <c r="F45" s="983">
        <f t="shared" si="0"/>
        <v>1</v>
      </c>
      <c r="G45" s="57"/>
    </row>
    <row r="46" spans="1:7" ht="12">
      <c r="A46" s="15"/>
      <c r="B46" s="36" t="s">
        <v>553</v>
      </c>
      <c r="C46" s="35"/>
      <c r="D46" s="154">
        <f>SUM(D30)</f>
        <v>185</v>
      </c>
      <c r="E46" s="154">
        <f>SUM(E30)</f>
        <v>185</v>
      </c>
      <c r="F46" s="983">
        <f t="shared" si="0"/>
        <v>1</v>
      </c>
      <c r="G46" s="57"/>
    </row>
    <row r="47" spans="1:7" ht="12" customHeight="1">
      <c r="A47" s="69"/>
      <c r="B47" s="36" t="s">
        <v>554</v>
      </c>
      <c r="C47" s="36">
        <f>SUM(C27)</f>
        <v>2000</v>
      </c>
      <c r="D47" s="36">
        <f>SUM(D28+D21+D42+D12)</f>
        <v>41149</v>
      </c>
      <c r="E47" s="36">
        <f>SUM(E28+E21+E42+E12)</f>
        <v>41149</v>
      </c>
      <c r="F47" s="983">
        <f t="shared" si="0"/>
        <v>1</v>
      </c>
      <c r="G47" s="57"/>
    </row>
    <row r="48" spans="1:7" ht="12" customHeight="1">
      <c r="A48" s="69"/>
      <c r="B48" s="36" t="s">
        <v>1053</v>
      </c>
      <c r="C48" s="77"/>
      <c r="D48" s="77"/>
      <c r="E48" s="77"/>
      <c r="F48" s="983"/>
      <c r="G48" s="57"/>
    </row>
    <row r="49" spans="1:7" ht="12" customHeight="1">
      <c r="A49" s="74"/>
      <c r="B49" s="166" t="s">
        <v>150</v>
      </c>
      <c r="C49" s="263">
        <f>SUM(C45:C48)</f>
        <v>2000</v>
      </c>
      <c r="D49" s="263">
        <f>SUM(D45:D48)</f>
        <v>42096</v>
      </c>
      <c r="E49" s="263">
        <f>SUM(E45:E48)</f>
        <v>42096</v>
      </c>
      <c r="F49" s="1033">
        <f t="shared" si="0"/>
        <v>1</v>
      </c>
      <c r="G49" s="70"/>
    </row>
    <row r="50" spans="1:7" ht="12" customHeight="1">
      <c r="A50" s="69"/>
      <c r="B50" s="256" t="s">
        <v>196</v>
      </c>
      <c r="C50" s="77"/>
      <c r="D50" s="77"/>
      <c r="E50" s="77"/>
      <c r="F50" s="983"/>
      <c r="G50" s="57"/>
    </row>
    <row r="51" spans="1:7" ht="12" customHeight="1">
      <c r="A51" s="69"/>
      <c r="B51" s="36" t="s">
        <v>555</v>
      </c>
      <c r="C51" s="77"/>
      <c r="D51" s="77"/>
      <c r="E51" s="77"/>
      <c r="F51" s="983"/>
      <c r="G51" s="57"/>
    </row>
    <row r="52" spans="1:7" ht="12" customHeight="1">
      <c r="A52" s="69"/>
      <c r="B52" s="36" t="s">
        <v>516</v>
      </c>
      <c r="C52" s="77">
        <f>SUM(C37+C25+C18+C43)-C27</f>
        <v>84000</v>
      </c>
      <c r="D52" s="77">
        <f>SUM(D37+D25+D18+D43+D14)-D47-D45-D46-D53</f>
        <v>498776</v>
      </c>
      <c r="E52" s="77">
        <f>SUM(E37+E25+E18+E43+E14)-E47-E45-E46-E53</f>
        <v>415641</v>
      </c>
      <c r="F52" s="983">
        <f t="shared" si="0"/>
        <v>0.833321972187916</v>
      </c>
      <c r="G52" s="57"/>
    </row>
    <row r="53" spans="1:7" ht="12" customHeight="1">
      <c r="A53" s="69"/>
      <c r="B53" s="36" t="s">
        <v>557</v>
      </c>
      <c r="C53" s="77"/>
      <c r="D53" s="77">
        <f>SUM(D34)</f>
        <v>15000</v>
      </c>
      <c r="E53" s="77">
        <f>SUM(E34)</f>
        <v>15000</v>
      </c>
      <c r="F53" s="983">
        <f t="shared" si="0"/>
        <v>1</v>
      </c>
      <c r="G53" s="57"/>
    </row>
    <row r="54" spans="1:7" ht="12" customHeight="1">
      <c r="A54" s="74"/>
      <c r="B54" s="166" t="s">
        <v>170</v>
      </c>
      <c r="C54" s="263">
        <f>SUM(C51:C53)</f>
        <v>84000</v>
      </c>
      <c r="D54" s="263">
        <f>SUM(D51:D53)</f>
        <v>513776</v>
      </c>
      <c r="E54" s="263">
        <f>SUM(E51:E53)</f>
        <v>430641</v>
      </c>
      <c r="F54" s="1034">
        <f t="shared" si="0"/>
        <v>0.8381882376755629</v>
      </c>
      <c r="G54" s="70"/>
    </row>
    <row r="55" spans="1:7" ht="12" customHeight="1">
      <c r="A55" s="129"/>
      <c r="B55" s="194" t="s">
        <v>568</v>
      </c>
      <c r="C55" s="272">
        <f>SUM(C25+C37+C18+C43)</f>
        <v>86000</v>
      </c>
      <c r="D55" s="272">
        <f>SUM(D25+D37+D18+D43+D14)</f>
        <v>555872</v>
      </c>
      <c r="E55" s="272">
        <f>SUM(E25+E37+E18+E43+E14)</f>
        <v>472737</v>
      </c>
      <c r="F55" s="1028">
        <f t="shared" si="0"/>
        <v>0.8504421881296413</v>
      </c>
      <c r="G55" s="73"/>
    </row>
  </sheetData>
  <mergeCells count="6">
    <mergeCell ref="C5:C7"/>
    <mergeCell ref="A2:G2"/>
    <mergeCell ref="A1:G1"/>
    <mergeCell ref="F5:F7"/>
    <mergeCell ref="D5:D7"/>
    <mergeCell ref="E5:E7"/>
  </mergeCells>
  <printOptions horizontalCentered="1"/>
  <pageMargins left="0" right="0" top="0.5905511811023623" bottom="0.6692913385826772" header="0.31496062992125984" footer="0.31496062992125984"/>
  <pageSetup firstPageNumber="47" useFirstPageNumber="1" horizontalDpi="300" verticalDpi="300" orientation="landscape" paperSize="9" scale="88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showZeros="0" workbookViewId="0" topLeftCell="A1">
      <selection activeCell="D6" sqref="D6"/>
    </sheetView>
  </sheetViews>
  <sheetFormatPr defaultColWidth="9.00390625" defaultRowHeight="12.75"/>
  <cols>
    <col min="1" max="1" width="10.25390625" style="136" customWidth="1"/>
    <col min="2" max="2" width="52.375" style="135" customWidth="1"/>
    <col min="3" max="3" width="11.75390625" style="135" customWidth="1"/>
    <col min="4" max="4" width="11.25390625" style="135" customWidth="1"/>
    <col min="5" max="16384" width="9.125" style="135" customWidth="1"/>
  </cols>
  <sheetData>
    <row r="1" spans="1:4" ht="12.75">
      <c r="A1" s="1431" t="s">
        <v>567</v>
      </c>
      <c r="B1" s="1431"/>
      <c r="C1" s="1432"/>
      <c r="D1" s="1458"/>
    </row>
    <row r="2" ht="12.75">
      <c r="B2" s="136"/>
    </row>
    <row r="3" spans="1:4" s="132" customFormat="1" ht="12.75">
      <c r="A3" s="1487" t="s">
        <v>7</v>
      </c>
      <c r="B3" s="1487"/>
      <c r="C3" s="1449"/>
      <c r="D3" s="1449"/>
    </row>
    <row r="4" s="132" customFormat="1" ht="12.75"/>
    <row r="5" s="132" customFormat="1" ht="12.75"/>
    <row r="6" spans="3:4" s="132" customFormat="1" ht="12.75">
      <c r="C6" s="173"/>
      <c r="D6" s="1247" t="s">
        <v>395</v>
      </c>
    </row>
    <row r="7" spans="1:4" s="132" customFormat="1" ht="12.75" customHeight="1">
      <c r="A7" s="2" t="s">
        <v>1029</v>
      </c>
      <c r="B7" s="2" t="s">
        <v>952</v>
      </c>
      <c r="C7" s="1455" t="s">
        <v>517</v>
      </c>
      <c r="D7" s="1455" t="s">
        <v>897</v>
      </c>
    </row>
    <row r="8" spans="1:4" s="132" customFormat="1" ht="12.75">
      <c r="A8" s="3"/>
      <c r="B8" s="3"/>
      <c r="C8" s="1473"/>
      <c r="D8" s="1438"/>
    </row>
    <row r="9" spans="1:4" s="132" customFormat="1" ht="12.75">
      <c r="A9" s="4"/>
      <c r="B9" s="4"/>
      <c r="C9" s="1434"/>
      <c r="D9" s="1433"/>
    </row>
    <row r="10" spans="1:4" s="132" customFormat="1" ht="12.75">
      <c r="A10" s="16" t="s">
        <v>953</v>
      </c>
      <c r="B10" s="16" t="s">
        <v>954</v>
      </c>
      <c r="C10" s="163" t="s">
        <v>955</v>
      </c>
      <c r="D10" s="163" t="s">
        <v>956</v>
      </c>
    </row>
    <row r="11" spans="1:4" s="132" customFormat="1" ht="12.75">
      <c r="A11" s="16"/>
      <c r="B11" s="16"/>
      <c r="C11" s="155"/>
      <c r="D11" s="155"/>
    </row>
    <row r="12" spans="1:4" s="41" customFormat="1" ht="12.75">
      <c r="A12" s="25">
        <v>6110</v>
      </c>
      <c r="B12" s="19" t="s">
        <v>981</v>
      </c>
      <c r="C12" s="19">
        <v>59685</v>
      </c>
      <c r="D12" s="19">
        <v>129002</v>
      </c>
    </row>
    <row r="13" spans="1:4" ht="12.75">
      <c r="A13" s="133"/>
      <c r="B13" s="134"/>
      <c r="C13" s="134"/>
      <c r="D13" s="134"/>
    </row>
    <row r="14" spans="1:4" s="41" customFormat="1" ht="12.75">
      <c r="A14" s="25">
        <v>6120</v>
      </c>
      <c r="B14" s="19" t="s">
        <v>983</v>
      </c>
      <c r="C14" s="19">
        <f>SUM(C15:C22)</f>
        <v>27016</v>
      </c>
      <c r="D14" s="19">
        <f>SUM(D15:D22)</f>
        <v>0</v>
      </c>
    </row>
    <row r="15" spans="1:4" s="41" customFormat="1" ht="12.75">
      <c r="A15" s="133">
        <v>6121</v>
      </c>
      <c r="B15" s="134" t="s">
        <v>574</v>
      </c>
      <c r="C15" s="134"/>
      <c r="D15" s="134"/>
    </row>
    <row r="16" spans="1:4" s="41" customFormat="1" ht="12.75">
      <c r="A16" s="133">
        <v>6122</v>
      </c>
      <c r="B16" s="134" t="s">
        <v>1257</v>
      </c>
      <c r="C16" s="134"/>
      <c r="D16" s="134"/>
    </row>
    <row r="17" spans="1:4" s="41" customFormat="1" ht="12.75">
      <c r="A17" s="133">
        <v>6123</v>
      </c>
      <c r="B17" s="134" t="s">
        <v>626</v>
      </c>
      <c r="C17" s="134"/>
      <c r="D17" s="134"/>
    </row>
    <row r="18" spans="1:4" ht="12.75">
      <c r="A18" s="133">
        <v>6124</v>
      </c>
      <c r="B18" s="134" t="s">
        <v>1199</v>
      </c>
      <c r="C18" s="134"/>
      <c r="D18" s="134"/>
    </row>
    <row r="19" spans="1:4" ht="12.75">
      <c r="A19" s="397">
        <v>6125</v>
      </c>
      <c r="B19" s="398" t="s">
        <v>1200</v>
      </c>
      <c r="C19" s="398"/>
      <c r="D19" s="398"/>
    </row>
    <row r="20" spans="1:4" ht="12.75">
      <c r="A20" s="397">
        <v>6126</v>
      </c>
      <c r="B20" s="398" t="s">
        <v>1238</v>
      </c>
      <c r="C20" s="398"/>
      <c r="D20" s="398"/>
    </row>
    <row r="21" spans="1:4" ht="12.75">
      <c r="A21" s="397">
        <v>6127</v>
      </c>
      <c r="B21" s="398" t="s">
        <v>1214</v>
      </c>
      <c r="C21" s="398"/>
      <c r="D21" s="398"/>
    </row>
    <row r="22" spans="1:4" ht="12.75">
      <c r="A22" s="782">
        <v>6129</v>
      </c>
      <c r="B22" s="770" t="s">
        <v>965</v>
      </c>
      <c r="C22" s="770">
        <v>27016</v>
      </c>
      <c r="D22" s="770"/>
    </row>
    <row r="23" spans="1:4" ht="12.75">
      <c r="A23" s="782"/>
      <c r="B23" s="770" t="s">
        <v>966</v>
      </c>
      <c r="C23" s="770"/>
      <c r="D23" s="770"/>
    </row>
    <row r="24" spans="1:4" ht="12.75">
      <c r="A24" s="782"/>
      <c r="B24" s="770" t="s">
        <v>967</v>
      </c>
      <c r="C24" s="770"/>
      <c r="D24" s="770"/>
    </row>
    <row r="25" spans="1:4" ht="12.75">
      <c r="A25" s="782"/>
      <c r="B25" s="770" t="s">
        <v>968</v>
      </c>
      <c r="C25" s="770"/>
      <c r="D25" s="770"/>
    </row>
    <row r="26" spans="1:4" ht="12.75">
      <c r="A26" s="782"/>
      <c r="B26" s="770" t="s">
        <v>969</v>
      </c>
      <c r="C26" s="770"/>
      <c r="D26" s="770"/>
    </row>
    <row r="27" spans="1:4" ht="12.75">
      <c r="A27" s="782"/>
      <c r="B27" s="770"/>
      <c r="C27" s="770"/>
      <c r="D27" s="770"/>
    </row>
    <row r="28" spans="1:4" ht="12.75">
      <c r="A28" s="798">
        <v>6130</v>
      </c>
      <c r="B28" s="799" t="s">
        <v>20</v>
      </c>
      <c r="C28" s="770"/>
      <c r="D28" s="799">
        <v>6623</v>
      </c>
    </row>
    <row r="29" spans="1:4" ht="12.75">
      <c r="A29" s="133"/>
      <c r="B29" s="134"/>
      <c r="C29" s="134"/>
      <c r="D29" s="134"/>
    </row>
    <row r="30" spans="1:4" s="41" customFormat="1" ht="12.75">
      <c r="A30" s="25">
        <v>6100</v>
      </c>
      <c r="B30" s="19" t="s">
        <v>930</v>
      </c>
      <c r="C30" s="19">
        <f>SUM(C12+C14)</f>
        <v>86701</v>
      </c>
      <c r="D30" s="19">
        <f>SUM(D12+D14+D28)</f>
        <v>135625</v>
      </c>
    </row>
  </sheetData>
  <mergeCells count="4">
    <mergeCell ref="A1:D1"/>
    <mergeCell ref="D7:D9"/>
    <mergeCell ref="C7:C9"/>
    <mergeCell ref="A3:D3"/>
  </mergeCells>
  <printOptions horizontalCentered="1"/>
  <pageMargins left="0.7874015748031497" right="0.7874015748031497" top="0.984251968503937" bottom="0.984251968503937" header="0.5118110236220472" footer="0.5118110236220472"/>
  <pageSetup firstPageNumber="49" useFirstPageNumber="1" horizontalDpi="600" verticalDpi="600" orientation="landscape" paperSize="9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selection activeCell="E18" sqref="E18"/>
    </sheetView>
  </sheetViews>
  <sheetFormatPr defaultColWidth="9.00390625" defaultRowHeight="12.75"/>
  <cols>
    <col min="1" max="1" width="6.75390625" style="646" customWidth="1"/>
    <col min="2" max="2" width="10.125" style="646" customWidth="1"/>
    <col min="3" max="3" width="35.00390625" style="646" customWidth="1"/>
    <col min="4" max="4" width="10.625" style="646" customWidth="1"/>
    <col min="5" max="7" width="9.125" style="646" customWidth="1"/>
    <col min="8" max="8" width="17.375" style="646" customWidth="1"/>
    <col min="9" max="9" width="11.375" style="646" customWidth="1"/>
    <col min="10" max="10" width="11.25390625" style="646" customWidth="1"/>
    <col min="11" max="11" width="11.75390625" style="646" customWidth="1"/>
    <col min="12" max="16384" width="9.125" style="646" customWidth="1"/>
  </cols>
  <sheetData>
    <row r="1" spans="1:9" ht="12.75">
      <c r="A1" s="1507" t="s">
        <v>394</v>
      </c>
      <c r="B1" s="1507"/>
      <c r="C1" s="1507"/>
      <c r="D1" s="1507"/>
      <c r="E1" s="1507"/>
      <c r="F1" s="1507"/>
      <c r="G1" s="1507"/>
      <c r="H1" s="1507"/>
      <c r="I1" s="1507"/>
    </row>
    <row r="2" ht="16.5" customHeight="1"/>
    <row r="3" spans="1:9" ht="14.25">
      <c r="A3" s="1508" t="s">
        <v>531</v>
      </c>
      <c r="B3" s="1508"/>
      <c r="C3" s="1508"/>
      <c r="D3" s="1508"/>
      <c r="E3" s="1508"/>
      <c r="F3" s="1508"/>
      <c r="G3" s="1508"/>
      <c r="H3" s="1508"/>
      <c r="I3" s="1508"/>
    </row>
    <row r="4" spans="1:9" ht="14.25">
      <c r="A4" s="647"/>
      <c r="B4" s="647"/>
      <c r="C4" s="647"/>
      <c r="D4" s="647"/>
      <c r="E4" s="647"/>
      <c r="F4" s="647"/>
      <c r="G4" s="647"/>
      <c r="H4" s="647"/>
      <c r="I4" s="647"/>
    </row>
    <row r="5" spans="1:9" ht="9.75" customHeight="1">
      <c r="A5" s="647"/>
      <c r="B5" s="647"/>
      <c r="C5" s="647"/>
      <c r="D5" s="647"/>
      <c r="E5" s="647"/>
      <c r="F5" s="647"/>
      <c r="G5" s="647"/>
      <c r="H5" s="647"/>
      <c r="I5" s="647"/>
    </row>
    <row r="6" spans="4:11" ht="12.75">
      <c r="D6" s="648"/>
      <c r="E6" s="648"/>
      <c r="F6" s="648"/>
      <c r="G6" s="648"/>
      <c r="H6" s="648"/>
      <c r="I6" s="649"/>
      <c r="J6" s="649"/>
      <c r="K6" s="649" t="s">
        <v>990</v>
      </c>
    </row>
    <row r="7" spans="1:11" ht="24.75" customHeight="1">
      <c r="A7" s="1511" t="s">
        <v>1029</v>
      </c>
      <c r="B7" s="1513" t="s">
        <v>952</v>
      </c>
      <c r="C7" s="1514"/>
      <c r="D7" s="1513" t="s">
        <v>519</v>
      </c>
      <c r="E7" s="1517"/>
      <c r="F7" s="1517"/>
      <c r="G7" s="1517"/>
      <c r="H7" s="1514"/>
      <c r="I7" s="1509" t="s">
        <v>517</v>
      </c>
      <c r="J7" s="1509" t="s">
        <v>980</v>
      </c>
      <c r="K7" s="1455" t="s">
        <v>942</v>
      </c>
    </row>
    <row r="8" spans="1:11" ht="25.5" customHeight="1">
      <c r="A8" s="1512"/>
      <c r="B8" s="1515"/>
      <c r="C8" s="1516"/>
      <c r="D8" s="1515"/>
      <c r="E8" s="1518"/>
      <c r="F8" s="1518"/>
      <c r="G8" s="1518"/>
      <c r="H8" s="1516"/>
      <c r="I8" s="1510"/>
      <c r="J8" s="1510"/>
      <c r="K8" s="1471"/>
    </row>
    <row r="9" spans="1:11" ht="13.5" customHeight="1">
      <c r="A9" s="1499" t="s">
        <v>953</v>
      </c>
      <c r="B9" s="1493" t="s">
        <v>520</v>
      </c>
      <c r="C9" s="1494"/>
      <c r="D9" s="1499" t="s">
        <v>1068</v>
      </c>
      <c r="E9" s="650" t="s">
        <v>204</v>
      </c>
      <c r="F9" s="651"/>
      <c r="G9" s="651"/>
      <c r="H9" s="652"/>
      <c r="I9" s="653"/>
      <c r="J9" s="975"/>
      <c r="K9" s="1248"/>
    </row>
    <row r="10" spans="1:11" ht="13.5" customHeight="1">
      <c r="A10" s="1489"/>
      <c r="B10" s="1493"/>
      <c r="C10" s="1494"/>
      <c r="D10" s="1502"/>
      <c r="E10" s="657" t="s">
        <v>165</v>
      </c>
      <c r="F10" s="654"/>
      <c r="G10" s="654"/>
      <c r="H10" s="655"/>
      <c r="I10" s="656"/>
      <c r="J10" s="656">
        <v>78967</v>
      </c>
      <c r="K10" s="656">
        <v>78967</v>
      </c>
    </row>
    <row r="11" spans="1:11" ht="13.5" customHeight="1">
      <c r="A11" s="1489"/>
      <c r="B11" s="1495"/>
      <c r="C11" s="1496"/>
      <c r="D11" s="1499" t="s">
        <v>1069</v>
      </c>
      <c r="E11" s="650" t="s">
        <v>1070</v>
      </c>
      <c r="F11" s="651"/>
      <c r="G11" s="651"/>
      <c r="H11" s="652"/>
      <c r="I11" s="653"/>
      <c r="J11" s="653">
        <v>55573</v>
      </c>
      <c r="K11" s="653">
        <v>55573</v>
      </c>
    </row>
    <row r="12" spans="1:11" ht="13.5" customHeight="1">
      <c r="A12" s="1489"/>
      <c r="B12" s="1495"/>
      <c r="C12" s="1496"/>
      <c r="D12" s="1500"/>
      <c r="E12" s="657" t="s">
        <v>521</v>
      </c>
      <c r="F12" s="658"/>
      <c r="G12" s="658"/>
      <c r="H12" s="659"/>
      <c r="I12" s="660"/>
      <c r="J12" s="660">
        <v>13582</v>
      </c>
      <c r="K12" s="660">
        <v>13582</v>
      </c>
    </row>
    <row r="13" spans="1:11" ht="13.5" customHeight="1">
      <c r="A13" s="1489"/>
      <c r="B13" s="1495"/>
      <c r="C13" s="1496"/>
      <c r="D13" s="1500"/>
      <c r="E13" s="657" t="s">
        <v>1071</v>
      </c>
      <c r="F13" s="658"/>
      <c r="G13" s="658"/>
      <c r="H13" s="659"/>
      <c r="I13" s="660">
        <v>5600</v>
      </c>
      <c r="J13" s="660">
        <v>55520</v>
      </c>
      <c r="K13" s="660">
        <v>55520</v>
      </c>
    </row>
    <row r="14" spans="1:11" ht="13.5" customHeight="1">
      <c r="A14" s="1489"/>
      <c r="B14" s="1495"/>
      <c r="C14" s="1496"/>
      <c r="D14" s="1500"/>
      <c r="E14" s="657" t="s">
        <v>522</v>
      </c>
      <c r="F14" s="658"/>
      <c r="G14" s="658"/>
      <c r="H14" s="659"/>
      <c r="I14" s="660"/>
      <c r="J14" s="660"/>
      <c r="K14" s="660"/>
    </row>
    <row r="15" spans="1:11" ht="13.5" customHeight="1">
      <c r="A15" s="1489"/>
      <c r="B15" s="1495"/>
      <c r="C15" s="1496"/>
      <c r="D15" s="1500"/>
      <c r="E15" s="657" t="s">
        <v>1212</v>
      </c>
      <c r="F15" s="658"/>
      <c r="G15" s="658"/>
      <c r="H15" s="659"/>
      <c r="I15" s="660"/>
      <c r="J15" s="660">
        <v>32101</v>
      </c>
      <c r="K15" s="660">
        <v>32101</v>
      </c>
    </row>
    <row r="16" spans="1:11" ht="13.5" customHeight="1" thickBot="1">
      <c r="A16" s="1490"/>
      <c r="B16" s="1497"/>
      <c r="C16" s="1498"/>
      <c r="D16" s="1501"/>
      <c r="E16" s="661" t="s">
        <v>1213</v>
      </c>
      <c r="F16" s="662"/>
      <c r="G16" s="662"/>
      <c r="H16" s="663"/>
      <c r="I16" s="664"/>
      <c r="J16" s="664">
        <v>17891</v>
      </c>
      <c r="K16" s="664">
        <v>17891</v>
      </c>
    </row>
    <row r="17" spans="1:11" ht="13.5" customHeight="1">
      <c r="A17" s="1488" t="s">
        <v>954</v>
      </c>
      <c r="B17" s="1491" t="s">
        <v>529</v>
      </c>
      <c r="C17" s="1504"/>
      <c r="D17" s="1488" t="s">
        <v>1068</v>
      </c>
      <c r="E17" s="650" t="s">
        <v>204</v>
      </c>
      <c r="F17" s="651"/>
      <c r="G17" s="651"/>
      <c r="H17" s="652"/>
      <c r="I17" s="665"/>
      <c r="J17" s="665"/>
      <c r="K17" s="665"/>
    </row>
    <row r="18" spans="1:11" ht="13.5" customHeight="1">
      <c r="A18" s="1503"/>
      <c r="B18" s="1505"/>
      <c r="C18" s="1506"/>
      <c r="D18" s="1502"/>
      <c r="E18" s="657" t="s">
        <v>165</v>
      </c>
      <c r="F18" s="654"/>
      <c r="G18" s="654"/>
      <c r="H18" s="655"/>
      <c r="I18" s="656"/>
      <c r="J18" s="656">
        <v>94118</v>
      </c>
      <c r="K18" s="656">
        <v>94118</v>
      </c>
    </row>
    <row r="19" spans="1:11" ht="13.5" customHeight="1">
      <c r="A19" s="1503"/>
      <c r="B19" s="1505"/>
      <c r="C19" s="1506"/>
      <c r="D19" s="1499" t="s">
        <v>1069</v>
      </c>
      <c r="E19" s="650" t="s">
        <v>1070</v>
      </c>
      <c r="F19" s="651"/>
      <c r="G19" s="651"/>
      <c r="H19" s="652"/>
      <c r="I19" s="653"/>
      <c r="J19" s="653">
        <v>762</v>
      </c>
      <c r="K19" s="653">
        <v>762</v>
      </c>
    </row>
    <row r="20" spans="1:11" ht="13.5" customHeight="1">
      <c r="A20" s="1503"/>
      <c r="B20" s="1505"/>
      <c r="C20" s="1506"/>
      <c r="D20" s="1500"/>
      <c r="E20" s="657" t="s">
        <v>521</v>
      </c>
      <c r="F20" s="658"/>
      <c r="G20" s="658"/>
      <c r="H20" s="659"/>
      <c r="I20" s="660"/>
      <c r="J20" s="660">
        <v>185</v>
      </c>
      <c r="K20" s="660">
        <v>185</v>
      </c>
    </row>
    <row r="21" spans="1:11" ht="13.5" customHeight="1">
      <c r="A21" s="1503"/>
      <c r="B21" s="1505"/>
      <c r="C21" s="1506"/>
      <c r="D21" s="1500"/>
      <c r="E21" s="657" t="s">
        <v>1071</v>
      </c>
      <c r="F21" s="658"/>
      <c r="G21" s="658"/>
      <c r="H21" s="659"/>
      <c r="I21" s="660">
        <v>2000</v>
      </c>
      <c r="J21" s="660">
        <v>35896</v>
      </c>
      <c r="K21" s="660">
        <v>35896</v>
      </c>
    </row>
    <row r="22" spans="1:11" ht="13.5" customHeight="1">
      <c r="A22" s="1503"/>
      <c r="B22" s="1505"/>
      <c r="C22" s="1506"/>
      <c r="D22" s="1500"/>
      <c r="E22" s="724" t="s">
        <v>218</v>
      </c>
      <c r="F22" s="725"/>
      <c r="G22" s="725"/>
      <c r="H22" s="726"/>
      <c r="I22" s="727">
        <v>2000</v>
      </c>
      <c r="J22" s="727">
        <v>2000</v>
      </c>
      <c r="K22" s="727">
        <v>2000</v>
      </c>
    </row>
    <row r="23" spans="1:11" ht="13.5" customHeight="1">
      <c r="A23" s="1503"/>
      <c r="B23" s="1505"/>
      <c r="C23" s="1506"/>
      <c r="D23" s="1500"/>
      <c r="E23" s="657" t="s">
        <v>522</v>
      </c>
      <c r="F23" s="658"/>
      <c r="G23" s="658"/>
      <c r="H23" s="659"/>
      <c r="I23" s="660"/>
      <c r="J23" s="660"/>
      <c r="K23" s="660"/>
    </row>
    <row r="24" spans="1:11" ht="13.5" customHeight="1">
      <c r="A24" s="1503"/>
      <c r="B24" s="1505"/>
      <c r="C24" s="1506"/>
      <c r="D24" s="1500"/>
      <c r="E24" s="657" t="s">
        <v>523</v>
      </c>
      <c r="F24" s="658"/>
      <c r="G24" s="658"/>
      <c r="H24" s="659"/>
      <c r="I24" s="660"/>
      <c r="J24" s="660"/>
      <c r="K24" s="660"/>
    </row>
    <row r="25" spans="1:11" ht="13.5" customHeight="1" thickBot="1">
      <c r="A25" s="1503"/>
      <c r="B25" s="1505"/>
      <c r="C25" s="1506"/>
      <c r="D25" s="1500"/>
      <c r="E25" s="661" t="s">
        <v>1213</v>
      </c>
      <c r="F25" s="662"/>
      <c r="G25" s="662"/>
      <c r="H25" s="663"/>
      <c r="I25" s="660"/>
      <c r="J25" s="660">
        <v>344840</v>
      </c>
      <c r="K25" s="660">
        <v>344839</v>
      </c>
    </row>
    <row r="26" spans="1:11" ht="13.5" customHeight="1">
      <c r="A26" s="1488" t="s">
        <v>955</v>
      </c>
      <c r="B26" s="1491" t="s">
        <v>530</v>
      </c>
      <c r="C26" s="1492"/>
      <c r="D26" s="1488" t="s">
        <v>1068</v>
      </c>
      <c r="E26" s="657" t="s">
        <v>204</v>
      </c>
      <c r="F26" s="658"/>
      <c r="G26" s="658"/>
      <c r="H26" s="659"/>
      <c r="I26" s="665"/>
      <c r="J26" s="665"/>
      <c r="K26" s="665"/>
    </row>
    <row r="27" spans="1:11" ht="13.5" customHeight="1">
      <c r="A27" s="1489"/>
      <c r="B27" s="1493"/>
      <c r="C27" s="1494"/>
      <c r="D27" s="1502"/>
      <c r="E27" s="657" t="s">
        <v>165</v>
      </c>
      <c r="F27" s="654"/>
      <c r="G27" s="654"/>
      <c r="H27" s="655"/>
      <c r="I27" s="656">
        <v>96000</v>
      </c>
      <c r="J27" s="656">
        <v>331456</v>
      </c>
      <c r="K27" s="656">
        <v>331456</v>
      </c>
    </row>
    <row r="28" spans="1:11" ht="13.5" customHeight="1">
      <c r="A28" s="1489"/>
      <c r="B28" s="1495"/>
      <c r="C28" s="1496"/>
      <c r="D28" s="1499" t="s">
        <v>1069</v>
      </c>
      <c r="E28" s="650" t="s">
        <v>1070</v>
      </c>
      <c r="F28" s="651"/>
      <c r="G28" s="651"/>
      <c r="H28" s="652"/>
      <c r="I28" s="653"/>
      <c r="J28" s="653">
        <v>973</v>
      </c>
      <c r="K28" s="653">
        <v>973</v>
      </c>
    </row>
    <row r="29" spans="1:11" ht="13.5" customHeight="1">
      <c r="A29" s="1489"/>
      <c r="B29" s="1495"/>
      <c r="C29" s="1496"/>
      <c r="D29" s="1500"/>
      <c r="E29" s="657" t="s">
        <v>521</v>
      </c>
      <c r="F29" s="658"/>
      <c r="G29" s="658"/>
      <c r="H29" s="659"/>
      <c r="I29" s="660"/>
      <c r="J29" s="660">
        <v>249</v>
      </c>
      <c r="K29" s="660">
        <v>249</v>
      </c>
    </row>
    <row r="30" spans="1:11" ht="13.5" customHeight="1">
      <c r="A30" s="1489"/>
      <c r="B30" s="1495"/>
      <c r="C30" s="1496"/>
      <c r="D30" s="1500"/>
      <c r="E30" s="657" t="s">
        <v>1071</v>
      </c>
      <c r="F30" s="658"/>
      <c r="G30" s="658"/>
      <c r="H30" s="659"/>
      <c r="I30" s="660"/>
      <c r="J30" s="660">
        <v>44042</v>
      </c>
      <c r="K30" s="660">
        <v>44042</v>
      </c>
    </row>
    <row r="31" spans="1:11" ht="13.5" customHeight="1">
      <c r="A31" s="1489"/>
      <c r="B31" s="1495"/>
      <c r="C31" s="1496"/>
      <c r="D31" s="1500"/>
      <c r="E31" s="657" t="s">
        <v>522</v>
      </c>
      <c r="F31" s="658"/>
      <c r="G31" s="658"/>
      <c r="H31" s="659"/>
      <c r="I31" s="660"/>
      <c r="J31" s="660">
        <v>7241</v>
      </c>
      <c r="K31" s="660">
        <v>7241</v>
      </c>
    </row>
    <row r="32" spans="1:11" ht="13.5" customHeight="1">
      <c r="A32" s="1489"/>
      <c r="B32" s="1495"/>
      <c r="C32" s="1496"/>
      <c r="D32" s="1500"/>
      <c r="E32" s="657" t="s">
        <v>1213</v>
      </c>
      <c r="F32" s="658"/>
      <c r="G32" s="658"/>
      <c r="H32" s="659"/>
      <c r="I32" s="660"/>
      <c r="J32" s="660">
        <v>256667</v>
      </c>
      <c r="K32" s="660">
        <v>256667</v>
      </c>
    </row>
    <row r="33" spans="1:11" ht="13.5" customHeight="1">
      <c r="A33" s="1489"/>
      <c r="B33" s="1495"/>
      <c r="C33" s="1496"/>
      <c r="D33" s="1500"/>
      <c r="E33" s="657" t="s">
        <v>1212</v>
      </c>
      <c r="F33" s="658"/>
      <c r="G33" s="658"/>
      <c r="H33" s="659"/>
      <c r="I33" s="660">
        <v>176000</v>
      </c>
      <c r="J33" s="660">
        <v>72632</v>
      </c>
      <c r="K33" s="660">
        <v>72632</v>
      </c>
    </row>
    <row r="34" spans="1:11" ht="13.5" customHeight="1" thickBot="1">
      <c r="A34" s="1490"/>
      <c r="B34" s="1497"/>
      <c r="C34" s="1498"/>
      <c r="D34" s="1501"/>
      <c r="E34" s="720" t="s">
        <v>218</v>
      </c>
      <c r="F34" s="662"/>
      <c r="G34" s="662"/>
      <c r="H34" s="663"/>
      <c r="I34" s="723">
        <v>35200</v>
      </c>
      <c r="J34" s="723">
        <v>35200</v>
      </c>
      <c r="K34" s="723">
        <v>35200</v>
      </c>
    </row>
    <row r="35" spans="1:11" ht="13.5" customHeight="1">
      <c r="A35" s="1488" t="s">
        <v>956</v>
      </c>
      <c r="B35" s="1491" t="s">
        <v>532</v>
      </c>
      <c r="C35" s="1492"/>
      <c r="D35" s="1488" t="s">
        <v>1068</v>
      </c>
      <c r="E35" s="650" t="s">
        <v>204</v>
      </c>
      <c r="F35" s="651"/>
      <c r="G35" s="651"/>
      <c r="H35" s="652"/>
      <c r="I35" s="665"/>
      <c r="J35" s="665"/>
      <c r="K35" s="665"/>
    </row>
    <row r="36" spans="1:11" ht="13.5" customHeight="1">
      <c r="A36" s="1489"/>
      <c r="B36" s="1493"/>
      <c r="C36" s="1494"/>
      <c r="D36" s="1502"/>
      <c r="E36" s="657" t="s">
        <v>165</v>
      </c>
      <c r="F36" s="654"/>
      <c r="G36" s="654"/>
      <c r="H36" s="655"/>
      <c r="I36" s="656">
        <v>145479</v>
      </c>
      <c r="J36" s="656">
        <v>145479</v>
      </c>
      <c r="K36" s="656">
        <v>76955</v>
      </c>
    </row>
    <row r="37" spans="1:11" ht="13.5" customHeight="1">
      <c r="A37" s="1489"/>
      <c r="B37" s="1495"/>
      <c r="C37" s="1496"/>
      <c r="D37" s="1499" t="s">
        <v>1069</v>
      </c>
      <c r="E37" s="650" t="s">
        <v>1070</v>
      </c>
      <c r="F37" s="651"/>
      <c r="G37" s="651"/>
      <c r="H37" s="652"/>
      <c r="I37" s="653"/>
      <c r="J37" s="653"/>
      <c r="K37" s="653"/>
    </row>
    <row r="38" spans="1:11" ht="13.5" customHeight="1">
      <c r="A38" s="1489"/>
      <c r="B38" s="1495"/>
      <c r="C38" s="1496"/>
      <c r="D38" s="1500"/>
      <c r="E38" s="657" t="s">
        <v>521</v>
      </c>
      <c r="F38" s="658"/>
      <c r="G38" s="658"/>
      <c r="H38" s="659"/>
      <c r="I38" s="660"/>
      <c r="J38" s="660"/>
      <c r="K38" s="660"/>
    </row>
    <row r="39" spans="1:11" ht="13.5" customHeight="1">
      <c r="A39" s="1489"/>
      <c r="B39" s="1495"/>
      <c r="C39" s="1496"/>
      <c r="D39" s="1500"/>
      <c r="E39" s="657" t="s">
        <v>1071</v>
      </c>
      <c r="F39" s="658"/>
      <c r="G39" s="658"/>
      <c r="H39" s="659"/>
      <c r="I39" s="660"/>
      <c r="J39" s="660">
        <v>13769</v>
      </c>
      <c r="K39" s="660">
        <v>13769</v>
      </c>
    </row>
    <row r="40" spans="1:11" ht="13.5" customHeight="1">
      <c r="A40" s="1489"/>
      <c r="B40" s="1495"/>
      <c r="C40" s="1496"/>
      <c r="D40" s="1500"/>
      <c r="E40" s="657" t="s">
        <v>522</v>
      </c>
      <c r="F40" s="658"/>
      <c r="G40" s="658"/>
      <c r="H40" s="659"/>
      <c r="I40" s="660"/>
      <c r="J40" s="660"/>
      <c r="K40" s="660"/>
    </row>
    <row r="41" spans="1:11" ht="13.5" customHeight="1">
      <c r="A41" s="1489"/>
      <c r="B41" s="1495"/>
      <c r="C41" s="1496"/>
      <c r="D41" s="1500"/>
      <c r="E41" s="657" t="s">
        <v>523</v>
      </c>
      <c r="F41" s="658"/>
      <c r="G41" s="658"/>
      <c r="H41" s="659"/>
      <c r="I41" s="660"/>
      <c r="J41" s="660"/>
      <c r="K41" s="660"/>
    </row>
    <row r="42" spans="1:11" ht="13.5" customHeight="1">
      <c r="A42" s="1489"/>
      <c r="B42" s="1495"/>
      <c r="C42" s="1496"/>
      <c r="D42" s="1500"/>
      <c r="E42" s="657" t="s">
        <v>1212</v>
      </c>
      <c r="F42" s="658"/>
      <c r="G42" s="658"/>
      <c r="H42" s="659"/>
      <c r="I42" s="660">
        <v>148170</v>
      </c>
      <c r="J42" s="660">
        <v>154995</v>
      </c>
      <c r="K42" s="660">
        <v>80976</v>
      </c>
    </row>
    <row r="43" spans="1:11" ht="13.5" customHeight="1" thickBot="1">
      <c r="A43" s="1490"/>
      <c r="B43" s="1497"/>
      <c r="C43" s="1498"/>
      <c r="D43" s="1501"/>
      <c r="E43" s="720" t="s">
        <v>218</v>
      </c>
      <c r="F43" s="721"/>
      <c r="G43" s="721"/>
      <c r="H43" s="722"/>
      <c r="I43" s="723">
        <v>2691</v>
      </c>
      <c r="J43" s="723">
        <v>8572</v>
      </c>
      <c r="K43" s="723"/>
    </row>
    <row r="44" spans="1:11" ht="13.5" customHeight="1">
      <c r="A44" s="1488" t="s">
        <v>957</v>
      </c>
      <c r="B44" s="1491" t="s">
        <v>533</v>
      </c>
      <c r="C44" s="1492"/>
      <c r="D44" s="1488" t="s">
        <v>1068</v>
      </c>
      <c r="E44" s="650" t="s">
        <v>204</v>
      </c>
      <c r="F44" s="651"/>
      <c r="G44" s="651"/>
      <c r="H44" s="652"/>
      <c r="I44" s="665"/>
      <c r="J44" s="665"/>
      <c r="K44" s="665"/>
    </row>
    <row r="45" spans="1:11" ht="13.5" customHeight="1">
      <c r="A45" s="1489"/>
      <c r="B45" s="1493"/>
      <c r="C45" s="1494"/>
      <c r="D45" s="1502"/>
      <c r="E45" s="657" t="s">
        <v>165</v>
      </c>
      <c r="F45" s="654"/>
      <c r="G45" s="654"/>
      <c r="H45" s="655"/>
      <c r="I45" s="656">
        <v>1000000</v>
      </c>
      <c r="J45" s="656"/>
      <c r="K45" s="656"/>
    </row>
    <row r="46" spans="1:11" ht="13.5" customHeight="1">
      <c r="A46" s="1489"/>
      <c r="B46" s="1495"/>
      <c r="C46" s="1496"/>
      <c r="D46" s="1499" t="s">
        <v>1069</v>
      </c>
      <c r="E46" s="650" t="s">
        <v>1070</v>
      </c>
      <c r="F46" s="651"/>
      <c r="G46" s="651"/>
      <c r="H46" s="652"/>
      <c r="I46" s="653"/>
      <c r="J46" s="653"/>
      <c r="K46" s="653"/>
    </row>
    <row r="47" spans="1:11" ht="13.5" customHeight="1">
      <c r="A47" s="1489"/>
      <c r="B47" s="1495"/>
      <c r="C47" s="1496"/>
      <c r="D47" s="1500"/>
      <c r="E47" s="657" t="s">
        <v>521</v>
      </c>
      <c r="F47" s="658"/>
      <c r="G47" s="658"/>
      <c r="H47" s="659"/>
      <c r="I47" s="660"/>
      <c r="J47" s="660"/>
      <c r="K47" s="660"/>
    </row>
    <row r="48" spans="1:11" ht="13.5" customHeight="1">
      <c r="A48" s="1489"/>
      <c r="B48" s="1495"/>
      <c r="C48" s="1496"/>
      <c r="D48" s="1500"/>
      <c r="E48" s="657" t="s">
        <v>1071</v>
      </c>
      <c r="F48" s="658"/>
      <c r="G48" s="658"/>
      <c r="H48" s="659"/>
      <c r="I48" s="660"/>
      <c r="J48" s="660"/>
      <c r="K48" s="660"/>
    </row>
    <row r="49" spans="1:11" ht="13.5" customHeight="1">
      <c r="A49" s="1489"/>
      <c r="B49" s="1495"/>
      <c r="C49" s="1496"/>
      <c r="D49" s="1500"/>
      <c r="E49" s="657" t="s">
        <v>522</v>
      </c>
      <c r="F49" s="658"/>
      <c r="G49" s="658"/>
      <c r="H49" s="659"/>
      <c r="I49" s="660"/>
      <c r="J49" s="660"/>
      <c r="K49" s="660"/>
    </row>
    <row r="50" spans="1:11" ht="13.5" customHeight="1">
      <c r="A50" s="1489"/>
      <c r="B50" s="1495"/>
      <c r="C50" s="1496"/>
      <c r="D50" s="1500"/>
      <c r="E50" s="657" t="s">
        <v>523</v>
      </c>
      <c r="F50" s="658"/>
      <c r="G50" s="658"/>
      <c r="H50" s="659"/>
      <c r="I50" s="660"/>
      <c r="J50" s="660"/>
      <c r="K50" s="660"/>
    </row>
    <row r="51" spans="1:11" ht="13.5" customHeight="1">
      <c r="A51" s="1489"/>
      <c r="B51" s="1495"/>
      <c r="C51" s="1496"/>
      <c r="D51" s="1500"/>
      <c r="E51" s="657" t="s">
        <v>1212</v>
      </c>
      <c r="F51" s="658"/>
      <c r="G51" s="658"/>
      <c r="H51" s="659"/>
      <c r="I51" s="660">
        <v>1176000</v>
      </c>
      <c r="J51" s="660"/>
      <c r="K51" s="660"/>
    </row>
    <row r="52" spans="1:11" ht="15.75" customHeight="1" thickBot="1">
      <c r="A52" s="1490"/>
      <c r="B52" s="1497"/>
      <c r="C52" s="1498"/>
      <c r="D52" s="1501"/>
      <c r="E52" s="720" t="s">
        <v>219</v>
      </c>
      <c r="F52" s="721"/>
      <c r="G52" s="721"/>
      <c r="H52" s="722"/>
      <c r="I52" s="723">
        <v>176000</v>
      </c>
      <c r="J52" s="723"/>
      <c r="K52" s="723"/>
    </row>
    <row r="53" spans="1:11" ht="15.75" customHeight="1">
      <c r="A53" s="1523" t="s">
        <v>133</v>
      </c>
      <c r="B53" s="1491" t="s">
        <v>493</v>
      </c>
      <c r="C53" s="1492"/>
      <c r="D53" s="1488" t="s">
        <v>1068</v>
      </c>
      <c r="E53" s="650" t="s">
        <v>204</v>
      </c>
      <c r="F53" s="651"/>
      <c r="G53" s="651"/>
      <c r="H53" s="652"/>
      <c r="I53" s="665"/>
      <c r="J53" s="665"/>
      <c r="K53" s="665"/>
    </row>
    <row r="54" spans="1:11" ht="15.75" customHeight="1">
      <c r="A54" s="1524"/>
      <c r="B54" s="1493"/>
      <c r="C54" s="1494"/>
      <c r="D54" s="1500"/>
      <c r="E54" s="657" t="s">
        <v>165</v>
      </c>
      <c r="F54" s="658"/>
      <c r="G54" s="658"/>
      <c r="H54" s="659"/>
      <c r="I54" s="660">
        <v>843654</v>
      </c>
      <c r="J54" s="660">
        <v>843654</v>
      </c>
      <c r="K54" s="660">
        <v>252133</v>
      </c>
    </row>
    <row r="55" spans="1:11" ht="15.75" customHeight="1">
      <c r="A55" s="1524"/>
      <c r="B55" s="1493"/>
      <c r="C55" s="1494"/>
      <c r="D55" s="1522"/>
      <c r="E55" s="1519" t="s">
        <v>534</v>
      </c>
      <c r="F55" s="1520"/>
      <c r="G55" s="1520"/>
      <c r="H55" s="1521"/>
      <c r="I55" s="660">
        <v>184665</v>
      </c>
      <c r="J55" s="660">
        <v>184665</v>
      </c>
      <c r="K55" s="660">
        <v>34659</v>
      </c>
    </row>
    <row r="56" spans="1:11" ht="15.75" customHeight="1">
      <c r="A56" s="1524"/>
      <c r="B56" s="1495"/>
      <c r="C56" s="1496"/>
      <c r="D56" s="1499" t="s">
        <v>1069</v>
      </c>
      <c r="E56" s="650" t="s">
        <v>1070</v>
      </c>
      <c r="F56" s="651"/>
      <c r="G56" s="651"/>
      <c r="H56" s="652"/>
      <c r="I56" s="653"/>
      <c r="J56" s="653">
        <v>8637</v>
      </c>
      <c r="K56" s="653">
        <v>8637</v>
      </c>
    </row>
    <row r="57" spans="1:11" ht="15.75" customHeight="1">
      <c r="A57" s="1524"/>
      <c r="B57" s="1495"/>
      <c r="C57" s="1496"/>
      <c r="D57" s="1500"/>
      <c r="E57" s="657" t="s">
        <v>521</v>
      </c>
      <c r="F57" s="658"/>
      <c r="G57" s="658"/>
      <c r="H57" s="659"/>
      <c r="I57" s="660"/>
      <c r="J57" s="660">
        <v>2215</v>
      </c>
      <c r="K57" s="660">
        <v>2215</v>
      </c>
    </row>
    <row r="58" spans="1:11" ht="15.75" customHeight="1">
      <c r="A58" s="1524"/>
      <c r="B58" s="1495"/>
      <c r="C58" s="1496"/>
      <c r="D58" s="1500"/>
      <c r="E58" s="657" t="s">
        <v>1071</v>
      </c>
      <c r="F58" s="658"/>
      <c r="G58" s="658"/>
      <c r="H58" s="659"/>
      <c r="I58" s="660"/>
      <c r="J58" s="660">
        <v>1949</v>
      </c>
      <c r="K58" s="660">
        <v>1949</v>
      </c>
    </row>
    <row r="59" spans="1:11" ht="15.75" customHeight="1">
      <c r="A59" s="1524"/>
      <c r="B59" s="1495"/>
      <c r="C59" s="1496"/>
      <c r="D59" s="1500"/>
      <c r="E59" s="657" t="s">
        <v>522</v>
      </c>
      <c r="F59" s="658"/>
      <c r="G59" s="658"/>
      <c r="H59" s="659"/>
      <c r="I59" s="660"/>
      <c r="J59" s="660"/>
      <c r="K59" s="660"/>
    </row>
    <row r="60" spans="1:11" ht="15.75" customHeight="1">
      <c r="A60" s="1524"/>
      <c r="B60" s="1495"/>
      <c r="C60" s="1496"/>
      <c r="D60" s="1500"/>
      <c r="E60" s="657" t="s">
        <v>1213</v>
      </c>
      <c r="F60" s="658"/>
      <c r="G60" s="658"/>
      <c r="H60" s="659"/>
      <c r="I60" s="660"/>
      <c r="J60" s="660">
        <v>997</v>
      </c>
      <c r="K60" s="660">
        <v>998</v>
      </c>
    </row>
    <row r="61" spans="1:11" ht="15.75" customHeight="1">
      <c r="A61" s="1524"/>
      <c r="B61" s="1495"/>
      <c r="C61" s="1496"/>
      <c r="D61" s="1500"/>
      <c r="E61" s="657" t="s">
        <v>1212</v>
      </c>
      <c r="F61" s="658"/>
      <c r="G61" s="658"/>
      <c r="H61" s="659"/>
      <c r="I61" s="660">
        <v>1028319</v>
      </c>
      <c r="J61" s="660">
        <v>1015791</v>
      </c>
      <c r="K61" s="660">
        <v>155853</v>
      </c>
    </row>
    <row r="62" spans="1:11" ht="15.75" customHeight="1" thickBot="1">
      <c r="A62" s="1534"/>
      <c r="B62" s="1535"/>
      <c r="C62" s="1536"/>
      <c r="D62" s="1537"/>
      <c r="E62" s="720" t="s">
        <v>219</v>
      </c>
      <c r="F62" s="658"/>
      <c r="G62" s="658"/>
      <c r="H62" s="659"/>
      <c r="I62" s="660"/>
      <c r="J62" s="727">
        <v>1270</v>
      </c>
      <c r="K62" s="727">
        <v>1270</v>
      </c>
    </row>
    <row r="63" spans="1:11" ht="13.5" customHeight="1">
      <c r="A63" s="1523"/>
      <c r="B63" s="1526" t="s">
        <v>982</v>
      </c>
      <c r="C63" s="1527"/>
      <c r="D63" s="1488" t="s">
        <v>1068</v>
      </c>
      <c r="E63" s="650" t="s">
        <v>204</v>
      </c>
      <c r="F63" s="651"/>
      <c r="G63" s="651"/>
      <c r="H63" s="652"/>
      <c r="I63" s="666"/>
      <c r="J63" s="666">
        <f>SUM(J9)</f>
        <v>0</v>
      </c>
      <c r="K63" s="666">
        <f>SUM(K9)</f>
        <v>0</v>
      </c>
    </row>
    <row r="64" spans="1:11" ht="13.5" customHeight="1">
      <c r="A64" s="1524"/>
      <c r="B64" s="1528"/>
      <c r="C64" s="1529"/>
      <c r="D64" s="1500"/>
      <c r="E64" s="657" t="s">
        <v>165</v>
      </c>
      <c r="F64" s="658"/>
      <c r="G64" s="658"/>
      <c r="H64" s="659"/>
      <c r="I64" s="670">
        <f>SUM(I18+I36+I10+I27+I54+I45)</f>
        <v>2085133</v>
      </c>
      <c r="J64" s="670">
        <f>SUM(J18+J36+J10+J27+J54+J45)</f>
        <v>1493674</v>
      </c>
      <c r="K64" s="670">
        <f>SUM(K18+K36+K10+K27+K54+K45)</f>
        <v>833629</v>
      </c>
    </row>
    <row r="65" spans="1:11" ht="13.5" customHeight="1">
      <c r="A65" s="1524"/>
      <c r="B65" s="1528"/>
      <c r="C65" s="1529"/>
      <c r="D65" s="1522"/>
      <c r="E65" s="1519" t="s">
        <v>534</v>
      </c>
      <c r="F65" s="1520"/>
      <c r="G65" s="1520"/>
      <c r="H65" s="1521"/>
      <c r="I65" s="670">
        <f>SUM(I55)</f>
        <v>184665</v>
      </c>
      <c r="J65" s="670">
        <f>SUM(J55)</f>
        <v>184665</v>
      </c>
      <c r="K65" s="670">
        <f>SUM(K55)</f>
        <v>34659</v>
      </c>
    </row>
    <row r="66" spans="1:11" ht="13.5" customHeight="1">
      <c r="A66" s="1524"/>
      <c r="B66" s="1530"/>
      <c r="C66" s="1531"/>
      <c r="D66" s="1499" t="s">
        <v>1069</v>
      </c>
      <c r="E66" s="650" t="s">
        <v>1070</v>
      </c>
      <c r="F66" s="651"/>
      <c r="G66" s="651"/>
      <c r="H66" s="652"/>
      <c r="I66" s="667"/>
      <c r="J66" s="667">
        <f>SUM(J11+J19+J28+J56)</f>
        <v>65945</v>
      </c>
      <c r="K66" s="667">
        <f>SUM(K11+K19+K28+K56)</f>
        <v>65945</v>
      </c>
    </row>
    <row r="67" spans="1:11" ht="13.5" customHeight="1">
      <c r="A67" s="1524"/>
      <c r="B67" s="1530"/>
      <c r="C67" s="1531"/>
      <c r="D67" s="1500"/>
      <c r="E67" s="657" t="s">
        <v>521</v>
      </c>
      <c r="F67" s="658"/>
      <c r="G67" s="658"/>
      <c r="H67" s="659"/>
      <c r="I67" s="668"/>
      <c r="J67" s="668">
        <f>SUM(J12+J20+J29+J57)</f>
        <v>16231</v>
      </c>
      <c r="K67" s="668">
        <f>SUM(K12+K20+K29+K57)</f>
        <v>16231</v>
      </c>
    </row>
    <row r="68" spans="1:11" ht="13.5" customHeight="1">
      <c r="A68" s="1524"/>
      <c r="B68" s="1530"/>
      <c r="C68" s="1531"/>
      <c r="D68" s="1500"/>
      <c r="E68" s="657" t="s">
        <v>1071</v>
      </c>
      <c r="F68" s="658"/>
      <c r="G68" s="658"/>
      <c r="H68" s="659"/>
      <c r="I68" s="668">
        <f>SUM(I13+I30)</f>
        <v>5600</v>
      </c>
      <c r="J68" s="668">
        <f>SUM(J13+J30+J21+J30)</f>
        <v>179500</v>
      </c>
      <c r="K68" s="668">
        <f>SUM(K13+K30+K21+K30)</f>
        <v>179500</v>
      </c>
    </row>
    <row r="69" spans="1:11" ht="13.5" customHeight="1">
      <c r="A69" s="1524"/>
      <c r="B69" s="1530"/>
      <c r="C69" s="1531"/>
      <c r="D69" s="1500"/>
      <c r="E69" s="657" t="s">
        <v>522</v>
      </c>
      <c r="F69" s="658"/>
      <c r="G69" s="658"/>
      <c r="H69" s="659"/>
      <c r="I69" s="660"/>
      <c r="J69" s="660"/>
      <c r="K69" s="660"/>
    </row>
    <row r="70" spans="1:11" ht="13.5" customHeight="1">
      <c r="A70" s="1524"/>
      <c r="B70" s="1530"/>
      <c r="C70" s="1531"/>
      <c r="D70" s="1500"/>
      <c r="E70" s="657" t="s">
        <v>523</v>
      </c>
      <c r="F70" s="658"/>
      <c r="G70" s="658"/>
      <c r="H70" s="659"/>
      <c r="I70" s="660"/>
      <c r="J70" s="660"/>
      <c r="K70" s="660"/>
    </row>
    <row r="71" spans="1:11" ht="13.5" customHeight="1">
      <c r="A71" s="1524"/>
      <c r="B71" s="1530"/>
      <c r="C71" s="1531"/>
      <c r="D71" s="1500"/>
      <c r="E71" s="657" t="s">
        <v>1212</v>
      </c>
      <c r="F71" s="658"/>
      <c r="G71" s="658"/>
      <c r="H71" s="659"/>
      <c r="I71" s="670">
        <f>SUM(I61+I51+I42+I33)</f>
        <v>2528489</v>
      </c>
      <c r="J71" s="670">
        <f>SUM(J61+J51+J42+J33+J15)</f>
        <v>1275519</v>
      </c>
      <c r="K71" s="670">
        <f>SUM(K61+K51+K42+K33+K15)</f>
        <v>341562</v>
      </c>
    </row>
    <row r="72" spans="1:11" ht="13.5" customHeight="1" thickBot="1">
      <c r="A72" s="1525"/>
      <c r="B72" s="1532"/>
      <c r="C72" s="1533"/>
      <c r="D72" s="1501"/>
      <c r="E72" s="661" t="s">
        <v>1213</v>
      </c>
      <c r="F72" s="662"/>
      <c r="G72" s="662"/>
      <c r="H72" s="663"/>
      <c r="I72" s="669">
        <f>SUM(I25)</f>
        <v>0</v>
      </c>
      <c r="J72" s="669">
        <f>SUM(J25+J32+J60+J16)</f>
        <v>620395</v>
      </c>
      <c r="K72" s="669">
        <f>SUM(K25+K32+K60+K16)</f>
        <v>620395</v>
      </c>
    </row>
  </sheetData>
  <mergeCells count="38">
    <mergeCell ref="K7:K8"/>
    <mergeCell ref="J7:J8"/>
    <mergeCell ref="A63:A72"/>
    <mergeCell ref="B63:C72"/>
    <mergeCell ref="D66:D72"/>
    <mergeCell ref="D63:D65"/>
    <mergeCell ref="A53:A62"/>
    <mergeCell ref="B53:C62"/>
    <mergeCell ref="D56:D62"/>
    <mergeCell ref="E55:H55"/>
    <mergeCell ref="A44:A52"/>
    <mergeCell ref="B44:C52"/>
    <mergeCell ref="D19:D25"/>
    <mergeCell ref="A9:A16"/>
    <mergeCell ref="B9:C16"/>
    <mergeCell ref="D9:D10"/>
    <mergeCell ref="D11:D16"/>
    <mergeCell ref="D35:D36"/>
    <mergeCell ref="D37:D43"/>
    <mergeCell ref="D26:D27"/>
    <mergeCell ref="E65:H65"/>
    <mergeCell ref="D53:D55"/>
    <mergeCell ref="D44:D45"/>
    <mergeCell ref="D46:D52"/>
    <mergeCell ref="A1:I1"/>
    <mergeCell ref="A3:I3"/>
    <mergeCell ref="I7:I8"/>
    <mergeCell ref="A7:A8"/>
    <mergeCell ref="B7:C8"/>
    <mergeCell ref="D7:H8"/>
    <mergeCell ref="D28:D34"/>
    <mergeCell ref="D17:D18"/>
    <mergeCell ref="A17:A25"/>
    <mergeCell ref="B17:C25"/>
    <mergeCell ref="A35:A43"/>
    <mergeCell ref="B35:C43"/>
    <mergeCell ref="B26:C34"/>
    <mergeCell ref="A26:A34"/>
  </mergeCells>
  <printOptions/>
  <pageMargins left="1.3779527559055118" right="1.3779527559055118" top="0.7086614173228347" bottom="0" header="0.5118110236220472" footer="0.11811023622047245"/>
  <pageSetup firstPageNumber="50" useFirstPageNumber="1" horizontalDpi="600" verticalDpi="600" orientation="landscape" paperSize="9" scale="81" r:id="rId1"/>
  <headerFooter alignWithMargins="0">
    <oddFooter>&amp;C&amp;P. oldal</oddFooter>
  </headerFooter>
  <rowBreaks count="1" manualBreakCount="1">
    <brk id="4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F15" sqref="F15"/>
    </sheetView>
  </sheetViews>
  <sheetFormatPr defaultColWidth="9.00390625" defaultRowHeight="12.75"/>
  <cols>
    <col min="1" max="1" width="6.75390625" style="858" customWidth="1"/>
    <col min="2" max="4" width="9.125" style="858" customWidth="1"/>
    <col min="5" max="5" width="23.625" style="858" customWidth="1"/>
    <col min="6" max="6" width="20.875" style="858" customWidth="1"/>
    <col min="7" max="7" width="18.375" style="858" customWidth="1"/>
    <col min="8" max="8" width="21.125" style="858" customWidth="1"/>
    <col min="9" max="9" width="18.375" style="858" customWidth="1"/>
    <col min="10" max="16384" width="9.125" style="858" customWidth="1"/>
  </cols>
  <sheetData>
    <row r="2" spans="1:9" ht="15.75">
      <c r="A2" s="1538" t="s">
        <v>525</v>
      </c>
      <c r="B2" s="1538"/>
      <c r="C2" s="1538"/>
      <c r="D2" s="1538"/>
      <c r="E2" s="1538"/>
      <c r="F2" s="1539"/>
      <c r="G2" s="1539"/>
      <c r="H2" s="1539"/>
      <c r="I2" s="1539"/>
    </row>
    <row r="3" spans="1:9" ht="18" customHeight="1">
      <c r="A3" s="1538" t="s">
        <v>1261</v>
      </c>
      <c r="B3" s="1538"/>
      <c r="C3" s="1538"/>
      <c r="D3" s="1538"/>
      <c r="E3" s="1538"/>
      <c r="F3" s="1539"/>
      <c r="G3" s="1539"/>
      <c r="H3" s="1539"/>
      <c r="I3" s="1539"/>
    </row>
    <row r="7" spans="1:9" ht="16.5" customHeight="1">
      <c r="A7" s="859"/>
      <c r="B7" s="859"/>
      <c r="C7" s="859"/>
      <c r="D7" s="859"/>
      <c r="E7" s="859"/>
      <c r="F7" s="859"/>
      <c r="G7" s="859"/>
      <c r="H7" s="859"/>
      <c r="I7" s="860" t="s">
        <v>990</v>
      </c>
    </row>
    <row r="8" spans="1:9" ht="21.75" customHeight="1">
      <c r="A8" s="1544" t="s">
        <v>1029</v>
      </c>
      <c r="B8" s="1542" t="s">
        <v>1262</v>
      </c>
      <c r="C8" s="1542"/>
      <c r="D8" s="1542"/>
      <c r="E8" s="1542"/>
      <c r="F8" s="1540" t="s">
        <v>1263</v>
      </c>
      <c r="G8" s="1541"/>
      <c r="H8" s="1540" t="s">
        <v>1264</v>
      </c>
      <c r="I8" s="1541"/>
    </row>
    <row r="9" spans="1:9" ht="27" customHeight="1">
      <c r="A9" s="1545"/>
      <c r="B9" s="1543"/>
      <c r="C9" s="1543"/>
      <c r="D9" s="1543"/>
      <c r="E9" s="1543"/>
      <c r="F9" s="861" t="s">
        <v>1265</v>
      </c>
      <c r="G9" s="861" t="s">
        <v>1266</v>
      </c>
      <c r="H9" s="861" t="s">
        <v>1265</v>
      </c>
      <c r="I9" s="861" t="s">
        <v>1266</v>
      </c>
    </row>
    <row r="10" spans="1:9" ht="21.75" customHeight="1">
      <c r="A10" s="862" t="s">
        <v>953</v>
      </c>
      <c r="B10" s="863" t="s">
        <v>1267</v>
      </c>
      <c r="C10" s="864"/>
      <c r="D10" s="864"/>
      <c r="E10" s="864"/>
      <c r="F10" s="865" t="s">
        <v>1268</v>
      </c>
      <c r="G10" s="866">
        <v>1057</v>
      </c>
      <c r="H10" s="867" t="s">
        <v>1269</v>
      </c>
      <c r="I10" s="866">
        <v>381004</v>
      </c>
    </row>
    <row r="11" spans="1:9" ht="21.75" customHeight="1">
      <c r="A11" s="862" t="s">
        <v>954</v>
      </c>
      <c r="B11" s="863" t="s">
        <v>1270</v>
      </c>
      <c r="C11" s="864"/>
      <c r="D11" s="864"/>
      <c r="E11" s="864"/>
      <c r="F11" s="865"/>
      <c r="G11" s="866"/>
      <c r="H11" s="867" t="s">
        <v>1269</v>
      </c>
      <c r="I11" s="866">
        <v>99332</v>
      </c>
    </row>
    <row r="12" spans="1:9" ht="21.75" customHeight="1">
      <c r="A12" s="862" t="s">
        <v>955</v>
      </c>
      <c r="B12" s="863" t="s">
        <v>1271</v>
      </c>
      <c r="C12" s="864"/>
      <c r="D12" s="864"/>
      <c r="E12" s="864"/>
      <c r="F12" s="867" t="s">
        <v>1268</v>
      </c>
      <c r="G12" s="866">
        <v>100</v>
      </c>
      <c r="H12" s="867" t="s">
        <v>1269</v>
      </c>
      <c r="I12" s="866">
        <v>5398</v>
      </c>
    </row>
    <row r="13" spans="1:9" ht="21.75" customHeight="1">
      <c r="A13" s="862" t="s">
        <v>956</v>
      </c>
      <c r="B13" s="864" t="s">
        <v>1272</v>
      </c>
      <c r="C13" s="864"/>
      <c r="D13" s="864"/>
      <c r="E13" s="864"/>
      <c r="F13" s="865"/>
      <c r="G13" s="866"/>
      <c r="H13" s="867" t="s">
        <v>1273</v>
      </c>
      <c r="I13" s="866">
        <v>600</v>
      </c>
    </row>
    <row r="14" spans="1:9" ht="21.75" customHeight="1">
      <c r="A14" s="862" t="s">
        <v>957</v>
      </c>
      <c r="B14" s="864" t="s">
        <v>1274</v>
      </c>
      <c r="C14" s="864"/>
      <c r="D14" s="864"/>
      <c r="E14" s="864"/>
      <c r="F14" s="865"/>
      <c r="G14" s="866"/>
      <c r="H14" s="867" t="s">
        <v>1273</v>
      </c>
      <c r="I14" s="866">
        <v>1645</v>
      </c>
    </row>
    <row r="15" spans="1:9" ht="21.75" customHeight="1">
      <c r="A15" s="868" t="s">
        <v>133</v>
      </c>
      <c r="B15" s="869" t="s">
        <v>1275</v>
      </c>
      <c r="C15" s="869"/>
      <c r="D15" s="869"/>
      <c r="E15" s="869"/>
      <c r="F15" s="870"/>
      <c r="G15" s="871"/>
      <c r="H15" s="872" t="s">
        <v>1276</v>
      </c>
      <c r="I15" s="871">
        <v>93865</v>
      </c>
    </row>
  </sheetData>
  <mergeCells count="6">
    <mergeCell ref="A2:I2"/>
    <mergeCell ref="A3:I3"/>
    <mergeCell ref="H8:I8"/>
    <mergeCell ref="B8:E9"/>
    <mergeCell ref="A8:A9"/>
    <mergeCell ref="F8:G8"/>
  </mergeCells>
  <printOptions/>
  <pageMargins left="0.7874015748031497" right="0.3937007874015748" top="0.984251968503937" bottom="0.984251968503937" header="0.5118110236220472" footer="0.5118110236220472"/>
  <pageSetup firstPageNumber="52" useFirstPageNumber="1" horizontalDpi="600" verticalDpi="600" orientation="landscape" paperSize="9" r:id="rId1"/>
  <headerFooter alignWithMargins="0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S78"/>
  <sheetViews>
    <sheetView workbookViewId="0" topLeftCell="B31">
      <selection activeCell="E12" sqref="E12:E13"/>
    </sheetView>
  </sheetViews>
  <sheetFormatPr defaultColWidth="9.00390625" defaultRowHeight="12.75"/>
  <cols>
    <col min="1" max="1" width="4.75390625" style="841" customWidth="1"/>
    <col min="2" max="2" width="14.125" style="841" customWidth="1"/>
    <col min="3" max="3" width="13.875" style="841" customWidth="1"/>
    <col min="4" max="4" width="14.125" style="841" customWidth="1"/>
    <col min="5" max="6" width="13.125" style="841" customWidth="1"/>
    <col min="7" max="15" width="12.25390625" style="841" customWidth="1"/>
    <col min="16" max="16384" width="9.125" style="841" customWidth="1"/>
  </cols>
  <sheetData>
    <row r="2" spans="2:15" ht="12.75">
      <c r="B2" s="1587" t="s">
        <v>1396</v>
      </c>
      <c r="C2" s="1587"/>
      <c r="D2" s="1587"/>
      <c r="E2" s="1587"/>
      <c r="F2" s="1587"/>
      <c r="G2" s="1587"/>
      <c r="H2" s="1587"/>
      <c r="I2" s="1587"/>
      <c r="J2" s="1587"/>
      <c r="K2" s="1587"/>
      <c r="L2" s="1587"/>
      <c r="M2" s="1587"/>
      <c r="N2" s="1587"/>
      <c r="O2" s="1587"/>
    </row>
    <row r="4" spans="2:19" ht="12.75">
      <c r="B4" s="1585" t="s">
        <v>1397</v>
      </c>
      <c r="C4" s="1586"/>
      <c r="D4" s="1586"/>
      <c r="E4" s="1586"/>
      <c r="F4" s="1586"/>
      <c r="G4" s="1586"/>
      <c r="H4" s="1586"/>
      <c r="I4" s="1586"/>
      <c r="J4" s="1586"/>
      <c r="K4" s="1586"/>
      <c r="L4" s="1586"/>
      <c r="M4" s="1586"/>
      <c r="N4" s="1586"/>
      <c r="O4" s="1586"/>
      <c r="P4" s="844"/>
      <c r="Q4" s="844"/>
      <c r="R4" s="844"/>
      <c r="S4" s="844"/>
    </row>
    <row r="5" spans="2:19" ht="12.75">
      <c r="B5" s="842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4"/>
      <c r="Q5" s="844"/>
      <c r="R5" s="844"/>
      <c r="S5" s="844"/>
    </row>
    <row r="6" spans="2:19" ht="12.75">
      <c r="B6" s="842"/>
      <c r="C6" s="843"/>
      <c r="D6" s="843"/>
      <c r="E6" s="843"/>
      <c r="F6" s="843"/>
      <c r="G6" s="843"/>
      <c r="H6" s="843"/>
      <c r="I6" s="843"/>
      <c r="J6" s="843"/>
      <c r="K6" s="843"/>
      <c r="L6" s="843"/>
      <c r="M6" s="843"/>
      <c r="N6" s="843"/>
      <c r="O6" s="843"/>
      <c r="P6" s="844"/>
      <c r="Q6" s="844"/>
      <c r="R6" s="844"/>
      <c r="S6" s="844"/>
    </row>
    <row r="7" ht="12.75">
      <c r="A7" s="845"/>
    </row>
    <row r="8" spans="1:15" ht="12.75">
      <c r="A8" s="1582" t="s">
        <v>1398</v>
      </c>
      <c r="B8" s="1570" t="s">
        <v>1399</v>
      </c>
      <c r="C8" s="1571"/>
      <c r="D8" s="1572"/>
      <c r="E8" s="1579" t="s">
        <v>386</v>
      </c>
      <c r="F8" s="1579" t="s">
        <v>898</v>
      </c>
      <c r="G8" s="1567" t="s">
        <v>1400</v>
      </c>
      <c r="H8" s="1568"/>
      <c r="I8" s="1568"/>
      <c r="J8" s="1568"/>
      <c r="K8" s="1569"/>
      <c r="L8" s="1569"/>
      <c r="M8" s="1569"/>
      <c r="N8" s="847"/>
      <c r="O8" s="848"/>
    </row>
    <row r="9" spans="1:15" ht="12.75">
      <c r="A9" s="1583"/>
      <c r="B9" s="1573"/>
      <c r="C9" s="1574"/>
      <c r="D9" s="1575"/>
      <c r="E9" s="1580"/>
      <c r="F9" s="1580"/>
      <c r="G9" s="1567" t="s">
        <v>1401</v>
      </c>
      <c r="H9" s="1568"/>
      <c r="I9" s="1568"/>
      <c r="J9" s="846"/>
      <c r="K9" s="1567" t="s">
        <v>1402</v>
      </c>
      <c r="L9" s="1568"/>
      <c r="M9" s="1590"/>
      <c r="N9" s="849"/>
      <c r="O9" s="1591" t="s">
        <v>1403</v>
      </c>
    </row>
    <row r="10" spans="1:15" ht="12.75" customHeight="1">
      <c r="A10" s="1583"/>
      <c r="B10" s="1573"/>
      <c r="C10" s="1574"/>
      <c r="D10" s="1575"/>
      <c r="E10" s="1580"/>
      <c r="F10" s="1580"/>
      <c r="G10" s="1588" t="s">
        <v>1404</v>
      </c>
      <c r="H10" s="1588" t="s">
        <v>899</v>
      </c>
      <c r="I10" s="1589" t="s">
        <v>1405</v>
      </c>
      <c r="J10" s="1588" t="s">
        <v>900</v>
      </c>
      <c r="K10" s="1588" t="s">
        <v>1404</v>
      </c>
      <c r="L10" s="1588" t="s">
        <v>899</v>
      </c>
      <c r="M10" s="1588" t="s">
        <v>1405</v>
      </c>
      <c r="N10" s="1588" t="s">
        <v>900</v>
      </c>
      <c r="O10" s="1580"/>
    </row>
    <row r="11" spans="1:15" ht="28.5" customHeight="1">
      <c r="A11" s="1584"/>
      <c r="B11" s="1576"/>
      <c r="C11" s="1577"/>
      <c r="D11" s="1578"/>
      <c r="E11" s="1581"/>
      <c r="F11" s="1581"/>
      <c r="G11" s="1581"/>
      <c r="H11" s="1581"/>
      <c r="I11" s="1577"/>
      <c r="J11" s="1581"/>
      <c r="K11" s="1581"/>
      <c r="L11" s="1581"/>
      <c r="M11" s="1581"/>
      <c r="N11" s="1581"/>
      <c r="O11" s="1581"/>
    </row>
    <row r="12" spans="1:15" ht="12.75">
      <c r="A12" s="1560"/>
      <c r="B12" s="1561" t="s">
        <v>1406</v>
      </c>
      <c r="C12" s="1562"/>
      <c r="D12" s="1563"/>
      <c r="E12" s="1546"/>
      <c r="F12" s="851"/>
      <c r="G12" s="1546"/>
      <c r="H12" s="851"/>
      <c r="I12" s="1546"/>
      <c r="J12" s="1546"/>
      <c r="K12" s="1546"/>
      <c r="L12" s="851"/>
      <c r="M12" s="1546"/>
      <c r="N12" s="851"/>
      <c r="O12" s="1546"/>
    </row>
    <row r="13" spans="1:15" ht="12.75">
      <c r="A13" s="1549"/>
      <c r="B13" s="1564"/>
      <c r="C13" s="1565"/>
      <c r="D13" s="1566"/>
      <c r="E13" s="1547"/>
      <c r="F13" s="852"/>
      <c r="G13" s="1547"/>
      <c r="H13" s="852"/>
      <c r="I13" s="1547"/>
      <c r="J13" s="1547"/>
      <c r="K13" s="1547"/>
      <c r="L13" s="852"/>
      <c r="M13" s="1547"/>
      <c r="N13" s="852"/>
      <c r="O13" s="1547"/>
    </row>
    <row r="14" spans="1:15" ht="12.75">
      <c r="A14" s="1548" t="s">
        <v>953</v>
      </c>
      <c r="B14" s="1550" t="s">
        <v>1407</v>
      </c>
      <c r="C14" s="1551"/>
      <c r="D14" s="1552"/>
      <c r="E14" s="1556">
        <f>SUM(G14+I14+K14+M14)</f>
        <v>17</v>
      </c>
      <c r="F14" s="1546">
        <f>SUM(H14+J14+L14+N14)</f>
        <v>17</v>
      </c>
      <c r="G14" s="1546">
        <v>15</v>
      </c>
      <c r="H14" s="1546">
        <v>15</v>
      </c>
      <c r="I14" s="1546"/>
      <c r="J14" s="1546"/>
      <c r="K14" s="1546">
        <v>2</v>
      </c>
      <c r="L14" s="1546">
        <v>2</v>
      </c>
      <c r="M14" s="1546"/>
      <c r="N14" s="1546"/>
      <c r="O14" s="1546"/>
    </row>
    <row r="15" spans="1:15" ht="12.75">
      <c r="A15" s="1549"/>
      <c r="B15" s="1553"/>
      <c r="C15" s="1554"/>
      <c r="D15" s="1555"/>
      <c r="E15" s="1557"/>
      <c r="F15" s="1547"/>
      <c r="G15" s="1547"/>
      <c r="H15" s="1547"/>
      <c r="I15" s="1547"/>
      <c r="J15" s="1547"/>
      <c r="K15" s="1547"/>
      <c r="L15" s="1547"/>
      <c r="M15" s="1547"/>
      <c r="N15" s="1547"/>
      <c r="O15" s="1547"/>
    </row>
    <row r="16" spans="1:15" ht="12.75">
      <c r="A16" s="1560" t="s">
        <v>954</v>
      </c>
      <c r="B16" s="1550" t="s">
        <v>1408</v>
      </c>
      <c r="C16" s="1551"/>
      <c r="D16" s="1552"/>
      <c r="E16" s="1556">
        <v>2</v>
      </c>
      <c r="F16" s="1546">
        <f>SUM(H16+J16+L16+N16)</f>
        <v>3</v>
      </c>
      <c r="G16" s="1546">
        <v>3</v>
      </c>
      <c r="H16" s="1546">
        <v>3</v>
      </c>
      <c r="I16" s="1546"/>
      <c r="J16" s="1546"/>
      <c r="K16" s="1546"/>
      <c r="L16" s="1546"/>
      <c r="M16" s="1546"/>
      <c r="N16" s="1546"/>
      <c r="O16" s="1546"/>
    </row>
    <row r="17" spans="1:15" ht="12.75">
      <c r="A17" s="1549"/>
      <c r="B17" s="1553"/>
      <c r="C17" s="1554"/>
      <c r="D17" s="1555"/>
      <c r="E17" s="1557"/>
      <c r="F17" s="1547"/>
      <c r="G17" s="1547"/>
      <c r="H17" s="1547"/>
      <c r="I17" s="1547"/>
      <c r="J17" s="1547"/>
      <c r="K17" s="1547"/>
      <c r="L17" s="1547"/>
      <c r="M17" s="1547"/>
      <c r="N17" s="1547"/>
      <c r="O17" s="1547"/>
    </row>
    <row r="18" spans="1:15" ht="12.75">
      <c r="A18" s="1560" t="s">
        <v>955</v>
      </c>
      <c r="B18" s="1550" t="s">
        <v>1409</v>
      </c>
      <c r="C18" s="1551"/>
      <c r="D18" s="1552"/>
      <c r="E18" s="1556">
        <f>SUM(G18+I18+K18+M18)</f>
        <v>15</v>
      </c>
      <c r="F18" s="1546">
        <f>SUM(H18+J18+L18+N18)</f>
        <v>16</v>
      </c>
      <c r="G18" s="1546">
        <v>13</v>
      </c>
      <c r="H18" s="1546">
        <v>14</v>
      </c>
      <c r="I18" s="1546"/>
      <c r="J18" s="1546"/>
      <c r="K18" s="1546">
        <v>2</v>
      </c>
      <c r="L18" s="1546">
        <v>2</v>
      </c>
      <c r="M18" s="1546"/>
      <c r="N18" s="1546"/>
      <c r="O18" s="1546"/>
    </row>
    <row r="19" spans="1:15" ht="12.75">
      <c r="A19" s="1549"/>
      <c r="B19" s="1553"/>
      <c r="C19" s="1554"/>
      <c r="D19" s="1555"/>
      <c r="E19" s="1557"/>
      <c r="F19" s="1547"/>
      <c r="G19" s="1547"/>
      <c r="H19" s="1547"/>
      <c r="I19" s="1547"/>
      <c r="J19" s="1547"/>
      <c r="K19" s="1547"/>
      <c r="L19" s="1547"/>
      <c r="M19" s="1547"/>
      <c r="N19" s="1547"/>
      <c r="O19" s="1547"/>
    </row>
    <row r="20" spans="1:15" ht="12.75">
      <c r="A20" s="1548" t="s">
        <v>956</v>
      </c>
      <c r="B20" s="1550" t="s">
        <v>1410</v>
      </c>
      <c r="C20" s="1551"/>
      <c r="D20" s="1552"/>
      <c r="E20" s="1556">
        <f>SUM(G20+I20+K20+M20)</f>
        <v>32</v>
      </c>
      <c r="F20" s="1546">
        <f>SUM(H20+J20+L20+N20)</f>
        <v>32</v>
      </c>
      <c r="G20" s="1546">
        <v>31</v>
      </c>
      <c r="H20" s="1546">
        <v>31</v>
      </c>
      <c r="I20" s="1546"/>
      <c r="J20" s="1546"/>
      <c r="K20" s="1546">
        <v>1</v>
      </c>
      <c r="L20" s="1546">
        <v>1</v>
      </c>
      <c r="M20" s="1546"/>
      <c r="N20" s="1546"/>
      <c r="O20" s="1546"/>
    </row>
    <row r="21" spans="1:15" ht="12.75">
      <c r="A21" s="1549"/>
      <c r="B21" s="1553"/>
      <c r="C21" s="1554"/>
      <c r="D21" s="1555"/>
      <c r="E21" s="1557"/>
      <c r="F21" s="1547"/>
      <c r="G21" s="1547"/>
      <c r="H21" s="1547"/>
      <c r="I21" s="1547"/>
      <c r="J21" s="1547"/>
      <c r="K21" s="1547"/>
      <c r="L21" s="1547"/>
      <c r="M21" s="1547"/>
      <c r="N21" s="1547"/>
      <c r="O21" s="1547"/>
    </row>
    <row r="22" spans="1:15" ht="12.75">
      <c r="A22" s="1560" t="s">
        <v>957</v>
      </c>
      <c r="B22" s="1550" t="s">
        <v>1411</v>
      </c>
      <c r="C22" s="1551"/>
      <c r="D22" s="1552"/>
      <c r="E22" s="1556">
        <v>22</v>
      </c>
      <c r="F22" s="1546">
        <v>22</v>
      </c>
      <c r="G22" s="1546">
        <v>18</v>
      </c>
      <c r="H22" s="1546">
        <v>18</v>
      </c>
      <c r="I22" s="1546"/>
      <c r="J22" s="1546"/>
      <c r="K22" s="1546">
        <v>2</v>
      </c>
      <c r="L22" s="1546">
        <v>2</v>
      </c>
      <c r="M22" s="1546"/>
      <c r="N22" s="1546"/>
      <c r="O22" s="1546"/>
    </row>
    <row r="23" spans="1:15" ht="12.75">
      <c r="A23" s="1549"/>
      <c r="B23" s="1553"/>
      <c r="C23" s="1554"/>
      <c r="D23" s="1555"/>
      <c r="E23" s="1557"/>
      <c r="F23" s="1547"/>
      <c r="G23" s="1547"/>
      <c r="H23" s="1547"/>
      <c r="I23" s="1547"/>
      <c r="J23" s="1547"/>
      <c r="K23" s="1547"/>
      <c r="L23" s="1547"/>
      <c r="M23" s="1547"/>
      <c r="N23" s="1547"/>
      <c r="O23" s="1547"/>
    </row>
    <row r="24" spans="1:15" ht="12.75">
      <c r="A24" s="1548" t="s">
        <v>133</v>
      </c>
      <c r="B24" s="1550" t="s">
        <v>1412</v>
      </c>
      <c r="C24" s="1551"/>
      <c r="D24" s="1552"/>
      <c r="E24" s="1556">
        <v>12</v>
      </c>
      <c r="F24" s="1546">
        <f>SUM(H24+J24+L24+N24)</f>
        <v>12</v>
      </c>
      <c r="G24" s="1546">
        <v>9</v>
      </c>
      <c r="H24" s="1546">
        <v>11</v>
      </c>
      <c r="I24" s="1546"/>
      <c r="J24" s="1546"/>
      <c r="K24" s="1546">
        <v>1</v>
      </c>
      <c r="L24" s="1546">
        <v>1</v>
      </c>
      <c r="M24" s="1546"/>
      <c r="N24" s="1546"/>
      <c r="O24" s="1546"/>
    </row>
    <row r="25" spans="1:15" ht="12.75">
      <c r="A25" s="1549"/>
      <c r="B25" s="1553"/>
      <c r="C25" s="1554"/>
      <c r="D25" s="1555"/>
      <c r="E25" s="1557"/>
      <c r="F25" s="1547"/>
      <c r="G25" s="1547"/>
      <c r="H25" s="1547"/>
      <c r="I25" s="1547"/>
      <c r="J25" s="1547"/>
      <c r="K25" s="1547"/>
      <c r="L25" s="1547"/>
      <c r="M25" s="1547"/>
      <c r="N25" s="1547"/>
      <c r="O25" s="1547"/>
    </row>
    <row r="26" spans="1:15" ht="12.75">
      <c r="A26" s="1548" t="s">
        <v>134</v>
      </c>
      <c r="B26" s="1550" t="s">
        <v>1437</v>
      </c>
      <c r="C26" s="1551"/>
      <c r="D26" s="1552"/>
      <c r="E26" s="1556"/>
      <c r="F26" s="1546">
        <f>SUM(H26+J26+L26+N26)</f>
        <v>1</v>
      </c>
      <c r="G26" s="1546"/>
      <c r="H26" s="1546">
        <v>1</v>
      </c>
      <c r="I26" s="1546"/>
      <c r="J26" s="1546"/>
      <c r="K26" s="1546"/>
      <c r="L26" s="1546"/>
      <c r="M26" s="1546"/>
      <c r="N26" s="1546"/>
      <c r="O26" s="1546"/>
    </row>
    <row r="27" spans="1:15" ht="12.75">
      <c r="A27" s="1549"/>
      <c r="B27" s="1553"/>
      <c r="C27" s="1554"/>
      <c r="D27" s="1555"/>
      <c r="E27" s="1557"/>
      <c r="F27" s="1547"/>
      <c r="G27" s="1547"/>
      <c r="H27" s="1547"/>
      <c r="I27" s="1547"/>
      <c r="J27" s="1547"/>
      <c r="K27" s="1547"/>
      <c r="L27" s="1547"/>
      <c r="M27" s="1547"/>
      <c r="N27" s="1547"/>
      <c r="O27" s="1547"/>
    </row>
    <row r="28" spans="1:15" ht="12.75">
      <c r="A28" s="1560" t="s">
        <v>135</v>
      </c>
      <c r="B28" s="1550" t="s">
        <v>1413</v>
      </c>
      <c r="C28" s="1551"/>
      <c r="D28" s="1552"/>
      <c r="E28" s="1556">
        <v>21</v>
      </c>
      <c r="F28" s="1546">
        <f>SUM(H28+J28+L28+N28)</f>
        <v>22</v>
      </c>
      <c r="G28" s="1546">
        <v>21</v>
      </c>
      <c r="H28" s="1546">
        <v>21</v>
      </c>
      <c r="I28" s="1546">
        <v>1</v>
      </c>
      <c r="J28" s="1546">
        <v>1</v>
      </c>
      <c r="K28" s="1546"/>
      <c r="L28" s="1546"/>
      <c r="M28" s="1546"/>
      <c r="N28" s="1546"/>
      <c r="O28" s="1546"/>
    </row>
    <row r="29" spans="1:15" ht="12.75">
      <c r="A29" s="1549"/>
      <c r="B29" s="1553"/>
      <c r="C29" s="1554"/>
      <c r="D29" s="1555"/>
      <c r="E29" s="1557"/>
      <c r="F29" s="1547"/>
      <c r="G29" s="1547"/>
      <c r="H29" s="1547"/>
      <c r="I29" s="1547"/>
      <c r="J29" s="1547"/>
      <c r="K29" s="1547"/>
      <c r="L29" s="1547"/>
      <c r="M29" s="1547"/>
      <c r="N29" s="1547"/>
      <c r="O29" s="1547"/>
    </row>
    <row r="30" spans="1:15" ht="12.75">
      <c r="A30" s="1560" t="s">
        <v>136</v>
      </c>
      <c r="B30" s="1550" t="s">
        <v>1414</v>
      </c>
      <c r="C30" s="1551"/>
      <c r="D30" s="1552"/>
      <c r="E30" s="1556">
        <v>27</v>
      </c>
      <c r="F30" s="1546">
        <f>SUM(H30+J30+L30+N30)</f>
        <v>27</v>
      </c>
      <c r="G30" s="1546">
        <v>25</v>
      </c>
      <c r="H30" s="1546">
        <v>26</v>
      </c>
      <c r="I30" s="1546"/>
      <c r="J30" s="1546"/>
      <c r="K30" s="1546">
        <v>1</v>
      </c>
      <c r="L30" s="1546">
        <v>1</v>
      </c>
      <c r="M30" s="1546"/>
      <c r="N30" s="1546"/>
      <c r="O30" s="1546"/>
    </row>
    <row r="31" spans="1:15" ht="12.75">
      <c r="A31" s="1549"/>
      <c r="B31" s="1553"/>
      <c r="C31" s="1554"/>
      <c r="D31" s="1555"/>
      <c r="E31" s="1557"/>
      <c r="F31" s="1547"/>
      <c r="G31" s="1547"/>
      <c r="H31" s="1547"/>
      <c r="I31" s="1547"/>
      <c r="J31" s="1547"/>
      <c r="K31" s="1547"/>
      <c r="L31" s="1547"/>
      <c r="M31" s="1547"/>
      <c r="N31" s="1547"/>
      <c r="O31" s="1547"/>
    </row>
    <row r="32" spans="1:15" ht="12.75">
      <c r="A32" s="1548" t="s">
        <v>137</v>
      </c>
      <c r="B32" s="1550" t="s">
        <v>1415</v>
      </c>
      <c r="C32" s="1551"/>
      <c r="D32" s="1552"/>
      <c r="E32" s="1556">
        <f>SUM(G32+I32+K32+M32)</f>
        <v>33</v>
      </c>
      <c r="F32" s="1546">
        <f>SUM(H32+J32+L32+N32)</f>
        <v>33</v>
      </c>
      <c r="G32" s="1546">
        <v>20</v>
      </c>
      <c r="H32" s="1546">
        <v>20</v>
      </c>
      <c r="I32" s="1546"/>
      <c r="J32" s="1546"/>
      <c r="K32" s="1546">
        <v>13</v>
      </c>
      <c r="L32" s="1546">
        <v>13</v>
      </c>
      <c r="M32" s="1546"/>
      <c r="N32" s="1546"/>
      <c r="O32" s="1546"/>
    </row>
    <row r="33" spans="1:15" ht="12.75">
      <c r="A33" s="1549"/>
      <c r="B33" s="1553"/>
      <c r="C33" s="1554"/>
      <c r="D33" s="1555"/>
      <c r="E33" s="1557"/>
      <c r="F33" s="1547"/>
      <c r="G33" s="1547"/>
      <c r="H33" s="1547"/>
      <c r="I33" s="1547"/>
      <c r="J33" s="1547"/>
      <c r="K33" s="1547"/>
      <c r="L33" s="1547"/>
      <c r="M33" s="1547"/>
      <c r="N33" s="1547"/>
      <c r="O33" s="1547"/>
    </row>
    <row r="34" spans="1:15" ht="12.75">
      <c r="A34" s="1560" t="s">
        <v>138</v>
      </c>
      <c r="B34" s="1550" t="s">
        <v>1416</v>
      </c>
      <c r="C34" s="1551"/>
      <c r="D34" s="1552"/>
      <c r="E34" s="1556">
        <f>SUM(G34+I34+K34+M34)</f>
        <v>2</v>
      </c>
      <c r="F34" s="1546">
        <f>SUM(H34+J34+L34+N34)</f>
        <v>2</v>
      </c>
      <c r="G34" s="1546"/>
      <c r="H34" s="1546"/>
      <c r="I34" s="1546"/>
      <c r="J34" s="1546"/>
      <c r="K34" s="1546">
        <v>2</v>
      </c>
      <c r="L34" s="1546">
        <v>2</v>
      </c>
      <c r="M34" s="1546"/>
      <c r="N34" s="1546"/>
      <c r="O34" s="1546"/>
    </row>
    <row r="35" spans="1:15" ht="12.75">
      <c r="A35" s="1549"/>
      <c r="B35" s="1553"/>
      <c r="C35" s="1554"/>
      <c r="D35" s="1555"/>
      <c r="E35" s="1557"/>
      <c r="F35" s="1547"/>
      <c r="G35" s="1547"/>
      <c r="H35" s="1547"/>
      <c r="I35" s="1547"/>
      <c r="J35" s="1547"/>
      <c r="K35" s="1547"/>
      <c r="L35" s="1547"/>
      <c r="M35" s="1547"/>
      <c r="N35" s="1547"/>
      <c r="O35" s="1547"/>
    </row>
    <row r="36" spans="1:15" ht="12.75">
      <c r="A36" s="1548" t="s">
        <v>139</v>
      </c>
      <c r="B36" s="1550" t="s">
        <v>1417</v>
      </c>
      <c r="C36" s="1551"/>
      <c r="D36" s="1552"/>
      <c r="E36" s="1556">
        <f>SUM(G36+I36+K36+M36)</f>
        <v>38</v>
      </c>
      <c r="F36" s="1546">
        <f>SUM(H36+J36+L36+N36)</f>
        <v>38</v>
      </c>
      <c r="G36" s="1546">
        <v>38</v>
      </c>
      <c r="H36" s="1546">
        <v>38</v>
      </c>
      <c r="I36" s="1546"/>
      <c r="J36" s="1546"/>
      <c r="K36" s="1546"/>
      <c r="L36" s="1546"/>
      <c r="M36" s="1546"/>
      <c r="N36" s="1546"/>
      <c r="O36" s="1546"/>
    </row>
    <row r="37" spans="1:15" ht="12.75">
      <c r="A37" s="1549"/>
      <c r="B37" s="1553"/>
      <c r="C37" s="1554"/>
      <c r="D37" s="1555"/>
      <c r="E37" s="1557"/>
      <c r="F37" s="1547"/>
      <c r="G37" s="1547"/>
      <c r="H37" s="1547"/>
      <c r="I37" s="1547"/>
      <c r="J37" s="1547"/>
      <c r="K37" s="1547"/>
      <c r="L37" s="1547"/>
      <c r="M37" s="1547"/>
      <c r="N37" s="1547"/>
      <c r="O37" s="1547"/>
    </row>
    <row r="38" spans="1:15" ht="12.75">
      <c r="A38" s="1548"/>
      <c r="B38" s="1561" t="s">
        <v>930</v>
      </c>
      <c r="C38" s="1562"/>
      <c r="D38" s="1563"/>
      <c r="E38" s="1556">
        <f>SUM(E14:E37)</f>
        <v>221</v>
      </c>
      <c r="F38" s="1558">
        <v>225</v>
      </c>
      <c r="G38" s="1558">
        <f aca="true" t="shared" si="0" ref="G38:N38">SUM(G14:G37)</f>
        <v>193</v>
      </c>
      <c r="H38" s="1558">
        <f t="shared" si="0"/>
        <v>198</v>
      </c>
      <c r="I38" s="1558">
        <f t="shared" si="0"/>
        <v>1</v>
      </c>
      <c r="J38" s="1558">
        <f t="shared" si="0"/>
        <v>1</v>
      </c>
      <c r="K38" s="1558">
        <f t="shared" si="0"/>
        <v>24</v>
      </c>
      <c r="L38" s="1558">
        <f t="shared" si="0"/>
        <v>24</v>
      </c>
      <c r="M38" s="1558">
        <f t="shared" si="0"/>
        <v>0</v>
      </c>
      <c r="N38" s="1558">
        <f t="shared" si="0"/>
        <v>0</v>
      </c>
      <c r="O38" s="1558"/>
    </row>
    <row r="39" spans="1:15" ht="12.75">
      <c r="A39" s="1549"/>
      <c r="B39" s="1564"/>
      <c r="C39" s="1565"/>
      <c r="D39" s="1566"/>
      <c r="E39" s="1557"/>
      <c r="F39" s="1559"/>
      <c r="G39" s="1559"/>
      <c r="H39" s="1559"/>
      <c r="I39" s="1559"/>
      <c r="J39" s="1559"/>
      <c r="K39" s="1559"/>
      <c r="L39" s="1559"/>
      <c r="M39" s="1559"/>
      <c r="N39" s="1559"/>
      <c r="O39" s="1559"/>
    </row>
    <row r="40" spans="1:15" ht="12.75">
      <c r="A40" s="1560" t="s">
        <v>444</v>
      </c>
      <c r="B40" s="1561" t="s">
        <v>1418</v>
      </c>
      <c r="C40" s="1562"/>
      <c r="D40" s="1563"/>
      <c r="E40" s="1558">
        <v>47</v>
      </c>
      <c r="F40" s="1558">
        <f>SUM(H40+J40+L40+N40)</f>
        <v>67</v>
      </c>
      <c r="G40" s="1558">
        <v>36</v>
      </c>
      <c r="H40" s="1558">
        <v>58</v>
      </c>
      <c r="I40" s="1558"/>
      <c r="J40" s="1558"/>
      <c r="K40" s="1558">
        <v>9</v>
      </c>
      <c r="L40" s="1558">
        <v>9</v>
      </c>
      <c r="M40" s="1558"/>
      <c r="N40" s="1558"/>
      <c r="O40" s="1558"/>
    </row>
    <row r="41" spans="1:15" ht="12.75">
      <c r="A41" s="1549"/>
      <c r="B41" s="1564"/>
      <c r="C41" s="1565"/>
      <c r="D41" s="1566"/>
      <c r="E41" s="1559"/>
      <c r="F41" s="1559"/>
      <c r="G41" s="1559"/>
      <c r="H41" s="1559"/>
      <c r="I41" s="1559"/>
      <c r="J41" s="1559"/>
      <c r="K41" s="1559"/>
      <c r="L41" s="1559"/>
      <c r="M41" s="1559"/>
      <c r="N41" s="1559"/>
      <c r="O41" s="1559"/>
    </row>
    <row r="42" spans="1:15" ht="12.75">
      <c r="A42" s="853"/>
      <c r="B42" s="850"/>
      <c r="C42" s="850"/>
      <c r="D42" s="850"/>
      <c r="E42" s="854"/>
      <c r="F42" s="854"/>
      <c r="G42" s="854"/>
      <c r="H42" s="854"/>
      <c r="I42" s="854"/>
      <c r="J42" s="854"/>
      <c r="K42" s="854"/>
      <c r="L42" s="854"/>
      <c r="M42" s="854"/>
      <c r="N42" s="854"/>
      <c r="O42" s="854"/>
    </row>
    <row r="43" spans="1:15" ht="12.75">
      <c r="A43" s="855"/>
      <c r="B43" s="856"/>
      <c r="C43" s="856"/>
      <c r="D43" s="856"/>
      <c r="E43" s="857"/>
      <c r="F43" s="857"/>
      <c r="G43" s="857"/>
      <c r="H43" s="857"/>
      <c r="I43" s="857"/>
      <c r="J43" s="857"/>
      <c r="K43" s="857"/>
      <c r="L43" s="857"/>
      <c r="M43" s="857"/>
      <c r="N43" s="857"/>
      <c r="O43" s="857"/>
    </row>
    <row r="44" spans="1:15" ht="12.75">
      <c r="A44" s="855"/>
      <c r="B44" s="856"/>
      <c r="C44" s="856"/>
      <c r="D44" s="856"/>
      <c r="E44" s="857"/>
      <c r="F44" s="857"/>
      <c r="G44" s="857"/>
      <c r="H44" s="857"/>
      <c r="I44" s="857"/>
      <c r="J44" s="857"/>
      <c r="K44" s="857"/>
      <c r="L44" s="857"/>
      <c r="M44" s="857"/>
      <c r="N44" s="857"/>
      <c r="O44" s="857"/>
    </row>
    <row r="45" spans="1:15" ht="12.75">
      <c r="A45" s="855"/>
      <c r="B45" s="856"/>
      <c r="C45" s="856"/>
      <c r="D45" s="856"/>
      <c r="E45" s="857"/>
      <c r="F45" s="857"/>
      <c r="G45" s="857"/>
      <c r="H45" s="857"/>
      <c r="I45" s="857"/>
      <c r="J45" s="857"/>
      <c r="K45" s="857"/>
      <c r="L45" s="857"/>
      <c r="M45" s="857"/>
      <c r="N45" s="857"/>
      <c r="O45" s="857"/>
    </row>
    <row r="46" spans="1:15" ht="12.75">
      <c r="A46" s="855"/>
      <c r="B46" s="856"/>
      <c r="C46" s="856"/>
      <c r="D46" s="856"/>
      <c r="E46" s="857"/>
      <c r="F46" s="857"/>
      <c r="G46" s="857"/>
      <c r="H46" s="857"/>
      <c r="I46" s="857"/>
      <c r="J46" s="857"/>
      <c r="K46" s="857"/>
      <c r="L46" s="857"/>
      <c r="M46" s="857"/>
      <c r="N46" s="857"/>
      <c r="O46" s="857"/>
    </row>
    <row r="47" spans="1:15" ht="12.75">
      <c r="A47" s="855"/>
      <c r="B47" s="856"/>
      <c r="C47" s="856"/>
      <c r="D47" s="856"/>
      <c r="E47" s="857"/>
      <c r="F47" s="857"/>
      <c r="G47" s="857"/>
      <c r="H47" s="857"/>
      <c r="I47" s="857"/>
      <c r="J47" s="857"/>
      <c r="K47" s="857"/>
      <c r="L47" s="857"/>
      <c r="M47" s="857"/>
      <c r="N47" s="857"/>
      <c r="O47" s="857"/>
    </row>
    <row r="48" spans="1:15" ht="12.75">
      <c r="A48" s="855"/>
      <c r="B48" s="856"/>
      <c r="C48" s="856"/>
      <c r="D48" s="856"/>
      <c r="E48" s="857"/>
      <c r="F48" s="857"/>
      <c r="G48" s="857"/>
      <c r="H48" s="857"/>
      <c r="I48" s="857"/>
      <c r="J48" s="857"/>
      <c r="K48" s="857"/>
      <c r="L48" s="857"/>
      <c r="M48" s="857"/>
      <c r="N48" s="857"/>
      <c r="O48" s="857"/>
    </row>
    <row r="49" spans="1:15" ht="12.75">
      <c r="A49" s="1560" t="s">
        <v>446</v>
      </c>
      <c r="B49" s="1550" t="s">
        <v>1419</v>
      </c>
      <c r="C49" s="1551"/>
      <c r="D49" s="1552"/>
      <c r="E49" s="1546">
        <f>SUM(G49+I49+K49+M49)</f>
        <v>31</v>
      </c>
      <c r="F49" s="1546">
        <f>SUM(H49+J49+L49+N49)</f>
        <v>34</v>
      </c>
      <c r="G49" s="1546">
        <v>15</v>
      </c>
      <c r="H49" s="1546">
        <v>17</v>
      </c>
      <c r="I49" s="1546"/>
      <c r="J49" s="1546"/>
      <c r="K49" s="1546">
        <v>15</v>
      </c>
      <c r="L49" s="1546">
        <v>16</v>
      </c>
      <c r="M49" s="1546">
        <v>1</v>
      </c>
      <c r="N49" s="1546">
        <v>1</v>
      </c>
      <c r="O49" s="1546"/>
    </row>
    <row r="50" spans="1:15" ht="12.75">
      <c r="A50" s="1549"/>
      <c r="B50" s="1553"/>
      <c r="C50" s="1554"/>
      <c r="D50" s="1555"/>
      <c r="E50" s="1547"/>
      <c r="F50" s="1547"/>
      <c r="G50" s="1547"/>
      <c r="H50" s="1547"/>
      <c r="I50" s="1547"/>
      <c r="J50" s="1547"/>
      <c r="K50" s="1547"/>
      <c r="L50" s="1547"/>
      <c r="M50" s="1547"/>
      <c r="N50" s="1547"/>
      <c r="O50" s="1547"/>
    </row>
    <row r="51" spans="1:15" ht="12.75">
      <c r="A51" s="1548" t="s">
        <v>140</v>
      </c>
      <c r="B51" s="1550" t="s">
        <v>1420</v>
      </c>
      <c r="C51" s="1551"/>
      <c r="D51" s="1552"/>
      <c r="E51" s="1546">
        <f>SUM(G51+I51+K51+M51)</f>
        <v>34</v>
      </c>
      <c r="F51" s="1546">
        <f>SUM(H51+J51+L51+N51)</f>
        <v>37</v>
      </c>
      <c r="G51" s="1546">
        <v>19</v>
      </c>
      <c r="H51" s="1546">
        <v>21</v>
      </c>
      <c r="I51" s="1546"/>
      <c r="J51" s="1546"/>
      <c r="K51" s="1546">
        <v>14</v>
      </c>
      <c r="L51" s="1546">
        <v>15</v>
      </c>
      <c r="M51" s="1546">
        <v>1</v>
      </c>
      <c r="N51" s="1546">
        <v>1</v>
      </c>
      <c r="O51" s="1546"/>
    </row>
    <row r="52" spans="1:15" ht="12.75">
      <c r="A52" s="1549"/>
      <c r="B52" s="1553"/>
      <c r="C52" s="1554"/>
      <c r="D52" s="1555"/>
      <c r="E52" s="1547"/>
      <c r="F52" s="1547"/>
      <c r="G52" s="1547"/>
      <c r="H52" s="1547"/>
      <c r="I52" s="1547"/>
      <c r="J52" s="1547"/>
      <c r="K52" s="1547"/>
      <c r="L52" s="1547"/>
      <c r="M52" s="1547"/>
      <c r="N52" s="1547"/>
      <c r="O52" s="1547"/>
    </row>
    <row r="53" spans="1:15" ht="12.75">
      <c r="A53" s="1548" t="s">
        <v>141</v>
      </c>
      <c r="B53" s="1550" t="s">
        <v>130</v>
      </c>
      <c r="C53" s="1551"/>
      <c r="D53" s="1552"/>
      <c r="E53" s="1546">
        <f>SUM(G53+I53+K53+M53)</f>
        <v>19</v>
      </c>
      <c r="F53" s="1546">
        <f>SUM(H53+J53+L53+N53)</f>
        <v>19</v>
      </c>
      <c r="G53" s="1546">
        <v>15</v>
      </c>
      <c r="H53" s="1546">
        <v>9</v>
      </c>
      <c r="I53" s="1546"/>
      <c r="J53" s="1546"/>
      <c r="K53" s="1546">
        <v>3</v>
      </c>
      <c r="L53" s="1546">
        <v>9</v>
      </c>
      <c r="M53" s="1546">
        <v>1</v>
      </c>
      <c r="N53" s="1546">
        <v>1</v>
      </c>
      <c r="O53" s="1546"/>
    </row>
    <row r="54" spans="1:15" ht="12.75">
      <c r="A54" s="1549"/>
      <c r="B54" s="1553"/>
      <c r="C54" s="1554"/>
      <c r="D54" s="1555"/>
      <c r="E54" s="1547"/>
      <c r="F54" s="1547"/>
      <c r="G54" s="1547"/>
      <c r="H54" s="1547"/>
      <c r="I54" s="1547"/>
      <c r="J54" s="1547"/>
      <c r="K54" s="1547"/>
      <c r="L54" s="1547"/>
      <c r="M54" s="1547"/>
      <c r="N54" s="1547"/>
      <c r="O54" s="1547"/>
    </row>
    <row r="55" spans="1:15" ht="12.75">
      <c r="A55" s="1560" t="s">
        <v>142</v>
      </c>
      <c r="B55" s="1550" t="s">
        <v>1421</v>
      </c>
      <c r="C55" s="1551"/>
      <c r="D55" s="1552"/>
      <c r="E55" s="1546">
        <f>SUM(G55+I55+K55+M55)</f>
        <v>63</v>
      </c>
      <c r="F55" s="1546">
        <f>SUM(H55+J55+L55+N55)</f>
        <v>63</v>
      </c>
      <c r="G55" s="1546">
        <v>34</v>
      </c>
      <c r="H55" s="1546">
        <v>34</v>
      </c>
      <c r="I55" s="1546"/>
      <c r="J55" s="1546"/>
      <c r="K55" s="1546">
        <v>28</v>
      </c>
      <c r="L55" s="1546">
        <v>28</v>
      </c>
      <c r="M55" s="1546">
        <v>1</v>
      </c>
      <c r="N55" s="1546">
        <v>1</v>
      </c>
      <c r="O55" s="1546"/>
    </row>
    <row r="56" spans="1:15" ht="12.75">
      <c r="A56" s="1549"/>
      <c r="B56" s="1553"/>
      <c r="C56" s="1554"/>
      <c r="D56" s="1555"/>
      <c r="E56" s="1547"/>
      <c r="F56" s="1547"/>
      <c r="G56" s="1547"/>
      <c r="H56" s="1547"/>
      <c r="I56" s="1547"/>
      <c r="J56" s="1547"/>
      <c r="K56" s="1547"/>
      <c r="L56" s="1547"/>
      <c r="M56" s="1547"/>
      <c r="N56" s="1547"/>
      <c r="O56" s="1547"/>
    </row>
    <row r="57" spans="1:15" ht="12.75">
      <c r="A57" s="1548" t="s">
        <v>143</v>
      </c>
      <c r="B57" s="1550" t="s">
        <v>1422</v>
      </c>
      <c r="C57" s="1551"/>
      <c r="D57" s="1552"/>
      <c r="E57" s="1546">
        <f>SUM(G57+I57+K57+M57)</f>
        <v>30</v>
      </c>
      <c r="F57" s="1546">
        <f>SUM(H57+J57+L57+N57)</f>
        <v>30</v>
      </c>
      <c r="G57" s="1546">
        <v>17</v>
      </c>
      <c r="H57" s="1546">
        <v>17</v>
      </c>
      <c r="I57" s="1546"/>
      <c r="J57" s="1546"/>
      <c r="K57" s="1546">
        <v>13</v>
      </c>
      <c r="L57" s="1546">
        <v>13</v>
      </c>
      <c r="M57" s="1546"/>
      <c r="N57" s="1546"/>
      <c r="O57" s="1546"/>
    </row>
    <row r="58" spans="1:15" ht="12.75">
      <c r="A58" s="1549"/>
      <c r="B58" s="1553"/>
      <c r="C58" s="1554"/>
      <c r="D58" s="1555"/>
      <c r="E58" s="1547"/>
      <c r="F58" s="1547"/>
      <c r="G58" s="1547"/>
      <c r="H58" s="1547"/>
      <c r="I58" s="1547"/>
      <c r="J58" s="1547"/>
      <c r="K58" s="1547"/>
      <c r="L58" s="1547"/>
      <c r="M58" s="1547"/>
      <c r="N58" s="1547"/>
      <c r="O58" s="1547"/>
    </row>
    <row r="59" spans="1:15" ht="12.75">
      <c r="A59" s="1548" t="s">
        <v>144</v>
      </c>
      <c r="B59" s="1550" t="s">
        <v>1423</v>
      </c>
      <c r="C59" s="1551"/>
      <c r="D59" s="1552"/>
      <c r="E59" s="1546">
        <f>SUM(G59+I59+K59+M59)</f>
        <v>24</v>
      </c>
      <c r="F59" s="1546">
        <f>SUM(H59+J59+L59+N59)</f>
        <v>24</v>
      </c>
      <c r="G59" s="1546">
        <v>13</v>
      </c>
      <c r="H59" s="1546">
        <v>14</v>
      </c>
      <c r="I59" s="1546"/>
      <c r="J59" s="1546"/>
      <c r="K59" s="1546">
        <v>11</v>
      </c>
      <c r="L59" s="1546">
        <v>10</v>
      </c>
      <c r="M59" s="1546"/>
      <c r="N59" s="1546"/>
      <c r="O59" s="1546"/>
    </row>
    <row r="60" spans="1:15" ht="12.75">
      <c r="A60" s="1549"/>
      <c r="B60" s="1553"/>
      <c r="C60" s="1554"/>
      <c r="D60" s="1555"/>
      <c r="E60" s="1547"/>
      <c r="F60" s="1547"/>
      <c r="G60" s="1547"/>
      <c r="H60" s="1547"/>
      <c r="I60" s="1547"/>
      <c r="J60" s="1547"/>
      <c r="K60" s="1547"/>
      <c r="L60" s="1547"/>
      <c r="M60" s="1547"/>
      <c r="N60" s="1547"/>
      <c r="O60" s="1547"/>
    </row>
    <row r="61" spans="1:15" ht="12.75">
      <c r="A61" s="1548" t="s">
        <v>1425</v>
      </c>
      <c r="B61" s="1550" t="s">
        <v>1424</v>
      </c>
      <c r="C61" s="1551"/>
      <c r="D61" s="1552"/>
      <c r="E61" s="1546">
        <f>SUM(G61+I61+K61+M61)</f>
        <v>15</v>
      </c>
      <c r="F61" s="1546">
        <f>SUM(H61+J61+L61+N61)</f>
        <v>15</v>
      </c>
      <c r="G61" s="1546">
        <v>15</v>
      </c>
      <c r="H61" s="1546">
        <v>9</v>
      </c>
      <c r="I61" s="1546"/>
      <c r="J61" s="1546"/>
      <c r="K61" s="1546"/>
      <c r="L61" s="1546">
        <v>6</v>
      </c>
      <c r="M61" s="1546"/>
      <c r="N61" s="1546"/>
      <c r="O61" s="1546"/>
    </row>
    <row r="62" spans="1:15" ht="12.75">
      <c r="A62" s="1549"/>
      <c r="B62" s="1553"/>
      <c r="C62" s="1554"/>
      <c r="D62" s="1555"/>
      <c r="E62" s="1547"/>
      <c r="F62" s="1547"/>
      <c r="G62" s="1547"/>
      <c r="H62" s="1547"/>
      <c r="I62" s="1547"/>
      <c r="J62" s="1547"/>
      <c r="K62" s="1547"/>
      <c r="L62" s="1547"/>
      <c r="M62" s="1547"/>
      <c r="N62" s="1547"/>
      <c r="O62" s="1547"/>
    </row>
    <row r="63" spans="1:15" ht="12.75">
      <c r="A63" s="1548" t="s">
        <v>1427</v>
      </c>
      <c r="B63" s="1550" t="s">
        <v>1426</v>
      </c>
      <c r="C63" s="1551"/>
      <c r="D63" s="1552"/>
      <c r="E63" s="1546">
        <f>SUM(G63+I63+K63+M63)</f>
        <v>15</v>
      </c>
      <c r="F63" s="1546">
        <f>SUM(H63+J63+L63+N63)</f>
        <v>15</v>
      </c>
      <c r="G63" s="1546">
        <v>15</v>
      </c>
      <c r="H63" s="1546">
        <v>9</v>
      </c>
      <c r="I63" s="1546"/>
      <c r="J63" s="1546"/>
      <c r="K63" s="1546"/>
      <c r="L63" s="1546">
        <v>6</v>
      </c>
      <c r="M63" s="1546"/>
      <c r="N63" s="1546"/>
      <c r="O63" s="1546"/>
    </row>
    <row r="64" spans="1:15" ht="12.75">
      <c r="A64" s="1549"/>
      <c r="B64" s="1553"/>
      <c r="C64" s="1554"/>
      <c r="D64" s="1555"/>
      <c r="E64" s="1547"/>
      <c r="F64" s="1547"/>
      <c r="G64" s="1547"/>
      <c r="H64" s="1547"/>
      <c r="I64" s="1547"/>
      <c r="J64" s="1547"/>
      <c r="K64" s="1547"/>
      <c r="L64" s="1547"/>
      <c r="M64" s="1547"/>
      <c r="N64" s="1547"/>
      <c r="O64" s="1547"/>
    </row>
    <row r="65" spans="1:15" ht="12.75">
      <c r="A65" s="1548" t="s">
        <v>1429</v>
      </c>
      <c r="B65" s="1550" t="s">
        <v>1428</v>
      </c>
      <c r="C65" s="1551"/>
      <c r="D65" s="1552"/>
      <c r="E65" s="1546">
        <f>SUM(G65+I65+K65+M65)</f>
        <v>15</v>
      </c>
      <c r="F65" s="1546">
        <f>SUM(H65+J65+L65+N65)</f>
        <v>15</v>
      </c>
      <c r="G65" s="1546">
        <v>15</v>
      </c>
      <c r="H65" s="1546">
        <v>9</v>
      </c>
      <c r="I65" s="1546"/>
      <c r="J65" s="1546"/>
      <c r="K65" s="1546"/>
      <c r="L65" s="1546">
        <v>6</v>
      </c>
      <c r="M65" s="1546"/>
      <c r="N65" s="1546"/>
      <c r="O65" s="1546"/>
    </row>
    <row r="66" spans="1:15" ht="12.75">
      <c r="A66" s="1549"/>
      <c r="B66" s="1553"/>
      <c r="C66" s="1554"/>
      <c r="D66" s="1555"/>
      <c r="E66" s="1547"/>
      <c r="F66" s="1547"/>
      <c r="G66" s="1547"/>
      <c r="H66" s="1547"/>
      <c r="I66" s="1547"/>
      <c r="J66" s="1547"/>
      <c r="K66" s="1547"/>
      <c r="L66" s="1547"/>
      <c r="M66" s="1547"/>
      <c r="N66" s="1547"/>
      <c r="O66" s="1547"/>
    </row>
    <row r="67" spans="1:15" ht="12.75">
      <c r="A67" s="1548" t="s">
        <v>1431</v>
      </c>
      <c r="B67" s="1550" t="s">
        <v>1430</v>
      </c>
      <c r="C67" s="1551"/>
      <c r="D67" s="1552"/>
      <c r="E67" s="1546">
        <f>SUM(G67+I67+K67+M67)</f>
        <v>202</v>
      </c>
      <c r="F67" s="1546">
        <f>SUM(H67+J67+L67+N67)</f>
        <v>202</v>
      </c>
      <c r="G67" s="1546"/>
      <c r="H67" s="1546"/>
      <c r="I67" s="1546"/>
      <c r="J67" s="1546"/>
      <c r="K67" s="1546">
        <v>170</v>
      </c>
      <c r="L67" s="1546">
        <v>170</v>
      </c>
      <c r="M67" s="1546">
        <v>32</v>
      </c>
      <c r="N67" s="1546">
        <v>32</v>
      </c>
      <c r="O67" s="1546"/>
    </row>
    <row r="68" spans="1:15" ht="12.75">
      <c r="A68" s="1549"/>
      <c r="B68" s="1553"/>
      <c r="C68" s="1554"/>
      <c r="D68" s="1555"/>
      <c r="E68" s="1547"/>
      <c r="F68" s="1547"/>
      <c r="G68" s="1547"/>
      <c r="H68" s="1547"/>
      <c r="I68" s="1547"/>
      <c r="J68" s="1547"/>
      <c r="K68" s="1547"/>
      <c r="L68" s="1547"/>
      <c r="M68" s="1547"/>
      <c r="N68" s="1547"/>
      <c r="O68" s="1547"/>
    </row>
    <row r="69" spans="1:15" ht="12.75">
      <c r="A69" s="1548" t="s">
        <v>1433</v>
      </c>
      <c r="B69" s="1550" t="s">
        <v>1432</v>
      </c>
      <c r="C69" s="1551"/>
      <c r="D69" s="1552"/>
      <c r="E69" s="1546">
        <f>SUM(G69+I69+K69+M69)</f>
        <v>92</v>
      </c>
      <c r="F69" s="1546">
        <f>SUM(H69+J69+L69+N69)</f>
        <v>92</v>
      </c>
      <c r="G69" s="1546">
        <v>57</v>
      </c>
      <c r="H69" s="1546">
        <v>57</v>
      </c>
      <c r="I69" s="1546"/>
      <c r="J69" s="1546"/>
      <c r="K69" s="1546">
        <v>35</v>
      </c>
      <c r="L69" s="1546">
        <v>35</v>
      </c>
      <c r="M69" s="1546"/>
      <c r="N69" s="1546"/>
      <c r="O69" s="1546"/>
    </row>
    <row r="70" spans="1:15" ht="12.75">
      <c r="A70" s="1549"/>
      <c r="B70" s="1553"/>
      <c r="C70" s="1554"/>
      <c r="D70" s="1555"/>
      <c r="E70" s="1547"/>
      <c r="F70" s="1547"/>
      <c r="G70" s="1547"/>
      <c r="H70" s="1547"/>
      <c r="I70" s="1547"/>
      <c r="J70" s="1547"/>
      <c r="K70" s="1547"/>
      <c r="L70" s="1547"/>
      <c r="M70" s="1547"/>
      <c r="N70" s="1547"/>
      <c r="O70" s="1547"/>
    </row>
    <row r="71" spans="1:15" ht="12.75">
      <c r="A71" s="1548" t="s">
        <v>1434</v>
      </c>
      <c r="B71" s="1550" t="s">
        <v>1095</v>
      </c>
      <c r="C71" s="1551"/>
      <c r="D71" s="1552"/>
      <c r="E71" s="1546">
        <f>SUM(G71+I71+K71+M71)</f>
        <v>144</v>
      </c>
      <c r="F71" s="1546">
        <f>SUM(H71+J71+L71+N71)</f>
        <v>144</v>
      </c>
      <c r="G71" s="1546">
        <v>119</v>
      </c>
      <c r="H71" s="1546">
        <v>119</v>
      </c>
      <c r="I71" s="1546">
        <v>4</v>
      </c>
      <c r="J71" s="1546">
        <v>4</v>
      </c>
      <c r="K71" s="1546">
        <v>16</v>
      </c>
      <c r="L71" s="1546">
        <v>16</v>
      </c>
      <c r="M71" s="1546">
        <v>5</v>
      </c>
      <c r="N71" s="1546">
        <v>5</v>
      </c>
      <c r="O71" s="1546"/>
    </row>
    <row r="72" spans="1:15" ht="12" customHeight="1">
      <c r="A72" s="1549"/>
      <c r="B72" s="1553"/>
      <c r="C72" s="1554"/>
      <c r="D72" s="1555"/>
      <c r="E72" s="1547"/>
      <c r="F72" s="1547"/>
      <c r="G72" s="1547"/>
      <c r="H72" s="1547"/>
      <c r="I72" s="1547"/>
      <c r="J72" s="1547"/>
      <c r="K72" s="1547"/>
      <c r="L72" s="1547"/>
      <c r="M72" s="1547"/>
      <c r="N72" s="1547"/>
      <c r="O72" s="1547"/>
    </row>
    <row r="73" spans="1:15" ht="12.75">
      <c r="A73" s="1548" t="s">
        <v>6</v>
      </c>
      <c r="B73" s="1550" t="s">
        <v>1435</v>
      </c>
      <c r="C73" s="1551"/>
      <c r="D73" s="1552"/>
      <c r="E73" s="1546">
        <f>SUM(G73+I73+K73+M73)</f>
        <v>46</v>
      </c>
      <c r="F73" s="1546">
        <f>SUM(H73+J73+L73+N73)</f>
        <v>46</v>
      </c>
      <c r="G73" s="1546">
        <v>18</v>
      </c>
      <c r="H73" s="1546">
        <v>18</v>
      </c>
      <c r="I73" s="1546"/>
      <c r="J73" s="1546"/>
      <c r="K73" s="1546">
        <v>28</v>
      </c>
      <c r="L73" s="1546">
        <v>28</v>
      </c>
      <c r="M73" s="1546"/>
      <c r="N73" s="1546"/>
      <c r="O73" s="1546"/>
    </row>
    <row r="74" spans="1:15" ht="11.25" customHeight="1">
      <c r="A74" s="1549"/>
      <c r="B74" s="1553"/>
      <c r="C74" s="1554"/>
      <c r="D74" s="1555"/>
      <c r="E74" s="1547"/>
      <c r="F74" s="1547"/>
      <c r="G74" s="1547"/>
      <c r="H74" s="1547"/>
      <c r="I74" s="1547"/>
      <c r="J74" s="1547"/>
      <c r="K74" s="1547"/>
      <c r="L74" s="1547"/>
      <c r="M74" s="1547"/>
      <c r="N74" s="1547"/>
      <c r="O74" s="1547"/>
    </row>
    <row r="75" spans="1:15" ht="12.75">
      <c r="A75" s="1560"/>
      <c r="B75" s="1561" t="s">
        <v>1436</v>
      </c>
      <c r="C75" s="1562"/>
      <c r="D75" s="1563"/>
      <c r="E75" s="1558">
        <f>SUM(E49:E74)</f>
        <v>730</v>
      </c>
      <c r="F75" s="1558">
        <f>SUM(H75+J75+L75+N75)</f>
        <v>736</v>
      </c>
      <c r="G75" s="1558">
        <f aca="true" t="shared" si="1" ref="G75:O75">SUM(G49:G74)</f>
        <v>352</v>
      </c>
      <c r="H75" s="1558">
        <f t="shared" si="1"/>
        <v>333</v>
      </c>
      <c r="I75" s="1558">
        <f t="shared" si="1"/>
        <v>4</v>
      </c>
      <c r="J75" s="1558">
        <f t="shared" si="1"/>
        <v>4</v>
      </c>
      <c r="K75" s="1558">
        <f t="shared" si="1"/>
        <v>333</v>
      </c>
      <c r="L75" s="1558">
        <f t="shared" si="1"/>
        <v>358</v>
      </c>
      <c r="M75" s="1558">
        <f t="shared" si="1"/>
        <v>41</v>
      </c>
      <c r="N75" s="1558">
        <f t="shared" si="1"/>
        <v>41</v>
      </c>
      <c r="O75" s="1558">
        <f t="shared" si="1"/>
        <v>0</v>
      </c>
    </row>
    <row r="76" spans="1:15" ht="12.75">
      <c r="A76" s="1549"/>
      <c r="B76" s="1564"/>
      <c r="C76" s="1565"/>
      <c r="D76" s="1566"/>
      <c r="E76" s="1559"/>
      <c r="F76" s="1559"/>
      <c r="G76" s="1559"/>
      <c r="H76" s="1559"/>
      <c r="I76" s="1559"/>
      <c r="J76" s="1559"/>
      <c r="K76" s="1559"/>
      <c r="L76" s="1559"/>
      <c r="M76" s="1559"/>
      <c r="N76" s="1559"/>
      <c r="O76" s="1559"/>
    </row>
    <row r="77" spans="1:15" ht="12.75">
      <c r="A77" s="1560"/>
      <c r="B77" s="1561" t="s">
        <v>930</v>
      </c>
      <c r="C77" s="1562"/>
      <c r="D77" s="1563"/>
      <c r="E77" s="1558">
        <f>SUM(E75+E40+E38)</f>
        <v>998</v>
      </c>
      <c r="F77" s="1558">
        <f>SUM(H77+J77+L77+N77)</f>
        <v>1026</v>
      </c>
      <c r="G77" s="1558">
        <f aca="true" t="shared" si="2" ref="G77:O77">SUM(G75+G40+G38)</f>
        <v>581</v>
      </c>
      <c r="H77" s="1558">
        <f t="shared" si="2"/>
        <v>589</v>
      </c>
      <c r="I77" s="1558">
        <f t="shared" si="2"/>
        <v>5</v>
      </c>
      <c r="J77" s="1558">
        <f t="shared" si="2"/>
        <v>5</v>
      </c>
      <c r="K77" s="1558">
        <f t="shared" si="2"/>
        <v>366</v>
      </c>
      <c r="L77" s="1558">
        <f t="shared" si="2"/>
        <v>391</v>
      </c>
      <c r="M77" s="1558">
        <f t="shared" si="2"/>
        <v>41</v>
      </c>
      <c r="N77" s="1558">
        <f t="shared" si="2"/>
        <v>41</v>
      </c>
      <c r="O77" s="1558">
        <f t="shared" si="2"/>
        <v>0</v>
      </c>
    </row>
    <row r="78" spans="1:15" ht="12.75">
      <c r="A78" s="1549"/>
      <c r="B78" s="1564"/>
      <c r="C78" s="1565"/>
      <c r="D78" s="1566"/>
      <c r="E78" s="1559"/>
      <c r="F78" s="1559"/>
      <c r="G78" s="1559"/>
      <c r="H78" s="1559"/>
      <c r="I78" s="1559"/>
      <c r="J78" s="1559"/>
      <c r="K78" s="1559"/>
      <c r="L78" s="1559"/>
      <c r="M78" s="1559"/>
      <c r="N78" s="1559"/>
      <c r="O78" s="1559"/>
    </row>
  </sheetData>
  <mergeCells count="404">
    <mergeCell ref="F61:F62"/>
    <mergeCell ref="F63:F64"/>
    <mergeCell ref="F65:F66"/>
    <mergeCell ref="F67:F68"/>
    <mergeCell ref="F53:F54"/>
    <mergeCell ref="F55:F56"/>
    <mergeCell ref="F57:F58"/>
    <mergeCell ref="F59:F60"/>
    <mergeCell ref="F36:F37"/>
    <mergeCell ref="F38:F39"/>
    <mergeCell ref="F40:F41"/>
    <mergeCell ref="F49:F50"/>
    <mergeCell ref="F28:F29"/>
    <mergeCell ref="F30:F31"/>
    <mergeCell ref="F32:F33"/>
    <mergeCell ref="F34:F35"/>
    <mergeCell ref="F16:F17"/>
    <mergeCell ref="F18:F19"/>
    <mergeCell ref="F20:F21"/>
    <mergeCell ref="F22:F23"/>
    <mergeCell ref="N61:N62"/>
    <mergeCell ref="N63:N64"/>
    <mergeCell ref="N65:N66"/>
    <mergeCell ref="N67:N68"/>
    <mergeCell ref="N53:N54"/>
    <mergeCell ref="N55:N56"/>
    <mergeCell ref="N57:N58"/>
    <mergeCell ref="N59:N60"/>
    <mergeCell ref="N36:N37"/>
    <mergeCell ref="N38:N39"/>
    <mergeCell ref="N40:N41"/>
    <mergeCell ref="N49:N50"/>
    <mergeCell ref="N28:N29"/>
    <mergeCell ref="N30:N31"/>
    <mergeCell ref="N32:N33"/>
    <mergeCell ref="N34:N35"/>
    <mergeCell ref="N18:N19"/>
    <mergeCell ref="N20:N21"/>
    <mergeCell ref="N22:N23"/>
    <mergeCell ref="N24:N25"/>
    <mergeCell ref="L61:L62"/>
    <mergeCell ref="L63:L64"/>
    <mergeCell ref="L65:L66"/>
    <mergeCell ref="L67:L68"/>
    <mergeCell ref="L53:L54"/>
    <mergeCell ref="L55:L56"/>
    <mergeCell ref="L57:L58"/>
    <mergeCell ref="L59:L60"/>
    <mergeCell ref="L36:L37"/>
    <mergeCell ref="L38:L39"/>
    <mergeCell ref="L40:L41"/>
    <mergeCell ref="L49:L50"/>
    <mergeCell ref="L28:L29"/>
    <mergeCell ref="L30:L31"/>
    <mergeCell ref="L32:L33"/>
    <mergeCell ref="L34:L35"/>
    <mergeCell ref="L18:L19"/>
    <mergeCell ref="L20:L21"/>
    <mergeCell ref="L22:L23"/>
    <mergeCell ref="L24:L25"/>
    <mergeCell ref="J57:J58"/>
    <mergeCell ref="J59:J60"/>
    <mergeCell ref="J61:J62"/>
    <mergeCell ref="J63:J64"/>
    <mergeCell ref="J49:J50"/>
    <mergeCell ref="J51:J52"/>
    <mergeCell ref="J53:J54"/>
    <mergeCell ref="J55:J56"/>
    <mergeCell ref="J32:J33"/>
    <mergeCell ref="J34:J35"/>
    <mergeCell ref="J36:J37"/>
    <mergeCell ref="J38:J39"/>
    <mergeCell ref="N10:N11"/>
    <mergeCell ref="J12:J13"/>
    <mergeCell ref="J14:J15"/>
    <mergeCell ref="J16:J17"/>
    <mergeCell ref="L14:L15"/>
    <mergeCell ref="L16:L17"/>
    <mergeCell ref="N14:N15"/>
    <mergeCell ref="N16:N17"/>
    <mergeCell ref="M12:M13"/>
    <mergeCell ref="H77:H78"/>
    <mergeCell ref="F14:F15"/>
    <mergeCell ref="J10:J11"/>
    <mergeCell ref="L10:L11"/>
    <mergeCell ref="J18:J19"/>
    <mergeCell ref="J20:J21"/>
    <mergeCell ref="J22:J23"/>
    <mergeCell ref="J24:J25"/>
    <mergeCell ref="J28:J29"/>
    <mergeCell ref="J30:J31"/>
    <mergeCell ref="H69:H70"/>
    <mergeCell ref="H71:H72"/>
    <mergeCell ref="H73:H74"/>
    <mergeCell ref="H75:H76"/>
    <mergeCell ref="H61:H62"/>
    <mergeCell ref="H63:H64"/>
    <mergeCell ref="H65:H66"/>
    <mergeCell ref="H67:H68"/>
    <mergeCell ref="H51:H52"/>
    <mergeCell ref="H53:H54"/>
    <mergeCell ref="H55:H56"/>
    <mergeCell ref="H57:H58"/>
    <mergeCell ref="H36:H37"/>
    <mergeCell ref="H38:H39"/>
    <mergeCell ref="H40:H41"/>
    <mergeCell ref="H49:H50"/>
    <mergeCell ref="H28:H29"/>
    <mergeCell ref="H30:H31"/>
    <mergeCell ref="H32:H33"/>
    <mergeCell ref="H34:H35"/>
    <mergeCell ref="H16:H17"/>
    <mergeCell ref="H18:H19"/>
    <mergeCell ref="H20:H21"/>
    <mergeCell ref="H22:H23"/>
    <mergeCell ref="E40:E41"/>
    <mergeCell ref="G40:G41"/>
    <mergeCell ref="I40:I41"/>
    <mergeCell ref="K38:K39"/>
    <mergeCell ref="J40:J41"/>
    <mergeCell ref="M38:M39"/>
    <mergeCell ref="O38:O39"/>
    <mergeCell ref="K40:K41"/>
    <mergeCell ref="M40:M41"/>
    <mergeCell ref="O40:O41"/>
    <mergeCell ref="B38:D39"/>
    <mergeCell ref="E38:E39"/>
    <mergeCell ref="G38:G39"/>
    <mergeCell ref="I38:I39"/>
    <mergeCell ref="O34:O35"/>
    <mergeCell ref="A36:A37"/>
    <mergeCell ref="B36:D37"/>
    <mergeCell ref="E36:E37"/>
    <mergeCell ref="G36:G37"/>
    <mergeCell ref="I36:I37"/>
    <mergeCell ref="K36:K37"/>
    <mergeCell ref="M36:M37"/>
    <mergeCell ref="O36:O37"/>
    <mergeCell ref="G34:G35"/>
    <mergeCell ref="I34:I35"/>
    <mergeCell ref="K34:K35"/>
    <mergeCell ref="M34:M35"/>
    <mergeCell ref="O9:O11"/>
    <mergeCell ref="O14:O15"/>
    <mergeCell ref="K16:K17"/>
    <mergeCell ref="M16:M17"/>
    <mergeCell ref="O16:O17"/>
    <mergeCell ref="O18:O19"/>
    <mergeCell ref="K20:K21"/>
    <mergeCell ref="B4:O4"/>
    <mergeCell ref="B2:O2"/>
    <mergeCell ref="E8:E11"/>
    <mergeCell ref="G10:G11"/>
    <mergeCell ref="I10:I11"/>
    <mergeCell ref="G9:I9"/>
    <mergeCell ref="K9:M9"/>
    <mergeCell ref="K10:K11"/>
    <mergeCell ref="M10:M11"/>
    <mergeCell ref="H10:H11"/>
    <mergeCell ref="G14:G15"/>
    <mergeCell ref="I14:I15"/>
    <mergeCell ref="K14:K15"/>
    <mergeCell ref="M14:M15"/>
    <mergeCell ref="H14:H15"/>
    <mergeCell ref="K18:K19"/>
    <mergeCell ref="M18:M19"/>
    <mergeCell ref="B14:D15"/>
    <mergeCell ref="E14:E15"/>
    <mergeCell ref="B18:D19"/>
    <mergeCell ref="E18:E19"/>
    <mergeCell ref="B16:D17"/>
    <mergeCell ref="E16:E17"/>
    <mergeCell ref="G16:G17"/>
    <mergeCell ref="I16:I17"/>
    <mergeCell ref="E20:E21"/>
    <mergeCell ref="G20:G21"/>
    <mergeCell ref="I20:I21"/>
    <mergeCell ref="G18:G19"/>
    <mergeCell ref="I18:I19"/>
    <mergeCell ref="M20:M21"/>
    <mergeCell ref="O20:O21"/>
    <mergeCell ref="B22:D23"/>
    <mergeCell ref="E22:E23"/>
    <mergeCell ref="G22:G23"/>
    <mergeCell ref="I22:I23"/>
    <mergeCell ref="K22:K23"/>
    <mergeCell ref="M22:M23"/>
    <mergeCell ref="O22:O23"/>
    <mergeCell ref="B20:D21"/>
    <mergeCell ref="B24:D25"/>
    <mergeCell ref="E24:E25"/>
    <mergeCell ref="G24:G25"/>
    <mergeCell ref="I24:I25"/>
    <mergeCell ref="H24:H25"/>
    <mergeCell ref="F24:F25"/>
    <mergeCell ref="K24:K25"/>
    <mergeCell ref="M24:M25"/>
    <mergeCell ref="O24:O25"/>
    <mergeCell ref="B28:D29"/>
    <mergeCell ref="E28:E29"/>
    <mergeCell ref="G28:G29"/>
    <mergeCell ref="I28:I29"/>
    <mergeCell ref="K28:K29"/>
    <mergeCell ref="M28:M29"/>
    <mergeCell ref="O28:O29"/>
    <mergeCell ref="I32:I33"/>
    <mergeCell ref="B30:D31"/>
    <mergeCell ref="E30:E31"/>
    <mergeCell ref="G30:G31"/>
    <mergeCell ref="I30:I31"/>
    <mergeCell ref="K30:K31"/>
    <mergeCell ref="M30:M31"/>
    <mergeCell ref="O30:O31"/>
    <mergeCell ref="K32:K33"/>
    <mergeCell ref="M32:M33"/>
    <mergeCell ref="O32:O33"/>
    <mergeCell ref="G49:G50"/>
    <mergeCell ref="I49:I50"/>
    <mergeCell ref="B40:D41"/>
    <mergeCell ref="B32:D33"/>
    <mergeCell ref="E32:E33"/>
    <mergeCell ref="B34:D35"/>
    <mergeCell ref="E34:E35"/>
    <mergeCell ref="B49:D50"/>
    <mergeCell ref="E49:E50"/>
    <mergeCell ref="G32:G33"/>
    <mergeCell ref="K49:K50"/>
    <mergeCell ref="M49:M50"/>
    <mergeCell ref="O49:O50"/>
    <mergeCell ref="B53:D54"/>
    <mergeCell ref="E53:E54"/>
    <mergeCell ref="G53:G54"/>
    <mergeCell ref="I53:I54"/>
    <mergeCell ref="K53:K54"/>
    <mergeCell ref="M53:M54"/>
    <mergeCell ref="O53:O54"/>
    <mergeCell ref="B55:D56"/>
    <mergeCell ref="E55:E56"/>
    <mergeCell ref="G55:G56"/>
    <mergeCell ref="I55:I56"/>
    <mergeCell ref="K55:K56"/>
    <mergeCell ref="M55:M56"/>
    <mergeCell ref="O55:O56"/>
    <mergeCell ref="B57:D58"/>
    <mergeCell ref="E57:E58"/>
    <mergeCell ref="G57:G58"/>
    <mergeCell ref="I57:I58"/>
    <mergeCell ref="K57:K58"/>
    <mergeCell ref="M57:M58"/>
    <mergeCell ref="O57:O58"/>
    <mergeCell ref="B59:D60"/>
    <mergeCell ref="E59:E60"/>
    <mergeCell ref="G59:G60"/>
    <mergeCell ref="I59:I60"/>
    <mergeCell ref="H59:H60"/>
    <mergeCell ref="K59:K60"/>
    <mergeCell ref="M59:M60"/>
    <mergeCell ref="O59:O60"/>
    <mergeCell ref="A14:A15"/>
    <mergeCell ref="A16:A17"/>
    <mergeCell ref="A18:A19"/>
    <mergeCell ref="A20:A21"/>
    <mergeCell ref="A22:A23"/>
    <mergeCell ref="A24:A25"/>
    <mergeCell ref="A28:A29"/>
    <mergeCell ref="A30:A31"/>
    <mergeCell ref="A32:A33"/>
    <mergeCell ref="A40:A41"/>
    <mergeCell ref="A49:A50"/>
    <mergeCell ref="A34:A35"/>
    <mergeCell ref="A38:A39"/>
    <mergeCell ref="A53:A54"/>
    <mergeCell ref="A55:A56"/>
    <mergeCell ref="A57:A58"/>
    <mergeCell ref="A59:A60"/>
    <mergeCell ref="A8:A11"/>
    <mergeCell ref="A12:A13"/>
    <mergeCell ref="B12:D13"/>
    <mergeCell ref="E12:E13"/>
    <mergeCell ref="G8:M8"/>
    <mergeCell ref="B8:D11"/>
    <mergeCell ref="I12:I13"/>
    <mergeCell ref="K12:K13"/>
    <mergeCell ref="F8:F11"/>
    <mergeCell ref="O12:O13"/>
    <mergeCell ref="A61:A62"/>
    <mergeCell ref="B61:D62"/>
    <mergeCell ref="E61:E62"/>
    <mergeCell ref="G61:G62"/>
    <mergeCell ref="I61:I62"/>
    <mergeCell ref="K61:K62"/>
    <mergeCell ref="M61:M62"/>
    <mergeCell ref="O61:O62"/>
    <mergeCell ref="G12:G13"/>
    <mergeCell ref="A63:A64"/>
    <mergeCell ref="B63:D64"/>
    <mergeCell ref="E63:E64"/>
    <mergeCell ref="G63:G64"/>
    <mergeCell ref="I63:I64"/>
    <mergeCell ref="K63:K64"/>
    <mergeCell ref="M63:M64"/>
    <mergeCell ref="O63:O64"/>
    <mergeCell ref="A65:A66"/>
    <mergeCell ref="B65:D66"/>
    <mergeCell ref="E65:E66"/>
    <mergeCell ref="G65:G66"/>
    <mergeCell ref="I65:I66"/>
    <mergeCell ref="K65:K66"/>
    <mergeCell ref="M65:M66"/>
    <mergeCell ref="O65:O66"/>
    <mergeCell ref="J65:J66"/>
    <mergeCell ref="A67:A68"/>
    <mergeCell ref="B67:D68"/>
    <mergeCell ref="E67:E68"/>
    <mergeCell ref="G67:G68"/>
    <mergeCell ref="I67:I68"/>
    <mergeCell ref="K67:K68"/>
    <mergeCell ref="M67:M68"/>
    <mergeCell ref="O67:O68"/>
    <mergeCell ref="J67:J68"/>
    <mergeCell ref="A69:A70"/>
    <mergeCell ref="B69:D70"/>
    <mergeCell ref="E69:E70"/>
    <mergeCell ref="G69:G70"/>
    <mergeCell ref="F69:F70"/>
    <mergeCell ref="I69:I70"/>
    <mergeCell ref="K69:K70"/>
    <mergeCell ref="M69:M70"/>
    <mergeCell ref="O69:O70"/>
    <mergeCell ref="J69:J70"/>
    <mergeCell ref="L69:L70"/>
    <mergeCell ref="N69:N70"/>
    <mergeCell ref="A71:A72"/>
    <mergeCell ref="B71:D72"/>
    <mergeCell ref="E71:E72"/>
    <mergeCell ref="G71:G72"/>
    <mergeCell ref="F71:F72"/>
    <mergeCell ref="I71:I72"/>
    <mergeCell ref="K71:K72"/>
    <mergeCell ref="M71:M72"/>
    <mergeCell ref="O71:O72"/>
    <mergeCell ref="J71:J72"/>
    <mergeCell ref="L71:L72"/>
    <mergeCell ref="N71:N72"/>
    <mergeCell ref="A75:A76"/>
    <mergeCell ref="B75:D76"/>
    <mergeCell ref="E75:E76"/>
    <mergeCell ref="G75:G76"/>
    <mergeCell ref="F75:F76"/>
    <mergeCell ref="I75:I76"/>
    <mergeCell ref="K75:K76"/>
    <mergeCell ref="M75:M76"/>
    <mergeCell ref="O75:O76"/>
    <mergeCell ref="J75:J76"/>
    <mergeCell ref="L75:L76"/>
    <mergeCell ref="N75:N76"/>
    <mergeCell ref="A51:A52"/>
    <mergeCell ref="B51:D52"/>
    <mergeCell ref="E51:E52"/>
    <mergeCell ref="G51:G52"/>
    <mergeCell ref="F51:F52"/>
    <mergeCell ref="I51:I52"/>
    <mergeCell ref="K51:K52"/>
    <mergeCell ref="M51:M52"/>
    <mergeCell ref="O51:O52"/>
    <mergeCell ref="L51:L52"/>
    <mergeCell ref="N51:N52"/>
    <mergeCell ref="A77:A78"/>
    <mergeCell ref="B77:D78"/>
    <mergeCell ref="E77:E78"/>
    <mergeCell ref="G77:G78"/>
    <mergeCell ref="F77:F78"/>
    <mergeCell ref="I77:I78"/>
    <mergeCell ref="K77:K78"/>
    <mergeCell ref="M77:M78"/>
    <mergeCell ref="O77:O78"/>
    <mergeCell ref="J77:J78"/>
    <mergeCell ref="L77:L78"/>
    <mergeCell ref="N77:N78"/>
    <mergeCell ref="A73:A74"/>
    <mergeCell ref="B73:D74"/>
    <mergeCell ref="E73:E74"/>
    <mergeCell ref="G73:G74"/>
    <mergeCell ref="F73:F74"/>
    <mergeCell ref="I73:I74"/>
    <mergeCell ref="K73:K74"/>
    <mergeCell ref="M73:M74"/>
    <mergeCell ref="O73:O74"/>
    <mergeCell ref="J73:J74"/>
    <mergeCell ref="L73:L74"/>
    <mergeCell ref="N73:N74"/>
    <mergeCell ref="A26:A27"/>
    <mergeCell ref="B26:D27"/>
    <mergeCell ref="E26:E27"/>
    <mergeCell ref="F26:F27"/>
    <mergeCell ref="G26:G27"/>
    <mergeCell ref="H26:H27"/>
    <mergeCell ref="I26:I27"/>
    <mergeCell ref="J26:J27"/>
    <mergeCell ref="O26:O27"/>
    <mergeCell ref="K26:K27"/>
    <mergeCell ref="L26:L27"/>
    <mergeCell ref="M26:M27"/>
    <mergeCell ref="N26:N27"/>
  </mergeCells>
  <printOptions/>
  <pageMargins left="0.7874015748031497" right="0.7874015748031497" top="0.5905511811023623" bottom="0.1968503937007874" header="0.11811023622047245" footer="0.11811023622047245"/>
  <pageSetup firstPageNumber="53" useFirstPageNumber="1" horizontalDpi="600" verticalDpi="600" orientation="landscape" paperSize="9" scale="71" r:id="rId1"/>
  <headerFooter alignWithMargins="0">
    <oddFooter>&amp;C&amp;P. oldal</oddFooter>
  </headerFooter>
  <rowBreaks count="1" manualBreakCount="1">
    <brk id="4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6">
      <selection activeCell="D11" sqref="D11"/>
    </sheetView>
  </sheetViews>
  <sheetFormatPr defaultColWidth="9.00390625" defaultRowHeight="12.75"/>
  <cols>
    <col min="1" max="1" width="8.75390625" style="1049" customWidth="1"/>
    <col min="2" max="2" width="62.25390625" style="1049" customWidth="1"/>
    <col min="3" max="3" width="12.25390625" style="1049" customWidth="1"/>
    <col min="4" max="4" width="16.00390625" style="1049" customWidth="1"/>
    <col min="5" max="5" width="16.25390625" style="1049" customWidth="1"/>
    <col min="6" max="6" width="16.75390625" style="1049" customWidth="1"/>
    <col min="7" max="7" width="15.25390625" style="1049" customWidth="1"/>
    <col min="8" max="16384" width="9.125" style="1049" customWidth="1"/>
  </cols>
  <sheetData>
    <row r="1" spans="1:7" ht="14.25">
      <c r="A1" s="1596" t="s">
        <v>497</v>
      </c>
      <c r="B1" s="1597"/>
      <c r="C1" s="1597"/>
      <c r="D1" s="1597"/>
      <c r="E1" s="1597"/>
      <c r="F1" s="1597"/>
      <c r="G1" s="1597"/>
    </row>
    <row r="2" spans="1:7" ht="14.25">
      <c r="A2" s="1596" t="s">
        <v>635</v>
      </c>
      <c r="B2" s="1596"/>
      <c r="C2" s="1596"/>
      <c r="D2" s="1596"/>
      <c r="E2" s="1596"/>
      <c r="F2" s="1596"/>
      <c r="G2" s="1596"/>
    </row>
    <row r="3" spans="1:7" ht="12.75">
      <c r="A3" s="1050"/>
      <c r="B3" s="1050"/>
      <c r="C3" s="1050"/>
      <c r="D3" s="1050"/>
      <c r="E3" s="1050"/>
      <c r="F3" s="1050"/>
      <c r="G3" s="1051" t="s">
        <v>67</v>
      </c>
    </row>
    <row r="4" spans="1:7" ht="33" customHeight="1">
      <c r="A4" s="1594" t="s">
        <v>68</v>
      </c>
      <c r="B4" s="1053" t="s">
        <v>69</v>
      </c>
      <c r="C4" s="1054" t="s">
        <v>387</v>
      </c>
      <c r="D4" s="1055"/>
      <c r="E4" s="1598" t="s">
        <v>70</v>
      </c>
      <c r="F4" s="1599"/>
      <c r="G4" s="1052" t="s">
        <v>71</v>
      </c>
    </row>
    <row r="5" spans="1:7" ht="27.75" customHeight="1">
      <c r="A5" s="1595"/>
      <c r="B5" s="1056"/>
      <c r="C5" s="1079" t="s">
        <v>72</v>
      </c>
      <c r="D5" s="1080" t="s">
        <v>73</v>
      </c>
      <c r="E5" s="1079" t="s">
        <v>72</v>
      </c>
      <c r="F5" s="1059" t="s">
        <v>74</v>
      </c>
      <c r="G5" s="1060" t="s">
        <v>75</v>
      </c>
    </row>
    <row r="6" spans="1:7" ht="14.25" customHeight="1">
      <c r="A6" s="1061"/>
      <c r="B6" s="1062"/>
      <c r="C6" s="1063"/>
      <c r="D6" s="1064"/>
      <c r="E6" s="1063"/>
      <c r="F6" s="1065" t="s">
        <v>76</v>
      </c>
      <c r="G6" s="1055"/>
    </row>
    <row r="7" spans="1:7" ht="14.25" customHeight="1">
      <c r="A7" s="1066" t="s">
        <v>953</v>
      </c>
      <c r="B7" s="1065" t="s">
        <v>954</v>
      </c>
      <c r="C7" s="1066" t="s">
        <v>955</v>
      </c>
      <c r="D7" s="1067" t="s">
        <v>956</v>
      </c>
      <c r="E7" s="1066" t="s">
        <v>957</v>
      </c>
      <c r="F7" s="1066" t="s">
        <v>133</v>
      </c>
      <c r="G7" s="1067" t="s">
        <v>136</v>
      </c>
    </row>
    <row r="8" spans="1:7" ht="15">
      <c r="A8" s="1068">
        <v>1010501</v>
      </c>
      <c r="B8" s="1069" t="s">
        <v>77</v>
      </c>
      <c r="C8" s="1070"/>
      <c r="D8" s="1071">
        <v>148751100</v>
      </c>
      <c r="E8" s="1070"/>
      <c r="F8" s="1071">
        <v>148751100</v>
      </c>
      <c r="G8" s="1070">
        <f aca="true" t="shared" si="0" ref="G8:G32">SUM(F8-D8)</f>
        <v>0</v>
      </c>
    </row>
    <row r="9" spans="1:7" ht="15">
      <c r="A9" s="1072">
        <v>1020106</v>
      </c>
      <c r="B9" s="1073" t="s">
        <v>78</v>
      </c>
      <c r="C9" s="1074">
        <v>127</v>
      </c>
      <c r="D9" s="1075">
        <v>239776000</v>
      </c>
      <c r="E9" s="1074">
        <v>124</v>
      </c>
      <c r="F9" s="1075">
        <v>234112000</v>
      </c>
      <c r="G9" s="1074">
        <f t="shared" si="0"/>
        <v>-5664000</v>
      </c>
    </row>
    <row r="10" spans="1:7" ht="15">
      <c r="A10" s="1072">
        <v>1020107</v>
      </c>
      <c r="B10" s="1073" t="s">
        <v>79</v>
      </c>
      <c r="C10" s="1074">
        <v>78</v>
      </c>
      <c r="D10" s="1075">
        <v>84864000</v>
      </c>
      <c r="E10" s="1076">
        <v>67</v>
      </c>
      <c r="F10" s="1075">
        <v>72896000</v>
      </c>
      <c r="G10" s="1074">
        <f t="shared" si="0"/>
        <v>-11968000</v>
      </c>
    </row>
    <row r="11" spans="1:7" ht="15">
      <c r="A11" s="1072">
        <v>1020206</v>
      </c>
      <c r="B11" s="1073" t="s">
        <v>78</v>
      </c>
      <c r="C11" s="1074">
        <v>130</v>
      </c>
      <c r="D11" s="1074">
        <v>122720000</v>
      </c>
      <c r="E11" s="1074">
        <v>123</v>
      </c>
      <c r="F11" s="1074">
        <v>116112000</v>
      </c>
      <c r="G11" s="1074">
        <f t="shared" si="0"/>
        <v>-6608000</v>
      </c>
    </row>
    <row r="12" spans="1:7" ht="15">
      <c r="A12" s="1072">
        <v>1020207</v>
      </c>
      <c r="B12" s="1073" t="s">
        <v>79</v>
      </c>
      <c r="C12" s="1074">
        <v>107</v>
      </c>
      <c r="D12" s="1074">
        <v>58208000</v>
      </c>
      <c r="E12" s="1078">
        <v>69.5</v>
      </c>
      <c r="F12" s="1074">
        <v>37808000</v>
      </c>
      <c r="G12" s="1074">
        <f t="shared" si="0"/>
        <v>-20400000</v>
      </c>
    </row>
    <row r="13" spans="1:7" ht="15">
      <c r="A13" s="1072">
        <v>1020211</v>
      </c>
      <c r="B13" s="1073" t="s">
        <v>94</v>
      </c>
      <c r="C13" s="1074">
        <v>130</v>
      </c>
      <c r="D13" s="1074">
        <v>34203000</v>
      </c>
      <c r="E13" s="1074">
        <v>123</v>
      </c>
      <c r="F13" s="1074">
        <v>32361300</v>
      </c>
      <c r="G13" s="1074">
        <f t="shared" si="0"/>
        <v>-1841700</v>
      </c>
    </row>
    <row r="14" spans="1:7" ht="15">
      <c r="A14" s="1072">
        <v>1020312</v>
      </c>
      <c r="B14" s="1073" t="s">
        <v>81</v>
      </c>
      <c r="C14" s="1074">
        <v>1432</v>
      </c>
      <c r="D14" s="1074">
        <v>51552000</v>
      </c>
      <c r="E14" s="1074">
        <v>1378</v>
      </c>
      <c r="F14" s="1074">
        <v>49608000</v>
      </c>
      <c r="G14" s="1074">
        <f t="shared" si="0"/>
        <v>-1944000</v>
      </c>
    </row>
    <row r="15" spans="1:7" ht="15">
      <c r="A15" s="1072">
        <v>1020414</v>
      </c>
      <c r="B15" s="1073" t="s">
        <v>81</v>
      </c>
      <c r="C15" s="1074">
        <v>1427</v>
      </c>
      <c r="D15" s="1074">
        <v>25686000</v>
      </c>
      <c r="E15" s="1074">
        <v>1385</v>
      </c>
      <c r="F15" s="1074">
        <v>24930000</v>
      </c>
      <c r="G15" s="1074">
        <f t="shared" si="0"/>
        <v>-756000</v>
      </c>
    </row>
    <row r="16" spans="1:7" ht="15">
      <c r="A16" s="1072">
        <v>1020501</v>
      </c>
      <c r="B16" s="1073" t="s">
        <v>82</v>
      </c>
      <c r="C16" s="1074">
        <v>14</v>
      </c>
      <c r="D16" s="1074">
        <v>1428000</v>
      </c>
      <c r="E16" s="1074">
        <v>33</v>
      </c>
      <c r="F16" s="1074">
        <v>3366000</v>
      </c>
      <c r="G16" s="1074">
        <f t="shared" si="0"/>
        <v>1938000</v>
      </c>
    </row>
    <row r="17" spans="1:7" ht="15">
      <c r="A17" s="1072">
        <v>1020502</v>
      </c>
      <c r="B17" s="1073" t="s">
        <v>83</v>
      </c>
      <c r="C17" s="1074"/>
      <c r="D17" s="1074"/>
      <c r="E17" s="1074">
        <v>4</v>
      </c>
      <c r="F17" s="1074">
        <v>408000</v>
      </c>
      <c r="G17" s="1074">
        <f t="shared" si="0"/>
        <v>408000</v>
      </c>
    </row>
    <row r="18" spans="1:7" ht="15">
      <c r="A18" s="1072">
        <v>1020619</v>
      </c>
      <c r="B18" s="1073" t="s">
        <v>84</v>
      </c>
      <c r="C18" s="1074">
        <v>1239</v>
      </c>
      <c r="D18" s="1074">
        <v>126378000</v>
      </c>
      <c r="E18" s="1074">
        <v>1330</v>
      </c>
      <c r="F18" s="1074">
        <v>135660000</v>
      </c>
      <c r="G18" s="1074">
        <f t="shared" si="0"/>
        <v>9282000</v>
      </c>
    </row>
    <row r="19" spans="1:7" ht="15">
      <c r="A19" s="1072">
        <v>1030101</v>
      </c>
      <c r="B19" s="1073" t="s">
        <v>637</v>
      </c>
      <c r="C19" s="1074"/>
      <c r="D19" s="1074">
        <v>110004246</v>
      </c>
      <c r="E19" s="1074"/>
      <c r="F19" s="1074">
        <v>110004260</v>
      </c>
      <c r="G19" s="1074">
        <f t="shared" si="0"/>
        <v>14</v>
      </c>
    </row>
    <row r="20" spans="1:7" ht="15">
      <c r="A20" s="1072">
        <v>1030203</v>
      </c>
      <c r="B20" s="1073" t="s">
        <v>638</v>
      </c>
      <c r="C20" s="1074"/>
      <c r="D20" s="1074">
        <v>21761735</v>
      </c>
      <c r="E20" s="1074"/>
      <c r="F20" s="1074">
        <v>21761735</v>
      </c>
      <c r="G20" s="1074">
        <f t="shared" si="0"/>
        <v>0</v>
      </c>
    </row>
    <row r="21" spans="1:7" ht="15">
      <c r="A21" s="1072">
        <v>1030204</v>
      </c>
      <c r="B21" s="1073" t="s">
        <v>639</v>
      </c>
      <c r="C21" s="1074"/>
      <c r="D21" s="1074">
        <v>21761735</v>
      </c>
      <c r="E21" s="1074"/>
      <c r="F21" s="1074">
        <v>21761735</v>
      </c>
      <c r="G21" s="1074">
        <f t="shared" si="0"/>
        <v>0</v>
      </c>
    </row>
    <row r="22" spans="1:7" ht="15">
      <c r="A22" s="1072">
        <v>1030301</v>
      </c>
      <c r="B22" s="1073" t="s">
        <v>640</v>
      </c>
      <c r="C22" s="1074"/>
      <c r="D22" s="1074">
        <v>2099400</v>
      </c>
      <c r="E22" s="1074"/>
      <c r="F22" s="1074">
        <v>2099400</v>
      </c>
      <c r="G22" s="1074">
        <f t="shared" si="0"/>
        <v>0</v>
      </c>
    </row>
    <row r="23" spans="1:7" ht="15">
      <c r="A23" s="1072">
        <v>1030401</v>
      </c>
      <c r="B23" s="1073" t="s">
        <v>91</v>
      </c>
      <c r="C23" s="1074">
        <v>255</v>
      </c>
      <c r="D23" s="1074">
        <v>14116800</v>
      </c>
      <c r="E23" s="1074">
        <v>249</v>
      </c>
      <c r="F23" s="1074">
        <v>13784640</v>
      </c>
      <c r="G23" s="1074">
        <f t="shared" si="0"/>
        <v>-332160</v>
      </c>
    </row>
    <row r="24" spans="1:7" ht="15">
      <c r="A24" s="1072">
        <v>1030403</v>
      </c>
      <c r="B24" s="1073" t="s">
        <v>90</v>
      </c>
      <c r="C24" s="1074">
        <v>61</v>
      </c>
      <c r="D24" s="1074">
        <v>8845000</v>
      </c>
      <c r="E24" s="1074">
        <v>57</v>
      </c>
      <c r="F24" s="1074">
        <v>8265000</v>
      </c>
      <c r="G24" s="1074">
        <f t="shared" si="0"/>
        <v>-580000</v>
      </c>
    </row>
    <row r="25" spans="1:7" ht="15">
      <c r="A25" s="1072">
        <v>1030405</v>
      </c>
      <c r="B25" s="1073" t="s">
        <v>89</v>
      </c>
      <c r="C25" s="1074">
        <v>163</v>
      </c>
      <c r="D25" s="1074">
        <v>17767000</v>
      </c>
      <c r="E25" s="1074">
        <v>140</v>
      </c>
      <c r="F25" s="1074">
        <v>15260000</v>
      </c>
      <c r="G25" s="1074">
        <f t="shared" si="0"/>
        <v>-2507000</v>
      </c>
    </row>
    <row r="26" spans="1:7" ht="15">
      <c r="A26" s="1072">
        <v>1030421</v>
      </c>
      <c r="B26" s="1073" t="s">
        <v>88</v>
      </c>
      <c r="C26" s="1074">
        <v>17</v>
      </c>
      <c r="D26" s="1074">
        <v>5270000</v>
      </c>
      <c r="E26" s="1074">
        <v>17</v>
      </c>
      <c r="F26" s="1074">
        <v>5270000</v>
      </c>
      <c r="G26" s="1074">
        <f t="shared" si="0"/>
        <v>0</v>
      </c>
    </row>
    <row r="27" spans="1:7" ht="15">
      <c r="A27" s="1072">
        <v>1030429</v>
      </c>
      <c r="B27" s="1073" t="s">
        <v>95</v>
      </c>
      <c r="C27" s="1074">
        <v>155</v>
      </c>
      <c r="D27" s="1074">
        <v>76585500</v>
      </c>
      <c r="E27" s="1074">
        <v>158</v>
      </c>
      <c r="F27" s="1074">
        <v>78067800</v>
      </c>
      <c r="G27" s="1074">
        <f t="shared" si="0"/>
        <v>1482300</v>
      </c>
    </row>
    <row r="28" spans="1:7" ht="15">
      <c r="A28" s="1072">
        <v>1030430</v>
      </c>
      <c r="B28" s="1073" t="s">
        <v>92</v>
      </c>
      <c r="C28" s="1074">
        <v>3</v>
      </c>
      <c r="D28" s="1074">
        <v>2964600</v>
      </c>
      <c r="E28" s="1074">
        <v>4</v>
      </c>
      <c r="F28" s="1074">
        <v>3952800</v>
      </c>
      <c r="G28" s="1074">
        <f t="shared" si="0"/>
        <v>988200</v>
      </c>
    </row>
    <row r="29" spans="1:7" ht="15">
      <c r="A29" s="1072">
        <v>1110303</v>
      </c>
      <c r="B29" s="1073" t="s">
        <v>93</v>
      </c>
      <c r="C29" s="1074">
        <v>13</v>
      </c>
      <c r="D29" s="1074">
        <v>8263450</v>
      </c>
      <c r="E29" s="1074">
        <v>13</v>
      </c>
      <c r="F29" s="1074">
        <v>8263450</v>
      </c>
      <c r="G29" s="1074">
        <f t="shared" si="0"/>
        <v>0</v>
      </c>
    </row>
    <row r="30" spans="1:7" ht="15">
      <c r="A30" s="1072">
        <v>1030508</v>
      </c>
      <c r="B30" s="1073" t="s">
        <v>85</v>
      </c>
      <c r="C30" s="1074">
        <v>4</v>
      </c>
      <c r="D30" s="1074">
        <v>10424160</v>
      </c>
      <c r="E30" s="1074">
        <v>3</v>
      </c>
      <c r="F30" s="1074">
        <v>7818120</v>
      </c>
      <c r="G30" s="1074">
        <f t="shared" si="0"/>
        <v>-2606040</v>
      </c>
    </row>
    <row r="31" spans="1:7" ht="15">
      <c r="A31" s="1072">
        <v>1030589</v>
      </c>
      <c r="B31" s="1073" t="s">
        <v>86</v>
      </c>
      <c r="C31" s="1074"/>
      <c r="D31" s="1074">
        <v>3517000</v>
      </c>
      <c r="E31" s="1074"/>
      <c r="F31" s="1074">
        <v>3884483</v>
      </c>
      <c r="G31" s="1074">
        <f t="shared" si="0"/>
        <v>367483</v>
      </c>
    </row>
    <row r="32" spans="1:7" ht="15">
      <c r="A32" s="1072">
        <v>1040107</v>
      </c>
      <c r="B32" s="1073" t="s">
        <v>87</v>
      </c>
      <c r="C32" s="1074"/>
      <c r="D32" s="1074">
        <v>22037200</v>
      </c>
      <c r="E32" s="1074"/>
      <c r="F32" s="1074">
        <v>22037200</v>
      </c>
      <c r="G32" s="1074">
        <f t="shared" si="0"/>
        <v>0</v>
      </c>
    </row>
    <row r="33" spans="1:7" ht="15.75" customHeight="1">
      <c r="A33" s="1592" t="s">
        <v>96</v>
      </c>
      <c r="B33" s="1593"/>
      <c r="C33" s="1077">
        <f>SUM(C8:C32)</f>
        <v>5355</v>
      </c>
      <c r="D33" s="1077">
        <f>SUM(D8:D32)</f>
        <v>1218983926</v>
      </c>
      <c r="E33" s="1077">
        <f>SUM(E8:E32)</f>
        <v>5277.5</v>
      </c>
      <c r="F33" s="1077">
        <f>SUM(F8:F32)</f>
        <v>1178243023</v>
      </c>
      <c r="G33" s="1077">
        <f>SUM(G8:G32)</f>
        <v>-40740903</v>
      </c>
    </row>
    <row r="40" ht="14.25" customHeight="1"/>
  </sheetData>
  <mergeCells count="5">
    <mergeCell ref="A33:B33"/>
    <mergeCell ref="A4:A5"/>
    <mergeCell ref="A2:G2"/>
    <mergeCell ref="A1:G1"/>
    <mergeCell ref="E4:F4"/>
  </mergeCells>
  <printOptions horizontalCentered="1"/>
  <pageMargins left="0" right="0" top="0.1968503937007874" bottom="0.1968503937007874" header="0.11811023622047245" footer="0"/>
  <pageSetup firstPageNumber="55" useFirstPageNumber="1" horizontalDpi="600" verticalDpi="600" orientation="landscape" paperSize="9" scale="94" r:id="rId1"/>
  <headerFooter alignWithMargins="0"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1">
      <selection activeCell="C12" sqref="C12"/>
    </sheetView>
  </sheetViews>
  <sheetFormatPr defaultColWidth="9.00390625" defaultRowHeight="12.75"/>
  <cols>
    <col min="1" max="1" width="8.625" style="0" customWidth="1"/>
    <col min="2" max="2" width="39.875" style="0" customWidth="1"/>
    <col min="3" max="3" width="11.00390625" style="0" customWidth="1"/>
    <col min="4" max="4" width="13.00390625" style="0" customWidth="1"/>
    <col min="5" max="5" width="9.875" style="0" customWidth="1"/>
    <col min="6" max="6" width="12.625" style="0" customWidth="1"/>
    <col min="7" max="7" width="12.25390625" style="0" customWidth="1"/>
    <col min="8" max="8" width="11.625" style="0" customWidth="1"/>
    <col min="9" max="9" width="14.875" style="0" customWidth="1"/>
  </cols>
  <sheetData>
    <row r="2" spans="1:9" ht="14.25">
      <c r="A2" s="1596" t="s">
        <v>1035</v>
      </c>
      <c r="B2" s="1597"/>
      <c r="C2" s="1597"/>
      <c r="D2" s="1597"/>
      <c r="E2" s="1597"/>
      <c r="F2" s="1597"/>
      <c r="G2" s="1597"/>
      <c r="H2" s="1046"/>
      <c r="I2" s="1046"/>
    </row>
    <row r="3" spans="1:9" ht="14.25">
      <c r="A3" s="1596" t="s">
        <v>636</v>
      </c>
      <c r="B3" s="1596"/>
      <c r="C3" s="1596"/>
      <c r="D3" s="1596"/>
      <c r="E3" s="1596"/>
      <c r="F3" s="1596"/>
      <c r="G3" s="1596"/>
      <c r="H3" s="1458"/>
      <c r="I3" s="1458"/>
    </row>
    <row r="4" spans="1:9" ht="12.75">
      <c r="A4" s="1046"/>
      <c r="B4" s="1046"/>
      <c r="C4" s="1046"/>
      <c r="D4" s="1046"/>
      <c r="E4" s="1046"/>
      <c r="F4" s="1046"/>
      <c r="G4" s="1046"/>
      <c r="H4" s="1046"/>
      <c r="I4" s="1046"/>
    </row>
    <row r="5" ht="12.75">
      <c r="I5" s="875" t="s">
        <v>395</v>
      </c>
    </row>
    <row r="6" spans="1:9" ht="28.5">
      <c r="A6" s="1594" t="s">
        <v>68</v>
      </c>
      <c r="B6" s="1053" t="s">
        <v>69</v>
      </c>
      <c r="C6" s="1054" t="s">
        <v>387</v>
      </c>
      <c r="D6" s="1055"/>
      <c r="E6" s="1598" t="s">
        <v>70</v>
      </c>
      <c r="F6" s="1599"/>
      <c r="G6" s="1604"/>
      <c r="H6" s="1600" t="s">
        <v>97</v>
      </c>
      <c r="I6" s="1052" t="s">
        <v>71</v>
      </c>
    </row>
    <row r="7" spans="1:9" ht="15">
      <c r="A7" s="1595"/>
      <c r="B7" s="1056"/>
      <c r="C7" s="1057" t="s">
        <v>72</v>
      </c>
      <c r="D7" s="1058" t="s">
        <v>73</v>
      </c>
      <c r="E7" s="1057" t="s">
        <v>72</v>
      </c>
      <c r="F7" s="1059" t="s">
        <v>74</v>
      </c>
      <c r="G7" s="1058" t="s">
        <v>98</v>
      </c>
      <c r="H7" s="1601"/>
      <c r="I7" s="1060" t="s">
        <v>99</v>
      </c>
    </row>
    <row r="8" spans="1:9" ht="15">
      <c r="A8" s="1061"/>
      <c r="B8" s="1062"/>
      <c r="C8" s="1063"/>
      <c r="D8" s="1064"/>
      <c r="E8" s="1063"/>
      <c r="F8" s="1602" t="s">
        <v>76</v>
      </c>
      <c r="G8" s="1603"/>
      <c r="H8" s="1061"/>
      <c r="I8" s="1055"/>
    </row>
    <row r="9" spans="1:9" ht="14.25">
      <c r="A9" s="1066" t="s">
        <v>953</v>
      </c>
      <c r="B9" s="1065" t="s">
        <v>954</v>
      </c>
      <c r="C9" s="1066" t="s">
        <v>955</v>
      </c>
      <c r="D9" s="1067" t="s">
        <v>956</v>
      </c>
      <c r="E9" s="1066" t="s">
        <v>957</v>
      </c>
      <c r="F9" s="1066" t="s">
        <v>133</v>
      </c>
      <c r="G9" s="1067" t="s">
        <v>134</v>
      </c>
      <c r="H9" s="1066" t="s">
        <v>135</v>
      </c>
      <c r="I9" s="1067" t="s">
        <v>136</v>
      </c>
    </row>
    <row r="10" spans="1:9" ht="15">
      <c r="A10" s="1083"/>
      <c r="B10" s="1073" t="s">
        <v>100</v>
      </c>
      <c r="C10" s="1084"/>
      <c r="D10" s="1081">
        <v>1624</v>
      </c>
      <c r="E10" s="1084"/>
      <c r="F10" s="1081">
        <v>1624</v>
      </c>
      <c r="G10" s="1081">
        <v>1624</v>
      </c>
      <c r="H10" s="1085"/>
      <c r="I10" s="1074">
        <f>SUM(G10-D10)</f>
        <v>0</v>
      </c>
    </row>
    <row r="11" spans="1:9" ht="15">
      <c r="A11" s="1083"/>
      <c r="B11" s="1073" t="s">
        <v>101</v>
      </c>
      <c r="C11" s="1084"/>
      <c r="D11" s="1081"/>
      <c r="E11" s="1084"/>
      <c r="F11" s="1081"/>
      <c r="G11" s="1081"/>
      <c r="H11" s="1086"/>
      <c r="I11" s="1074">
        <f>SUM(G11-D11)</f>
        <v>0</v>
      </c>
    </row>
    <row r="12" spans="1:9" ht="15">
      <c r="A12" s="1083"/>
      <c r="B12" s="1073" t="s">
        <v>102</v>
      </c>
      <c r="C12" s="1084"/>
      <c r="D12" s="1081">
        <v>2199</v>
      </c>
      <c r="E12" s="1084"/>
      <c r="F12" s="1081">
        <v>2199</v>
      </c>
      <c r="G12" s="1081">
        <v>2199</v>
      </c>
      <c r="H12" s="1085"/>
      <c r="I12" s="1074">
        <f>SUM(G12-D12)</f>
        <v>0</v>
      </c>
    </row>
    <row r="13" spans="1:9" ht="15">
      <c r="A13" s="1083"/>
      <c r="B13" s="1073" t="s">
        <v>103</v>
      </c>
      <c r="C13" s="1084"/>
      <c r="D13" s="1081">
        <v>22000</v>
      </c>
      <c r="E13" s="1084"/>
      <c r="F13" s="1081">
        <v>22000</v>
      </c>
      <c r="G13" s="1081"/>
      <c r="H13" s="1086"/>
      <c r="I13" s="1074">
        <f>SUM(G13-D13)+H13</f>
        <v>-22000</v>
      </c>
    </row>
    <row r="14" spans="1:9" ht="15">
      <c r="A14" s="1083"/>
      <c r="B14" s="1087" t="s">
        <v>741</v>
      </c>
      <c r="C14" s="1084"/>
      <c r="D14" s="1081">
        <v>6557</v>
      </c>
      <c r="E14" s="1084"/>
      <c r="F14" s="1081">
        <v>6557</v>
      </c>
      <c r="G14" s="1081">
        <v>6557</v>
      </c>
      <c r="H14" s="1086"/>
      <c r="I14" s="1074">
        <f>SUM(G14-D14)</f>
        <v>0</v>
      </c>
    </row>
    <row r="15" spans="1:9" ht="15">
      <c r="A15" s="1088"/>
      <c r="B15" s="1073" t="s">
        <v>739</v>
      </c>
      <c r="C15" s="1084"/>
      <c r="D15" s="1081">
        <v>7180</v>
      </c>
      <c r="E15" s="1084"/>
      <c r="F15" s="1081">
        <v>7180</v>
      </c>
      <c r="G15" s="1081">
        <v>7180</v>
      </c>
      <c r="H15" s="1086"/>
      <c r="I15" s="1074">
        <f>SUM(G15-D15)</f>
        <v>0</v>
      </c>
    </row>
    <row r="16" spans="1:9" ht="15">
      <c r="A16" s="1088"/>
      <c r="B16" s="1073" t="s">
        <v>104</v>
      </c>
      <c r="C16" s="1084"/>
      <c r="D16" s="1081">
        <v>243401</v>
      </c>
      <c r="E16" s="1084"/>
      <c r="F16" s="1081">
        <v>243401</v>
      </c>
      <c r="G16" s="1081">
        <v>243401</v>
      </c>
      <c r="H16" s="1086"/>
      <c r="I16" s="1074">
        <f>SUM(G16-D16)</f>
        <v>0</v>
      </c>
    </row>
    <row r="17" spans="1:9" ht="15">
      <c r="A17" s="1088"/>
      <c r="B17" s="1073" t="s">
        <v>105</v>
      </c>
      <c r="C17" s="1084"/>
      <c r="D17" s="1081">
        <v>92900</v>
      </c>
      <c r="E17" s="1084"/>
      <c r="F17" s="1081">
        <v>74000</v>
      </c>
      <c r="G17" s="1081">
        <v>74000</v>
      </c>
      <c r="H17" s="1086"/>
      <c r="I17" s="1074">
        <f>SUM(G17-D17)</f>
        <v>-18900</v>
      </c>
    </row>
    <row r="18" spans="1:9" ht="15">
      <c r="A18" s="1088"/>
      <c r="B18" s="1073" t="s">
        <v>742</v>
      </c>
      <c r="C18" s="1084"/>
      <c r="D18" s="1081">
        <v>66505</v>
      </c>
      <c r="E18" s="1084"/>
      <c r="F18" s="1081">
        <v>66505</v>
      </c>
      <c r="G18" s="1081">
        <v>66505</v>
      </c>
      <c r="H18" s="1086"/>
      <c r="I18" s="1074">
        <f>SUM(G18-D18)</f>
        <v>0</v>
      </c>
    </row>
    <row r="19" spans="1:9" ht="15">
      <c r="A19" s="1088"/>
      <c r="B19" s="1073" t="s">
        <v>740</v>
      </c>
      <c r="C19" s="1084"/>
      <c r="D19" s="1081">
        <v>128469</v>
      </c>
      <c r="E19" s="1084"/>
      <c r="F19" s="1081">
        <v>128469</v>
      </c>
      <c r="G19" s="1081">
        <v>128469</v>
      </c>
      <c r="H19" s="1086"/>
      <c r="I19" s="1074">
        <f>SUM(G19-D19)+H19</f>
        <v>0</v>
      </c>
    </row>
    <row r="20" spans="1:9" ht="15">
      <c r="A20" s="1089" t="s">
        <v>106</v>
      </c>
      <c r="B20" s="1090"/>
      <c r="C20" s="1091"/>
      <c r="D20" s="1092">
        <f>SUM(D10:D19)</f>
        <v>570835</v>
      </c>
      <c r="E20" s="1082"/>
      <c r="F20" s="1082">
        <f>SUM(F10:F19)</f>
        <v>551935</v>
      </c>
      <c r="G20" s="1093">
        <f>SUM(G10:G19)</f>
        <v>529935</v>
      </c>
      <c r="H20" s="1093">
        <f>SUM(H10:H19)</f>
        <v>0</v>
      </c>
      <c r="I20" s="1082">
        <f>SUM(I10:I19)</f>
        <v>-40900</v>
      </c>
    </row>
  </sheetData>
  <mergeCells count="6">
    <mergeCell ref="H6:H7"/>
    <mergeCell ref="F8:G8"/>
    <mergeCell ref="A2:G2"/>
    <mergeCell ref="A6:A7"/>
    <mergeCell ref="E6:G6"/>
    <mergeCell ref="A3:I3"/>
  </mergeCells>
  <printOptions/>
  <pageMargins left="0.75" right="0.75" top="1" bottom="1" header="0.5" footer="0.5"/>
  <pageSetup firstPageNumber="56" useFirstPageNumber="1" horizontalDpi="600" verticalDpi="600" orientation="landscape" paperSize="9" scale="85" r:id="rId1"/>
  <headerFooter alignWithMargins="0">
    <oddFooter>&amp;C&amp;P.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R40"/>
  <sheetViews>
    <sheetView zoomScaleSheetLayoutView="75" workbookViewId="0" topLeftCell="A13">
      <selection activeCell="G19" sqref="G19"/>
    </sheetView>
  </sheetViews>
  <sheetFormatPr defaultColWidth="9.00390625" defaultRowHeight="12.75"/>
  <cols>
    <col min="1" max="1" width="31.125" style="0" customWidth="1"/>
    <col min="2" max="2" width="9.625" style="0" customWidth="1"/>
    <col min="3" max="3" width="8.625" style="0" customWidth="1"/>
    <col min="4" max="4" width="8.125" style="0" customWidth="1"/>
    <col min="5" max="5" width="6.75390625" style="0" customWidth="1"/>
    <col min="6" max="6" width="6.875" style="0" customWidth="1"/>
    <col min="7" max="7" width="8.125" style="0" customWidth="1"/>
    <col min="8" max="8" width="8.625" style="0" customWidth="1"/>
    <col min="9" max="9" width="6.25390625" style="0" customWidth="1"/>
    <col min="10" max="13" width="8.75390625" style="0" customWidth="1"/>
    <col min="14" max="14" width="9.75390625" style="0" customWidth="1"/>
    <col min="16" max="16" width="8.75390625" style="0" customWidth="1"/>
  </cols>
  <sheetData>
    <row r="1" spans="1:18" ht="12.75">
      <c r="A1" s="1614" t="s">
        <v>1036</v>
      </c>
      <c r="B1" s="1615"/>
      <c r="C1" s="1615"/>
      <c r="D1" s="1615"/>
      <c r="E1" s="1615"/>
      <c r="F1" s="1615"/>
      <c r="G1" s="1615"/>
      <c r="H1" s="1615"/>
      <c r="I1" s="1615"/>
      <c r="J1" s="1615"/>
      <c r="K1" s="1615"/>
      <c r="L1" s="1615"/>
      <c r="M1" s="1615"/>
      <c r="N1" s="1615"/>
      <c r="O1" s="1615"/>
      <c r="P1" s="1615"/>
      <c r="Q1" s="1615"/>
      <c r="R1" s="1615"/>
    </row>
    <row r="2" spans="1:18" ht="12.75">
      <c r="A2" s="1132"/>
      <c r="B2" s="1133"/>
      <c r="C2" s="1133"/>
      <c r="D2" s="1133"/>
      <c r="E2" s="1133"/>
      <c r="F2" s="1133"/>
      <c r="G2" s="1134"/>
      <c r="H2" s="1134"/>
      <c r="I2" s="1134"/>
      <c r="J2" s="1134"/>
      <c r="K2" s="1134"/>
      <c r="L2" s="1134"/>
      <c r="M2" s="1134"/>
      <c r="N2" s="1134"/>
      <c r="O2" s="1134"/>
      <c r="P2" s="1134"/>
      <c r="Q2" s="1134"/>
      <c r="R2" s="1134"/>
    </row>
    <row r="3" spans="1:18" ht="12.75">
      <c r="A3" s="1614" t="s">
        <v>703</v>
      </c>
      <c r="B3" s="1615"/>
      <c r="C3" s="1615"/>
      <c r="D3" s="1615"/>
      <c r="E3" s="1615"/>
      <c r="F3" s="1615"/>
      <c r="G3" s="1615"/>
      <c r="H3" s="1615"/>
      <c r="I3" s="1615"/>
      <c r="J3" s="1615"/>
      <c r="K3" s="1615"/>
      <c r="L3" s="1615"/>
      <c r="M3" s="1615"/>
      <c r="N3" s="1615"/>
      <c r="O3" s="1615"/>
      <c r="P3" s="1615"/>
      <c r="Q3" s="1615"/>
      <c r="R3" s="1615"/>
    </row>
    <row r="4" spans="1:18" ht="12.75">
      <c r="A4" s="1616" t="s">
        <v>889</v>
      </c>
      <c r="B4" s="1615"/>
      <c r="C4" s="1615"/>
      <c r="D4" s="1615"/>
      <c r="E4" s="1615"/>
      <c r="F4" s="1615"/>
      <c r="G4" s="1615"/>
      <c r="H4" s="1615"/>
      <c r="I4" s="1615"/>
      <c r="J4" s="1615"/>
      <c r="K4" s="1615"/>
      <c r="L4" s="1615"/>
      <c r="M4" s="1615"/>
      <c r="N4" s="1615"/>
      <c r="O4" s="1615"/>
      <c r="P4" s="1615"/>
      <c r="Q4" s="1615"/>
      <c r="R4" s="1615"/>
    </row>
    <row r="5" spans="1:18" ht="12.75">
      <c r="A5" s="1135"/>
      <c r="B5" s="1136"/>
      <c r="C5" s="1136"/>
      <c r="D5" s="1136"/>
      <c r="E5" s="1136"/>
      <c r="F5" s="1136"/>
      <c r="G5" s="1137"/>
      <c r="H5" s="1137"/>
      <c r="I5" s="1137"/>
      <c r="J5" s="1137"/>
      <c r="K5" s="1137"/>
      <c r="L5" s="1137"/>
      <c r="M5" s="1137"/>
      <c r="N5" s="1137"/>
      <c r="O5" s="1137"/>
      <c r="P5" s="1137"/>
      <c r="Q5" s="1138"/>
      <c r="R5" s="199" t="s">
        <v>990</v>
      </c>
    </row>
    <row r="6" spans="1:18" ht="12.75" customHeight="1">
      <c r="A6" s="1139" t="s">
        <v>952</v>
      </c>
      <c r="B6" s="1617" t="s">
        <v>890</v>
      </c>
      <c r="C6" s="1606" t="s">
        <v>704</v>
      </c>
      <c r="D6" s="1607"/>
      <c r="E6" s="1605" t="s">
        <v>853</v>
      </c>
      <c r="F6" s="1605" t="s">
        <v>854</v>
      </c>
      <c r="G6" s="1605" t="s">
        <v>705</v>
      </c>
      <c r="H6" s="1618" t="s">
        <v>706</v>
      </c>
      <c r="I6" s="1619"/>
      <c r="J6" s="1605" t="s">
        <v>707</v>
      </c>
      <c r="K6" s="1605" t="s">
        <v>708</v>
      </c>
      <c r="L6" s="1605" t="s">
        <v>709</v>
      </c>
      <c r="M6" s="1605" t="s">
        <v>888</v>
      </c>
      <c r="N6" s="1605" t="s">
        <v>710</v>
      </c>
      <c r="O6" s="1618" t="s">
        <v>711</v>
      </c>
      <c r="P6" s="1619"/>
      <c r="Q6" s="1620"/>
      <c r="R6" s="1621"/>
    </row>
    <row r="7" spans="1:18" ht="12.75">
      <c r="A7" s="1140"/>
      <c r="B7" s="1440"/>
      <c r="C7" s="1141" t="s">
        <v>712</v>
      </c>
      <c r="D7" s="1141" t="s">
        <v>713</v>
      </c>
      <c r="E7" s="1608"/>
      <c r="F7" s="1608"/>
      <c r="G7" s="1608"/>
      <c r="H7" s="1142" t="s">
        <v>714</v>
      </c>
      <c r="I7" s="1143" t="s">
        <v>715</v>
      </c>
      <c r="J7" s="1608"/>
      <c r="K7" s="1440"/>
      <c r="L7" s="1608"/>
      <c r="M7" s="1608"/>
      <c r="N7" s="1608"/>
      <c r="O7" s="1142" t="s">
        <v>716</v>
      </c>
      <c r="P7" s="1142" t="s">
        <v>717</v>
      </c>
      <c r="Q7" s="1144" t="s">
        <v>224</v>
      </c>
      <c r="R7" s="1145" t="s">
        <v>718</v>
      </c>
    </row>
    <row r="8" spans="1:18" ht="12.75">
      <c r="A8" s="1140"/>
      <c r="B8" s="1440"/>
      <c r="C8" s="1606" t="s">
        <v>719</v>
      </c>
      <c r="D8" s="1607"/>
      <c r="E8" s="1608"/>
      <c r="F8" s="1608"/>
      <c r="G8" s="1608"/>
      <c r="H8" s="1146"/>
      <c r="I8" s="1147" t="s">
        <v>720</v>
      </c>
      <c r="J8" s="1608"/>
      <c r="K8" s="1440"/>
      <c r="L8" s="1608"/>
      <c r="M8" s="1608"/>
      <c r="N8" s="1608"/>
      <c r="O8" s="1142" t="s">
        <v>721</v>
      </c>
      <c r="P8" s="1142" t="s">
        <v>722</v>
      </c>
      <c r="Q8" s="1144" t="s">
        <v>723</v>
      </c>
      <c r="R8" s="1145" t="s">
        <v>724</v>
      </c>
    </row>
    <row r="9" spans="1:18" ht="24" customHeight="1">
      <c r="A9" s="1148" t="s">
        <v>1030</v>
      </c>
      <c r="B9" s="1471"/>
      <c r="C9" s="1610" t="s">
        <v>725</v>
      </c>
      <c r="D9" s="1611"/>
      <c r="E9" s="1609"/>
      <c r="F9" s="1609"/>
      <c r="G9" s="1609"/>
      <c r="H9" s="1612"/>
      <c r="I9" s="1613"/>
      <c r="J9" s="1609"/>
      <c r="K9" s="1471"/>
      <c r="L9" s="1609"/>
      <c r="M9" s="1609"/>
      <c r="N9" s="1609"/>
      <c r="O9" s="1142"/>
      <c r="P9" s="1142"/>
      <c r="Q9" s="1149"/>
      <c r="R9" s="1145"/>
    </row>
    <row r="10" spans="1:18" ht="12.75">
      <c r="A10" s="1150" t="s">
        <v>953</v>
      </c>
      <c r="B10" s="1150" t="s">
        <v>954</v>
      </c>
      <c r="C10" s="1150" t="s">
        <v>955</v>
      </c>
      <c r="D10" s="1150" t="s">
        <v>956</v>
      </c>
      <c r="E10" s="1150" t="s">
        <v>957</v>
      </c>
      <c r="F10" s="1150" t="s">
        <v>133</v>
      </c>
      <c r="G10" s="1151" t="s">
        <v>134</v>
      </c>
      <c r="H10" s="1151" t="s">
        <v>135</v>
      </c>
      <c r="I10" s="1151" t="s">
        <v>136</v>
      </c>
      <c r="J10" s="1151" t="s">
        <v>137</v>
      </c>
      <c r="K10" s="1151" t="s">
        <v>138</v>
      </c>
      <c r="L10" s="1151" t="s">
        <v>139</v>
      </c>
      <c r="M10" s="1151" t="s">
        <v>444</v>
      </c>
      <c r="N10" s="1151" t="s">
        <v>446</v>
      </c>
      <c r="O10" s="1151" t="s">
        <v>140</v>
      </c>
      <c r="P10" s="1151" t="s">
        <v>141</v>
      </c>
      <c r="Q10" s="1152" t="s">
        <v>142</v>
      </c>
      <c r="R10" s="1150" t="s">
        <v>143</v>
      </c>
    </row>
    <row r="11" spans="1:18" ht="12.75">
      <c r="A11" s="1153" t="s">
        <v>738</v>
      </c>
      <c r="B11" s="1154"/>
      <c r="C11" s="1154"/>
      <c r="D11" s="1154"/>
      <c r="E11" s="1154"/>
      <c r="F11" s="1154"/>
      <c r="G11" s="1154"/>
      <c r="H11" s="1154"/>
      <c r="I11" s="1154"/>
      <c r="J11" s="1154"/>
      <c r="K11" s="1154"/>
      <c r="L11" s="1154"/>
      <c r="M11" s="1154"/>
      <c r="N11" s="1154"/>
      <c r="O11" s="1154"/>
      <c r="P11" s="1154"/>
      <c r="Q11" s="1154"/>
      <c r="R11" s="1154">
        <f>SUM(R13:R21)</f>
        <v>0</v>
      </c>
    </row>
    <row r="12" spans="1:18" ht="12.75">
      <c r="A12" s="1153"/>
      <c r="B12" s="1154"/>
      <c r="C12" s="1154"/>
      <c r="D12" s="1154"/>
      <c r="E12" s="1154"/>
      <c r="F12" s="1154"/>
      <c r="G12" s="1154"/>
      <c r="H12" s="1154"/>
      <c r="I12" s="1154"/>
      <c r="J12" s="1154"/>
      <c r="K12" s="1154"/>
      <c r="L12" s="1154"/>
      <c r="M12" s="1154"/>
      <c r="N12" s="1154"/>
      <c r="O12" s="1154"/>
      <c r="P12" s="1154"/>
      <c r="Q12" s="1154"/>
      <c r="R12" s="1154"/>
    </row>
    <row r="13" spans="1:18" ht="12.75">
      <c r="A13" s="1155" t="s">
        <v>1419</v>
      </c>
      <c r="B13" s="1156">
        <v>4265</v>
      </c>
      <c r="C13" s="1156"/>
      <c r="D13" s="1156"/>
      <c r="E13" s="1156"/>
      <c r="F13" s="1156"/>
      <c r="G13" s="1157">
        <f aca="true" t="shared" si="0" ref="G13:G21">SUM(B13+C13-D13)</f>
        <v>4265</v>
      </c>
      <c r="H13" s="1158"/>
      <c r="I13" s="1158"/>
      <c r="J13" s="1157">
        <f aca="true" t="shared" si="1" ref="J13:J21">SUM(G13:I13)</f>
        <v>4265</v>
      </c>
      <c r="K13" s="1157"/>
      <c r="L13" s="1158"/>
      <c r="M13" s="1158"/>
      <c r="N13" s="1158">
        <f aca="true" t="shared" si="2" ref="N13:N20">SUM(G13+I13+K13+L13)</f>
        <v>4265</v>
      </c>
      <c r="O13" s="1158"/>
      <c r="P13" s="1158"/>
      <c r="Q13" s="1158">
        <v>4265</v>
      </c>
      <c r="R13" s="1155"/>
    </row>
    <row r="14" spans="1:18" ht="12.75">
      <c r="A14" s="1155" t="s">
        <v>726</v>
      </c>
      <c r="B14" s="1156">
        <v>678</v>
      </c>
      <c r="C14" s="1156">
        <v>225</v>
      </c>
      <c r="D14" s="1156"/>
      <c r="E14" s="1156"/>
      <c r="F14" s="1156"/>
      <c r="G14" s="1157">
        <f t="shared" si="0"/>
        <v>903</v>
      </c>
      <c r="H14" s="1158"/>
      <c r="I14" s="1158"/>
      <c r="J14" s="1157">
        <f t="shared" si="1"/>
        <v>903</v>
      </c>
      <c r="K14" s="1157"/>
      <c r="L14" s="1158"/>
      <c r="M14" s="1158"/>
      <c r="N14" s="1158">
        <f t="shared" si="2"/>
        <v>903</v>
      </c>
      <c r="O14" s="1158">
        <v>325</v>
      </c>
      <c r="P14" s="1158">
        <v>183</v>
      </c>
      <c r="Q14" s="1158">
        <v>395</v>
      </c>
      <c r="R14" s="1155"/>
    </row>
    <row r="15" spans="1:18" ht="12.75">
      <c r="A15" s="1155" t="s">
        <v>1421</v>
      </c>
      <c r="B15" s="1156">
        <v>3100</v>
      </c>
      <c r="C15" s="1156">
        <v>278</v>
      </c>
      <c r="D15" s="1156"/>
      <c r="E15" s="1156"/>
      <c r="F15" s="1156"/>
      <c r="G15" s="1157">
        <f t="shared" si="0"/>
        <v>3378</v>
      </c>
      <c r="H15" s="1158"/>
      <c r="I15" s="1158"/>
      <c r="J15" s="1157">
        <f t="shared" si="1"/>
        <v>3378</v>
      </c>
      <c r="K15" s="1157"/>
      <c r="L15" s="1158"/>
      <c r="M15" s="1158"/>
      <c r="N15" s="1158">
        <f t="shared" si="2"/>
        <v>3378</v>
      </c>
      <c r="O15" s="1158"/>
      <c r="P15" s="1158"/>
      <c r="Q15" s="1158">
        <v>3378</v>
      </c>
      <c r="R15" s="1155"/>
    </row>
    <row r="16" spans="1:18" ht="12.75">
      <c r="A16" s="1155" t="s">
        <v>727</v>
      </c>
      <c r="B16" s="1156">
        <v>920</v>
      </c>
      <c r="C16" s="1156"/>
      <c r="D16" s="1156"/>
      <c r="E16" s="1156"/>
      <c r="F16" s="1156"/>
      <c r="G16" s="1157">
        <f t="shared" si="0"/>
        <v>920</v>
      </c>
      <c r="H16" s="1158"/>
      <c r="I16" s="1158"/>
      <c r="J16" s="1157">
        <f t="shared" si="1"/>
        <v>920</v>
      </c>
      <c r="K16" s="1157"/>
      <c r="L16" s="1158">
        <v>2294</v>
      </c>
      <c r="M16" s="1158"/>
      <c r="N16" s="1158">
        <f t="shared" si="2"/>
        <v>3214</v>
      </c>
      <c r="O16" s="1158">
        <v>275</v>
      </c>
      <c r="P16" s="1158">
        <v>74</v>
      </c>
      <c r="Q16" s="1158">
        <v>2865</v>
      </c>
      <c r="R16" s="1155"/>
    </row>
    <row r="17" spans="1:18" ht="12.75">
      <c r="A17" s="1155" t="s">
        <v>728</v>
      </c>
      <c r="B17" s="1156">
        <v>2902</v>
      </c>
      <c r="C17" s="1156"/>
      <c r="D17" s="1156"/>
      <c r="E17" s="1156"/>
      <c r="F17" s="1156"/>
      <c r="G17" s="1157">
        <f t="shared" si="0"/>
        <v>2902</v>
      </c>
      <c r="H17" s="1158"/>
      <c r="I17" s="1158"/>
      <c r="J17" s="1157">
        <f t="shared" si="1"/>
        <v>2902</v>
      </c>
      <c r="K17" s="1157"/>
      <c r="L17" s="1158"/>
      <c r="M17" s="1158"/>
      <c r="N17" s="1158">
        <f t="shared" si="2"/>
        <v>2902</v>
      </c>
      <c r="O17" s="1158"/>
      <c r="P17" s="1158"/>
      <c r="Q17" s="1158">
        <v>2902</v>
      </c>
      <c r="R17" s="1155"/>
    </row>
    <row r="18" spans="1:18" ht="12.75">
      <c r="A18" s="1155" t="s">
        <v>1424</v>
      </c>
      <c r="B18" s="1156">
        <v>1450</v>
      </c>
      <c r="C18" s="1156">
        <v>187</v>
      </c>
      <c r="D18" s="1156"/>
      <c r="E18" s="1156"/>
      <c r="F18" s="1156"/>
      <c r="G18" s="1157">
        <f t="shared" si="0"/>
        <v>1637</v>
      </c>
      <c r="H18" s="1158"/>
      <c r="I18" s="1158"/>
      <c r="J18" s="1157">
        <f t="shared" si="1"/>
        <v>1637</v>
      </c>
      <c r="K18" s="1157"/>
      <c r="L18" s="1158"/>
      <c r="M18" s="1158"/>
      <c r="N18" s="1158">
        <f t="shared" si="2"/>
        <v>1637</v>
      </c>
      <c r="O18" s="1158"/>
      <c r="P18" s="1158"/>
      <c r="Q18" s="1158">
        <v>1637</v>
      </c>
      <c r="R18" s="1155"/>
    </row>
    <row r="19" spans="1:18" ht="12.75">
      <c r="A19" s="1155" t="s">
        <v>729</v>
      </c>
      <c r="B19" s="1156">
        <v>1394</v>
      </c>
      <c r="C19" s="1156">
        <v>153</v>
      </c>
      <c r="D19" s="1156"/>
      <c r="E19" s="1156"/>
      <c r="F19" s="1156"/>
      <c r="G19" s="1157">
        <f t="shared" si="0"/>
        <v>1547</v>
      </c>
      <c r="H19" s="1158"/>
      <c r="I19" s="1158"/>
      <c r="J19" s="1157">
        <f t="shared" si="1"/>
        <v>1547</v>
      </c>
      <c r="K19" s="1158">
        <v>8</v>
      </c>
      <c r="L19" s="1158"/>
      <c r="M19" s="1158"/>
      <c r="N19" s="1158">
        <f>SUM(G19+I19+L19)</f>
        <v>1547</v>
      </c>
      <c r="O19" s="1158"/>
      <c r="P19" s="1158"/>
      <c r="Q19" s="1158">
        <v>1547</v>
      </c>
      <c r="R19" s="1155"/>
    </row>
    <row r="20" spans="1:18" ht="12.75">
      <c r="A20" s="1155" t="s">
        <v>730</v>
      </c>
      <c r="B20" s="1156">
        <v>4450</v>
      </c>
      <c r="C20" s="1156">
        <v>221</v>
      </c>
      <c r="D20" s="1156"/>
      <c r="E20" s="1156"/>
      <c r="F20" s="1156"/>
      <c r="G20" s="1157">
        <f t="shared" si="0"/>
        <v>4671</v>
      </c>
      <c r="H20" s="1158"/>
      <c r="I20" s="1158"/>
      <c r="J20" s="1157">
        <f t="shared" si="1"/>
        <v>4671</v>
      </c>
      <c r="K20" s="1158"/>
      <c r="L20" s="1158"/>
      <c r="M20" s="1158"/>
      <c r="N20" s="1158">
        <f t="shared" si="2"/>
        <v>4671</v>
      </c>
      <c r="O20" s="1158">
        <v>336</v>
      </c>
      <c r="P20" s="1158">
        <v>91</v>
      </c>
      <c r="Q20" s="1158">
        <v>4244</v>
      </c>
      <c r="R20" s="1155"/>
    </row>
    <row r="21" spans="1:18" ht="12.75">
      <c r="A21" s="1155" t="s">
        <v>731</v>
      </c>
      <c r="B21" s="1156">
        <v>764</v>
      </c>
      <c r="C21" s="1156">
        <v>187</v>
      </c>
      <c r="D21" s="1156"/>
      <c r="E21" s="1156"/>
      <c r="F21" s="1156"/>
      <c r="G21" s="1157">
        <f t="shared" si="0"/>
        <v>951</v>
      </c>
      <c r="H21" s="1158"/>
      <c r="I21" s="1157"/>
      <c r="J21" s="1157">
        <f t="shared" si="1"/>
        <v>951</v>
      </c>
      <c r="K21" s="1158">
        <v>458</v>
      </c>
      <c r="L21" s="1158"/>
      <c r="M21" s="1158"/>
      <c r="N21" s="1158">
        <v>951</v>
      </c>
      <c r="O21" s="1158"/>
      <c r="P21" s="1158"/>
      <c r="Q21" s="1158">
        <v>951</v>
      </c>
      <c r="R21" s="1155"/>
    </row>
    <row r="22" spans="1:18" ht="12.75">
      <c r="A22" s="1155" t="s">
        <v>734</v>
      </c>
      <c r="B22" s="1156">
        <v>12539</v>
      </c>
      <c r="C22" s="1156">
        <v>3322</v>
      </c>
      <c r="D22" s="1159"/>
      <c r="E22" s="1159"/>
      <c r="F22" s="1159"/>
      <c r="G22" s="1157">
        <f>SUM(B22+C22-D22)</f>
        <v>15861</v>
      </c>
      <c r="H22" s="1157"/>
      <c r="I22" s="1157"/>
      <c r="J22" s="1157">
        <f>SUM(G22:I22)</f>
        <v>15861</v>
      </c>
      <c r="K22" s="1157"/>
      <c r="L22" s="1158">
        <v>3834</v>
      </c>
      <c r="M22" s="1158"/>
      <c r="N22" s="1158">
        <f>SUM(G22+I22+K22+L22)</f>
        <v>19695</v>
      </c>
      <c r="O22" s="1158">
        <v>7787</v>
      </c>
      <c r="P22" s="1158">
        <v>1445</v>
      </c>
      <c r="Q22" s="1158">
        <v>10463</v>
      </c>
      <c r="R22" s="1160"/>
    </row>
    <row r="23" spans="1:18" ht="12.75">
      <c r="A23" s="1155" t="s">
        <v>733</v>
      </c>
      <c r="B23" s="1156">
        <v>290</v>
      </c>
      <c r="C23" s="1156">
        <v>3231</v>
      </c>
      <c r="D23" s="1156"/>
      <c r="E23" s="1156"/>
      <c r="F23" s="1156"/>
      <c r="G23" s="1157">
        <f>SUM(B23+C23-D23)</f>
        <v>3521</v>
      </c>
      <c r="H23" s="1158"/>
      <c r="I23" s="1158"/>
      <c r="J23" s="1157">
        <f>SUM(G23:I23)</f>
        <v>3521</v>
      </c>
      <c r="K23" s="1157"/>
      <c r="L23" s="1158">
        <v>4223</v>
      </c>
      <c r="M23" s="1158"/>
      <c r="N23" s="1158">
        <f>SUM(G23+I23+K23+L23)</f>
        <v>7744</v>
      </c>
      <c r="O23" s="1158">
        <v>4390</v>
      </c>
      <c r="P23" s="1158">
        <v>1103</v>
      </c>
      <c r="Q23" s="1158">
        <v>2251</v>
      </c>
      <c r="R23" s="1155"/>
    </row>
    <row r="24" spans="1:18" ht="12.75">
      <c r="A24" s="1155" t="s">
        <v>1095</v>
      </c>
      <c r="B24" s="1156">
        <v>12461</v>
      </c>
      <c r="C24" s="1156">
        <v>9407</v>
      </c>
      <c r="D24" s="1156"/>
      <c r="E24" s="1156"/>
      <c r="F24" s="1156"/>
      <c r="G24" s="1157">
        <f>SUM(B24+C24-D24)</f>
        <v>21868</v>
      </c>
      <c r="H24" s="1158"/>
      <c r="I24" s="1158"/>
      <c r="J24" s="1157">
        <f>SUM(G24:I24)</f>
        <v>21868</v>
      </c>
      <c r="K24" s="1157"/>
      <c r="L24" s="1158">
        <v>579</v>
      </c>
      <c r="M24" s="1158"/>
      <c r="N24" s="1158">
        <f>SUM(G24+I24+K24+L24)</f>
        <v>22447</v>
      </c>
      <c r="O24" s="1158">
        <v>13484</v>
      </c>
      <c r="P24" s="1158">
        <v>3486</v>
      </c>
      <c r="Q24" s="1158">
        <v>5477</v>
      </c>
      <c r="R24" s="1155"/>
    </row>
    <row r="25" spans="1:18" ht="12.75">
      <c r="A25" s="1155" t="s">
        <v>732</v>
      </c>
      <c r="B25" s="1156">
        <v>677</v>
      </c>
      <c r="C25" s="1156">
        <v>1596</v>
      </c>
      <c r="D25" s="1156"/>
      <c r="E25" s="1156"/>
      <c r="F25" s="1156"/>
      <c r="G25" s="1157">
        <f>SUM(B25+C25-D25)</f>
        <v>2273</v>
      </c>
      <c r="H25" s="1158"/>
      <c r="I25" s="1157"/>
      <c r="J25" s="1157">
        <f>SUM(G25:I25)</f>
        <v>2273</v>
      </c>
      <c r="K25" s="1161"/>
      <c r="L25" s="1158">
        <v>21066</v>
      </c>
      <c r="M25" s="1158"/>
      <c r="N25" s="1158">
        <f>SUM(G25+I25+K25+L25)</f>
        <v>23339</v>
      </c>
      <c r="O25" s="1162">
        <v>2195</v>
      </c>
      <c r="P25" s="1162">
        <v>633</v>
      </c>
      <c r="Q25" s="1162">
        <v>20511</v>
      </c>
      <c r="R25" s="1155"/>
    </row>
    <row r="26" spans="1:18" ht="12.75">
      <c r="A26" s="1163"/>
      <c r="B26" s="1168"/>
      <c r="C26" s="1168"/>
      <c r="D26" s="1168"/>
      <c r="E26" s="1168"/>
      <c r="F26" s="1168"/>
      <c r="G26" s="1161"/>
      <c r="H26" s="1162"/>
      <c r="I26" s="1161"/>
      <c r="J26" s="1161"/>
      <c r="K26" s="1161"/>
      <c r="L26" s="1162"/>
      <c r="M26" s="1162"/>
      <c r="N26" s="1162"/>
      <c r="O26" s="1162"/>
      <c r="P26" s="1162"/>
      <c r="Q26" s="1162"/>
      <c r="R26" s="1169"/>
    </row>
    <row r="27" spans="1:18" ht="12.75">
      <c r="A27" s="1163" t="s">
        <v>735</v>
      </c>
      <c r="B27" s="1164">
        <f>SUM(B13:B26)</f>
        <v>45890</v>
      </c>
      <c r="C27" s="1164">
        <f>SUM(C13:C26)</f>
        <v>18807</v>
      </c>
      <c r="D27" s="1164">
        <f>SUM(D13:D26)</f>
        <v>0</v>
      </c>
      <c r="E27" s="1164"/>
      <c r="F27" s="1164"/>
      <c r="G27" s="1164">
        <f aca="true" t="shared" si="3" ref="G27:L27">SUM(G13:G26)</f>
        <v>64697</v>
      </c>
      <c r="H27" s="1164">
        <f t="shared" si="3"/>
        <v>0</v>
      </c>
      <c r="I27" s="1164">
        <f t="shared" si="3"/>
        <v>0</v>
      </c>
      <c r="J27" s="1164">
        <f t="shared" si="3"/>
        <v>64697</v>
      </c>
      <c r="K27" s="1164">
        <f t="shared" si="3"/>
        <v>466</v>
      </c>
      <c r="L27" s="1164">
        <f t="shared" si="3"/>
        <v>31996</v>
      </c>
      <c r="M27" s="1164"/>
      <c r="N27" s="1164">
        <f>SUM(N13:N26)</f>
        <v>96693</v>
      </c>
      <c r="O27" s="1164">
        <f>SUM(O13:O26)</f>
        <v>28792</v>
      </c>
      <c r="P27" s="1164">
        <f>SUM(P13:P26)</f>
        <v>7015</v>
      </c>
      <c r="Q27" s="1164">
        <f>SUM(Q13:Q26)</f>
        <v>60886</v>
      </c>
      <c r="R27" s="1164"/>
    </row>
    <row r="28" spans="1:18" ht="12.75">
      <c r="A28" s="1155"/>
      <c r="B28" s="1165"/>
      <c r="C28" s="1156"/>
      <c r="D28" s="1156"/>
      <c r="E28" s="1156"/>
      <c r="F28" s="1156"/>
      <c r="G28" s="1157"/>
      <c r="H28" s="1158"/>
      <c r="I28" s="1158"/>
      <c r="J28" s="1157"/>
      <c r="K28" s="1157"/>
      <c r="L28" s="1158"/>
      <c r="M28" s="1158"/>
      <c r="N28" s="1158">
        <f aca="true" t="shared" si="4" ref="N28:N34">SUM(G28+I28+K28+L28)</f>
        <v>0</v>
      </c>
      <c r="O28" s="1158"/>
      <c r="P28" s="1158"/>
      <c r="Q28" s="1158"/>
      <c r="R28" s="1158"/>
    </row>
    <row r="29" spans="1:18" ht="12.75">
      <c r="A29" s="1160" t="s">
        <v>1418</v>
      </c>
      <c r="B29" s="1159">
        <v>14509</v>
      </c>
      <c r="C29" s="1156">
        <v>197</v>
      </c>
      <c r="D29" s="1156"/>
      <c r="E29" s="1156">
        <v>6203</v>
      </c>
      <c r="F29" s="1156"/>
      <c r="G29" s="1157">
        <f>SUM(B29+C29-D29)-E29</f>
        <v>8503</v>
      </c>
      <c r="H29" s="1158"/>
      <c r="I29" s="1158"/>
      <c r="J29" s="1157">
        <f>SUM(G29:I29)</f>
        <v>8503</v>
      </c>
      <c r="K29" s="1157"/>
      <c r="L29" s="1158">
        <v>900</v>
      </c>
      <c r="M29" s="1158">
        <v>6203</v>
      </c>
      <c r="N29" s="1157">
        <f>SUM(G29+I29+K29+L29+M29)</f>
        <v>15606</v>
      </c>
      <c r="O29" s="1158"/>
      <c r="P29" s="1158"/>
      <c r="Q29" s="1158"/>
      <c r="R29" s="1155"/>
    </row>
    <row r="30" spans="1:18" ht="12.75">
      <c r="A30" s="1160" t="s">
        <v>694</v>
      </c>
      <c r="B30" s="1159">
        <v>5255</v>
      </c>
      <c r="C30" s="1156">
        <v>1007</v>
      </c>
      <c r="D30" s="1156"/>
      <c r="E30" s="1156"/>
      <c r="F30" s="1156"/>
      <c r="G30" s="1157">
        <f>SUM(B30+C30-D30)</f>
        <v>6262</v>
      </c>
      <c r="H30" s="1158"/>
      <c r="I30" s="1158"/>
      <c r="J30" s="1157">
        <f>SUM(G30:I30)</f>
        <v>6262</v>
      </c>
      <c r="K30" s="1157"/>
      <c r="L30" s="1158">
        <v>91971</v>
      </c>
      <c r="M30" s="1158"/>
      <c r="N30" s="1157">
        <f t="shared" si="4"/>
        <v>98233</v>
      </c>
      <c r="O30" s="1158"/>
      <c r="P30" s="1158"/>
      <c r="Q30" s="1158"/>
      <c r="R30" s="1158"/>
    </row>
    <row r="31" spans="1:18" ht="12.75">
      <c r="A31" s="1160"/>
      <c r="B31" s="1159"/>
      <c r="C31" s="1156"/>
      <c r="D31" s="1156"/>
      <c r="E31" s="1156"/>
      <c r="F31" s="1156"/>
      <c r="G31" s="1157"/>
      <c r="H31" s="1158"/>
      <c r="I31" s="1158"/>
      <c r="J31" s="1157"/>
      <c r="K31" s="1157"/>
      <c r="L31" s="1158"/>
      <c r="M31" s="1158"/>
      <c r="N31" s="1157">
        <f t="shared" si="4"/>
        <v>0</v>
      </c>
      <c r="O31" s="1158"/>
      <c r="P31" s="1157"/>
      <c r="Q31" s="1158"/>
      <c r="R31" s="1158"/>
    </row>
    <row r="32" spans="1:18" ht="12.75">
      <c r="A32" s="1160" t="s">
        <v>736</v>
      </c>
      <c r="B32" s="1159">
        <v>1763710</v>
      </c>
      <c r="C32" s="1159">
        <v>81701</v>
      </c>
      <c r="D32" s="1159">
        <v>33064</v>
      </c>
      <c r="E32" s="1159"/>
      <c r="F32" s="1159">
        <v>767</v>
      </c>
      <c r="G32" s="1157">
        <f>SUM(B32+C32-D32)-F32</f>
        <v>1811580</v>
      </c>
      <c r="H32" s="1159">
        <v>82908</v>
      </c>
      <c r="I32" s="1159"/>
      <c r="J32" s="1157">
        <f>SUM(G32+I32-H32)</f>
        <v>1728672</v>
      </c>
      <c r="K32" s="1157">
        <v>466</v>
      </c>
      <c r="L32" s="1159">
        <v>124867</v>
      </c>
      <c r="M32" s="1159"/>
      <c r="N32" s="1157">
        <v>1604271</v>
      </c>
      <c r="O32" s="1159"/>
      <c r="P32" s="1159"/>
      <c r="Q32" s="1159"/>
      <c r="R32" s="1159"/>
    </row>
    <row r="33" spans="1:18" ht="12.75">
      <c r="A33" s="1157"/>
      <c r="B33" s="1165"/>
      <c r="C33" s="1165"/>
      <c r="D33" s="1165"/>
      <c r="E33" s="1165"/>
      <c r="F33" s="1165"/>
      <c r="G33" s="1157"/>
      <c r="H33" s="1158"/>
      <c r="I33" s="1158"/>
      <c r="J33" s="1157"/>
      <c r="K33" s="1157"/>
      <c r="L33" s="1158"/>
      <c r="M33" s="1158"/>
      <c r="N33" s="1158">
        <f t="shared" si="4"/>
        <v>0</v>
      </c>
      <c r="O33" s="1158"/>
      <c r="P33" s="1158"/>
      <c r="Q33" s="1158"/>
      <c r="R33" s="1158"/>
    </row>
    <row r="34" spans="1:18" ht="12.75">
      <c r="A34" s="1160" t="s">
        <v>737</v>
      </c>
      <c r="B34" s="1159">
        <f aca="true" t="shared" si="5" ref="B34:M34">SUM(B27+B32+B29+B30)</f>
        <v>1829364</v>
      </c>
      <c r="C34" s="1159">
        <f t="shared" si="5"/>
        <v>101712</v>
      </c>
      <c r="D34" s="1159">
        <f t="shared" si="5"/>
        <v>33064</v>
      </c>
      <c r="E34" s="1159">
        <f t="shared" si="5"/>
        <v>6203</v>
      </c>
      <c r="F34" s="1159">
        <f t="shared" si="5"/>
        <v>767</v>
      </c>
      <c r="G34" s="1159">
        <f t="shared" si="5"/>
        <v>1891042</v>
      </c>
      <c r="H34" s="1159">
        <f t="shared" si="5"/>
        <v>82908</v>
      </c>
      <c r="I34" s="1159">
        <f t="shared" si="5"/>
        <v>0</v>
      </c>
      <c r="J34" s="1159">
        <f>SUM(J27+J32+J29+J30)</f>
        <v>1808134</v>
      </c>
      <c r="K34" s="1159">
        <f t="shared" si="5"/>
        <v>932</v>
      </c>
      <c r="L34" s="1159">
        <f t="shared" si="5"/>
        <v>249734</v>
      </c>
      <c r="M34" s="1159">
        <f t="shared" si="5"/>
        <v>6203</v>
      </c>
      <c r="N34" s="1157">
        <f t="shared" si="4"/>
        <v>2141708</v>
      </c>
      <c r="O34" s="1159">
        <f>SUM(O27+O32)</f>
        <v>28792</v>
      </c>
      <c r="P34" s="1159">
        <f>SUM(P27+P32)</f>
        <v>7015</v>
      </c>
      <c r="Q34" s="1159">
        <f>SUM(Q27+Q32)</f>
        <v>60886</v>
      </c>
      <c r="R34" s="1159">
        <f>SUM(R27+R32)</f>
        <v>0</v>
      </c>
    </row>
    <row r="39" ht="12.75">
      <c r="Q39" s="1166"/>
    </row>
    <row r="40" ht="12.75">
      <c r="Q40" s="1167"/>
    </row>
  </sheetData>
  <mergeCells count="18">
    <mergeCell ref="M6:M9"/>
    <mergeCell ref="A1:R1"/>
    <mergeCell ref="A3:R3"/>
    <mergeCell ref="A4:R4"/>
    <mergeCell ref="B6:B9"/>
    <mergeCell ref="C6:D6"/>
    <mergeCell ref="G6:G9"/>
    <mergeCell ref="H6:I6"/>
    <mergeCell ref="O6:R6"/>
    <mergeCell ref="N6:N9"/>
    <mergeCell ref="K6:K9"/>
    <mergeCell ref="C8:D8"/>
    <mergeCell ref="J6:J9"/>
    <mergeCell ref="L6:L9"/>
    <mergeCell ref="C9:D9"/>
    <mergeCell ref="H9:I9"/>
    <mergeCell ref="E6:E9"/>
    <mergeCell ref="F6:F9"/>
  </mergeCells>
  <printOptions/>
  <pageMargins left="0.1968503937007874" right="0.1968503937007874" top="0.3937007874015748" bottom="0.3937007874015748" header="0.5118110236220472" footer="0.5118110236220472"/>
  <pageSetup firstPageNumber="57" useFirstPageNumber="1" horizontalDpi="600" verticalDpi="600" orientation="landscape" paperSize="9" scale="73" r:id="rId1"/>
  <headerFooter alignWithMargins="0">
    <oddFooter>&amp;C&amp;P.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B10" sqref="B10"/>
    </sheetView>
  </sheetViews>
  <sheetFormatPr defaultColWidth="9.00390625" defaultRowHeight="12.75"/>
  <cols>
    <col min="1" max="1" width="8.25390625" style="1099" customWidth="1"/>
    <col min="2" max="2" width="67.75390625" style="1099" customWidth="1"/>
    <col min="3" max="3" width="12.875" style="1099" customWidth="1"/>
    <col min="4" max="16384" width="9.125" style="1099" customWidth="1"/>
  </cols>
  <sheetData>
    <row r="1" spans="1:3" ht="12.75">
      <c r="A1" s="1622"/>
      <c r="B1" s="1623"/>
      <c r="C1" s="1623"/>
    </row>
    <row r="2" spans="1:3" ht="12.75">
      <c r="A2" s="1097"/>
      <c r="B2" s="1098"/>
      <c r="C2" s="1098"/>
    </row>
    <row r="3" spans="1:3" ht="12.75">
      <c r="A3" s="1626" t="s">
        <v>884</v>
      </c>
      <c r="B3" s="1445"/>
      <c r="C3" s="1445"/>
    </row>
    <row r="4" spans="1:3" ht="12.75">
      <c r="A4" s="1624" t="s">
        <v>694</v>
      </c>
      <c r="B4" s="1623"/>
      <c r="C4" s="1623"/>
    </row>
    <row r="5" spans="1:3" ht="12.75">
      <c r="A5" s="1624" t="s">
        <v>891</v>
      </c>
      <c r="B5" s="1625"/>
      <c r="C5" s="1625"/>
    </row>
    <row r="6" spans="1:3" ht="12.75">
      <c r="A6" s="1100"/>
      <c r="B6" s="1101"/>
      <c r="C6" s="1101"/>
    </row>
    <row r="7" spans="1:3" ht="12.75">
      <c r="A7" s="1100"/>
      <c r="B7" s="1101"/>
      <c r="C7" s="1101"/>
    </row>
    <row r="8" spans="1:3" ht="12.75">
      <c r="A8" s="1102"/>
      <c r="B8" s="1102"/>
      <c r="C8" s="1103" t="s">
        <v>990</v>
      </c>
    </row>
    <row r="9" spans="1:3" ht="12.75">
      <c r="A9" s="1104" t="s">
        <v>651</v>
      </c>
      <c r="B9" s="1105" t="s">
        <v>952</v>
      </c>
      <c r="C9" s="1105" t="s">
        <v>73</v>
      </c>
    </row>
    <row r="10" spans="1:3" ht="12.75">
      <c r="A10" s="1104"/>
      <c r="B10" s="1105"/>
      <c r="C10" s="1105"/>
    </row>
    <row r="11" spans="1:3" ht="12.75">
      <c r="A11" s="1104"/>
      <c r="B11" s="1104"/>
      <c r="C11" s="1104"/>
    </row>
    <row r="12" spans="1:3" ht="12.75">
      <c r="A12" s="1106"/>
      <c r="B12" s="1107" t="s">
        <v>652</v>
      </c>
      <c r="C12" s="1108">
        <v>6262</v>
      </c>
    </row>
    <row r="13" spans="1:3" ht="12.75">
      <c r="A13" s="1109"/>
      <c r="B13" s="1107" t="s">
        <v>695</v>
      </c>
      <c r="C13" s="1108">
        <v>91971</v>
      </c>
    </row>
    <row r="14" spans="1:3" ht="12.75">
      <c r="A14" s="1109"/>
      <c r="B14" s="1111" t="s">
        <v>653</v>
      </c>
      <c r="C14" s="1112">
        <f>SUM(C12:C13)</f>
        <v>98233</v>
      </c>
    </row>
    <row r="15" spans="1:3" ht="12.75">
      <c r="A15" s="1106"/>
      <c r="B15" s="1114"/>
      <c r="C15" s="1115"/>
    </row>
    <row r="16" spans="1:3" ht="12.75">
      <c r="A16" s="1106"/>
      <c r="B16" s="1104" t="s">
        <v>696</v>
      </c>
      <c r="C16" s="1115"/>
    </row>
    <row r="17" spans="1:3" ht="12.75">
      <c r="A17" s="1106">
        <v>3011</v>
      </c>
      <c r="B17" s="1109" t="s">
        <v>700</v>
      </c>
      <c r="C17" s="1112">
        <f>SUM(C18:C20)</f>
        <v>347</v>
      </c>
    </row>
    <row r="18" spans="1:3" ht="12.75">
      <c r="A18" s="1106"/>
      <c r="B18" s="1129" t="s">
        <v>1070</v>
      </c>
      <c r="C18" s="1130">
        <v>28</v>
      </c>
    </row>
    <row r="19" spans="1:3" ht="12.75">
      <c r="A19" s="1106"/>
      <c r="B19" s="1131" t="s">
        <v>698</v>
      </c>
      <c r="C19" s="1130">
        <v>52</v>
      </c>
    </row>
    <row r="20" spans="1:3" ht="12.75">
      <c r="A20" s="1106"/>
      <c r="B20" s="1129" t="s">
        <v>1071</v>
      </c>
      <c r="C20" s="1130">
        <v>267</v>
      </c>
    </row>
    <row r="21" spans="1:3" ht="12.75">
      <c r="A21" s="1106">
        <v>3021</v>
      </c>
      <c r="B21" s="1109" t="s">
        <v>697</v>
      </c>
      <c r="C21" s="1112">
        <f>SUM(C22:C24)</f>
        <v>49975</v>
      </c>
    </row>
    <row r="22" spans="1:3" ht="12.75">
      <c r="A22" s="1106"/>
      <c r="B22" s="1129" t="s">
        <v>1070</v>
      </c>
      <c r="C22" s="1130">
        <v>20164</v>
      </c>
    </row>
    <row r="23" spans="1:3" ht="12.75">
      <c r="A23" s="1106"/>
      <c r="B23" s="1131" t="s">
        <v>698</v>
      </c>
      <c r="C23" s="1130">
        <v>18949</v>
      </c>
    </row>
    <row r="24" spans="1:3" ht="12.75">
      <c r="A24" s="1106"/>
      <c r="B24" s="1129" t="s">
        <v>1071</v>
      </c>
      <c r="C24" s="1130">
        <v>10862</v>
      </c>
    </row>
    <row r="25" spans="1:3" ht="12.75">
      <c r="A25" s="1106">
        <v>3026</v>
      </c>
      <c r="B25" s="1109" t="s">
        <v>699</v>
      </c>
      <c r="C25" s="1112">
        <f>SUM(C26:C27)</f>
        <v>47911</v>
      </c>
    </row>
    <row r="26" spans="1:3" ht="12.75">
      <c r="A26" s="1106"/>
      <c r="B26" s="1129" t="s">
        <v>1071</v>
      </c>
      <c r="C26" s="1130">
        <v>12357</v>
      </c>
    </row>
    <row r="27" spans="1:3" ht="12.75">
      <c r="A27" s="1106"/>
      <c r="B27" s="1129" t="s">
        <v>1213</v>
      </c>
      <c r="C27" s="1130">
        <v>35554</v>
      </c>
    </row>
    <row r="28" spans="1:3" ht="12.75">
      <c r="A28" s="1120"/>
      <c r="B28" s="1124" t="s">
        <v>982</v>
      </c>
      <c r="C28" s="1112">
        <f>SUM(C21+C25+C17)</f>
        <v>98233</v>
      </c>
    </row>
    <row r="29" spans="1:3" ht="12.75">
      <c r="A29" s="1120"/>
      <c r="B29" s="1125"/>
      <c r="C29" s="1108"/>
    </row>
    <row r="30" spans="1:3" ht="12.75">
      <c r="A30" s="1126"/>
      <c r="B30" s="1126"/>
      <c r="C30" s="1126"/>
    </row>
    <row r="31" ht="12.75">
      <c r="B31" s="1127"/>
    </row>
  </sheetData>
  <mergeCells count="4">
    <mergeCell ref="A1:C1"/>
    <mergeCell ref="A4:C4"/>
    <mergeCell ref="A5:C5"/>
    <mergeCell ref="A3:C3"/>
  </mergeCells>
  <printOptions horizontalCentered="1"/>
  <pageMargins left="0.5905511811023623" right="0.5905511811023623" top="0.5905511811023623" bottom="0.5905511811023623" header="0.5118110236220472" footer="0.31496062992125984"/>
  <pageSetup firstPageNumber="58" useFirstPageNumber="1" horizontalDpi="600" verticalDpi="600" orientation="portrait" paperSize="9" scale="94" r:id="rId1"/>
  <headerFooter alignWithMargins="0">
    <oddFooter>&amp;C&amp;P.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92"/>
  <sheetViews>
    <sheetView workbookViewId="0" topLeftCell="A1">
      <selection activeCell="B16" sqref="B16"/>
    </sheetView>
  </sheetViews>
  <sheetFormatPr defaultColWidth="9.00390625" defaultRowHeight="12.75"/>
  <cols>
    <col min="1" max="1" width="8.25390625" style="1099" customWidth="1"/>
    <col min="2" max="2" width="67.75390625" style="1099" customWidth="1"/>
    <col min="3" max="3" width="12.875" style="1099" customWidth="1"/>
    <col min="4" max="16384" width="9.125" style="1099" customWidth="1"/>
  </cols>
  <sheetData>
    <row r="1" spans="1:3" ht="12.75">
      <c r="A1" s="1622" t="s">
        <v>883</v>
      </c>
      <c r="B1" s="1623"/>
      <c r="C1" s="1623"/>
    </row>
    <row r="2" spans="1:3" ht="12.75">
      <c r="A2" s="1624" t="s">
        <v>650</v>
      </c>
      <c r="B2" s="1623"/>
      <c r="C2" s="1623"/>
    </row>
    <row r="3" spans="1:3" ht="12.75">
      <c r="A3" s="1624" t="s">
        <v>856</v>
      </c>
      <c r="B3" s="1625"/>
      <c r="C3" s="1625"/>
    </row>
    <row r="4" spans="1:3" ht="12.75">
      <c r="A4" s="1102"/>
      <c r="B4" s="1102"/>
      <c r="C4" s="1103" t="s">
        <v>990</v>
      </c>
    </row>
    <row r="5" spans="1:3" ht="12.75">
      <c r="A5" s="1104" t="s">
        <v>651</v>
      </c>
      <c r="B5" s="1105" t="s">
        <v>952</v>
      </c>
      <c r="C5" s="1105" t="s">
        <v>73</v>
      </c>
    </row>
    <row r="6" spans="1:3" ht="12.75">
      <c r="A6" s="1104"/>
      <c r="B6" s="1104"/>
      <c r="C6" s="1104"/>
    </row>
    <row r="7" spans="1:3" ht="12.75">
      <c r="A7" s="1106"/>
      <c r="B7" s="1107" t="s">
        <v>652</v>
      </c>
      <c r="C7" s="1108">
        <v>1811580</v>
      </c>
    </row>
    <row r="8" spans="1:3" ht="12.75">
      <c r="A8" s="1109"/>
      <c r="B8" s="1299" t="s">
        <v>855</v>
      </c>
      <c r="C8" s="1110">
        <v>466</v>
      </c>
    </row>
    <row r="9" spans="1:3" ht="12.75">
      <c r="A9" s="1109"/>
      <c r="B9" s="1111" t="s">
        <v>653</v>
      </c>
      <c r="C9" s="1112">
        <f>SUM(C7:C8)</f>
        <v>1812046</v>
      </c>
    </row>
    <row r="10" spans="1:3" ht="12.75">
      <c r="A10" s="1109"/>
      <c r="B10" s="1111"/>
      <c r="C10" s="1112"/>
    </row>
    <row r="11" spans="1:3" ht="12.75">
      <c r="A11" s="1109"/>
      <c r="B11" s="1111" t="s">
        <v>672</v>
      </c>
      <c r="C11" s="1112">
        <v>140000</v>
      </c>
    </row>
    <row r="12" spans="1:3" ht="12.75">
      <c r="A12" s="1113"/>
      <c r="B12" s="1114"/>
      <c r="C12" s="1115"/>
    </row>
    <row r="13" spans="1:3" ht="12.75">
      <c r="A13" s="1113"/>
      <c r="B13" s="1114" t="s">
        <v>654</v>
      </c>
      <c r="C13" s="1115"/>
    </row>
    <row r="14" spans="1:3" ht="12.75">
      <c r="A14" s="1109">
        <v>1806</v>
      </c>
      <c r="B14" s="1116" t="s">
        <v>673</v>
      </c>
      <c r="C14" s="1108">
        <v>64008</v>
      </c>
    </row>
    <row r="15" spans="1:3" ht="12.75">
      <c r="A15" s="1109"/>
      <c r="B15" s="1300" t="s">
        <v>80</v>
      </c>
      <c r="C15" s="1108"/>
    </row>
    <row r="16" spans="1:3" ht="12.75">
      <c r="A16" s="1113"/>
      <c r="B16" s="1116" t="s">
        <v>655</v>
      </c>
      <c r="C16" s="1108">
        <v>124867</v>
      </c>
    </row>
    <row r="17" spans="1:3" ht="12.75">
      <c r="A17" s="1113"/>
      <c r="B17" s="1114" t="s">
        <v>656</v>
      </c>
      <c r="C17" s="1115">
        <f>SUM(C14:C16)</f>
        <v>188875</v>
      </c>
    </row>
    <row r="18" spans="1:3" ht="12.75">
      <c r="A18" s="1117"/>
      <c r="B18" s="1118"/>
      <c r="C18" s="1119"/>
    </row>
    <row r="19" spans="1:3" ht="12.75">
      <c r="A19" s="1106"/>
      <c r="B19" s="1104" t="s">
        <v>657</v>
      </c>
      <c r="C19" s="1110"/>
    </row>
    <row r="20" spans="1:3" ht="12.75">
      <c r="A20" s="1106">
        <v>3061</v>
      </c>
      <c r="B20" s="1109" t="s">
        <v>594</v>
      </c>
      <c r="C20" s="1110">
        <v>566</v>
      </c>
    </row>
    <row r="21" spans="1:3" ht="12.75">
      <c r="A21" s="1106">
        <v>3111</v>
      </c>
      <c r="B21" s="1109" t="s">
        <v>658</v>
      </c>
      <c r="C21" s="1110">
        <v>61675</v>
      </c>
    </row>
    <row r="22" spans="1:3" ht="12.75">
      <c r="A22" s="1106">
        <v>3113</v>
      </c>
      <c r="B22" s="1109" t="s">
        <v>674</v>
      </c>
      <c r="C22" s="1110">
        <v>127</v>
      </c>
    </row>
    <row r="23" spans="1:3" ht="12.75">
      <c r="A23" s="1106">
        <v>3114</v>
      </c>
      <c r="B23" s="1109" t="s">
        <v>598</v>
      </c>
      <c r="C23" s="1110">
        <v>18624</v>
      </c>
    </row>
    <row r="24" spans="1:3" ht="12.75">
      <c r="A24" s="1106">
        <v>3123</v>
      </c>
      <c r="B24" s="1109" t="s">
        <v>659</v>
      </c>
      <c r="C24" s="1110">
        <v>1239</v>
      </c>
    </row>
    <row r="25" spans="1:3" ht="12.75">
      <c r="A25" s="1106">
        <v>3124</v>
      </c>
      <c r="B25" s="1109" t="s">
        <v>675</v>
      </c>
      <c r="C25" s="1110">
        <v>1922</v>
      </c>
    </row>
    <row r="26" spans="1:3" ht="12.75">
      <c r="A26" s="1106">
        <v>3141</v>
      </c>
      <c r="B26" s="1109" t="s">
        <v>1300</v>
      </c>
      <c r="C26" s="1110">
        <v>835</v>
      </c>
    </row>
    <row r="27" spans="1:3" ht="12.75">
      <c r="A27" s="1106">
        <v>3142</v>
      </c>
      <c r="B27" s="1109" t="s">
        <v>1395</v>
      </c>
      <c r="C27" s="1110">
        <v>1409</v>
      </c>
    </row>
    <row r="28" spans="1:3" ht="12.75">
      <c r="A28" s="1106">
        <v>3145</v>
      </c>
      <c r="B28" s="1109" t="s">
        <v>676</v>
      </c>
      <c r="C28" s="1110">
        <v>341</v>
      </c>
    </row>
    <row r="29" spans="1:3" ht="12.75">
      <c r="A29" s="1106">
        <v>3201</v>
      </c>
      <c r="B29" s="1109" t="s">
        <v>677</v>
      </c>
      <c r="C29" s="1110">
        <v>3876</v>
      </c>
    </row>
    <row r="30" spans="1:3" ht="12.75">
      <c r="A30" s="1106">
        <v>3202</v>
      </c>
      <c r="B30" s="1109" t="s">
        <v>1042</v>
      </c>
      <c r="C30" s="1110">
        <v>3460</v>
      </c>
    </row>
    <row r="31" spans="1:3" ht="12.75">
      <c r="A31" s="1106">
        <v>3203</v>
      </c>
      <c r="B31" s="1109" t="s">
        <v>963</v>
      </c>
      <c r="C31" s="1110">
        <v>5740</v>
      </c>
    </row>
    <row r="32" spans="1:3" ht="12.75">
      <c r="A32" s="1106">
        <v>3205</v>
      </c>
      <c r="B32" s="1109" t="s">
        <v>1245</v>
      </c>
      <c r="C32" s="1110">
        <v>10338</v>
      </c>
    </row>
    <row r="33" spans="1:3" ht="12.75">
      <c r="A33" s="1106">
        <v>3209</v>
      </c>
      <c r="B33" s="1109" t="s">
        <v>678</v>
      </c>
      <c r="C33" s="1110">
        <v>4431</v>
      </c>
    </row>
    <row r="34" spans="1:3" ht="12.75">
      <c r="A34" s="1106">
        <v>3208</v>
      </c>
      <c r="B34" s="1109" t="s">
        <v>1017</v>
      </c>
      <c r="C34" s="1110">
        <v>470</v>
      </c>
    </row>
    <row r="35" spans="1:3" ht="12.75">
      <c r="A35" s="1106">
        <v>3211</v>
      </c>
      <c r="B35" s="1109" t="s">
        <v>660</v>
      </c>
      <c r="C35" s="1110">
        <v>20000</v>
      </c>
    </row>
    <row r="36" spans="1:3" ht="12.75">
      <c r="A36" s="1106">
        <v>3212</v>
      </c>
      <c r="B36" s="1109" t="s">
        <v>679</v>
      </c>
      <c r="C36" s="1110">
        <v>20000</v>
      </c>
    </row>
    <row r="37" spans="1:3" ht="12.75">
      <c r="A37" s="1106">
        <v>3214</v>
      </c>
      <c r="B37" s="1109" t="s">
        <v>661</v>
      </c>
      <c r="C37" s="1110">
        <v>1190</v>
      </c>
    </row>
    <row r="38" spans="1:3" ht="12.75">
      <c r="A38" s="1106">
        <v>3216</v>
      </c>
      <c r="B38" s="1109" t="s">
        <v>680</v>
      </c>
      <c r="C38" s="1110">
        <v>29589</v>
      </c>
    </row>
    <row r="39" spans="1:3" ht="12.75">
      <c r="A39" s="1106">
        <v>3301</v>
      </c>
      <c r="B39" s="1109" t="s">
        <v>929</v>
      </c>
      <c r="C39" s="1110">
        <v>916</v>
      </c>
    </row>
    <row r="40" spans="1:3" ht="12.75">
      <c r="A40" s="1106">
        <v>3302</v>
      </c>
      <c r="B40" s="1109" t="s">
        <v>681</v>
      </c>
      <c r="C40" s="1110">
        <v>200</v>
      </c>
    </row>
    <row r="41" spans="1:3" ht="12.75">
      <c r="A41" s="1106">
        <v>3341</v>
      </c>
      <c r="B41" s="1109" t="s">
        <v>682</v>
      </c>
      <c r="C41" s="1110">
        <v>503</v>
      </c>
    </row>
    <row r="42" spans="1:3" ht="12.75">
      <c r="A42" s="1106">
        <v>3345</v>
      </c>
      <c r="B42" s="1109" t="s">
        <v>683</v>
      </c>
      <c r="C42" s="1110">
        <v>300</v>
      </c>
    </row>
    <row r="43" spans="1:3" ht="12.75">
      <c r="A43" s="1106">
        <v>3348</v>
      </c>
      <c r="B43" s="1109" t="s">
        <v>684</v>
      </c>
      <c r="C43" s="1110">
        <v>400</v>
      </c>
    </row>
    <row r="44" spans="1:3" ht="12.75">
      <c r="A44" s="1106">
        <v>3352</v>
      </c>
      <c r="B44" s="1109" t="s">
        <v>685</v>
      </c>
      <c r="C44" s="1110">
        <v>876</v>
      </c>
    </row>
    <row r="45" spans="1:3" ht="12.75">
      <c r="A45" s="1106">
        <v>3355</v>
      </c>
      <c r="B45" s="1109" t="s">
        <v>662</v>
      </c>
      <c r="C45" s="1110">
        <v>1913</v>
      </c>
    </row>
    <row r="46" spans="1:3" ht="12.75">
      <c r="A46" s="1106">
        <v>3356</v>
      </c>
      <c r="B46" s="1109" t="s">
        <v>686</v>
      </c>
      <c r="C46" s="1110">
        <v>1004</v>
      </c>
    </row>
    <row r="47" spans="1:3" ht="12.75">
      <c r="A47" s="1106">
        <v>3357</v>
      </c>
      <c r="B47" s="1109" t="s">
        <v>124</v>
      </c>
      <c r="C47" s="1110">
        <v>2909</v>
      </c>
    </row>
    <row r="48" spans="1:3" ht="12.75">
      <c r="A48" s="1106">
        <v>3359</v>
      </c>
      <c r="B48" s="1109" t="s">
        <v>687</v>
      </c>
      <c r="C48" s="1110">
        <v>173</v>
      </c>
    </row>
    <row r="49" spans="1:3" ht="12.75">
      <c r="A49" s="1106">
        <v>3412</v>
      </c>
      <c r="B49" s="1109" t="s">
        <v>688</v>
      </c>
      <c r="C49" s="1110">
        <v>311</v>
      </c>
    </row>
    <row r="50" spans="1:3" ht="12.75">
      <c r="A50" s="1106">
        <v>3413</v>
      </c>
      <c r="B50" s="1109" t="s">
        <v>689</v>
      </c>
      <c r="C50" s="1110">
        <v>209</v>
      </c>
    </row>
    <row r="51" spans="1:3" ht="12.75">
      <c r="A51" s="1106">
        <v>3416</v>
      </c>
      <c r="B51" s="1109" t="s">
        <v>973</v>
      </c>
      <c r="C51" s="1110">
        <v>5000</v>
      </c>
    </row>
    <row r="52" spans="1:3" ht="12.75">
      <c r="A52" s="1106">
        <v>3422</v>
      </c>
      <c r="B52" s="1109" t="s">
        <v>916</v>
      </c>
      <c r="C52" s="1110">
        <v>5620</v>
      </c>
    </row>
    <row r="53" spans="1:3" ht="12.75">
      <c r="A53" s="1106">
        <v>3423</v>
      </c>
      <c r="B53" s="1109" t="s">
        <v>915</v>
      </c>
      <c r="C53" s="1110">
        <v>754</v>
      </c>
    </row>
    <row r="54" spans="1:3" ht="12.75">
      <c r="A54" s="1106">
        <v>3424</v>
      </c>
      <c r="B54" s="1109" t="s">
        <v>1063</v>
      </c>
      <c r="C54" s="1110">
        <v>2614</v>
      </c>
    </row>
    <row r="55" spans="1:3" ht="12.75">
      <c r="A55" s="1106">
        <v>3425</v>
      </c>
      <c r="B55" s="1109" t="s">
        <v>127</v>
      </c>
      <c r="C55" s="1110">
        <v>4142</v>
      </c>
    </row>
    <row r="56" spans="1:3" ht="12.75">
      <c r="A56" s="1106">
        <v>3426</v>
      </c>
      <c r="B56" s="1109" t="s">
        <v>1288</v>
      </c>
      <c r="C56" s="1110">
        <v>5426</v>
      </c>
    </row>
    <row r="57" spans="1:3" ht="12.75">
      <c r="A57" s="1106">
        <v>3427</v>
      </c>
      <c r="B57" s="1109" t="s">
        <v>690</v>
      </c>
      <c r="C57" s="1110">
        <v>1581</v>
      </c>
    </row>
    <row r="58" spans="1:3" ht="12.75">
      <c r="A58" s="1106">
        <v>3431</v>
      </c>
      <c r="B58" s="1109" t="s">
        <v>691</v>
      </c>
      <c r="C58" s="1110">
        <v>5000</v>
      </c>
    </row>
    <row r="59" spans="1:3" ht="12.75">
      <c r="A59" s="1106">
        <v>3451</v>
      </c>
      <c r="B59" s="1109" t="s">
        <v>692</v>
      </c>
      <c r="C59" s="1110">
        <v>16</v>
      </c>
    </row>
    <row r="60" spans="1:3" ht="12.75">
      <c r="A60" s="1106"/>
      <c r="B60" s="1104" t="s">
        <v>663</v>
      </c>
      <c r="C60" s="1112">
        <f>SUM(C20:C59)</f>
        <v>225699</v>
      </c>
    </row>
    <row r="61" spans="1:3" ht="12.75">
      <c r="A61" s="1117"/>
      <c r="B61" s="1109"/>
      <c r="C61" s="1119"/>
    </row>
    <row r="62" spans="1:3" ht="12.75">
      <c r="A62" s="1106"/>
      <c r="B62" s="1104" t="s">
        <v>925</v>
      </c>
      <c r="C62" s="1110"/>
    </row>
    <row r="63" spans="1:3" ht="12.75">
      <c r="A63" s="1106">
        <v>4014</v>
      </c>
      <c r="B63" s="1109" t="s">
        <v>117</v>
      </c>
      <c r="C63" s="1110">
        <v>1861</v>
      </c>
    </row>
    <row r="64" spans="1:3" ht="12.75">
      <c r="A64" s="1120">
        <v>4033</v>
      </c>
      <c r="B64" s="1121" t="s">
        <v>1044</v>
      </c>
      <c r="C64" s="1110">
        <v>8000</v>
      </c>
    </row>
    <row r="65" spans="1:3" ht="12.75">
      <c r="A65" s="1120">
        <v>4034</v>
      </c>
      <c r="B65" s="1121" t="s">
        <v>1062</v>
      </c>
      <c r="C65" s="1110">
        <v>540</v>
      </c>
    </row>
    <row r="66" spans="1:4" ht="12.75">
      <c r="A66" s="1106">
        <v>4121</v>
      </c>
      <c r="B66" s="1109" t="s">
        <v>664</v>
      </c>
      <c r="C66" s="1110">
        <v>19485</v>
      </c>
      <c r="D66" s="1122"/>
    </row>
    <row r="67" spans="1:4" ht="12.75">
      <c r="A67" s="1106">
        <v>4122</v>
      </c>
      <c r="B67" s="1109" t="s">
        <v>1012</v>
      </c>
      <c r="C67" s="1110">
        <v>40705</v>
      </c>
      <c r="D67" s="1122"/>
    </row>
    <row r="68" spans="1:4" ht="12.75">
      <c r="A68" s="1106">
        <v>4123</v>
      </c>
      <c r="B68" s="1109" t="s">
        <v>885</v>
      </c>
      <c r="C68" s="1110">
        <v>138203</v>
      </c>
      <c r="D68" s="1122"/>
    </row>
    <row r="69" spans="1:4" ht="12.75">
      <c r="A69" s="1106">
        <v>4131</v>
      </c>
      <c r="B69" s="1109" t="s">
        <v>1047</v>
      </c>
      <c r="C69" s="1110">
        <v>7378</v>
      </c>
      <c r="D69" s="1122"/>
    </row>
    <row r="70" spans="1:4" ht="12.75">
      <c r="A70" s="1120">
        <v>4132</v>
      </c>
      <c r="B70" s="1123" t="s">
        <v>665</v>
      </c>
      <c r="C70" s="1110">
        <v>8309</v>
      </c>
      <c r="D70" s="1122"/>
    </row>
    <row r="71" spans="1:4" ht="12.75">
      <c r="A71" s="1120">
        <v>4133</v>
      </c>
      <c r="B71" s="1121" t="s">
        <v>666</v>
      </c>
      <c r="C71" s="1110">
        <v>38219</v>
      </c>
      <c r="D71" s="1122"/>
    </row>
    <row r="72" spans="1:4" ht="12.75">
      <c r="A72" s="1120">
        <v>4134</v>
      </c>
      <c r="B72" s="1121" t="s">
        <v>934</v>
      </c>
      <c r="C72" s="1110">
        <v>84551</v>
      </c>
      <c r="D72" s="1122"/>
    </row>
    <row r="73" spans="1:4" ht="12.75">
      <c r="A73" s="1106">
        <v>4281</v>
      </c>
      <c r="B73" s="1121" t="s">
        <v>667</v>
      </c>
      <c r="C73" s="1110">
        <v>2831</v>
      </c>
      <c r="D73" s="1122"/>
    </row>
    <row r="74" spans="1:3" ht="12.75">
      <c r="A74" s="1120"/>
      <c r="B74" s="1104" t="s">
        <v>925</v>
      </c>
      <c r="C74" s="1112">
        <f>SUM(C63:C73)</f>
        <v>350082</v>
      </c>
    </row>
    <row r="75" spans="1:3" ht="12.75">
      <c r="A75" s="1120"/>
      <c r="B75" s="1104"/>
      <c r="C75" s="1112"/>
    </row>
    <row r="76" spans="1:3" ht="12.75">
      <c r="A76" s="1120"/>
      <c r="B76" s="1104" t="s">
        <v>927</v>
      </c>
      <c r="C76" s="1112"/>
    </row>
    <row r="77" spans="1:3" ht="12.75">
      <c r="A77" s="1120">
        <v>5011</v>
      </c>
      <c r="B77" s="1109" t="s">
        <v>975</v>
      </c>
      <c r="C77" s="1108">
        <v>13871</v>
      </c>
    </row>
    <row r="78" spans="1:4" ht="12.75">
      <c r="A78" s="1120">
        <v>5033</v>
      </c>
      <c r="B78" s="1128" t="s">
        <v>668</v>
      </c>
      <c r="C78" s="1108">
        <v>4479</v>
      </c>
      <c r="D78" s="1122"/>
    </row>
    <row r="79" spans="1:4" ht="12.75">
      <c r="A79" s="1120">
        <v>5034</v>
      </c>
      <c r="B79" s="1128" t="s">
        <v>412</v>
      </c>
      <c r="C79" s="1108">
        <v>4763</v>
      </c>
      <c r="D79" s="1122"/>
    </row>
    <row r="80" spans="1:4" ht="12.75">
      <c r="A80" s="1120">
        <v>5038</v>
      </c>
      <c r="B80" s="1128" t="s">
        <v>693</v>
      </c>
      <c r="C80" s="1108">
        <v>2997</v>
      </c>
      <c r="D80" s="1122"/>
    </row>
    <row r="81" spans="1:4" ht="12.75">
      <c r="A81" s="1120">
        <v>5044</v>
      </c>
      <c r="B81" s="1128" t="s">
        <v>1256</v>
      </c>
      <c r="C81" s="1108">
        <v>406</v>
      </c>
      <c r="D81" s="1122"/>
    </row>
    <row r="82" spans="1:3" ht="12.75">
      <c r="A82" s="1120"/>
      <c r="B82" s="1104" t="s">
        <v>669</v>
      </c>
      <c r="C82" s="1112">
        <f>SUM(C77:C81)</f>
        <v>26516</v>
      </c>
    </row>
    <row r="83" spans="1:3" ht="12.75">
      <c r="A83" s="1120"/>
      <c r="B83" s="1104"/>
      <c r="C83" s="1112"/>
    </row>
    <row r="84" spans="1:3" ht="12.75">
      <c r="A84" s="1120"/>
      <c r="B84" s="1104" t="s">
        <v>670</v>
      </c>
      <c r="C84" s="1112"/>
    </row>
    <row r="85" spans="1:3" ht="12.75">
      <c r="A85" s="1120">
        <v>6010</v>
      </c>
      <c r="B85" s="1109" t="s">
        <v>981</v>
      </c>
      <c r="C85" s="1108">
        <v>874251</v>
      </c>
    </row>
    <row r="86" spans="1:3" ht="12.75">
      <c r="A86" s="1120">
        <v>6130</v>
      </c>
      <c r="B86" s="1121" t="s">
        <v>20</v>
      </c>
      <c r="C86" s="1108">
        <v>6623</v>
      </c>
    </row>
    <row r="87" spans="1:3" ht="12.75">
      <c r="A87" s="1120"/>
      <c r="B87" s="1104" t="s">
        <v>671</v>
      </c>
      <c r="C87" s="1112">
        <f>SUM(C85:C86)</f>
        <v>880874</v>
      </c>
    </row>
    <row r="88" spans="1:3" ht="12.75">
      <c r="A88" s="1120"/>
      <c r="B88" s="1121"/>
      <c r="C88" s="1112"/>
    </row>
    <row r="89" spans="1:3" ht="12.75">
      <c r="A89" s="1120"/>
      <c r="B89" s="1124" t="s">
        <v>982</v>
      </c>
      <c r="C89" s="1112">
        <f>SUM(C87+C82+C74+C60+C11+C17)</f>
        <v>1812046</v>
      </c>
    </row>
    <row r="90" spans="1:3" ht="12.75">
      <c r="A90" s="1120"/>
      <c r="B90" s="1125"/>
      <c r="C90" s="1108"/>
    </row>
    <row r="91" spans="1:3" ht="12.75">
      <c r="A91" s="1126"/>
      <c r="B91" s="1126"/>
      <c r="C91" s="1126"/>
    </row>
    <row r="92" ht="12.75">
      <c r="B92" s="1127"/>
    </row>
  </sheetData>
  <mergeCells count="3">
    <mergeCell ref="A1:C1"/>
    <mergeCell ref="A2:C2"/>
    <mergeCell ref="A3:C3"/>
  </mergeCells>
  <printOptions horizontalCentered="1"/>
  <pageMargins left="0.5905511811023623" right="0.5905511811023623" top="0.5905511811023623" bottom="0.5905511811023623" header="0.5118110236220472" footer="0.31496062992125984"/>
  <pageSetup firstPageNumber="59" useFirstPageNumber="1" horizontalDpi="600" verticalDpi="600" orientation="portrait" paperSize="9" scale="94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97"/>
  <sheetViews>
    <sheetView showZeros="0" workbookViewId="0" topLeftCell="A34">
      <selection activeCell="E62" sqref="E62"/>
    </sheetView>
  </sheetViews>
  <sheetFormatPr defaultColWidth="9.00390625" defaultRowHeight="12.75"/>
  <cols>
    <col min="1" max="1" width="8.375" style="396" customWidth="1"/>
    <col min="2" max="2" width="68.75390625" style="320" customWidth="1"/>
    <col min="3" max="5" width="12.125" style="320" customWidth="1"/>
    <col min="6" max="6" width="8.625" style="320" customWidth="1"/>
    <col min="7" max="16384" width="9.125" style="320" customWidth="1"/>
  </cols>
  <sheetData>
    <row r="1" spans="1:6" ht="12.75">
      <c r="A1" s="1462" t="s">
        <v>989</v>
      </c>
      <c r="B1" s="1462"/>
      <c r="C1" s="1463"/>
      <c r="D1" s="1463"/>
      <c r="E1" s="1463"/>
      <c r="F1" s="1458"/>
    </row>
    <row r="2" spans="1:6" ht="12.75">
      <c r="A2" s="1462" t="s">
        <v>1390</v>
      </c>
      <c r="B2" s="1462"/>
      <c r="C2" s="1463"/>
      <c r="D2" s="1463"/>
      <c r="E2" s="1463"/>
      <c r="F2" s="1458"/>
    </row>
    <row r="3" spans="1:2" ht="12.75">
      <c r="A3" s="290"/>
      <c r="B3" s="291"/>
    </row>
    <row r="4" spans="1:6" ht="11.25" customHeight="1">
      <c r="A4" s="290"/>
      <c r="B4" s="290"/>
      <c r="C4" s="321"/>
      <c r="D4" s="321"/>
      <c r="E4" s="321"/>
      <c r="F4" s="321" t="s">
        <v>990</v>
      </c>
    </row>
    <row r="5" spans="1:6" s="322" customFormat="1" ht="19.5" customHeight="1">
      <c r="A5" s="1468" t="s">
        <v>1014</v>
      </c>
      <c r="B5" s="1466" t="s">
        <v>977</v>
      </c>
      <c r="C5" s="1469" t="s">
        <v>517</v>
      </c>
      <c r="D5" s="1455" t="s">
        <v>897</v>
      </c>
      <c r="E5" s="1455" t="s">
        <v>942</v>
      </c>
      <c r="F5" s="1464" t="s">
        <v>901</v>
      </c>
    </row>
    <row r="6" spans="1:6" s="322" customFormat="1" ht="17.25" customHeight="1">
      <c r="A6" s="1467"/>
      <c r="B6" s="1467"/>
      <c r="C6" s="1470"/>
      <c r="D6" s="1471"/>
      <c r="E6" s="1472"/>
      <c r="F6" s="1465"/>
    </row>
    <row r="7" spans="1:6" s="322" customFormat="1" ht="11.25" customHeight="1">
      <c r="A7" s="323" t="s">
        <v>953</v>
      </c>
      <c r="B7" s="324" t="s">
        <v>954</v>
      </c>
      <c r="C7" s="559" t="s">
        <v>955</v>
      </c>
      <c r="D7" s="901" t="s">
        <v>956</v>
      </c>
      <c r="E7" s="901" t="s">
        <v>957</v>
      </c>
      <c r="F7" s="324" t="s">
        <v>133</v>
      </c>
    </row>
    <row r="8" spans="1:6" s="327" customFormat="1" ht="12.75">
      <c r="A8" s="325"/>
      <c r="B8" s="326" t="s">
        <v>1178</v>
      </c>
      <c r="C8" s="560"/>
      <c r="D8" s="900"/>
      <c r="E8" s="900"/>
      <c r="F8" s="601"/>
    </row>
    <row r="9" spans="1:6" ht="8.25" customHeight="1">
      <c r="A9" s="328"/>
      <c r="B9" s="329"/>
      <c r="C9" s="561"/>
      <c r="D9" s="561"/>
      <c r="E9" s="561"/>
      <c r="F9" s="329"/>
    </row>
    <row r="10" spans="1:6" s="322" customFormat="1" ht="12">
      <c r="A10" s="330">
        <v>1010</v>
      </c>
      <c r="B10" s="331" t="s">
        <v>1134</v>
      </c>
      <c r="C10" s="562">
        <f>SUM(C11:C13)</f>
        <v>664300</v>
      </c>
      <c r="D10" s="562">
        <f>SUM(D11:D13)</f>
        <v>624087</v>
      </c>
      <c r="E10" s="562">
        <f>SUM(E11:E13)</f>
        <v>624087</v>
      </c>
      <c r="F10" s="602">
        <f>SUM(E10/D10)</f>
        <v>1</v>
      </c>
    </row>
    <row r="11" spans="1:6" s="322" customFormat="1" ht="12">
      <c r="A11" s="708">
        <v>1014</v>
      </c>
      <c r="B11" s="709" t="s">
        <v>478</v>
      </c>
      <c r="C11" s="710">
        <v>130000</v>
      </c>
      <c r="D11" s="710">
        <v>111694</v>
      </c>
      <c r="E11" s="710">
        <v>111694</v>
      </c>
      <c r="F11" s="948">
        <f aca="true" t="shared" si="0" ref="F11:F74">SUM(E11/D11)</f>
        <v>1</v>
      </c>
    </row>
    <row r="12" spans="1:6" s="322" customFormat="1" ht="12">
      <c r="A12" s="345">
        <v>1015</v>
      </c>
      <c r="B12" s="341" t="s">
        <v>498</v>
      </c>
      <c r="C12" s="571">
        <v>519300</v>
      </c>
      <c r="D12" s="571">
        <v>504395</v>
      </c>
      <c r="E12" s="571">
        <v>504395</v>
      </c>
      <c r="F12" s="948">
        <f t="shared" si="0"/>
        <v>1</v>
      </c>
    </row>
    <row r="13" spans="1:6" s="322" customFormat="1" ht="12">
      <c r="A13" s="345">
        <v>1016</v>
      </c>
      <c r="B13" s="341" t="s">
        <v>499</v>
      </c>
      <c r="C13" s="571">
        <v>15000</v>
      </c>
      <c r="D13" s="571">
        <v>7998</v>
      </c>
      <c r="E13" s="571">
        <v>7998</v>
      </c>
      <c r="F13" s="948">
        <f t="shared" si="0"/>
        <v>1</v>
      </c>
    </row>
    <row r="14" spans="1:6" s="322" customFormat="1" ht="12">
      <c r="A14" s="333">
        <v>1020</v>
      </c>
      <c r="B14" s="331" t="s">
        <v>1073</v>
      </c>
      <c r="C14" s="562">
        <f>SUM(C15:C17)</f>
        <v>210393</v>
      </c>
      <c r="D14" s="562">
        <f>SUM(D15:D17)</f>
        <v>207781</v>
      </c>
      <c r="E14" s="562">
        <f>SUM(E15:E17)</f>
        <v>207781</v>
      </c>
      <c r="F14" s="602">
        <f t="shared" si="0"/>
        <v>1</v>
      </c>
    </row>
    <row r="15" spans="1:6" s="322" customFormat="1" ht="12">
      <c r="A15" s="345">
        <v>1021</v>
      </c>
      <c r="B15" s="347" t="s">
        <v>500</v>
      </c>
      <c r="C15" s="573">
        <v>8000</v>
      </c>
      <c r="D15" s="573">
        <v>12191</v>
      </c>
      <c r="E15" s="573">
        <v>12191</v>
      </c>
      <c r="F15" s="948">
        <f t="shared" si="0"/>
        <v>1</v>
      </c>
    </row>
    <row r="16" spans="1:6" s="322" customFormat="1" ht="12">
      <c r="A16" s="345">
        <v>1022</v>
      </c>
      <c r="B16" s="341" t="s">
        <v>501</v>
      </c>
      <c r="C16" s="571">
        <v>176000</v>
      </c>
      <c r="D16" s="571">
        <v>142844</v>
      </c>
      <c r="E16" s="571">
        <v>142844</v>
      </c>
      <c r="F16" s="948">
        <f t="shared" si="0"/>
        <v>1</v>
      </c>
    </row>
    <row r="17" spans="1:6" s="322" customFormat="1" ht="12">
      <c r="A17" s="345">
        <v>1023</v>
      </c>
      <c r="B17" s="341" t="s">
        <v>502</v>
      </c>
      <c r="C17" s="571">
        <v>26393</v>
      </c>
      <c r="D17" s="571">
        <v>52746</v>
      </c>
      <c r="E17" s="571">
        <v>52746</v>
      </c>
      <c r="F17" s="948">
        <f t="shared" si="0"/>
        <v>1</v>
      </c>
    </row>
    <row r="18" spans="1:6" s="322" customFormat="1" ht="12">
      <c r="A18" s="333">
        <v>1030</v>
      </c>
      <c r="B18" s="335" t="s">
        <v>1135</v>
      </c>
      <c r="C18" s="566">
        <f>SUM(C19:C19)</f>
        <v>15000</v>
      </c>
      <c r="D18" s="566">
        <f>SUM(D19:D22)</f>
        <v>708744</v>
      </c>
      <c r="E18" s="566">
        <f>SUM(E19:E22)</f>
        <v>708552</v>
      </c>
      <c r="F18" s="602">
        <f t="shared" si="0"/>
        <v>0.9997290982357523</v>
      </c>
    </row>
    <row r="19" spans="1:6" s="322" customFormat="1" ht="12">
      <c r="A19" s="345">
        <v>1031</v>
      </c>
      <c r="B19" s="341" t="s">
        <v>503</v>
      </c>
      <c r="C19" s="571">
        <v>15000</v>
      </c>
      <c r="D19" s="571">
        <v>15000</v>
      </c>
      <c r="E19" s="571">
        <v>14808</v>
      </c>
      <c r="F19" s="948">
        <f t="shared" si="0"/>
        <v>0.9872</v>
      </c>
    </row>
    <row r="20" spans="1:6" s="322" customFormat="1" ht="12">
      <c r="A20" s="346">
        <v>1032</v>
      </c>
      <c r="B20" s="347" t="s">
        <v>1140</v>
      </c>
      <c r="C20" s="573"/>
      <c r="D20" s="573">
        <v>344436</v>
      </c>
      <c r="E20" s="573">
        <v>344436</v>
      </c>
      <c r="F20" s="948">
        <f t="shared" si="0"/>
        <v>1</v>
      </c>
    </row>
    <row r="21" spans="1:6" s="322" customFormat="1" ht="12">
      <c r="A21" s="346">
        <v>1033</v>
      </c>
      <c r="B21" s="347" t="s">
        <v>1081</v>
      </c>
      <c r="C21" s="573"/>
      <c r="D21" s="573">
        <v>342229</v>
      </c>
      <c r="E21" s="573">
        <v>342229</v>
      </c>
      <c r="F21" s="948">
        <f t="shared" si="0"/>
        <v>1</v>
      </c>
    </row>
    <row r="22" spans="1:6" s="322" customFormat="1" ht="12">
      <c r="A22" s="346">
        <v>1035</v>
      </c>
      <c r="B22" s="347" t="s">
        <v>1082</v>
      </c>
      <c r="C22" s="573"/>
      <c r="D22" s="573">
        <v>7079</v>
      </c>
      <c r="E22" s="573">
        <v>7079</v>
      </c>
      <c r="F22" s="948">
        <f t="shared" si="0"/>
        <v>1</v>
      </c>
    </row>
    <row r="23" spans="1:6" s="322" customFormat="1" ht="12">
      <c r="A23" s="336">
        <v>1037</v>
      </c>
      <c r="B23" s="335" t="s">
        <v>30</v>
      </c>
      <c r="C23" s="573"/>
      <c r="D23" s="566">
        <v>32364</v>
      </c>
      <c r="E23" s="566">
        <v>32364</v>
      </c>
      <c r="F23" s="602">
        <f t="shared" si="0"/>
        <v>1</v>
      </c>
    </row>
    <row r="24" spans="1:6" s="322" customFormat="1" ht="12">
      <c r="A24" s="336">
        <v>1038</v>
      </c>
      <c r="B24" s="335" t="s">
        <v>1219</v>
      </c>
      <c r="C24" s="573"/>
      <c r="D24" s="566">
        <v>28139</v>
      </c>
      <c r="E24" s="566">
        <v>28193</v>
      </c>
      <c r="F24" s="602">
        <f t="shared" si="0"/>
        <v>1.0019190447421729</v>
      </c>
    </row>
    <row r="25" spans="1:6" s="322" customFormat="1" ht="12">
      <c r="A25" s="337">
        <v>1040</v>
      </c>
      <c r="B25" s="338" t="s">
        <v>1136</v>
      </c>
      <c r="C25" s="567">
        <f>SUM(C26:C29)</f>
        <v>438907</v>
      </c>
      <c r="D25" s="567">
        <f>SUM(D26:D30)</f>
        <v>858778</v>
      </c>
      <c r="E25" s="567">
        <f>SUM(E26:E30)</f>
        <v>709357</v>
      </c>
      <c r="F25" s="602">
        <f t="shared" si="0"/>
        <v>0.8260074198454083</v>
      </c>
    </row>
    <row r="26" spans="1:7" s="322" customFormat="1" ht="12">
      <c r="A26" s="345">
        <v>1041</v>
      </c>
      <c r="B26" s="329" t="s">
        <v>1074</v>
      </c>
      <c r="C26" s="568">
        <v>45360</v>
      </c>
      <c r="D26" s="568">
        <v>42397</v>
      </c>
      <c r="E26" s="568">
        <v>42396</v>
      </c>
      <c r="F26" s="948">
        <f t="shared" si="0"/>
        <v>0.9999764134254783</v>
      </c>
      <c r="G26" s="898"/>
    </row>
    <row r="27" spans="1:6" s="322" customFormat="1" ht="12">
      <c r="A27" s="712">
        <v>1042</v>
      </c>
      <c r="B27" s="832" t="s">
        <v>1075</v>
      </c>
      <c r="C27" s="710"/>
      <c r="D27" s="710">
        <v>248740</v>
      </c>
      <c r="E27" s="710">
        <v>249326</v>
      </c>
      <c r="F27" s="948">
        <f t="shared" si="0"/>
        <v>1.002355873602959</v>
      </c>
    </row>
    <row r="28" spans="1:6" s="322" customFormat="1" ht="12">
      <c r="A28" s="345">
        <v>1043</v>
      </c>
      <c r="B28" s="329" t="s">
        <v>1101</v>
      </c>
      <c r="C28" s="568">
        <v>252720</v>
      </c>
      <c r="D28" s="568">
        <v>228560</v>
      </c>
      <c r="E28" s="568">
        <v>228560</v>
      </c>
      <c r="F28" s="948">
        <f t="shared" si="0"/>
        <v>1</v>
      </c>
    </row>
    <row r="29" spans="1:6" s="322" customFormat="1" ht="12">
      <c r="A29" s="346">
        <v>1044</v>
      </c>
      <c r="B29" s="339" t="s">
        <v>1110</v>
      </c>
      <c r="C29" s="569">
        <v>140827</v>
      </c>
      <c r="D29" s="569">
        <v>154416</v>
      </c>
      <c r="E29" s="569">
        <v>154416</v>
      </c>
      <c r="F29" s="948">
        <f t="shared" si="0"/>
        <v>1</v>
      </c>
    </row>
    <row r="30" spans="1:6" s="322" customFormat="1" ht="12">
      <c r="A30" s="346">
        <v>1046</v>
      </c>
      <c r="B30" s="339" t="s">
        <v>1086</v>
      </c>
      <c r="C30" s="569"/>
      <c r="D30" s="569">
        <v>184665</v>
      </c>
      <c r="E30" s="569">
        <v>34659</v>
      </c>
      <c r="F30" s="948">
        <f t="shared" si="0"/>
        <v>0.18768580943871335</v>
      </c>
    </row>
    <row r="31" spans="1:6" s="322" customFormat="1" ht="12">
      <c r="A31" s="337">
        <v>1050</v>
      </c>
      <c r="B31" s="338" t="s">
        <v>1137</v>
      </c>
      <c r="C31" s="567">
        <f>SUM(C32:C32)</f>
        <v>30000</v>
      </c>
      <c r="D31" s="567">
        <f>SUM(D32:D32)</f>
        <v>59119</v>
      </c>
      <c r="E31" s="1203">
        <f>SUM(E32:E32)</f>
        <v>59119</v>
      </c>
      <c r="F31" s="602">
        <f t="shared" si="0"/>
        <v>1</v>
      </c>
    </row>
    <row r="32" spans="1:6" s="322" customFormat="1" ht="12.75" thickBot="1">
      <c r="A32" s="345">
        <v>1051</v>
      </c>
      <c r="B32" s="341" t="s">
        <v>504</v>
      </c>
      <c r="C32" s="571">
        <v>30000</v>
      </c>
      <c r="D32" s="571">
        <v>59119</v>
      </c>
      <c r="E32" s="1222">
        <v>59119</v>
      </c>
      <c r="F32" s="957">
        <f t="shared" si="0"/>
        <v>1</v>
      </c>
    </row>
    <row r="33" spans="1:6" s="322" customFormat="1" ht="12.75" thickBot="1">
      <c r="A33" s="342"/>
      <c r="B33" s="343" t="s">
        <v>1138</v>
      </c>
      <c r="C33" s="570">
        <f>SUM(C31+C25+C14+C10+C18)</f>
        <v>1358600</v>
      </c>
      <c r="D33" s="570">
        <f>SUM(D31+D25+D14+D10+D18+D23+D24)</f>
        <v>2519012</v>
      </c>
      <c r="E33" s="1189">
        <f>SUM(E31+E25+E14+E10+E18+E23+E24)</f>
        <v>2369453</v>
      </c>
      <c r="F33" s="958">
        <f t="shared" si="0"/>
        <v>0.9406279128483707</v>
      </c>
    </row>
    <row r="34" spans="1:6" s="322" customFormat="1" ht="12">
      <c r="A34" s="337"/>
      <c r="B34" s="338"/>
      <c r="C34" s="567"/>
      <c r="D34" s="567"/>
      <c r="E34" s="1203"/>
      <c r="F34" s="956"/>
    </row>
    <row r="35" spans="1:6" s="322" customFormat="1" ht="12">
      <c r="A35" s="330">
        <v>1060</v>
      </c>
      <c r="B35" s="331" t="s">
        <v>1083</v>
      </c>
      <c r="C35" s="562">
        <f>SUM(C36:C41)</f>
        <v>6557164</v>
      </c>
      <c r="D35" s="562">
        <f>SUM(D36:D40)</f>
        <v>6790855</v>
      </c>
      <c r="E35" s="1200">
        <f>SUM(E36:E40)</f>
        <v>6790855</v>
      </c>
      <c r="F35" s="602">
        <f t="shared" si="0"/>
        <v>1</v>
      </c>
    </row>
    <row r="36" spans="1:6" s="322" customFormat="1" ht="12">
      <c r="A36" s="345">
        <v>1061</v>
      </c>
      <c r="B36" s="341" t="s">
        <v>28</v>
      </c>
      <c r="C36" s="571">
        <v>2700000</v>
      </c>
      <c r="D36" s="571">
        <v>2784236</v>
      </c>
      <c r="E36" s="1187">
        <v>2784236</v>
      </c>
      <c r="F36" s="948">
        <f t="shared" si="0"/>
        <v>1</v>
      </c>
    </row>
    <row r="37" spans="1:6" s="322" customFormat="1" ht="12">
      <c r="A37" s="345">
        <v>1062</v>
      </c>
      <c r="B37" s="341" t="s">
        <v>29</v>
      </c>
      <c r="C37" s="571">
        <v>410000</v>
      </c>
      <c r="D37" s="571">
        <v>462052</v>
      </c>
      <c r="E37" s="1187">
        <v>462052</v>
      </c>
      <c r="F37" s="948">
        <f t="shared" si="0"/>
        <v>1</v>
      </c>
    </row>
    <row r="38" spans="1:6" s="322" customFormat="1" ht="12">
      <c r="A38" s="340">
        <v>1063</v>
      </c>
      <c r="B38" s="339" t="s">
        <v>984</v>
      </c>
      <c r="C38" s="569">
        <v>75000</v>
      </c>
      <c r="D38" s="569">
        <v>82346</v>
      </c>
      <c r="E38" s="1212">
        <v>82346</v>
      </c>
      <c r="F38" s="948">
        <f t="shared" si="0"/>
        <v>1</v>
      </c>
    </row>
    <row r="39" spans="1:6" s="322" customFormat="1" ht="12">
      <c r="A39" s="340">
        <v>1064</v>
      </c>
      <c r="B39" s="339" t="s">
        <v>593</v>
      </c>
      <c r="C39" s="569">
        <v>20000</v>
      </c>
      <c r="D39" s="569"/>
      <c r="E39" s="1212"/>
      <c r="F39" s="602"/>
    </row>
    <row r="40" spans="1:6" s="322" customFormat="1" ht="12">
      <c r="A40" s="340">
        <v>1065</v>
      </c>
      <c r="B40" s="329" t="s">
        <v>992</v>
      </c>
      <c r="C40" s="568">
        <v>3352164</v>
      </c>
      <c r="D40" s="568">
        <v>3462221</v>
      </c>
      <c r="E40" s="1220">
        <v>3462221</v>
      </c>
      <c r="F40" s="948">
        <f t="shared" si="0"/>
        <v>1</v>
      </c>
    </row>
    <row r="41" spans="1:6" s="322" customFormat="1" ht="12">
      <c r="A41" s="336">
        <v>1066</v>
      </c>
      <c r="B41" s="348" t="s">
        <v>1085</v>
      </c>
      <c r="C41" s="568"/>
      <c r="D41" s="572">
        <f>SUM(D42:D42)</f>
        <v>51471</v>
      </c>
      <c r="E41" s="1208">
        <f>SUM(E42:E42)</f>
        <v>51471</v>
      </c>
      <c r="F41" s="602">
        <f t="shared" si="0"/>
        <v>1</v>
      </c>
    </row>
    <row r="42" spans="1:6" s="322" customFormat="1" ht="12">
      <c r="A42" s="340">
        <v>1068</v>
      </c>
      <c r="B42" s="339" t="s">
        <v>593</v>
      </c>
      <c r="C42" s="569"/>
      <c r="D42" s="569">
        <v>51471</v>
      </c>
      <c r="E42" s="1212">
        <v>51471</v>
      </c>
      <c r="F42" s="948">
        <f t="shared" si="0"/>
        <v>1</v>
      </c>
    </row>
    <row r="43" spans="1:6" s="322" customFormat="1" ht="12">
      <c r="A43" s="336">
        <v>1070</v>
      </c>
      <c r="B43" s="335" t="s">
        <v>1084</v>
      </c>
      <c r="C43" s="566">
        <f>SUM(C44:C44)</f>
        <v>170000</v>
      </c>
      <c r="D43" s="566">
        <f>SUM(D44:D44)</f>
        <v>166524</v>
      </c>
      <c r="E43" s="1223">
        <f>SUM(E44:E44)</f>
        <v>166524</v>
      </c>
      <c r="F43" s="602">
        <f t="shared" si="0"/>
        <v>1</v>
      </c>
    </row>
    <row r="44" spans="1:6" s="322" customFormat="1" ht="12">
      <c r="A44" s="328">
        <v>1072</v>
      </c>
      <c r="B44" s="329" t="s">
        <v>991</v>
      </c>
      <c r="C44" s="568">
        <v>170000</v>
      </c>
      <c r="D44" s="568">
        <v>166524</v>
      </c>
      <c r="E44" s="1220">
        <v>166524</v>
      </c>
      <c r="F44" s="948">
        <f t="shared" si="0"/>
        <v>1</v>
      </c>
    </row>
    <row r="45" spans="1:6" s="322" customFormat="1" ht="12">
      <c r="A45" s="333">
        <v>1080</v>
      </c>
      <c r="B45" s="348" t="s">
        <v>1215</v>
      </c>
      <c r="C45" s="572">
        <f>SUM(C46:C48)</f>
        <v>765000</v>
      </c>
      <c r="D45" s="572">
        <f>SUM(D46:D48)</f>
        <v>0</v>
      </c>
      <c r="E45" s="1208"/>
      <c r="F45" s="602"/>
    </row>
    <row r="46" spans="1:6" s="322" customFormat="1" ht="12">
      <c r="A46" s="328">
        <v>1081</v>
      </c>
      <c r="B46" s="341" t="s">
        <v>1225</v>
      </c>
      <c r="C46" s="568">
        <v>380000</v>
      </c>
      <c r="D46" s="568"/>
      <c r="E46" s="1220"/>
      <c r="F46" s="602"/>
    </row>
    <row r="47" spans="1:6" s="322" customFormat="1" ht="12">
      <c r="A47" s="328">
        <v>1082</v>
      </c>
      <c r="B47" s="341" t="s">
        <v>1226</v>
      </c>
      <c r="C47" s="571">
        <v>380000</v>
      </c>
      <c r="D47" s="571"/>
      <c r="E47" s="1187"/>
      <c r="F47" s="602"/>
    </row>
    <row r="48" spans="1:6" s="322" customFormat="1" ht="12">
      <c r="A48" s="328">
        <v>1084</v>
      </c>
      <c r="B48" s="341" t="s">
        <v>1227</v>
      </c>
      <c r="C48" s="571">
        <v>5000</v>
      </c>
      <c r="D48" s="571"/>
      <c r="E48" s="1187"/>
      <c r="F48" s="602"/>
    </row>
    <row r="49" spans="1:6" s="322" customFormat="1" ht="12">
      <c r="A49" s="333">
        <v>1090</v>
      </c>
      <c r="B49" s="331" t="s">
        <v>1090</v>
      </c>
      <c r="C49" s="562">
        <f>SUM(C50:C57)</f>
        <v>403490</v>
      </c>
      <c r="D49" s="562">
        <f>SUM(D50:D57)</f>
        <v>380784</v>
      </c>
      <c r="E49" s="1200">
        <f>SUM(E50:E57)</f>
        <v>380784</v>
      </c>
      <c r="F49" s="602">
        <f t="shared" si="0"/>
        <v>1</v>
      </c>
    </row>
    <row r="50" spans="1:6" s="322" customFormat="1" ht="12">
      <c r="A50" s="328">
        <v>1091</v>
      </c>
      <c r="B50" s="329" t="s">
        <v>588</v>
      </c>
      <c r="C50" s="568">
        <v>4000</v>
      </c>
      <c r="D50" s="568">
        <v>0</v>
      </c>
      <c r="E50" s="1220"/>
      <c r="F50" s="602"/>
    </row>
    <row r="51" spans="1:6" s="322" customFormat="1" ht="12">
      <c r="A51" s="328">
        <v>1092</v>
      </c>
      <c r="B51" s="329" t="s">
        <v>986</v>
      </c>
      <c r="C51" s="571"/>
      <c r="D51" s="571">
        <v>860</v>
      </c>
      <c r="E51" s="1187">
        <v>860</v>
      </c>
      <c r="F51" s="948">
        <f t="shared" si="0"/>
        <v>1</v>
      </c>
    </row>
    <row r="52" spans="1:6" s="322" customFormat="1" ht="12">
      <c r="A52" s="328">
        <v>1093</v>
      </c>
      <c r="B52" s="341" t="s">
        <v>1180</v>
      </c>
      <c r="C52" s="573">
        <v>4000</v>
      </c>
      <c r="D52" s="573"/>
      <c r="E52" s="1190"/>
      <c r="F52" s="602"/>
    </row>
    <row r="53" spans="1:6" s="322" customFormat="1" ht="12">
      <c r="A53" s="328">
        <v>1094</v>
      </c>
      <c r="B53" s="341" t="s">
        <v>1181</v>
      </c>
      <c r="C53" s="571">
        <v>200</v>
      </c>
      <c r="D53" s="571"/>
      <c r="E53" s="1187"/>
      <c r="F53" s="602"/>
    </row>
    <row r="54" spans="1:6" s="322" customFormat="1" ht="12">
      <c r="A54" s="328">
        <v>1095</v>
      </c>
      <c r="B54" s="347" t="s">
        <v>1182</v>
      </c>
      <c r="C54" s="571">
        <v>289290</v>
      </c>
      <c r="D54" s="571">
        <v>237322</v>
      </c>
      <c r="E54" s="1187">
        <v>237322</v>
      </c>
      <c r="F54" s="948">
        <f t="shared" si="0"/>
        <v>1</v>
      </c>
    </row>
    <row r="55" spans="1:6" s="322" customFormat="1" ht="12">
      <c r="A55" s="328">
        <v>1096</v>
      </c>
      <c r="B55" s="341" t="s">
        <v>1183</v>
      </c>
      <c r="C55" s="571">
        <v>6000</v>
      </c>
      <c r="D55" s="571">
        <v>7765</v>
      </c>
      <c r="E55" s="1187">
        <v>7765</v>
      </c>
      <c r="F55" s="948">
        <f t="shared" si="0"/>
        <v>1</v>
      </c>
    </row>
    <row r="56" spans="1:6" s="322" customFormat="1" ht="12">
      <c r="A56" s="328">
        <v>1097</v>
      </c>
      <c r="B56" s="341" t="s">
        <v>1185</v>
      </c>
      <c r="C56" s="571">
        <v>60000</v>
      </c>
      <c r="D56" s="571">
        <v>104073</v>
      </c>
      <c r="E56" s="1187">
        <v>104073</v>
      </c>
      <c r="F56" s="948">
        <f t="shared" si="0"/>
        <v>1</v>
      </c>
    </row>
    <row r="57" spans="1:6" s="322" customFormat="1" ht="12">
      <c r="A57" s="708">
        <v>1098</v>
      </c>
      <c r="B57" s="709" t="s">
        <v>602</v>
      </c>
      <c r="C57" s="710">
        <v>40000</v>
      </c>
      <c r="D57" s="710">
        <v>30764</v>
      </c>
      <c r="E57" s="1221">
        <v>30764</v>
      </c>
      <c r="F57" s="948">
        <f t="shared" si="0"/>
        <v>1</v>
      </c>
    </row>
    <row r="58" spans="1:6" s="322" customFormat="1" ht="12">
      <c r="A58" s="333">
        <v>1115</v>
      </c>
      <c r="B58" s="348" t="s">
        <v>1087</v>
      </c>
      <c r="C58" s="572"/>
      <c r="D58" s="572">
        <v>22500</v>
      </c>
      <c r="E58" s="1208">
        <v>23138</v>
      </c>
      <c r="F58" s="602">
        <f t="shared" si="0"/>
        <v>1.0283555555555555</v>
      </c>
    </row>
    <row r="59" spans="1:6" s="322" customFormat="1" ht="12">
      <c r="A59" s="333">
        <v>1116</v>
      </c>
      <c r="B59" s="348" t="s">
        <v>1088</v>
      </c>
      <c r="C59" s="571"/>
      <c r="D59" s="572"/>
      <c r="E59" s="1208"/>
      <c r="F59" s="602"/>
    </row>
    <row r="60" spans="1:6" s="322" customFormat="1" ht="12.75" thickBot="1">
      <c r="A60" s="371">
        <v>1117</v>
      </c>
      <c r="B60" s="399" t="s">
        <v>997</v>
      </c>
      <c r="C60" s="538"/>
      <c r="D60" s="505">
        <v>2111</v>
      </c>
      <c r="E60" s="1209">
        <v>2111</v>
      </c>
      <c r="F60" s="959">
        <f t="shared" si="0"/>
        <v>1</v>
      </c>
    </row>
    <row r="61" spans="1:6" s="322" customFormat="1" ht="12.75" thickBot="1">
      <c r="A61" s="344"/>
      <c r="B61" s="343" t="s">
        <v>464</v>
      </c>
      <c r="C61" s="570">
        <f>SUM(C49+C43+C35+C45)</f>
        <v>7895654</v>
      </c>
      <c r="D61" s="570">
        <f>SUM(D49+D43+D35+D45+D58+D59+D41+D60)</f>
        <v>7414245</v>
      </c>
      <c r="E61" s="1189">
        <f>SUM(E49+E43+E35+E45+E58+E59+E41+E60)</f>
        <v>7414883</v>
      </c>
      <c r="F61" s="958">
        <f t="shared" si="0"/>
        <v>1.0000860505688711</v>
      </c>
    </row>
    <row r="62" spans="1:6" s="322" customFormat="1" ht="12">
      <c r="A62" s="332"/>
      <c r="B62" s="352"/>
      <c r="C62" s="564"/>
      <c r="D62" s="564"/>
      <c r="E62" s="1204"/>
      <c r="F62" s="956"/>
    </row>
    <row r="63" spans="1:6" s="322" customFormat="1" ht="12">
      <c r="A63" s="345">
        <v>1121</v>
      </c>
      <c r="B63" s="347" t="s">
        <v>27</v>
      </c>
      <c r="C63" s="571">
        <v>1267600</v>
      </c>
      <c r="D63" s="571">
        <v>1311884</v>
      </c>
      <c r="E63" s="1187">
        <v>1311883</v>
      </c>
      <c r="F63" s="948">
        <f t="shared" si="0"/>
        <v>0.9999992377374829</v>
      </c>
    </row>
    <row r="64" spans="1:6" s="322" customFormat="1" ht="12">
      <c r="A64" s="345">
        <v>1122</v>
      </c>
      <c r="B64" s="347" t="s">
        <v>1223</v>
      </c>
      <c r="C64" s="571"/>
      <c r="D64" s="571">
        <v>243401</v>
      </c>
      <c r="E64" s="1187">
        <v>243401</v>
      </c>
      <c r="F64" s="948">
        <f t="shared" si="0"/>
        <v>1</v>
      </c>
    </row>
    <row r="65" spans="1:6" s="322" customFormat="1" ht="12">
      <c r="A65" s="345">
        <v>1124</v>
      </c>
      <c r="B65" s="341" t="s">
        <v>167</v>
      </c>
      <c r="C65" s="571">
        <v>128469</v>
      </c>
      <c r="D65" s="571">
        <v>221977</v>
      </c>
      <c r="E65" s="1187">
        <v>221976</v>
      </c>
      <c r="F65" s="948">
        <f t="shared" si="0"/>
        <v>0.9999954950287643</v>
      </c>
    </row>
    <row r="66" spans="1:6" s="322" customFormat="1" ht="12">
      <c r="A66" s="346"/>
      <c r="B66" s="347"/>
      <c r="C66" s="573"/>
      <c r="D66" s="573"/>
      <c r="E66" s="1190"/>
      <c r="F66" s="602"/>
    </row>
    <row r="67" spans="1:6" s="322" customFormat="1" ht="12">
      <c r="A67" s="346">
        <v>1131</v>
      </c>
      <c r="B67" s="347" t="s">
        <v>1186</v>
      </c>
      <c r="C67" s="573"/>
      <c r="D67" s="573">
        <v>13239</v>
      </c>
      <c r="E67" s="1190">
        <v>13239</v>
      </c>
      <c r="F67" s="948">
        <f t="shared" si="0"/>
        <v>1</v>
      </c>
    </row>
    <row r="68" spans="1:6" s="357" customFormat="1" ht="12">
      <c r="A68" s="345">
        <v>1132</v>
      </c>
      <c r="B68" s="341" t="s">
        <v>1187</v>
      </c>
      <c r="C68" s="563"/>
      <c r="D68" s="563"/>
      <c r="E68" s="1219"/>
      <c r="F68" s="602"/>
    </row>
    <row r="69" spans="1:6" s="357" customFormat="1" ht="12.75" thickBot="1">
      <c r="A69" s="379">
        <v>1133</v>
      </c>
      <c r="B69" s="395" t="s">
        <v>1117</v>
      </c>
      <c r="C69" s="574"/>
      <c r="D69" s="574"/>
      <c r="E69" s="1188">
        <v>66511</v>
      </c>
      <c r="F69" s="959"/>
    </row>
    <row r="70" spans="1:6" s="357" customFormat="1" ht="12.75" thickBot="1">
      <c r="A70" s="380">
        <v>1134</v>
      </c>
      <c r="B70" s="359" t="s">
        <v>164</v>
      </c>
      <c r="C70" s="575"/>
      <c r="D70" s="575">
        <f>SUM(D67:D69)</f>
        <v>13239</v>
      </c>
      <c r="E70" s="1216">
        <f>SUM(E67:E69)</f>
        <v>79750</v>
      </c>
      <c r="F70" s="958">
        <f t="shared" si="0"/>
        <v>6.023868872271319</v>
      </c>
    </row>
    <row r="71" spans="1:6" s="357" customFormat="1" ht="12.75" thickBot="1">
      <c r="A71" s="380"/>
      <c r="B71" s="359"/>
      <c r="C71" s="575"/>
      <c r="D71" s="575"/>
      <c r="E71" s="1216"/>
      <c r="F71" s="958"/>
    </row>
    <row r="72" spans="1:6" s="357" customFormat="1" ht="12.75" thickBot="1">
      <c r="A72" s="380">
        <v>1135</v>
      </c>
      <c r="B72" s="359" t="s">
        <v>1150</v>
      </c>
      <c r="C72" s="575"/>
      <c r="D72" s="575">
        <v>25000</v>
      </c>
      <c r="E72" s="1216">
        <v>25000</v>
      </c>
      <c r="F72" s="958">
        <f t="shared" si="0"/>
        <v>1</v>
      </c>
    </row>
    <row r="73" spans="1:6" s="357" customFormat="1" ht="12.75" thickBot="1">
      <c r="A73" s="358"/>
      <c r="B73" s="359"/>
      <c r="C73" s="574"/>
      <c r="D73" s="574"/>
      <c r="E73" s="1215"/>
      <c r="F73" s="958"/>
    </row>
    <row r="74" spans="1:6" s="357" customFormat="1" ht="12.75" thickBot="1">
      <c r="A74" s="380">
        <v>1136</v>
      </c>
      <c r="B74" s="359" t="s">
        <v>1201</v>
      </c>
      <c r="C74" s="574"/>
      <c r="D74" s="575">
        <v>1500</v>
      </c>
      <c r="E74" s="1216">
        <v>1500</v>
      </c>
      <c r="F74" s="958">
        <f t="shared" si="0"/>
        <v>1</v>
      </c>
    </row>
    <row r="75" spans="1:6" s="357" customFormat="1" ht="12.75" thickBot="1">
      <c r="A75" s="380"/>
      <c r="B75" s="359"/>
      <c r="C75" s="574"/>
      <c r="D75" s="574"/>
      <c r="E75" s="1215"/>
      <c r="F75" s="958"/>
    </row>
    <row r="76" spans="1:6" s="357" customFormat="1" ht="12.75" thickBot="1">
      <c r="A76" s="380">
        <v>1137</v>
      </c>
      <c r="B76" s="359" t="s">
        <v>176</v>
      </c>
      <c r="C76" s="574"/>
      <c r="D76" s="577">
        <v>342158</v>
      </c>
      <c r="E76" s="1188">
        <v>342158</v>
      </c>
      <c r="F76" s="961">
        <f aca="true" t="shared" si="1" ref="F76:F139">SUM(E76/D76)</f>
        <v>1</v>
      </c>
    </row>
    <row r="77" spans="1:6" s="357" customFormat="1" ht="12.75" thickBot="1">
      <c r="A77" s="358"/>
      <c r="B77" s="359"/>
      <c r="C77" s="574"/>
      <c r="D77" s="574"/>
      <c r="E77" s="1215"/>
      <c r="F77" s="958"/>
    </row>
    <row r="78" spans="1:6" s="357" customFormat="1" ht="17.25" customHeight="1" thickBot="1">
      <c r="A78" s="604">
        <v>1138</v>
      </c>
      <c r="B78" s="528" t="s">
        <v>177</v>
      </c>
      <c r="C78" s="576">
        <f>SUM(C70+C61+C33+C74+C63+C65)</f>
        <v>10650323</v>
      </c>
      <c r="D78" s="576">
        <f>SUM(D70+D61+D33+D74+D63+D65+D76+D64+D72)</f>
        <v>12092416</v>
      </c>
      <c r="E78" s="1206">
        <f>SUM(E70+E61+E33+E74+E63+E65+E76+E64+E72)</f>
        <v>12010004</v>
      </c>
      <c r="F78" s="958">
        <f t="shared" si="1"/>
        <v>0.993184819311542</v>
      </c>
    </row>
    <row r="79" spans="1:6" s="357" customFormat="1" ht="12" customHeight="1">
      <c r="A79" s="914"/>
      <c r="B79" s="915"/>
      <c r="C79" s="916"/>
      <c r="D79" s="916"/>
      <c r="E79" s="1217"/>
      <c r="F79" s="956"/>
    </row>
    <row r="80" spans="1:6" s="357" customFormat="1" ht="12" customHeight="1">
      <c r="A80" s="333">
        <v>1139</v>
      </c>
      <c r="B80" s="331" t="s">
        <v>1149</v>
      </c>
      <c r="C80" s="572"/>
      <c r="D80" s="572">
        <v>48907</v>
      </c>
      <c r="E80" s="1208">
        <v>48907</v>
      </c>
      <c r="F80" s="602">
        <f t="shared" si="1"/>
        <v>1</v>
      </c>
    </row>
    <row r="81" spans="1:6" s="357" customFormat="1" ht="12" customHeight="1">
      <c r="A81" s="334"/>
      <c r="B81" s="347"/>
      <c r="C81" s="565"/>
      <c r="D81" s="565"/>
      <c r="E81" s="1218"/>
      <c r="F81" s="602"/>
    </row>
    <row r="82" spans="1:6" s="357" customFormat="1" ht="11.25" customHeight="1">
      <c r="A82" s="337">
        <v>1140</v>
      </c>
      <c r="B82" s="338" t="s">
        <v>1188</v>
      </c>
      <c r="C82" s="567">
        <f>SUM(C83+C86)</f>
        <v>586113</v>
      </c>
      <c r="D82" s="567">
        <f>SUM(D83+D86+D88)</f>
        <v>944629</v>
      </c>
      <c r="E82" s="567">
        <f>SUM(E83+E86+E88)</f>
        <v>944825</v>
      </c>
      <c r="F82" s="602">
        <f t="shared" si="1"/>
        <v>1.0002074888659993</v>
      </c>
    </row>
    <row r="83" spans="1:6" s="357" customFormat="1" ht="12">
      <c r="A83" s="328">
        <v>1141</v>
      </c>
      <c r="B83" s="329" t="s">
        <v>994</v>
      </c>
      <c r="C83" s="568">
        <f>SUM(C84:C85)</f>
        <v>265063</v>
      </c>
      <c r="D83" s="568">
        <f>SUM(D84:D85)</f>
        <v>19689</v>
      </c>
      <c r="E83" s="568">
        <f>SUM(E84:E85)</f>
        <v>19885</v>
      </c>
      <c r="F83" s="948">
        <f t="shared" si="1"/>
        <v>1.0099547970948246</v>
      </c>
    </row>
    <row r="84" spans="1:6" s="357" customFormat="1" ht="12">
      <c r="A84" s="603">
        <v>1142</v>
      </c>
      <c r="B84" s="341" t="s">
        <v>512</v>
      </c>
      <c r="C84" s="571">
        <v>15063</v>
      </c>
      <c r="D84" s="571">
        <v>19063</v>
      </c>
      <c r="E84" s="571">
        <v>19063</v>
      </c>
      <c r="F84" s="948">
        <f t="shared" si="1"/>
        <v>1</v>
      </c>
    </row>
    <row r="85" spans="1:6" s="357" customFormat="1" ht="12">
      <c r="A85" s="603">
        <v>1143</v>
      </c>
      <c r="B85" s="341" t="s">
        <v>1076</v>
      </c>
      <c r="C85" s="571">
        <v>250000</v>
      </c>
      <c r="D85" s="571">
        <v>626</v>
      </c>
      <c r="E85" s="571">
        <v>822</v>
      </c>
      <c r="F85" s="948">
        <f t="shared" si="1"/>
        <v>1.3130990415335464</v>
      </c>
    </row>
    <row r="86" spans="1:6" s="357" customFormat="1" ht="12">
      <c r="A86" s="328">
        <v>1144</v>
      </c>
      <c r="B86" s="329" t="s">
        <v>995</v>
      </c>
      <c r="C86" s="568">
        <v>321050</v>
      </c>
      <c r="D86" s="568">
        <v>448065</v>
      </c>
      <c r="E86" s="568">
        <v>448065</v>
      </c>
      <c r="F86" s="948">
        <f t="shared" si="1"/>
        <v>1</v>
      </c>
    </row>
    <row r="87" spans="1:6" s="357" customFormat="1" ht="12">
      <c r="A87" s="330">
        <v>1150</v>
      </c>
      <c r="B87" s="331" t="s">
        <v>1229</v>
      </c>
      <c r="C87" s="562">
        <f>SUM(C88:C88)</f>
        <v>250000</v>
      </c>
      <c r="D87" s="562"/>
      <c r="E87" s="562"/>
      <c r="F87" s="602"/>
    </row>
    <row r="88" spans="1:6" s="357" customFormat="1" ht="12">
      <c r="A88" s="328">
        <v>1151</v>
      </c>
      <c r="B88" s="329" t="s">
        <v>1043</v>
      </c>
      <c r="C88" s="571">
        <v>250000</v>
      </c>
      <c r="D88" s="571">
        <v>476875</v>
      </c>
      <c r="E88" s="571">
        <v>476875</v>
      </c>
      <c r="F88" s="948">
        <f t="shared" si="1"/>
        <v>1</v>
      </c>
    </row>
    <row r="89" spans="1:6" s="357" customFormat="1" ht="12">
      <c r="A89" s="346">
        <v>1154</v>
      </c>
      <c r="B89" s="347" t="s">
        <v>413</v>
      </c>
      <c r="C89" s="571">
        <v>4067</v>
      </c>
      <c r="D89" s="564"/>
      <c r="E89" s="564"/>
      <c r="F89" s="602"/>
    </row>
    <row r="90" spans="1:6" s="357" customFormat="1" ht="12">
      <c r="A90" s="607">
        <v>1155</v>
      </c>
      <c r="B90" s="806" t="s">
        <v>9</v>
      </c>
      <c r="C90" s="808">
        <v>248740</v>
      </c>
      <c r="D90" s="808"/>
      <c r="E90" s="808"/>
      <c r="F90" s="602"/>
    </row>
    <row r="91" spans="1:6" s="357" customFormat="1" ht="12.75" thickBot="1">
      <c r="A91" s="608">
        <v>1156</v>
      </c>
      <c r="B91" s="807" t="s">
        <v>1164</v>
      </c>
      <c r="C91" s="809">
        <v>184665</v>
      </c>
      <c r="D91" s="809"/>
      <c r="E91" s="809"/>
      <c r="F91" s="959"/>
    </row>
    <row r="92" spans="1:6" s="357" customFormat="1" ht="12.75" thickBot="1">
      <c r="A92" s="344"/>
      <c r="B92" s="343" t="s">
        <v>1189</v>
      </c>
      <c r="C92" s="570">
        <f>SUM(C82+C87+C90+C91+C89)</f>
        <v>1273585</v>
      </c>
      <c r="D92" s="570">
        <f>SUM(D82+D87+D90+D91+D89)</f>
        <v>944629</v>
      </c>
      <c r="E92" s="1189">
        <f>SUM(E82+E87+E90+E91+E89)</f>
        <v>944825</v>
      </c>
      <c r="F92" s="958">
        <f t="shared" si="1"/>
        <v>1.0002074888659993</v>
      </c>
    </row>
    <row r="93" spans="1:6" ht="12" customHeight="1">
      <c r="A93" s="340"/>
      <c r="B93" s="339"/>
      <c r="C93" s="568"/>
      <c r="D93" s="568"/>
      <c r="E93" s="569"/>
      <c r="F93" s="956"/>
    </row>
    <row r="94" spans="1:6" ht="12" customHeight="1">
      <c r="A94" s="336">
        <v>1160</v>
      </c>
      <c r="B94" s="360" t="s">
        <v>60</v>
      </c>
      <c r="C94" s="572">
        <f>SUM(C95:C101)</f>
        <v>2155033</v>
      </c>
      <c r="D94" s="572">
        <f>SUM(D95:D101)</f>
        <v>1595282</v>
      </c>
      <c r="E94" s="572">
        <f>SUM(E95:E101)</f>
        <v>935093</v>
      </c>
      <c r="F94" s="602">
        <f t="shared" si="1"/>
        <v>0.5861615689263716</v>
      </c>
    </row>
    <row r="95" spans="1:6" ht="12" customHeight="1">
      <c r="A95" s="328">
        <v>1161</v>
      </c>
      <c r="B95" s="341" t="s">
        <v>604</v>
      </c>
      <c r="C95" s="571"/>
      <c r="D95" s="571">
        <v>78967</v>
      </c>
      <c r="E95" s="571">
        <v>78967</v>
      </c>
      <c r="F95" s="948">
        <f t="shared" si="1"/>
        <v>1</v>
      </c>
    </row>
    <row r="96" spans="1:6" ht="12" customHeight="1">
      <c r="A96" s="328">
        <v>1162</v>
      </c>
      <c r="B96" s="341" t="s">
        <v>1055</v>
      </c>
      <c r="C96" s="571"/>
      <c r="D96" s="571">
        <v>94118</v>
      </c>
      <c r="E96" s="571">
        <v>94118</v>
      </c>
      <c r="F96" s="948">
        <f t="shared" si="1"/>
        <v>1</v>
      </c>
    </row>
    <row r="97" spans="1:6" ht="12" customHeight="1">
      <c r="A97" s="340">
        <v>1163</v>
      </c>
      <c r="B97" s="341" t="s">
        <v>1127</v>
      </c>
      <c r="C97" s="571">
        <v>96000</v>
      </c>
      <c r="D97" s="571">
        <v>331456</v>
      </c>
      <c r="E97" s="571">
        <v>331456</v>
      </c>
      <c r="F97" s="948">
        <f t="shared" si="1"/>
        <v>1</v>
      </c>
    </row>
    <row r="98" spans="1:6" ht="12" customHeight="1">
      <c r="A98" s="712">
        <v>1164</v>
      </c>
      <c r="B98" s="709" t="s">
        <v>146</v>
      </c>
      <c r="C98" s="710">
        <v>145479</v>
      </c>
      <c r="D98" s="710">
        <v>145479</v>
      </c>
      <c r="E98" s="710">
        <v>76955</v>
      </c>
      <c r="F98" s="948">
        <f t="shared" si="1"/>
        <v>0.5289766907938602</v>
      </c>
    </row>
    <row r="99" spans="1:6" ht="12" customHeight="1">
      <c r="A99" s="712">
        <v>1165</v>
      </c>
      <c r="B99" s="709" t="s">
        <v>477</v>
      </c>
      <c r="C99" s="710">
        <v>1000000</v>
      </c>
      <c r="D99" s="710"/>
      <c r="E99" s="710"/>
      <c r="F99" s="602"/>
    </row>
    <row r="100" spans="1:6" ht="12" customHeight="1">
      <c r="A100" s="712">
        <v>1166</v>
      </c>
      <c r="B100" s="709" t="s">
        <v>476</v>
      </c>
      <c r="C100" s="710">
        <v>843654</v>
      </c>
      <c r="D100" s="710">
        <v>843654</v>
      </c>
      <c r="E100" s="710">
        <v>252133</v>
      </c>
      <c r="F100" s="948">
        <f t="shared" si="1"/>
        <v>0.29885829972950995</v>
      </c>
    </row>
    <row r="101" spans="1:6" ht="12" customHeight="1">
      <c r="A101" s="712">
        <v>1167</v>
      </c>
      <c r="B101" s="709" t="s">
        <v>148</v>
      </c>
      <c r="C101" s="710">
        <v>69900</v>
      </c>
      <c r="D101" s="710">
        <v>101608</v>
      </c>
      <c r="E101" s="710">
        <v>101464</v>
      </c>
      <c r="F101" s="948">
        <f t="shared" si="1"/>
        <v>0.9985827887567909</v>
      </c>
    </row>
    <row r="102" spans="1:6" ht="12" customHeight="1">
      <c r="A102" s="336"/>
      <c r="B102" s="360"/>
      <c r="C102" s="572"/>
      <c r="D102" s="572"/>
      <c r="E102" s="572"/>
      <c r="F102" s="602"/>
    </row>
    <row r="103" spans="1:6" ht="12" customHeight="1">
      <c r="A103" s="336">
        <v>1180</v>
      </c>
      <c r="B103" s="360" t="s">
        <v>61</v>
      </c>
      <c r="C103" s="572">
        <f>SUM(C105:C105)</f>
        <v>819000</v>
      </c>
      <c r="D103" s="572">
        <f>SUM(D104:D105)</f>
        <v>509195</v>
      </c>
      <c r="E103" s="572">
        <f>SUM(E104:E105)</f>
        <v>509195</v>
      </c>
      <c r="F103" s="602">
        <f t="shared" si="1"/>
        <v>1</v>
      </c>
    </row>
    <row r="104" spans="1:6" ht="12" customHeight="1">
      <c r="A104" s="346">
        <v>1181</v>
      </c>
      <c r="B104" s="361" t="s">
        <v>1037</v>
      </c>
      <c r="C104" s="572"/>
      <c r="D104" s="571"/>
      <c r="E104" s="1187"/>
      <c r="F104" s="602"/>
    </row>
    <row r="105" spans="1:6" ht="12" customHeight="1">
      <c r="A105" s="328">
        <v>1182</v>
      </c>
      <c r="B105" s="329" t="s">
        <v>970</v>
      </c>
      <c r="C105" s="571">
        <v>819000</v>
      </c>
      <c r="D105" s="571">
        <v>509195</v>
      </c>
      <c r="E105" s="1187">
        <v>509195</v>
      </c>
      <c r="F105" s="948">
        <f t="shared" si="1"/>
        <v>1</v>
      </c>
    </row>
    <row r="106" spans="1:6" ht="12" customHeight="1" thickBot="1">
      <c r="A106" s="380">
        <v>1185</v>
      </c>
      <c r="B106" s="359" t="s">
        <v>38</v>
      </c>
      <c r="C106" s="577"/>
      <c r="D106" s="577"/>
      <c r="E106" s="1188"/>
      <c r="F106" s="959"/>
    </row>
    <row r="107" spans="1:6" ht="12" customHeight="1" thickBot="1">
      <c r="A107" s="364"/>
      <c r="B107" s="355" t="s">
        <v>178</v>
      </c>
      <c r="C107" s="504">
        <f>SUM(C94+C103)</f>
        <v>2974033</v>
      </c>
      <c r="D107" s="504">
        <f>SUM(D94+D103)</f>
        <v>2104477</v>
      </c>
      <c r="E107" s="1211">
        <f>SUM(E94+E103)</f>
        <v>1444288</v>
      </c>
      <c r="F107" s="958">
        <f t="shared" si="1"/>
        <v>0.6862930789930229</v>
      </c>
    </row>
    <row r="108" spans="1:6" ht="12" customHeight="1">
      <c r="A108" s="340"/>
      <c r="B108" s="339"/>
      <c r="C108" s="569"/>
      <c r="D108" s="569"/>
      <c r="E108" s="1212"/>
      <c r="F108" s="956"/>
    </row>
    <row r="109" spans="1:6" ht="12" customHeight="1" thickBot="1">
      <c r="A109" s="353">
        <v>1191</v>
      </c>
      <c r="B109" s="354" t="s">
        <v>1013</v>
      </c>
      <c r="C109" s="578"/>
      <c r="D109" s="578">
        <v>1158</v>
      </c>
      <c r="E109" s="1213">
        <v>1158</v>
      </c>
      <c r="F109" s="959">
        <f t="shared" si="1"/>
        <v>1</v>
      </c>
    </row>
    <row r="110" spans="1:6" s="322" customFormat="1" ht="12.75" thickBot="1">
      <c r="A110" s="366"/>
      <c r="B110" s="367" t="s">
        <v>1190</v>
      </c>
      <c r="C110" s="579">
        <f>SUM(C109)</f>
        <v>0</v>
      </c>
      <c r="D110" s="579">
        <f>SUM(D109)</f>
        <v>1158</v>
      </c>
      <c r="E110" s="1192">
        <f>SUM(E109)</f>
        <v>1158</v>
      </c>
      <c r="F110" s="958">
        <f t="shared" si="1"/>
        <v>1</v>
      </c>
    </row>
    <row r="111" spans="1:6" s="322" customFormat="1" ht="12">
      <c r="A111" s="394"/>
      <c r="B111" s="362"/>
      <c r="C111" s="580"/>
      <c r="D111" s="580"/>
      <c r="E111" s="1214"/>
      <c r="F111" s="956"/>
    </row>
    <row r="112" spans="1:6" s="322" customFormat="1" ht="12">
      <c r="A112" s="340">
        <v>1192</v>
      </c>
      <c r="B112" s="341" t="s">
        <v>1131</v>
      </c>
      <c r="C112" s="571">
        <v>248534</v>
      </c>
      <c r="D112" s="571">
        <v>1174249</v>
      </c>
      <c r="E112" s="1187">
        <v>1173482</v>
      </c>
      <c r="F112" s="948">
        <f t="shared" si="1"/>
        <v>0.9993468165610531</v>
      </c>
    </row>
    <row r="113" spans="1:6" s="322" customFormat="1" ht="12.75">
      <c r="A113" s="336"/>
      <c r="B113" s="372" t="s">
        <v>161</v>
      </c>
      <c r="C113" s="572">
        <f>SUM(C112:C112)</f>
        <v>248534</v>
      </c>
      <c r="D113" s="572">
        <f>SUM(D112:D112)</f>
        <v>1174249</v>
      </c>
      <c r="E113" s="1208">
        <f>SUM(E112:E112)</f>
        <v>1173482</v>
      </c>
      <c r="F113" s="602">
        <f t="shared" si="1"/>
        <v>0.9993468165610531</v>
      </c>
    </row>
    <row r="114" spans="1:6" s="322" customFormat="1" ht="12">
      <c r="A114" s="330"/>
      <c r="B114" s="331"/>
      <c r="C114" s="562"/>
      <c r="D114" s="562"/>
      <c r="E114" s="1200"/>
      <c r="F114" s="602"/>
    </row>
    <row r="115" spans="1:6" s="322" customFormat="1" ht="12">
      <c r="A115" s="371"/>
      <c r="B115" s="399" t="s">
        <v>1202</v>
      </c>
      <c r="C115" s="505">
        <f>SUM(C116:C119)</f>
        <v>90000</v>
      </c>
      <c r="D115" s="505">
        <f>SUM(D116:D119)</f>
        <v>46138</v>
      </c>
      <c r="E115" s="1209">
        <f>SUM(E116:E119)</f>
        <v>46143</v>
      </c>
      <c r="F115" s="602">
        <f t="shared" si="1"/>
        <v>1.0001083705405522</v>
      </c>
    </row>
    <row r="116" spans="1:6" s="322" customFormat="1" ht="12">
      <c r="A116" s="345">
        <v>1193</v>
      </c>
      <c r="B116" s="329" t="s">
        <v>1129</v>
      </c>
      <c r="C116" s="562"/>
      <c r="D116" s="571">
        <v>22</v>
      </c>
      <c r="E116" s="1187">
        <v>27</v>
      </c>
      <c r="F116" s="948">
        <f t="shared" si="1"/>
        <v>1.2272727272727273</v>
      </c>
    </row>
    <row r="117" spans="1:6" s="322" customFormat="1" ht="12">
      <c r="A117" s="328">
        <v>1194</v>
      </c>
      <c r="B117" s="329" t="s">
        <v>1130</v>
      </c>
      <c r="C117" s="571">
        <v>40000</v>
      </c>
      <c r="D117" s="571">
        <v>26933</v>
      </c>
      <c r="E117" s="1187">
        <v>26933</v>
      </c>
      <c r="F117" s="948">
        <f t="shared" si="1"/>
        <v>1</v>
      </c>
    </row>
    <row r="118" spans="1:6" s="322" customFormat="1" ht="12">
      <c r="A118" s="328">
        <v>1195</v>
      </c>
      <c r="B118" s="339" t="s">
        <v>162</v>
      </c>
      <c r="C118" s="573">
        <v>25000</v>
      </c>
      <c r="D118" s="573">
        <v>19183</v>
      </c>
      <c r="E118" s="1190">
        <v>19183</v>
      </c>
      <c r="F118" s="948">
        <f t="shared" si="1"/>
        <v>1</v>
      </c>
    </row>
    <row r="119" spans="1:6" s="322" customFormat="1" ht="12.75" thickBot="1">
      <c r="A119" s="349">
        <v>1196</v>
      </c>
      <c r="B119" s="732" t="s">
        <v>518</v>
      </c>
      <c r="C119" s="538">
        <v>25000</v>
      </c>
      <c r="D119" s="538"/>
      <c r="E119" s="1210"/>
      <c r="F119" s="959"/>
    </row>
    <row r="120" spans="1:6" ht="15.75" thickBot="1">
      <c r="A120" s="531"/>
      <c r="B120" s="444" t="s">
        <v>179</v>
      </c>
      <c r="C120" s="532">
        <f>SUM(C113+C110+C107+C92+C115)</f>
        <v>4586152</v>
      </c>
      <c r="D120" s="532">
        <f>SUM(D113+D110+D107+D92+D115+D80)</f>
        <v>4319558</v>
      </c>
      <c r="E120" s="532">
        <f>SUM(E113+E110+E107+E92+E115+E80)</f>
        <v>3658803</v>
      </c>
      <c r="F120" s="990">
        <f t="shared" si="1"/>
        <v>0.8470318027909337</v>
      </c>
    </row>
    <row r="121" spans="1:6" ht="15.75" thickBot="1">
      <c r="A121" s="531"/>
      <c r="B121" s="444"/>
      <c r="C121" s="581"/>
      <c r="D121" s="581"/>
      <c r="E121" s="581"/>
      <c r="F121" s="958"/>
    </row>
    <row r="122" spans="1:6" ht="18" customHeight="1" thickBot="1">
      <c r="A122" s="527">
        <v>1200</v>
      </c>
      <c r="B122" s="536" t="s">
        <v>221</v>
      </c>
      <c r="C122" s="582"/>
      <c r="D122" s="582"/>
      <c r="E122" s="582"/>
      <c r="F122" s="958"/>
    </row>
    <row r="123" spans="1:6" ht="12.75">
      <c r="A123" s="369"/>
      <c r="B123" s="400"/>
      <c r="C123" s="583"/>
      <c r="D123" s="583"/>
      <c r="E123" s="566"/>
      <c r="F123" s="956"/>
    </row>
    <row r="124" spans="1:6" ht="12">
      <c r="A124" s="333">
        <v>1210</v>
      </c>
      <c r="B124" s="335" t="s">
        <v>163</v>
      </c>
      <c r="C124" s="571"/>
      <c r="D124" s="571"/>
      <c r="E124" s="571"/>
      <c r="F124" s="602"/>
    </row>
    <row r="125" spans="1:6" ht="12">
      <c r="A125" s="340">
        <v>1211</v>
      </c>
      <c r="B125" s="347" t="s">
        <v>1191</v>
      </c>
      <c r="C125" s="573">
        <v>420000</v>
      </c>
      <c r="D125" s="573"/>
      <c r="E125" s="573"/>
      <c r="F125" s="602"/>
    </row>
    <row r="126" spans="1:6" ht="12">
      <c r="A126" s="340">
        <v>1212</v>
      </c>
      <c r="B126" s="341" t="s">
        <v>1128</v>
      </c>
      <c r="C126" s="572"/>
      <c r="D126" s="572"/>
      <c r="E126" s="572"/>
      <c r="F126" s="602"/>
    </row>
    <row r="127" spans="1:6" ht="12.75">
      <c r="A127" s="340"/>
      <c r="B127" s="372" t="s">
        <v>1192</v>
      </c>
      <c r="C127" s="572">
        <f>SUM(C125:C126)</f>
        <v>420000</v>
      </c>
      <c r="D127" s="572">
        <f>SUM(D125:D126)</f>
        <v>0</v>
      </c>
      <c r="E127" s="572"/>
      <c r="F127" s="602"/>
    </row>
    <row r="128" spans="1:6" ht="13.5" thickBot="1">
      <c r="A128" s="363"/>
      <c r="B128" s="530"/>
      <c r="C128" s="584"/>
      <c r="D128" s="584"/>
      <c r="E128" s="584"/>
      <c r="F128" s="959"/>
    </row>
    <row r="129" spans="1:6" ht="19.5" customHeight="1" thickBot="1">
      <c r="A129" s="386"/>
      <c r="B129" s="536" t="s">
        <v>158</v>
      </c>
      <c r="C129" s="537">
        <f>SUM(C127)</f>
        <v>420000</v>
      </c>
      <c r="D129" s="537">
        <f>SUM(D127)</f>
        <v>0</v>
      </c>
      <c r="E129" s="537"/>
      <c r="F129" s="958"/>
    </row>
    <row r="130" spans="1:6" ht="13.5" customHeight="1">
      <c r="A130" s="369"/>
      <c r="B130" s="377" t="s">
        <v>438</v>
      </c>
      <c r="C130" s="1044"/>
      <c r="D130" s="1044"/>
      <c r="E130" s="1207">
        <v>-270438</v>
      </c>
      <c r="F130" s="1045"/>
    </row>
    <row r="131" spans="1:6" ht="11.25" customHeight="1" thickBot="1">
      <c r="A131" s="349"/>
      <c r="B131" s="370"/>
      <c r="C131" s="505"/>
      <c r="D131" s="505"/>
      <c r="E131" s="505"/>
      <c r="F131" s="986"/>
    </row>
    <row r="132" spans="1:6" s="322" customFormat="1" ht="17.25" customHeight="1" thickBot="1">
      <c r="A132" s="373"/>
      <c r="B132" s="534" t="s">
        <v>1193</v>
      </c>
      <c r="C132" s="585">
        <f>SUM(C120+C78+C129)</f>
        <v>15656475</v>
      </c>
      <c r="D132" s="585">
        <f>SUM(D120+D78+D129)</f>
        <v>16411974</v>
      </c>
      <c r="E132" s="585">
        <f>SUM(E120+E78+E129+E130)</f>
        <v>15398369</v>
      </c>
      <c r="F132" s="990">
        <f t="shared" si="1"/>
        <v>0.9382399094709752</v>
      </c>
    </row>
    <row r="133" spans="1:6" s="322" customFormat="1" ht="12">
      <c r="A133" s="376"/>
      <c r="B133" s="377"/>
      <c r="C133" s="583"/>
      <c r="D133" s="583"/>
      <c r="E133" s="566"/>
      <c r="F133" s="956"/>
    </row>
    <row r="134" spans="1:6" s="322" customFormat="1" ht="12.75">
      <c r="A134" s="345"/>
      <c r="B134" s="326" t="s">
        <v>1077</v>
      </c>
      <c r="C134" s="572"/>
      <c r="D134" s="572"/>
      <c r="E134" s="572"/>
      <c r="F134" s="602"/>
    </row>
    <row r="135" spans="1:6" s="322" customFormat="1" ht="12.75">
      <c r="A135" s="351"/>
      <c r="B135" s="326"/>
      <c r="C135" s="505"/>
      <c r="D135" s="505"/>
      <c r="E135" s="505"/>
      <c r="F135" s="602"/>
    </row>
    <row r="136" spans="1:6" s="322" customFormat="1" ht="12">
      <c r="A136" s="345">
        <v>1230</v>
      </c>
      <c r="B136" s="341" t="s">
        <v>1134</v>
      </c>
      <c r="C136" s="571">
        <v>5000</v>
      </c>
      <c r="D136" s="571">
        <v>8042</v>
      </c>
      <c r="E136" s="571">
        <v>8041</v>
      </c>
      <c r="F136" s="948">
        <f t="shared" si="1"/>
        <v>0.9998756528226809</v>
      </c>
    </row>
    <row r="137" spans="1:6" s="322" customFormat="1" ht="12">
      <c r="A137" s="345">
        <v>1235</v>
      </c>
      <c r="B137" s="341" t="s">
        <v>1073</v>
      </c>
      <c r="C137" s="571">
        <v>1000</v>
      </c>
      <c r="D137" s="571">
        <v>14995</v>
      </c>
      <c r="E137" s="571">
        <v>14995</v>
      </c>
      <c r="F137" s="948">
        <f t="shared" si="1"/>
        <v>1</v>
      </c>
    </row>
    <row r="138" spans="1:6" s="322" customFormat="1" ht="12">
      <c r="A138" s="345">
        <v>1240</v>
      </c>
      <c r="B138" s="341" t="s">
        <v>1135</v>
      </c>
      <c r="C138" s="571"/>
      <c r="D138" s="571">
        <v>207</v>
      </c>
      <c r="E138" s="571">
        <v>207</v>
      </c>
      <c r="F138" s="948">
        <f t="shared" si="1"/>
        <v>1</v>
      </c>
    </row>
    <row r="139" spans="1:6" s="322" customFormat="1" ht="12">
      <c r="A139" s="346">
        <v>1252</v>
      </c>
      <c r="B139" s="347" t="s">
        <v>1249</v>
      </c>
      <c r="C139" s="573"/>
      <c r="D139" s="573">
        <v>922</v>
      </c>
      <c r="E139" s="573">
        <v>922</v>
      </c>
      <c r="F139" s="948">
        <f t="shared" si="1"/>
        <v>1</v>
      </c>
    </row>
    <row r="140" spans="1:6" s="322" customFormat="1" ht="12">
      <c r="A140" s="345">
        <v>1255</v>
      </c>
      <c r="B140" s="341" t="s">
        <v>31</v>
      </c>
      <c r="C140" s="571"/>
      <c r="D140" s="571">
        <v>1113</v>
      </c>
      <c r="E140" s="571">
        <v>1209</v>
      </c>
      <c r="F140" s="948">
        <f aca="true" t="shared" si="2" ref="F140:F203">SUM(E140/D140)</f>
        <v>1.0862533692722371</v>
      </c>
    </row>
    <row r="141" spans="1:6" s="322" customFormat="1" ht="12">
      <c r="A141" s="346">
        <v>1260</v>
      </c>
      <c r="B141" s="347" t="s">
        <v>1136</v>
      </c>
      <c r="C141" s="573">
        <v>270</v>
      </c>
      <c r="D141" s="573">
        <v>45526</v>
      </c>
      <c r="E141" s="573">
        <v>45526</v>
      </c>
      <c r="F141" s="948">
        <f t="shared" si="2"/>
        <v>1</v>
      </c>
    </row>
    <row r="142" spans="1:6" s="322" customFormat="1" ht="12">
      <c r="A142" s="345">
        <v>1261</v>
      </c>
      <c r="B142" s="341" t="s">
        <v>1116</v>
      </c>
      <c r="C142" s="571"/>
      <c r="D142" s="571">
        <v>7850</v>
      </c>
      <c r="E142" s="571">
        <v>7850</v>
      </c>
      <c r="F142" s="948">
        <f t="shared" si="2"/>
        <v>1</v>
      </c>
    </row>
    <row r="143" spans="1:6" s="322" customFormat="1" ht="12.75" thickBot="1">
      <c r="A143" s="353">
        <v>1270</v>
      </c>
      <c r="B143" s="354" t="s">
        <v>1137</v>
      </c>
      <c r="C143" s="586"/>
      <c r="D143" s="586">
        <v>900</v>
      </c>
      <c r="E143" s="586">
        <v>922</v>
      </c>
      <c r="F143" s="957">
        <f t="shared" si="2"/>
        <v>1.0244444444444445</v>
      </c>
    </row>
    <row r="144" spans="1:6" s="322" customFormat="1" ht="12.75" thickBot="1">
      <c r="A144" s="380">
        <v>1275</v>
      </c>
      <c r="B144" s="367" t="s">
        <v>1138</v>
      </c>
      <c r="C144" s="575">
        <f>SUM(C136+C138+C141+C137)</f>
        <v>6270</v>
      </c>
      <c r="D144" s="575">
        <f>SUM(D136:D143)</f>
        <v>79555</v>
      </c>
      <c r="E144" s="575">
        <f>SUM(E136:E143)</f>
        <v>79672</v>
      </c>
      <c r="F144" s="958">
        <f t="shared" si="2"/>
        <v>1.0014706806611777</v>
      </c>
    </row>
    <row r="145" spans="1:6" s="322" customFormat="1" ht="12.75" thickBot="1">
      <c r="A145" s="346"/>
      <c r="B145" s="347"/>
      <c r="C145" s="573"/>
      <c r="D145" s="573"/>
      <c r="E145" s="538"/>
      <c r="F145" s="958"/>
    </row>
    <row r="146" spans="1:6" s="322" customFormat="1" ht="12.75" thickBot="1">
      <c r="A146" s="356">
        <v>1276</v>
      </c>
      <c r="B146" s="355" t="s">
        <v>180</v>
      </c>
      <c r="C146" s="504"/>
      <c r="D146" s="504">
        <v>84833</v>
      </c>
      <c r="E146" s="504">
        <v>84833</v>
      </c>
      <c r="F146" s="958">
        <f t="shared" si="2"/>
        <v>1</v>
      </c>
    </row>
    <row r="147" spans="1:6" s="322" customFormat="1" ht="12">
      <c r="A147" s="371"/>
      <c r="B147" s="399"/>
      <c r="C147" s="505"/>
      <c r="D147" s="505"/>
      <c r="E147" s="505"/>
      <c r="F147" s="956"/>
    </row>
    <row r="148" spans="1:6" s="322" customFormat="1" ht="12">
      <c r="A148" s="333">
        <v>1277</v>
      </c>
      <c r="B148" s="348" t="s">
        <v>1117</v>
      </c>
      <c r="C148" s="572"/>
      <c r="D148" s="572"/>
      <c r="E148" s="572">
        <v>6940</v>
      </c>
      <c r="F148" s="602"/>
    </row>
    <row r="149" spans="1:6" s="322" customFormat="1" ht="12">
      <c r="A149" s="346"/>
      <c r="B149" s="335"/>
      <c r="C149" s="573"/>
      <c r="D149" s="573"/>
      <c r="E149" s="573"/>
      <c r="F149" s="602"/>
    </row>
    <row r="150" spans="1:6" s="322" customFormat="1" ht="15">
      <c r="A150" s="733">
        <v>1280</v>
      </c>
      <c r="B150" s="734" t="s">
        <v>181</v>
      </c>
      <c r="C150" s="572">
        <f>SUM(C144)</f>
        <v>6270</v>
      </c>
      <c r="D150" s="572">
        <f>SUM(D144+D146)</f>
        <v>164388</v>
      </c>
      <c r="E150" s="572">
        <f>SUM(E144+E146+E148)</f>
        <v>171445</v>
      </c>
      <c r="F150" s="602">
        <f t="shared" si="2"/>
        <v>1.0429289242523785</v>
      </c>
    </row>
    <row r="151" spans="1:6" s="322" customFormat="1" ht="12.75">
      <c r="A151" s="333"/>
      <c r="B151" s="372"/>
      <c r="C151" s="572"/>
      <c r="D151" s="572"/>
      <c r="E151" s="572"/>
      <c r="F151" s="602"/>
    </row>
    <row r="152" spans="1:6" s="322" customFormat="1" ht="12.75" thickBot="1">
      <c r="A152" s="388">
        <v>1281</v>
      </c>
      <c r="B152" s="606" t="s">
        <v>182</v>
      </c>
      <c r="C152" s="584"/>
      <c r="D152" s="584">
        <v>78054</v>
      </c>
      <c r="E152" s="584">
        <v>78054</v>
      </c>
      <c r="F152" s="959">
        <f t="shared" si="2"/>
        <v>1</v>
      </c>
    </row>
    <row r="153" spans="1:6" s="322" customFormat="1" ht="12">
      <c r="A153" s="378"/>
      <c r="B153" s="605"/>
      <c r="C153" s="583"/>
      <c r="D153" s="583"/>
      <c r="E153" s="566"/>
      <c r="F153" s="956"/>
    </row>
    <row r="154" spans="1:6" s="322" customFormat="1" ht="12.75" thickBot="1">
      <c r="A154" s="363"/>
      <c r="B154" s="606" t="s">
        <v>1202</v>
      </c>
      <c r="C154" s="584"/>
      <c r="D154" s="388"/>
      <c r="E154" s="388"/>
      <c r="F154" s="959"/>
    </row>
    <row r="155" spans="1:6" s="322" customFormat="1" ht="12.75" thickBot="1">
      <c r="A155" s="386"/>
      <c r="B155" s="367" t="s">
        <v>1020</v>
      </c>
      <c r="C155" s="575">
        <f>SUM(C154)</f>
        <v>0</v>
      </c>
      <c r="D155" s="575">
        <f>SUM(D154)</f>
        <v>0</v>
      </c>
      <c r="E155" s="575"/>
      <c r="F155" s="958"/>
    </row>
    <row r="156" spans="1:6" s="322" customFormat="1" ht="12.75" thickBot="1">
      <c r="A156" s="385"/>
      <c r="B156" s="383"/>
      <c r="C156" s="503"/>
      <c r="D156" s="503"/>
      <c r="E156" s="503"/>
      <c r="F156" s="958"/>
    </row>
    <row r="157" spans="1:6" s="322" customFormat="1" ht="15.75" thickBot="1">
      <c r="A157" s="540">
        <v>1283</v>
      </c>
      <c r="B157" s="539" t="s">
        <v>149</v>
      </c>
      <c r="C157" s="503"/>
      <c r="D157" s="503">
        <f>SUM(D152)</f>
        <v>78054</v>
      </c>
      <c r="E157" s="503">
        <f>SUM(E152)</f>
        <v>78054</v>
      </c>
      <c r="F157" s="958">
        <f t="shared" si="2"/>
        <v>1</v>
      </c>
    </row>
    <row r="158" spans="1:6" s="322" customFormat="1" ht="13.5" thickBot="1">
      <c r="A158" s="382"/>
      <c r="B158" s="384"/>
      <c r="C158" s="503"/>
      <c r="D158" s="503"/>
      <c r="E158" s="503"/>
      <c r="F158" s="958"/>
    </row>
    <row r="159" spans="1:6" s="322" customFormat="1" ht="12.75" thickBot="1">
      <c r="A159" s="382">
        <v>1284</v>
      </c>
      <c r="B159" s="508" t="s">
        <v>225</v>
      </c>
      <c r="C159" s="542">
        <f>SUM('3a.m.'!C46-'1b.mell '!C150)</f>
        <v>1571564</v>
      </c>
      <c r="D159" s="542">
        <f>SUM('3a.m.'!D46-'1b.mell '!D150)-D157</f>
        <v>1443201</v>
      </c>
      <c r="E159" s="542">
        <v>1279111</v>
      </c>
      <c r="F159" s="961">
        <f t="shared" si="2"/>
        <v>0.886301353726889</v>
      </c>
    </row>
    <row r="160" spans="1:6" s="322" customFormat="1" ht="15.75" customHeight="1" thickBot="1">
      <c r="A160" s="385">
        <v>1285</v>
      </c>
      <c r="B160" s="541" t="s">
        <v>151</v>
      </c>
      <c r="C160" s="503">
        <f>SUM(C159)</f>
        <v>1571564</v>
      </c>
      <c r="D160" s="503">
        <f>SUM(D159)</f>
        <v>1443201</v>
      </c>
      <c r="E160" s="503">
        <f>SUM(E159)</f>
        <v>1279111</v>
      </c>
      <c r="F160" s="958">
        <f t="shared" si="2"/>
        <v>0.886301353726889</v>
      </c>
    </row>
    <row r="161" spans="1:6" s="322" customFormat="1" ht="12.75" thickBot="1">
      <c r="A161" s="364"/>
      <c r="B161" s="343"/>
      <c r="C161" s="504"/>
      <c r="D161" s="504"/>
      <c r="E161" s="504"/>
      <c r="F161" s="958"/>
    </row>
    <row r="162" spans="1:6" s="322" customFormat="1" ht="12.75" thickBot="1">
      <c r="A162" s="386">
        <v>1287</v>
      </c>
      <c r="B162" s="508" t="s">
        <v>225</v>
      </c>
      <c r="C162" s="381">
        <f>SUM('3a.m.'!C51+'4.mell.'!C108+'5.mell. '!C43+'3a.m.'!C52-C155)</f>
        <v>112242</v>
      </c>
      <c r="D162" s="381">
        <f>SUM('3a.m.'!D51+'4.mell.'!D108+'5.mell. '!D43+'3a.m.'!D52)</f>
        <v>192811</v>
      </c>
      <c r="E162" s="381">
        <v>111915</v>
      </c>
      <c r="F162" s="958">
        <f t="shared" si="2"/>
        <v>0.5804388753753675</v>
      </c>
    </row>
    <row r="163" spans="1:6" s="322" customFormat="1" ht="15.75" thickBot="1">
      <c r="A163" s="356">
        <v>1288</v>
      </c>
      <c r="B163" s="541" t="s">
        <v>158</v>
      </c>
      <c r="C163" s="504">
        <f>SUM(C162)</f>
        <v>112242</v>
      </c>
      <c r="D163" s="504">
        <f>SUM(D162)</f>
        <v>192811</v>
      </c>
      <c r="E163" s="504">
        <f>SUM(E162)</f>
        <v>111915</v>
      </c>
      <c r="F163" s="958">
        <f t="shared" si="2"/>
        <v>0.5804388753753675</v>
      </c>
    </row>
    <row r="164" spans="1:6" s="897" customFormat="1" ht="12" customHeight="1">
      <c r="A164" s="376"/>
      <c r="B164" s="377" t="s">
        <v>438</v>
      </c>
      <c r="C164" s="376"/>
      <c r="D164" s="376"/>
      <c r="E164" s="346">
        <v>-9</v>
      </c>
      <c r="F164" s="956"/>
    </row>
    <row r="165" spans="1:6" s="322" customFormat="1" ht="15.75" thickBot="1">
      <c r="A165" s="371"/>
      <c r="B165" s="893"/>
      <c r="C165" s="575"/>
      <c r="D165" s="575"/>
      <c r="E165" s="575"/>
      <c r="F165" s="959"/>
    </row>
    <row r="166" spans="1:6" s="322" customFormat="1" ht="18.75" customHeight="1" thickBot="1">
      <c r="A166" s="373"/>
      <c r="B166" s="534" t="s">
        <v>1194</v>
      </c>
      <c r="C166" s="535">
        <f>SUM(C163+C150+C159+C157)</f>
        <v>1690076</v>
      </c>
      <c r="D166" s="535">
        <f>SUM(D163+D150+D159+D157)</f>
        <v>1878454</v>
      </c>
      <c r="E166" s="535">
        <f>SUM(E163+E150+E159+E157+E164)</f>
        <v>1640516</v>
      </c>
      <c r="F166" s="1096">
        <f t="shared" si="2"/>
        <v>0.8733330707060167</v>
      </c>
    </row>
    <row r="167" spans="1:6" s="322" customFormat="1" ht="12.75" thickBot="1">
      <c r="A167" s="382"/>
      <c r="B167" s="508"/>
      <c r="C167" s="503"/>
      <c r="D167" s="503"/>
      <c r="E167" s="356"/>
      <c r="F167" s="958"/>
    </row>
    <row r="168" spans="1:6" s="322" customFormat="1" ht="12.75">
      <c r="A168" s="376"/>
      <c r="B168" s="448" t="s">
        <v>1099</v>
      </c>
      <c r="C168" s="583"/>
      <c r="D168" s="583"/>
      <c r="E168" s="566"/>
      <c r="F168" s="956"/>
    </row>
    <row r="169" spans="1:6" s="322" customFormat="1" ht="12.75">
      <c r="A169" s="346"/>
      <c r="B169" s="389"/>
      <c r="C169" s="566"/>
      <c r="D169" s="566"/>
      <c r="E169" s="566"/>
      <c r="F169" s="602"/>
    </row>
    <row r="170" spans="1:6" s="322" customFormat="1" ht="12.75">
      <c r="A170" s="346">
        <v>1300</v>
      </c>
      <c r="B170" s="927" t="s">
        <v>1134</v>
      </c>
      <c r="C170" s="566"/>
      <c r="D170" s="573">
        <v>1643</v>
      </c>
      <c r="E170" s="573">
        <f>SUM('3b.m.'!E17)</f>
        <v>1643</v>
      </c>
      <c r="F170" s="948">
        <f t="shared" si="2"/>
        <v>1</v>
      </c>
    </row>
    <row r="171" spans="1:6" s="322" customFormat="1" ht="12">
      <c r="A171" s="345">
        <v>1301</v>
      </c>
      <c r="B171" s="341" t="s">
        <v>406</v>
      </c>
      <c r="C171" s="572"/>
      <c r="D171" s="571">
        <v>25</v>
      </c>
      <c r="E171" s="571">
        <f>SUM('3b.m.'!E18)</f>
        <v>35</v>
      </c>
      <c r="F171" s="948">
        <f t="shared" si="2"/>
        <v>1.4</v>
      </c>
    </row>
    <row r="172" spans="1:6" s="322" customFormat="1" ht="12.75">
      <c r="A172" s="346">
        <v>1302</v>
      </c>
      <c r="B172" s="927" t="s">
        <v>1195</v>
      </c>
      <c r="C172" s="566"/>
      <c r="D172" s="573">
        <v>84</v>
      </c>
      <c r="E172" s="573">
        <f>SUM('3b.m.'!E21)</f>
        <v>84</v>
      </c>
      <c r="F172" s="948">
        <f t="shared" si="2"/>
        <v>1</v>
      </c>
    </row>
    <row r="173" spans="1:6" s="322" customFormat="1" ht="12.75">
      <c r="A173" s="345">
        <v>1303</v>
      </c>
      <c r="B173" s="954" t="s">
        <v>524</v>
      </c>
      <c r="C173" s="572"/>
      <c r="D173" s="571">
        <v>11137</v>
      </c>
      <c r="E173" s="571">
        <f>SUM('3b.m.'!E16)</f>
        <v>11137</v>
      </c>
      <c r="F173" s="948">
        <f t="shared" si="2"/>
        <v>1</v>
      </c>
    </row>
    <row r="174" spans="1:6" s="322" customFormat="1" ht="12.75">
      <c r="A174" s="345">
        <v>1304</v>
      </c>
      <c r="B174" s="954" t="s">
        <v>413</v>
      </c>
      <c r="C174" s="572"/>
      <c r="D174" s="571">
        <v>3235</v>
      </c>
      <c r="E174" s="571">
        <f>SUM('3b.m.'!E20)</f>
        <v>3235</v>
      </c>
      <c r="F174" s="948">
        <f t="shared" si="2"/>
        <v>1</v>
      </c>
    </row>
    <row r="175" spans="1:6" s="322" customFormat="1" ht="13.5" thickBot="1">
      <c r="A175" s="351">
        <v>1305</v>
      </c>
      <c r="B175" s="935" t="s">
        <v>1073</v>
      </c>
      <c r="C175" s="505"/>
      <c r="D175" s="538">
        <v>10</v>
      </c>
      <c r="E175" s="538">
        <f>SUM('3b.m.'!E19)</f>
        <v>10</v>
      </c>
      <c r="F175" s="957">
        <f t="shared" si="2"/>
        <v>1</v>
      </c>
    </row>
    <row r="176" spans="1:6" s="322" customFormat="1" ht="12.75" thickBot="1">
      <c r="A176" s="356">
        <v>1305</v>
      </c>
      <c r="B176" s="343" t="s">
        <v>1138</v>
      </c>
      <c r="C176" s="504"/>
      <c r="D176" s="504">
        <f>SUM(D170:D175)</f>
        <v>16134</v>
      </c>
      <c r="E176" s="504">
        <f>SUM(E170:E175)</f>
        <v>16144</v>
      </c>
      <c r="F176" s="958">
        <f t="shared" si="2"/>
        <v>1.0006198090987977</v>
      </c>
    </row>
    <row r="177" spans="1:6" s="322" customFormat="1" ht="12.75" thickBot="1">
      <c r="A177" s="506"/>
      <c r="B177" s="367"/>
      <c r="C177" s="504"/>
      <c r="D177" s="504"/>
      <c r="E177" s="504"/>
      <c r="F177" s="958"/>
    </row>
    <row r="178" spans="1:6" s="322" customFormat="1" ht="12.75" thickBot="1">
      <c r="A178" s="504">
        <v>1307</v>
      </c>
      <c r="B178" s="359" t="s">
        <v>164</v>
      </c>
      <c r="C178" s="504"/>
      <c r="D178" s="504">
        <v>1634</v>
      </c>
      <c r="E178" s="504">
        <v>1634</v>
      </c>
      <c r="F178" s="958">
        <f t="shared" si="2"/>
        <v>1</v>
      </c>
    </row>
    <row r="179" spans="1:6" s="322" customFormat="1" ht="12.75" thickBot="1">
      <c r="A179" s="506"/>
      <c r="B179" s="399"/>
      <c r="C179" s="504"/>
      <c r="D179" s="504"/>
      <c r="E179" s="504"/>
      <c r="F179" s="958"/>
    </row>
    <row r="180" spans="1:6" s="322" customFormat="1" ht="12.75" thickBot="1">
      <c r="A180" s="504">
        <v>1308</v>
      </c>
      <c r="B180" s="383" t="s">
        <v>180</v>
      </c>
      <c r="C180" s="504"/>
      <c r="D180" s="504">
        <f>SUM('3b.m.'!D23)</f>
        <v>3249</v>
      </c>
      <c r="E180" s="504">
        <f>SUM('3b.m.'!E23)</f>
        <v>3249</v>
      </c>
      <c r="F180" s="958">
        <f>SUM(E180/D180)</f>
        <v>1</v>
      </c>
    </row>
    <row r="181" spans="1:6" s="322" customFormat="1" ht="12.75" thickBot="1">
      <c r="A181" s="504"/>
      <c r="B181" s="383"/>
      <c r="C181" s="504"/>
      <c r="D181" s="504"/>
      <c r="E181" s="504"/>
      <c r="F181" s="958"/>
    </row>
    <row r="182" spans="1:6" s="322" customFormat="1" ht="13.5" thickBot="1">
      <c r="A182" s="356">
        <v>1309</v>
      </c>
      <c r="B182" s="368" t="s">
        <v>1034</v>
      </c>
      <c r="C182" s="504">
        <f>SUM(C176)</f>
        <v>0</v>
      </c>
      <c r="D182" s="356">
        <f>SUM(D176:D181)</f>
        <v>21017</v>
      </c>
      <c r="E182" s="356">
        <f>SUM(E176:E181)</f>
        <v>21027</v>
      </c>
      <c r="F182" s="958">
        <f t="shared" si="2"/>
        <v>1.000475805300471</v>
      </c>
    </row>
    <row r="183" spans="1:6" s="322" customFormat="1" ht="13.5" thickBot="1">
      <c r="A183" s="379"/>
      <c r="B183" s="529"/>
      <c r="C183" s="575"/>
      <c r="D183" s="380"/>
      <c r="E183" s="380"/>
      <c r="F183" s="958"/>
    </row>
    <row r="184" spans="1:6" s="322" customFormat="1" ht="13.5" thickBot="1">
      <c r="A184" s="353">
        <v>1310</v>
      </c>
      <c r="B184" s="387" t="s">
        <v>220</v>
      </c>
      <c r="C184" s="353">
        <f>SUM('3b.m.'!C14)</f>
        <v>244410</v>
      </c>
      <c r="D184" s="353">
        <f>SUM('3b.m.'!D14)</f>
        <v>274791</v>
      </c>
      <c r="E184" s="353">
        <f>SUM('3b.m.'!E14)</f>
        <v>263920</v>
      </c>
      <c r="F184" s="961">
        <f t="shared" si="2"/>
        <v>0.9604390245677624</v>
      </c>
    </row>
    <row r="185" spans="1:6" s="322" customFormat="1" ht="13.5" thickBot="1">
      <c r="A185" s="506"/>
      <c r="B185" s="368" t="s">
        <v>151</v>
      </c>
      <c r="C185" s="504">
        <f>SUM(C184)</f>
        <v>244410</v>
      </c>
      <c r="D185" s="356">
        <f>SUM(D184)</f>
        <v>274791</v>
      </c>
      <c r="E185" s="356">
        <f>SUM(E184)</f>
        <v>263920</v>
      </c>
      <c r="F185" s="958">
        <f t="shared" si="2"/>
        <v>0.9604390245677624</v>
      </c>
    </row>
    <row r="186" spans="1:6" s="322" customFormat="1" ht="12.75">
      <c r="A186" s="538"/>
      <c r="B186" s="370"/>
      <c r="C186" s="505"/>
      <c r="D186" s="371"/>
      <c r="E186" s="371"/>
      <c r="F186" s="956"/>
    </row>
    <row r="187" spans="1:6" s="322" customFormat="1" ht="13.5" thickBot="1">
      <c r="A187" s="353">
        <v>1311</v>
      </c>
      <c r="B187" s="387" t="s">
        <v>220</v>
      </c>
      <c r="C187" s="507">
        <f>SUM('3b.m.'!C38)</f>
        <v>20500</v>
      </c>
      <c r="D187" s="353">
        <f>SUM('3b.m.'!D38)</f>
        <v>24500</v>
      </c>
      <c r="E187" s="353">
        <f>SUM('3b.m.'!E15)</f>
        <v>22402</v>
      </c>
      <c r="F187" s="957">
        <f t="shared" si="2"/>
        <v>0.9143673469387755</v>
      </c>
    </row>
    <row r="188" spans="1:6" s="322" customFormat="1" ht="13.5" thickBot="1">
      <c r="A188" s="506"/>
      <c r="B188" s="368" t="s">
        <v>158</v>
      </c>
      <c r="C188" s="504">
        <f>SUM(C187)</f>
        <v>20500</v>
      </c>
      <c r="D188" s="356">
        <f>SUM(D187)</f>
        <v>24500</v>
      </c>
      <c r="E188" s="356">
        <f>SUM(E187)</f>
        <v>22402</v>
      </c>
      <c r="F188" s="958">
        <f t="shared" si="2"/>
        <v>0.9143673469387755</v>
      </c>
    </row>
    <row r="189" spans="1:6" s="898" customFormat="1" ht="12">
      <c r="A189" s="346"/>
      <c r="B189" s="347" t="s">
        <v>438</v>
      </c>
      <c r="C189" s="346"/>
      <c r="D189" s="346"/>
      <c r="E189" s="346"/>
      <c r="F189" s="956"/>
    </row>
    <row r="190" spans="1:6" s="322" customFormat="1" ht="13.5" thickBot="1">
      <c r="A190" s="346"/>
      <c r="B190" s="389"/>
      <c r="C190" s="566"/>
      <c r="D190" s="336"/>
      <c r="E190" s="371"/>
      <c r="F190" s="959"/>
    </row>
    <row r="191" spans="1:6" s="322" customFormat="1" ht="13.5" thickBot="1">
      <c r="A191" s="373"/>
      <c r="B191" s="374" t="s">
        <v>184</v>
      </c>
      <c r="C191" s="587">
        <f>SUM(C188+C185)</f>
        <v>264910</v>
      </c>
      <c r="D191" s="375">
        <f>SUM(D188+D185+D182)</f>
        <v>320308</v>
      </c>
      <c r="E191" s="375">
        <f>SUM(E188+E185+E182)</f>
        <v>307349</v>
      </c>
      <c r="F191" s="958">
        <f t="shared" si="2"/>
        <v>0.9595420657617043</v>
      </c>
    </row>
    <row r="192" spans="1:6" s="391" customFormat="1" ht="13.5" customHeight="1">
      <c r="A192" s="924"/>
      <c r="B192" s="925"/>
      <c r="C192" s="588"/>
      <c r="D192" s="791"/>
      <c r="E192" s="987"/>
      <c r="F192" s="956"/>
    </row>
    <row r="193" spans="1:6" s="391" customFormat="1" ht="12.75">
      <c r="A193" s="392"/>
      <c r="B193" s="326" t="s">
        <v>1078</v>
      </c>
      <c r="C193" s="589"/>
      <c r="D193" s="792"/>
      <c r="E193" s="792"/>
      <c r="F193" s="602"/>
    </row>
    <row r="194" spans="1:6" s="391" customFormat="1" ht="12.75">
      <c r="A194" s="392"/>
      <c r="B194" s="326"/>
      <c r="C194" s="589"/>
      <c r="D194" s="792"/>
      <c r="E194" s="792"/>
      <c r="F194" s="602"/>
    </row>
    <row r="195" spans="1:6" s="322" customFormat="1" ht="12">
      <c r="A195" s="345">
        <v>1330</v>
      </c>
      <c r="B195" s="341" t="s">
        <v>1134</v>
      </c>
      <c r="C195" s="590">
        <f>SUM('2.mell '!C508)</f>
        <v>54260</v>
      </c>
      <c r="D195" s="590">
        <f>SUM('2.mell '!D508)</f>
        <v>47015</v>
      </c>
      <c r="E195" s="590">
        <f>SUM('2.mell '!E508)</f>
        <v>50287</v>
      </c>
      <c r="F195" s="948">
        <f t="shared" si="2"/>
        <v>1.069594810166968</v>
      </c>
    </row>
    <row r="196" spans="1:6" s="322" customFormat="1" ht="12">
      <c r="A196" s="345">
        <v>1335</v>
      </c>
      <c r="B196" s="341" t="s">
        <v>1073</v>
      </c>
      <c r="C196" s="590">
        <f>SUM('2.mell '!C510)</f>
        <v>11879</v>
      </c>
      <c r="D196" s="590">
        <f>SUM('2.mell '!D510)</f>
        <v>30801</v>
      </c>
      <c r="E196" s="590">
        <f>SUM('2.mell '!E510)</f>
        <v>30312</v>
      </c>
      <c r="F196" s="948">
        <f t="shared" si="2"/>
        <v>0.9841238920814259</v>
      </c>
    </row>
    <row r="197" spans="1:6" s="322" customFormat="1" ht="12">
      <c r="A197" s="345">
        <v>1340</v>
      </c>
      <c r="B197" s="341" t="s">
        <v>1135</v>
      </c>
      <c r="C197" s="590">
        <f>SUM('2.mell '!C511)</f>
        <v>41406</v>
      </c>
      <c r="D197" s="590">
        <f>SUM('2.mell '!D511)</f>
        <v>65473</v>
      </c>
      <c r="E197" s="590">
        <f>SUM('2.mell '!E511)</f>
        <v>70541</v>
      </c>
      <c r="F197" s="948">
        <f t="shared" si="2"/>
        <v>1.0774059535991936</v>
      </c>
    </row>
    <row r="198" spans="1:6" s="322" customFormat="1" ht="12">
      <c r="A198" s="345">
        <v>1350</v>
      </c>
      <c r="B198" s="341" t="s">
        <v>1196</v>
      </c>
      <c r="C198" s="590">
        <f>SUM('2.mell '!C512)</f>
        <v>207659</v>
      </c>
      <c r="D198" s="590">
        <f>SUM('2.mell '!D512)</f>
        <v>215460</v>
      </c>
      <c r="E198" s="590">
        <f>SUM('2.mell '!E512)</f>
        <v>215170</v>
      </c>
      <c r="F198" s="948">
        <f t="shared" si="2"/>
        <v>0.9986540425136916</v>
      </c>
    </row>
    <row r="199" spans="1:6" s="322" customFormat="1" ht="12">
      <c r="A199" s="345">
        <v>1351</v>
      </c>
      <c r="B199" s="341" t="s">
        <v>31</v>
      </c>
      <c r="C199" s="590">
        <f>SUM('2.mell '!C513)</f>
        <v>0</v>
      </c>
      <c r="D199" s="590">
        <f>SUM('2.mell '!D513)</f>
        <v>1868</v>
      </c>
      <c r="E199" s="590">
        <f>SUM('2.mell '!E513)</f>
        <v>2580</v>
      </c>
      <c r="F199" s="948">
        <f t="shared" si="2"/>
        <v>1.3811563169164882</v>
      </c>
    </row>
    <row r="200" spans="1:6" s="322" customFormat="1" ht="12">
      <c r="A200" s="345">
        <v>1331</v>
      </c>
      <c r="B200" s="341" t="s">
        <v>1215</v>
      </c>
      <c r="C200" s="590">
        <f>SUM('2.mell '!C509)</f>
        <v>0</v>
      </c>
      <c r="D200" s="590">
        <f>SUM('2.mell '!D509)</f>
        <v>17002</v>
      </c>
      <c r="E200" s="590">
        <f>SUM('2.mell '!E509)</f>
        <v>16152</v>
      </c>
      <c r="F200" s="948">
        <f t="shared" si="2"/>
        <v>0.9500058816609811</v>
      </c>
    </row>
    <row r="201" spans="1:6" s="322" customFormat="1" ht="12">
      <c r="A201" s="345">
        <v>1370</v>
      </c>
      <c r="B201" s="341" t="s">
        <v>1136</v>
      </c>
      <c r="C201" s="590">
        <f>SUM('2.mell '!C514)</f>
        <v>75191</v>
      </c>
      <c r="D201" s="590">
        <f>SUM('2.mell '!D514)</f>
        <v>77364</v>
      </c>
      <c r="E201" s="590">
        <f>SUM('2.mell '!E514)</f>
        <v>83566</v>
      </c>
      <c r="F201" s="948">
        <f t="shared" si="2"/>
        <v>1.080166485703945</v>
      </c>
    </row>
    <row r="202" spans="1:6" s="322" customFormat="1" ht="12.75" thickBot="1">
      <c r="A202" s="353">
        <v>1380</v>
      </c>
      <c r="B202" s="354" t="s">
        <v>1137</v>
      </c>
      <c r="C202" s="590">
        <f>SUM('2.mell '!C515)</f>
        <v>0</v>
      </c>
      <c r="D202" s="590">
        <f>SUM('2.mell '!D515)</f>
        <v>0</v>
      </c>
      <c r="E202" s="590">
        <f>SUM('2.mell '!E515)</f>
        <v>14</v>
      </c>
      <c r="F202" s="959"/>
    </row>
    <row r="203" spans="1:6" s="322" customFormat="1" ht="12.75" thickBot="1">
      <c r="A203" s="366"/>
      <c r="B203" s="367" t="s">
        <v>964</v>
      </c>
      <c r="C203" s="591">
        <f>SUM(C195:C202)</f>
        <v>390395</v>
      </c>
      <c r="D203" s="591">
        <f>SUM(D195:D202)</f>
        <v>454983</v>
      </c>
      <c r="E203" s="591">
        <f>SUM(E195:E202)</f>
        <v>468622</v>
      </c>
      <c r="F203" s="958">
        <f t="shared" si="2"/>
        <v>1.0299769441935194</v>
      </c>
    </row>
    <row r="204" spans="1:6" s="322" customFormat="1" ht="12">
      <c r="A204" s="394"/>
      <c r="B204" s="728"/>
      <c r="C204" s="597"/>
      <c r="D204" s="597"/>
      <c r="E204" s="589"/>
      <c r="F204" s="956"/>
    </row>
    <row r="205" spans="1:6" s="322" customFormat="1" ht="12">
      <c r="A205" s="337">
        <v>1381</v>
      </c>
      <c r="B205" s="338" t="s">
        <v>1117</v>
      </c>
      <c r="C205" s="589"/>
      <c r="D205" s="589"/>
      <c r="E205" s="589">
        <f>SUM('2.mell '!E517)</f>
        <v>12362</v>
      </c>
      <c r="F205" s="602"/>
    </row>
    <row r="206" spans="1:6" s="322" customFormat="1" ht="12">
      <c r="A206" s="337"/>
      <c r="B206" s="338"/>
      <c r="C206" s="589"/>
      <c r="D206" s="589"/>
      <c r="E206" s="589"/>
      <c r="F206" s="602"/>
    </row>
    <row r="207" spans="1:6" s="322" customFormat="1" ht="12">
      <c r="A207" s="330">
        <v>1382</v>
      </c>
      <c r="B207" s="331" t="s">
        <v>601</v>
      </c>
      <c r="C207" s="735"/>
      <c r="D207" s="735">
        <f>SUM('2.mell '!D518)</f>
        <v>31016</v>
      </c>
      <c r="E207" s="735">
        <f>SUM('2.mell '!E518)</f>
        <v>43577</v>
      </c>
      <c r="F207" s="602">
        <f aca="true" t="shared" si="3" ref="F207:F267">SUM(E207/D207)</f>
        <v>1.404984524116585</v>
      </c>
    </row>
    <row r="208" spans="1:6" s="322" customFormat="1" ht="12.75" thickBot="1">
      <c r="A208" s="365"/>
      <c r="B208" s="729"/>
      <c r="C208" s="730"/>
      <c r="D208" s="730"/>
      <c r="E208" s="730"/>
      <c r="F208" s="959"/>
    </row>
    <row r="209" spans="1:6" s="322" customFormat="1" ht="12.75" thickBot="1">
      <c r="A209" s="366">
        <v>1383</v>
      </c>
      <c r="B209" s="367" t="s">
        <v>226</v>
      </c>
      <c r="C209" s="593"/>
      <c r="D209" s="593">
        <f>SUM('2.mell '!D520)</f>
        <v>13455</v>
      </c>
      <c r="E209" s="593">
        <f>SUM('2.mell '!E520)</f>
        <v>13200</v>
      </c>
      <c r="F209" s="958">
        <f t="shared" si="3"/>
        <v>0.9810479375696767</v>
      </c>
    </row>
    <row r="210" spans="1:6" s="322" customFormat="1" ht="12.75" thickBot="1">
      <c r="A210" s="366"/>
      <c r="B210" s="367"/>
      <c r="C210" s="593"/>
      <c r="D210" s="593"/>
      <c r="E210" s="593"/>
      <c r="F210" s="958"/>
    </row>
    <row r="211" spans="1:6" s="322" customFormat="1" ht="12.75" thickBot="1">
      <c r="A211" s="366">
        <v>1384</v>
      </c>
      <c r="B211" s="367" t="s">
        <v>180</v>
      </c>
      <c r="C211" s="593"/>
      <c r="D211" s="593">
        <f>SUM('2.mell '!D519)</f>
        <v>76362</v>
      </c>
      <c r="E211" s="593">
        <f>SUM('2.mell '!E519)</f>
        <v>76362</v>
      </c>
      <c r="F211" s="958">
        <f t="shared" si="3"/>
        <v>1</v>
      </c>
    </row>
    <row r="212" spans="1:6" s="322" customFormat="1" ht="12.75" thickBot="1">
      <c r="A212" s="344"/>
      <c r="B212" s="343"/>
      <c r="C212" s="591"/>
      <c r="D212" s="591"/>
      <c r="E212" s="591"/>
      <c r="F212" s="958"/>
    </row>
    <row r="213" spans="1:6" s="322" customFormat="1" ht="15.75" thickBot="1">
      <c r="A213" s="532">
        <v>1385</v>
      </c>
      <c r="B213" s="444" t="s">
        <v>177</v>
      </c>
      <c r="C213" s="713">
        <f>SUM(C203)</f>
        <v>390395</v>
      </c>
      <c r="D213" s="713">
        <f>SUM(D203+D211+D207+D209)</f>
        <v>575816</v>
      </c>
      <c r="E213" s="713">
        <f>SUM(E203+E211+E207+E209+E205)</f>
        <v>614123</v>
      </c>
      <c r="F213" s="958">
        <f t="shared" si="3"/>
        <v>1.0665264598413382</v>
      </c>
    </row>
    <row r="214" spans="1:6" s="322" customFormat="1" ht="12.75" thickBot="1">
      <c r="A214" s="344"/>
      <c r="B214" s="343"/>
      <c r="C214" s="591"/>
      <c r="D214" s="591"/>
      <c r="E214" s="1015"/>
      <c r="F214" s="958"/>
    </row>
    <row r="215" spans="1:6" s="322" customFormat="1" ht="12.75" thickBot="1">
      <c r="A215" s="366">
        <v>1386</v>
      </c>
      <c r="B215" s="367" t="s">
        <v>59</v>
      </c>
      <c r="C215" s="593"/>
      <c r="D215" s="593"/>
      <c r="E215" s="1014">
        <f>SUM('2.mell '!E522)</f>
        <v>20</v>
      </c>
      <c r="F215" s="958"/>
    </row>
    <row r="216" spans="1:6" s="322" customFormat="1" ht="12.75" thickBot="1">
      <c r="A216" s="393"/>
      <c r="B216" s="362"/>
      <c r="C216" s="592"/>
      <c r="D216" s="592"/>
      <c r="E216" s="592"/>
      <c r="F216" s="958"/>
    </row>
    <row r="217" spans="1:6" s="322" customFormat="1" ht="12.75" thickBot="1">
      <c r="A217" s="344">
        <v>1387</v>
      </c>
      <c r="B217" s="343" t="s">
        <v>227</v>
      </c>
      <c r="C217" s="591"/>
      <c r="D217" s="591"/>
      <c r="E217" s="591"/>
      <c r="F217" s="958"/>
    </row>
    <row r="218" spans="1:6" s="322" customFormat="1" ht="12.75" thickBot="1">
      <c r="A218" s="393"/>
      <c r="B218" s="362"/>
      <c r="C218" s="592"/>
      <c r="D218" s="592"/>
      <c r="E218" s="592"/>
      <c r="F218" s="958"/>
    </row>
    <row r="219" spans="1:6" s="322" customFormat="1" ht="12.75" thickBot="1">
      <c r="A219" s="344">
        <v>1388</v>
      </c>
      <c r="B219" s="343" t="s">
        <v>228</v>
      </c>
      <c r="C219" s="591"/>
      <c r="D219" s="591"/>
      <c r="E219" s="591"/>
      <c r="F219" s="958"/>
    </row>
    <row r="220" spans="1:6" s="322" customFormat="1" ht="12.75" thickBot="1">
      <c r="A220" s="393"/>
      <c r="B220" s="362"/>
      <c r="C220" s="592"/>
      <c r="D220" s="592"/>
      <c r="E220" s="592"/>
      <c r="F220" s="958"/>
    </row>
    <row r="221" spans="1:6" s="322" customFormat="1" ht="15.75" thickBot="1">
      <c r="A221" s="532">
        <v>1389</v>
      </c>
      <c r="B221" s="444" t="s">
        <v>183</v>
      </c>
      <c r="C221" s="713"/>
      <c r="D221" s="713"/>
      <c r="E221" s="713">
        <f>SUM(E215+E217+E219)</f>
        <v>20</v>
      </c>
      <c r="F221" s="958"/>
    </row>
    <row r="222" spans="1:6" s="322" customFormat="1" ht="12.75" thickBot="1">
      <c r="A222" s="344"/>
      <c r="B222" s="343"/>
      <c r="C222" s="591"/>
      <c r="D222" s="591"/>
      <c r="E222" s="591"/>
      <c r="F222" s="958"/>
    </row>
    <row r="223" spans="1:6" s="322" customFormat="1" ht="12.75" thickBot="1">
      <c r="A223" s="366"/>
      <c r="B223" s="367"/>
      <c r="C223" s="594"/>
      <c r="D223" s="594"/>
      <c r="E223" s="591"/>
      <c r="F223" s="958"/>
    </row>
    <row r="224" spans="1:6" s="322" customFormat="1" ht="12">
      <c r="A224" s="376">
        <v>1390</v>
      </c>
      <c r="B224" s="377" t="s">
        <v>220</v>
      </c>
      <c r="C224" s="595">
        <f>SUM('2.mell '!C524)</f>
        <v>2902336</v>
      </c>
      <c r="D224" s="595">
        <f>SUM('2.mell '!D524)</f>
        <v>3107578</v>
      </c>
      <c r="E224" s="595">
        <f>SUM('2.mell '!E524)</f>
        <v>2903298</v>
      </c>
      <c r="F224" s="962">
        <f t="shared" si="3"/>
        <v>0.9342639187174063</v>
      </c>
    </row>
    <row r="225" spans="1:6" s="322" customFormat="1" ht="12">
      <c r="A225" s="345">
        <v>1391</v>
      </c>
      <c r="B225" s="341" t="s">
        <v>229</v>
      </c>
      <c r="C225" s="988">
        <f>SUM('2.mell '!C525)</f>
        <v>212923</v>
      </c>
      <c r="D225" s="988">
        <f>SUM('2.mell '!D525)</f>
        <v>212923</v>
      </c>
      <c r="E225" s="988">
        <f>SUM('2.mell '!E525)</f>
        <v>227946</v>
      </c>
      <c r="F225" s="960">
        <f t="shared" si="3"/>
        <v>1.070556022599719</v>
      </c>
    </row>
    <row r="226" spans="1:6" s="322" customFormat="1" ht="12.75" thickBot="1">
      <c r="A226" s="353">
        <v>1392</v>
      </c>
      <c r="B226" s="354" t="s">
        <v>230</v>
      </c>
      <c r="C226" s="596"/>
      <c r="D226" s="596"/>
      <c r="E226" s="596"/>
      <c r="F226" s="959"/>
    </row>
    <row r="227" spans="1:6" s="322" customFormat="1" ht="13.5" thickBot="1">
      <c r="A227" s="506"/>
      <c r="B227" s="368" t="s">
        <v>151</v>
      </c>
      <c r="C227" s="591">
        <f>SUM(C224:C226)</f>
        <v>3115259</v>
      </c>
      <c r="D227" s="591">
        <f>SUM(D224:D226)</f>
        <v>3320501</v>
      </c>
      <c r="E227" s="1015">
        <f>SUM(E224:E226)</f>
        <v>3131244</v>
      </c>
      <c r="F227" s="958">
        <f t="shared" si="3"/>
        <v>0.9430034804988765</v>
      </c>
    </row>
    <row r="228" spans="1:6" s="322" customFormat="1" ht="12.75">
      <c r="A228" s="538"/>
      <c r="B228" s="370"/>
      <c r="C228" s="597"/>
      <c r="D228" s="597"/>
      <c r="E228" s="589"/>
      <c r="F228" s="956"/>
    </row>
    <row r="229" spans="1:6" s="322" customFormat="1" ht="13.5" thickBot="1">
      <c r="A229" s="353">
        <v>1393</v>
      </c>
      <c r="B229" s="387" t="s">
        <v>220</v>
      </c>
      <c r="C229" s="592"/>
      <c r="D229" s="592"/>
      <c r="E229" s="592"/>
      <c r="F229" s="959"/>
    </row>
    <row r="230" spans="1:6" s="322" customFormat="1" ht="13.5" thickBot="1">
      <c r="A230" s="506"/>
      <c r="B230" s="368" t="s">
        <v>158</v>
      </c>
      <c r="C230" s="591"/>
      <c r="D230" s="591"/>
      <c r="E230" s="591"/>
      <c r="F230" s="958"/>
    </row>
    <row r="231" spans="1:6" s="322" customFormat="1" ht="13.5" thickBot="1">
      <c r="A231" s="506"/>
      <c r="B231" s="368"/>
      <c r="C231" s="591"/>
      <c r="D231" s="591"/>
      <c r="E231" s="591"/>
      <c r="F231" s="958"/>
    </row>
    <row r="232" spans="1:6" s="322" customFormat="1" ht="13.5" thickBot="1">
      <c r="A232" s="506"/>
      <c r="B232" s="885" t="s">
        <v>438</v>
      </c>
      <c r="C232" s="911"/>
      <c r="D232" s="911"/>
      <c r="E232" s="911">
        <f>SUM('2.mell '!E528)</f>
        <v>-11827</v>
      </c>
      <c r="F232" s="958"/>
    </row>
    <row r="233" spans="1:6" s="322" customFormat="1" ht="13.5" thickBot="1">
      <c r="A233" s="506"/>
      <c r="B233" s="368"/>
      <c r="C233" s="591"/>
      <c r="D233" s="591"/>
      <c r="E233" s="591"/>
      <c r="F233" s="958"/>
    </row>
    <row r="234" spans="1:6" s="391" customFormat="1" ht="13.5" thickBot="1">
      <c r="A234" s="373"/>
      <c r="B234" s="374" t="s">
        <v>185</v>
      </c>
      <c r="C234" s="375">
        <f>SUM(C227+C213)</f>
        <v>3505654</v>
      </c>
      <c r="D234" s="375">
        <f>SUM(D227+D213)</f>
        <v>3896317</v>
      </c>
      <c r="E234" s="375">
        <f>SUM(E227+E213+E232+E221)</f>
        <v>3733560</v>
      </c>
      <c r="F234" s="958">
        <f t="shared" si="3"/>
        <v>0.9582279881231429</v>
      </c>
    </row>
    <row r="235" spans="1:6" s="391" customFormat="1" ht="12.75">
      <c r="A235" s="390"/>
      <c r="B235" s="449"/>
      <c r="C235" s="598"/>
      <c r="D235" s="598"/>
      <c r="E235" s="598"/>
      <c r="F235" s="956"/>
    </row>
    <row r="236" spans="1:6" s="391" customFormat="1" ht="12.75">
      <c r="A236" s="392"/>
      <c r="B236" s="326" t="s">
        <v>1197</v>
      </c>
      <c r="C236" s="562"/>
      <c r="D236" s="562"/>
      <c r="E236" s="562"/>
      <c r="F236" s="602"/>
    </row>
    <row r="237" spans="1:6" ht="6.75" customHeight="1">
      <c r="A237" s="328"/>
      <c r="B237" s="329"/>
      <c r="C237" s="562"/>
      <c r="D237" s="562"/>
      <c r="E237" s="562"/>
      <c r="F237" s="602"/>
    </row>
    <row r="238" spans="1:6" s="322" customFormat="1" ht="12">
      <c r="A238" s="345">
        <v>1511</v>
      </c>
      <c r="B238" s="341" t="s">
        <v>1134</v>
      </c>
      <c r="C238" s="571">
        <f>SUM(C195+C136+C10)</f>
        <v>723560</v>
      </c>
      <c r="D238" s="571">
        <f>SUM(D195+D136+D10+D170)</f>
        <v>680787</v>
      </c>
      <c r="E238" s="1187">
        <f>SUM(E195+E136+E10+E170)</f>
        <v>684058</v>
      </c>
      <c r="F238" s="948">
        <f t="shared" si="3"/>
        <v>1.0048047333453782</v>
      </c>
    </row>
    <row r="239" spans="1:6" s="322" customFormat="1" ht="12">
      <c r="A239" s="345">
        <v>1512</v>
      </c>
      <c r="B239" s="341" t="s">
        <v>1215</v>
      </c>
      <c r="C239" s="571"/>
      <c r="D239" s="571">
        <f>SUM(D200+D24)</f>
        <v>45141</v>
      </c>
      <c r="E239" s="1187">
        <f>SUM(E200+E24)</f>
        <v>44345</v>
      </c>
      <c r="F239" s="948">
        <f t="shared" si="3"/>
        <v>0.9823663631731685</v>
      </c>
    </row>
    <row r="240" spans="1:6" s="322" customFormat="1" ht="12">
      <c r="A240" s="345">
        <v>1513</v>
      </c>
      <c r="B240" s="341" t="s">
        <v>1073</v>
      </c>
      <c r="C240" s="571">
        <f>SUM(C14+C137+C196)</f>
        <v>223272</v>
      </c>
      <c r="D240" s="571">
        <f>SUM(D14+D137+D196+D175)</f>
        <v>253587</v>
      </c>
      <c r="E240" s="1187">
        <f>SUM(E14+E137+E196+E175)</f>
        <v>253098</v>
      </c>
      <c r="F240" s="948">
        <f t="shared" si="3"/>
        <v>0.9980716677116729</v>
      </c>
    </row>
    <row r="241" spans="1:6" s="322" customFormat="1" ht="12">
      <c r="A241" s="345">
        <v>1514</v>
      </c>
      <c r="B241" s="341" t="s">
        <v>1135</v>
      </c>
      <c r="C241" s="571">
        <f>SUM(C138+C18+C197)</f>
        <v>56406</v>
      </c>
      <c r="D241" s="571">
        <f>SUM(D138+D18+D197)</f>
        <v>774424</v>
      </c>
      <c r="E241" s="1187">
        <f>SUM(E138+E18+E197)</f>
        <v>779300</v>
      </c>
      <c r="F241" s="948">
        <f t="shared" si="3"/>
        <v>1.0062962924702747</v>
      </c>
    </row>
    <row r="242" spans="1:6" s="322" customFormat="1" ht="12">
      <c r="A242" s="345">
        <v>1515</v>
      </c>
      <c r="B242" s="341" t="s">
        <v>1196</v>
      </c>
      <c r="C242" s="571">
        <f>SUM(C198)</f>
        <v>207659</v>
      </c>
      <c r="D242" s="571">
        <f>SUM(D198+D139)</f>
        <v>216382</v>
      </c>
      <c r="E242" s="1187">
        <f>SUM(E198+E139)</f>
        <v>216092</v>
      </c>
      <c r="F242" s="948">
        <f t="shared" si="3"/>
        <v>0.9986597776155133</v>
      </c>
    </row>
    <row r="243" spans="1:6" s="322" customFormat="1" ht="12">
      <c r="A243" s="345">
        <v>1516</v>
      </c>
      <c r="B243" s="341" t="s">
        <v>32</v>
      </c>
      <c r="C243" s="571"/>
      <c r="D243" s="571">
        <f>SUM(D23+D171+D140+D199)</f>
        <v>35370</v>
      </c>
      <c r="E243" s="1187">
        <f>SUM(E23+E171+E140+E199)</f>
        <v>36188</v>
      </c>
      <c r="F243" s="948">
        <f t="shared" si="3"/>
        <v>1.0231269437376307</v>
      </c>
    </row>
    <row r="244" spans="1:6" s="322" customFormat="1" ht="12">
      <c r="A244" s="345">
        <v>1517</v>
      </c>
      <c r="B244" s="341" t="s">
        <v>1136</v>
      </c>
      <c r="C244" s="571">
        <f>SUM(C201+C141+C25)</f>
        <v>514368</v>
      </c>
      <c r="D244" s="571">
        <f>SUM(D201+D141+D25+D142+D174)</f>
        <v>992753</v>
      </c>
      <c r="E244" s="1187">
        <f>SUM(E201+E141+E25+E142+E174)</f>
        <v>849534</v>
      </c>
      <c r="F244" s="948">
        <f t="shared" si="3"/>
        <v>0.8557355152792285</v>
      </c>
    </row>
    <row r="245" spans="1:6" s="322" customFormat="1" ht="12">
      <c r="A245" s="345">
        <v>1518</v>
      </c>
      <c r="B245" s="341" t="s">
        <v>1137</v>
      </c>
      <c r="C245" s="571">
        <f>SUM(C202+C143+C31)</f>
        <v>30000</v>
      </c>
      <c r="D245" s="571">
        <f>SUM(D202+D143+D31+D172)</f>
        <v>60103</v>
      </c>
      <c r="E245" s="1187">
        <f>SUM(E202+E143+E31+E172)</f>
        <v>60139</v>
      </c>
      <c r="F245" s="948">
        <f t="shared" si="3"/>
        <v>1.0005989717651365</v>
      </c>
    </row>
    <row r="246" spans="1:6" s="322" customFormat="1" ht="12.75" thickBot="1">
      <c r="A246" s="351">
        <v>1519</v>
      </c>
      <c r="B246" s="395" t="s">
        <v>108</v>
      </c>
      <c r="C246" s="577"/>
      <c r="D246" s="577">
        <f>SUM(D173)</f>
        <v>11137</v>
      </c>
      <c r="E246" s="1188">
        <f>SUM(E173)</f>
        <v>11137</v>
      </c>
      <c r="F246" s="957">
        <f t="shared" si="3"/>
        <v>1</v>
      </c>
    </row>
    <row r="247" spans="1:6" s="322" customFormat="1" ht="12.75" thickBot="1">
      <c r="A247" s="344">
        <v>1510</v>
      </c>
      <c r="B247" s="343" t="s">
        <v>964</v>
      </c>
      <c r="C247" s="570">
        <f>SUM(C238:C245)</f>
        <v>1755265</v>
      </c>
      <c r="D247" s="570">
        <f>SUM(D238:D246)</f>
        <v>3069684</v>
      </c>
      <c r="E247" s="1189">
        <f>SUM(E238:E246)</f>
        <v>2933891</v>
      </c>
      <c r="F247" s="958">
        <f t="shared" si="3"/>
        <v>0.955763199078472</v>
      </c>
    </row>
    <row r="248" spans="1:6" s="322" customFormat="1" ht="12">
      <c r="A248" s="346">
        <v>1521</v>
      </c>
      <c r="B248" s="341" t="s">
        <v>1083</v>
      </c>
      <c r="C248" s="573">
        <f>SUM(C35)</f>
        <v>6557164</v>
      </c>
      <c r="D248" s="573">
        <f>SUM(D35)</f>
        <v>6790855</v>
      </c>
      <c r="E248" s="1190">
        <f>SUM(E35)</f>
        <v>6790855</v>
      </c>
      <c r="F248" s="960">
        <f t="shared" si="3"/>
        <v>1</v>
      </c>
    </row>
    <row r="249" spans="1:6" s="322" customFormat="1" ht="12">
      <c r="A249" s="346">
        <v>1522</v>
      </c>
      <c r="B249" s="341" t="s">
        <v>1085</v>
      </c>
      <c r="C249" s="573"/>
      <c r="D249" s="573">
        <f>SUM(D41)</f>
        <v>51471</v>
      </c>
      <c r="E249" s="1190">
        <f>SUM(E41)</f>
        <v>51471</v>
      </c>
      <c r="F249" s="948">
        <f t="shared" si="3"/>
        <v>1</v>
      </c>
    </row>
    <row r="250" spans="1:6" s="322" customFormat="1" ht="12">
      <c r="A250" s="345">
        <v>1523</v>
      </c>
      <c r="B250" s="347" t="s">
        <v>1084</v>
      </c>
      <c r="C250" s="571">
        <f>SUM(C43)</f>
        <v>170000</v>
      </c>
      <c r="D250" s="571">
        <f>SUM(D43)</f>
        <v>166524</v>
      </c>
      <c r="E250" s="1187">
        <f>SUM(E43)</f>
        <v>166524</v>
      </c>
      <c r="F250" s="948">
        <f t="shared" si="3"/>
        <v>1</v>
      </c>
    </row>
    <row r="251" spans="1:6" s="322" customFormat="1" ht="12">
      <c r="A251" s="345">
        <v>1524</v>
      </c>
      <c r="B251" s="341" t="s">
        <v>1179</v>
      </c>
      <c r="C251" s="571">
        <f>SUM(C49)</f>
        <v>403490</v>
      </c>
      <c r="D251" s="571">
        <f>SUM(D49)</f>
        <v>380784</v>
      </c>
      <c r="E251" s="1187">
        <f>SUM(E49)</f>
        <v>380784</v>
      </c>
      <c r="F251" s="948">
        <f t="shared" si="3"/>
        <v>1</v>
      </c>
    </row>
    <row r="252" spans="1:6" s="322" customFormat="1" ht="12">
      <c r="A252" s="346">
        <v>1525</v>
      </c>
      <c r="B252" s="341" t="s">
        <v>1215</v>
      </c>
      <c r="C252" s="571">
        <f>SUM(C45)</f>
        <v>765000</v>
      </c>
      <c r="D252" s="571">
        <f>SUM(D45)</f>
        <v>0</v>
      </c>
      <c r="E252" s="1187">
        <f>SUM(E45)</f>
        <v>0</v>
      </c>
      <c r="F252" s="602"/>
    </row>
    <row r="253" spans="1:6" s="322" customFormat="1" ht="12">
      <c r="A253" s="345">
        <v>1526</v>
      </c>
      <c r="B253" s="341" t="s">
        <v>1087</v>
      </c>
      <c r="C253" s="571">
        <f aca="true" t="shared" si="4" ref="C253:E254">SUM(C58)</f>
        <v>0</v>
      </c>
      <c r="D253" s="571">
        <f t="shared" si="4"/>
        <v>22500</v>
      </c>
      <c r="E253" s="1187">
        <f t="shared" si="4"/>
        <v>23138</v>
      </c>
      <c r="F253" s="948">
        <f t="shared" si="3"/>
        <v>1.0283555555555555</v>
      </c>
    </row>
    <row r="254" spans="1:6" s="322" customFormat="1" ht="12">
      <c r="A254" s="345">
        <v>1527</v>
      </c>
      <c r="B254" s="341" t="s">
        <v>1088</v>
      </c>
      <c r="C254" s="571">
        <f t="shared" si="4"/>
        <v>0</v>
      </c>
      <c r="D254" s="571">
        <f t="shared" si="4"/>
        <v>0</v>
      </c>
      <c r="E254" s="1187">
        <f t="shared" si="4"/>
        <v>0</v>
      </c>
      <c r="F254" s="948"/>
    </row>
    <row r="255" spans="1:6" s="322" customFormat="1" ht="12.75" thickBot="1">
      <c r="A255" s="379">
        <v>1528</v>
      </c>
      <c r="B255" s="350" t="s">
        <v>997</v>
      </c>
      <c r="C255" s="577"/>
      <c r="D255" s="577">
        <f>SUM(D60)</f>
        <v>2111</v>
      </c>
      <c r="E255" s="1188">
        <f>SUM(E60)</f>
        <v>2111</v>
      </c>
      <c r="F255" s="957">
        <f t="shared" si="3"/>
        <v>1</v>
      </c>
    </row>
    <row r="256" spans="1:6" s="322" customFormat="1" ht="12.75" thickBot="1">
      <c r="A256" s="344">
        <v>1520</v>
      </c>
      <c r="B256" s="343" t="s">
        <v>464</v>
      </c>
      <c r="C256" s="570">
        <f>SUM(C248:C254)</f>
        <v>7895654</v>
      </c>
      <c r="D256" s="570">
        <f>SUM(D248:D255)</f>
        <v>7414245</v>
      </c>
      <c r="E256" s="1189">
        <f>SUM(E248:E255)</f>
        <v>7414883</v>
      </c>
      <c r="F256" s="986">
        <f t="shared" si="3"/>
        <v>1.0000860505688711</v>
      </c>
    </row>
    <row r="257" spans="1:6" s="322" customFormat="1" ht="12">
      <c r="A257" s="376">
        <v>1531</v>
      </c>
      <c r="B257" s="347" t="s">
        <v>27</v>
      </c>
      <c r="C257" s="599">
        <f>SUM(C63+C64)</f>
        <v>1267600</v>
      </c>
      <c r="D257" s="376">
        <f aca="true" t="shared" si="5" ref="D257:E259">SUM(D63)</f>
        <v>1311884</v>
      </c>
      <c r="E257" s="1191">
        <f t="shared" si="5"/>
        <v>1311883</v>
      </c>
      <c r="F257" s="962">
        <f t="shared" si="3"/>
        <v>0.9999992377374829</v>
      </c>
    </row>
    <row r="258" spans="1:6" s="322" customFormat="1" ht="12">
      <c r="A258" s="345">
        <v>1532</v>
      </c>
      <c r="B258" s="347" t="s">
        <v>1223</v>
      </c>
      <c r="C258" s="345"/>
      <c r="D258" s="573">
        <f t="shared" si="5"/>
        <v>243401</v>
      </c>
      <c r="E258" s="1190">
        <f t="shared" si="5"/>
        <v>243401</v>
      </c>
      <c r="F258" s="948">
        <f t="shared" si="3"/>
        <v>1</v>
      </c>
    </row>
    <row r="259" spans="1:6" s="322" customFormat="1" ht="12.75" thickBot="1">
      <c r="A259" s="379">
        <v>1533</v>
      </c>
      <c r="B259" s="395" t="s">
        <v>167</v>
      </c>
      <c r="C259" s="577">
        <f>SUM(C65)</f>
        <v>128469</v>
      </c>
      <c r="D259" s="577">
        <f t="shared" si="5"/>
        <v>221977</v>
      </c>
      <c r="E259" s="1188">
        <f t="shared" si="5"/>
        <v>221976</v>
      </c>
      <c r="F259" s="957">
        <f t="shared" si="3"/>
        <v>0.9999954950287643</v>
      </c>
    </row>
    <row r="260" spans="1:6" s="322" customFormat="1" ht="12.75" thickBot="1">
      <c r="A260" s="344">
        <v>1530</v>
      </c>
      <c r="B260" s="359" t="s">
        <v>164</v>
      </c>
      <c r="C260" s="570">
        <f>SUM(C70)</f>
        <v>0</v>
      </c>
      <c r="D260" s="570">
        <f>SUM(D207+D67+D178)</f>
        <v>45889</v>
      </c>
      <c r="E260" s="1189">
        <f>SUM(E207+E67+E178)</f>
        <v>58450</v>
      </c>
      <c r="F260" s="958">
        <f t="shared" si="3"/>
        <v>1.2737257294776525</v>
      </c>
    </row>
    <row r="261" spans="1:6" s="322" customFormat="1" ht="12.75" thickBot="1">
      <c r="A261" s="366">
        <v>1533</v>
      </c>
      <c r="B261" s="359" t="s">
        <v>1150</v>
      </c>
      <c r="C261" s="579"/>
      <c r="D261" s="579">
        <f>SUM(D72)</f>
        <v>25000</v>
      </c>
      <c r="E261" s="1192">
        <f>SUM(E72)</f>
        <v>25000</v>
      </c>
      <c r="F261" s="958">
        <f t="shared" si="3"/>
        <v>1</v>
      </c>
    </row>
    <row r="262" spans="1:6" s="322" customFormat="1" ht="12.75" thickBot="1">
      <c r="A262" s="366">
        <v>1535</v>
      </c>
      <c r="B262" s="359" t="s">
        <v>1117</v>
      </c>
      <c r="C262" s="579"/>
      <c r="D262" s="579">
        <f>SUM(D205+D148+D69)</f>
        <v>0</v>
      </c>
      <c r="E262" s="1192">
        <f>SUM(E205+E148+E69)</f>
        <v>85813</v>
      </c>
      <c r="F262" s="958"/>
    </row>
    <row r="263" spans="1:6" s="322" customFormat="1" ht="12.75" thickBot="1">
      <c r="A263" s="366">
        <v>1540</v>
      </c>
      <c r="B263" s="359" t="s">
        <v>1201</v>
      </c>
      <c r="C263" s="579"/>
      <c r="D263" s="579">
        <f>SUM(D74+D209)</f>
        <v>14955</v>
      </c>
      <c r="E263" s="1192">
        <f>SUM(E74+E209)</f>
        <v>14700</v>
      </c>
      <c r="F263" s="956">
        <f t="shared" si="3"/>
        <v>0.9829488465396189</v>
      </c>
    </row>
    <row r="264" spans="1:6" s="322" customFormat="1" ht="12.75" thickBot="1">
      <c r="A264" s="366">
        <v>1550</v>
      </c>
      <c r="B264" s="359" t="s">
        <v>180</v>
      </c>
      <c r="C264" s="579"/>
      <c r="D264" s="579">
        <f>SUM(D146+D76+D180+D211)</f>
        <v>506602</v>
      </c>
      <c r="E264" s="1192">
        <f>SUM(E146+E76+E180+E211)</f>
        <v>506602</v>
      </c>
      <c r="F264" s="959">
        <f t="shared" si="3"/>
        <v>1</v>
      </c>
    </row>
    <row r="265" spans="1:6" s="322" customFormat="1" ht="18" customHeight="1" thickBot="1">
      <c r="A265" s="366"/>
      <c r="B265" s="526" t="s">
        <v>177</v>
      </c>
      <c r="C265" s="582">
        <f>SUM(C260+C256+C247+C257+C259)</f>
        <v>11046988</v>
      </c>
      <c r="D265" s="582">
        <f>SUM(D260+D256+D247+D257+D259+D264+D258+D263+D262+D261)</f>
        <v>12853637</v>
      </c>
      <c r="E265" s="1193">
        <f>SUM(E260+E256+E247+E257+E259+E264+E258+E263+E262+E261)</f>
        <v>12816599</v>
      </c>
      <c r="F265" s="991">
        <f t="shared" si="3"/>
        <v>0.9971184809404529</v>
      </c>
    </row>
    <row r="266" spans="1:6" s="322" customFormat="1" ht="12" customHeight="1">
      <c r="A266" s="394">
        <v>1560</v>
      </c>
      <c r="B266" s="331" t="s">
        <v>1148</v>
      </c>
      <c r="C266" s="917"/>
      <c r="D266" s="917">
        <f>SUM(D80)</f>
        <v>48907</v>
      </c>
      <c r="E266" s="1194">
        <f>SUM(E80)</f>
        <v>48907</v>
      </c>
      <c r="F266" s="956">
        <f t="shared" si="3"/>
        <v>1</v>
      </c>
    </row>
    <row r="267" spans="1:6" s="322" customFormat="1" ht="12">
      <c r="A267" s="346">
        <v>1571</v>
      </c>
      <c r="B267" s="347" t="s">
        <v>1188</v>
      </c>
      <c r="C267" s="573">
        <f>SUM(C82)</f>
        <v>586113</v>
      </c>
      <c r="D267" s="573">
        <f>SUM(D82)</f>
        <v>944629</v>
      </c>
      <c r="E267" s="1190">
        <f>SUM(E82+E215)</f>
        <v>944845</v>
      </c>
      <c r="F267" s="948">
        <f t="shared" si="3"/>
        <v>1.0002286611992646</v>
      </c>
    </row>
    <row r="268" spans="1:6" s="322" customFormat="1" ht="12">
      <c r="A268" s="345">
        <v>1572</v>
      </c>
      <c r="B268" s="341" t="s">
        <v>1229</v>
      </c>
      <c r="C268" s="571">
        <f>SUM(C87)</f>
        <v>250000</v>
      </c>
      <c r="D268" s="571">
        <f>SUM(D87)</f>
        <v>0</v>
      </c>
      <c r="E268" s="1187">
        <f>SUM(E87)</f>
        <v>0</v>
      </c>
      <c r="F268" s="602"/>
    </row>
    <row r="269" spans="1:6" s="322" customFormat="1" ht="12">
      <c r="A269" s="345">
        <v>1573</v>
      </c>
      <c r="B269" s="341" t="s">
        <v>26</v>
      </c>
      <c r="C269" s="571">
        <f>SUM(C90+C91)</f>
        <v>433405</v>
      </c>
      <c r="D269" s="571">
        <f>SUM(D90+D91)</f>
        <v>0</v>
      </c>
      <c r="E269" s="1187">
        <f>SUM(E90+E91)</f>
        <v>0</v>
      </c>
      <c r="F269" s="602"/>
    </row>
    <row r="270" spans="1:6" s="322" customFormat="1" ht="12.75" thickBot="1">
      <c r="A270" s="379">
        <v>1574</v>
      </c>
      <c r="B270" s="350" t="s">
        <v>414</v>
      </c>
      <c r="C270" s="577">
        <f>SUM(C89)</f>
        <v>4067</v>
      </c>
      <c r="D270" s="577">
        <f>SUM(D89)</f>
        <v>0</v>
      </c>
      <c r="E270" s="1188">
        <f>SUM(E89)</f>
        <v>0</v>
      </c>
      <c r="F270" s="959"/>
    </row>
    <row r="271" spans="1:6" s="322" customFormat="1" ht="12.75" thickBot="1">
      <c r="A271" s="344">
        <v>1570</v>
      </c>
      <c r="B271" s="343" t="s">
        <v>1189</v>
      </c>
      <c r="C271" s="570">
        <f>SUM(C267:C270)</f>
        <v>1273585</v>
      </c>
      <c r="D271" s="570">
        <f>SUM(D267:D270)</f>
        <v>944629</v>
      </c>
      <c r="E271" s="1189">
        <f>SUM(E267:E270)</f>
        <v>944845</v>
      </c>
      <c r="F271" s="958">
        <f aca="true" t="shared" si="6" ref="F271:F297">SUM(E271/D271)</f>
        <v>1.0002286611992646</v>
      </c>
    </row>
    <row r="272" spans="1:6" s="322" customFormat="1" ht="12">
      <c r="A272" s="376">
        <v>1581</v>
      </c>
      <c r="B272" s="377" t="s">
        <v>186</v>
      </c>
      <c r="C272" s="573">
        <f>SUM(C94)</f>
        <v>2155033</v>
      </c>
      <c r="D272" s="573">
        <f>SUM(D94)</f>
        <v>1595282</v>
      </c>
      <c r="E272" s="1190">
        <f>SUM(E94)</f>
        <v>935093</v>
      </c>
      <c r="F272" s="960">
        <f t="shared" si="6"/>
        <v>0.5861615689263716</v>
      </c>
    </row>
    <row r="273" spans="1:6" s="322" customFormat="1" ht="12">
      <c r="A273" s="345">
        <v>1582</v>
      </c>
      <c r="B273" s="341" t="s">
        <v>187</v>
      </c>
      <c r="C273" s="571"/>
      <c r="D273" s="571"/>
      <c r="E273" s="1187"/>
      <c r="F273" s="602"/>
    </row>
    <row r="274" spans="1:6" s="322" customFormat="1" ht="12.75" thickBot="1">
      <c r="A274" s="353">
        <v>1583</v>
      </c>
      <c r="B274" s="361" t="s">
        <v>189</v>
      </c>
      <c r="C274" s="586">
        <f>SUM(C103)</f>
        <v>819000</v>
      </c>
      <c r="D274" s="586">
        <f>SUM(D103)</f>
        <v>509195</v>
      </c>
      <c r="E274" s="1195">
        <f>SUM(E103)</f>
        <v>509195</v>
      </c>
      <c r="F274" s="957">
        <f t="shared" si="6"/>
        <v>1</v>
      </c>
    </row>
    <row r="275" spans="1:6" s="322" customFormat="1" ht="12.75" thickBot="1">
      <c r="A275" s="344">
        <v>1580</v>
      </c>
      <c r="B275" s="355" t="s">
        <v>190</v>
      </c>
      <c r="C275" s="570">
        <f>SUM(C272:C274)</f>
        <v>2974033</v>
      </c>
      <c r="D275" s="570">
        <f>SUM(D272:D274)</f>
        <v>2104477</v>
      </c>
      <c r="E275" s="1189">
        <f>SUM(E272:E274)</f>
        <v>1444288</v>
      </c>
      <c r="F275" s="986">
        <f t="shared" si="6"/>
        <v>0.6862930789930229</v>
      </c>
    </row>
    <row r="276" spans="1:6" s="322" customFormat="1" ht="12.75" thickBot="1">
      <c r="A276" s="344">
        <v>1582</v>
      </c>
      <c r="B276" s="367" t="s">
        <v>1208</v>
      </c>
      <c r="C276" s="570">
        <f>SUM(C110)</f>
        <v>0</v>
      </c>
      <c r="D276" s="570">
        <f>SUM(D110)</f>
        <v>1158</v>
      </c>
      <c r="E276" s="1189">
        <f>SUM(E110)</f>
        <v>1158</v>
      </c>
      <c r="F276" s="986">
        <f t="shared" si="6"/>
        <v>1</v>
      </c>
    </row>
    <row r="277" spans="1:6" s="322" customFormat="1" ht="12.75" thickBot="1">
      <c r="A277" s="344">
        <v>1583</v>
      </c>
      <c r="B277" s="359" t="s">
        <v>191</v>
      </c>
      <c r="C277" s="579">
        <f>SUM(C113)</f>
        <v>248534</v>
      </c>
      <c r="D277" s="579">
        <f>SUM(D113+D152)</f>
        <v>1252303</v>
      </c>
      <c r="E277" s="1192">
        <f>SUM(E113+E152)</f>
        <v>1251536</v>
      </c>
      <c r="F277" s="986">
        <f t="shared" si="6"/>
        <v>0.9993875284176433</v>
      </c>
    </row>
    <row r="278" spans="1:6" s="322" customFormat="1" ht="12.75" thickBot="1">
      <c r="A278" s="344">
        <v>1584</v>
      </c>
      <c r="B278" s="359" t="s">
        <v>1202</v>
      </c>
      <c r="C278" s="366">
        <f>SUM(C155+C115)</f>
        <v>90000</v>
      </c>
      <c r="D278" s="366">
        <f>SUM(D155+D115)</f>
        <v>46138</v>
      </c>
      <c r="E278" s="1196">
        <f>SUM(E155+E115)</f>
        <v>46143</v>
      </c>
      <c r="F278" s="986">
        <f t="shared" si="6"/>
        <v>1.0001083705405522</v>
      </c>
    </row>
    <row r="279" spans="1:6" s="322" customFormat="1" ht="18" customHeight="1" thickBot="1">
      <c r="A279" s="344"/>
      <c r="B279" s="528" t="s">
        <v>183</v>
      </c>
      <c r="C279" s="525">
        <f>SUM(C276+C275+C271+C277+C278)</f>
        <v>4586152</v>
      </c>
      <c r="D279" s="525">
        <f>SUM(D276+D275+D271+D277+D278+D266)</f>
        <v>4397612</v>
      </c>
      <c r="E279" s="1197">
        <f>SUM(E276+E275+E271+E277+E278+E266)</f>
        <v>3736877</v>
      </c>
      <c r="F279" s="986">
        <f t="shared" si="6"/>
        <v>0.8497514105382649</v>
      </c>
    </row>
    <row r="280" spans="1:6" s="322" customFormat="1" ht="15.75" thickBot="1">
      <c r="A280" s="344"/>
      <c r="B280" s="444" t="s">
        <v>1241</v>
      </c>
      <c r="C280" s="344">
        <f>SUM(C279+C265)</f>
        <v>15633140</v>
      </c>
      <c r="D280" s="344">
        <f>SUM(D279+D265)</f>
        <v>17251249</v>
      </c>
      <c r="E280" s="1198">
        <f>SUM(E279+E265)</f>
        <v>16553476</v>
      </c>
      <c r="F280" s="986">
        <f t="shared" si="6"/>
        <v>0.9595523199508627</v>
      </c>
    </row>
    <row r="281" spans="1:6" s="322" customFormat="1" ht="12" customHeight="1">
      <c r="A281" s="376">
        <v>1591</v>
      </c>
      <c r="B281" s="350" t="s">
        <v>153</v>
      </c>
      <c r="C281" s="600"/>
      <c r="D281" s="600"/>
      <c r="E281" s="1199"/>
      <c r="F281" s="956"/>
    </row>
    <row r="282" spans="1:6" s="322" customFormat="1" ht="12" customHeight="1">
      <c r="A282" s="345">
        <v>1592</v>
      </c>
      <c r="B282" s="341" t="s">
        <v>154</v>
      </c>
      <c r="C282" s="562"/>
      <c r="D282" s="562"/>
      <c r="E282" s="1200"/>
      <c r="F282" s="602"/>
    </row>
    <row r="283" spans="1:6" s="322" customFormat="1" ht="12" customHeight="1">
      <c r="A283" s="345">
        <v>1593</v>
      </c>
      <c r="B283" s="341" t="s">
        <v>231</v>
      </c>
      <c r="C283" s="562"/>
      <c r="D283" s="562"/>
      <c r="E283" s="1200"/>
      <c r="F283" s="602"/>
    </row>
    <row r="284" spans="1:6" s="322" customFormat="1" ht="12" customHeight="1" thickBot="1">
      <c r="A284" s="690">
        <v>1594</v>
      </c>
      <c r="B284" s="689" t="s">
        <v>192</v>
      </c>
      <c r="C284" s="691">
        <f>SUM(C227+C184+C159)</f>
        <v>4931233</v>
      </c>
      <c r="D284" s="691">
        <f>SUM(D227+D184+D159)</f>
        <v>5038493</v>
      </c>
      <c r="E284" s="1201">
        <f>SUM(E227+E184+E159)</f>
        <v>4674275</v>
      </c>
      <c r="F284" s="968">
        <f t="shared" si="6"/>
        <v>0.927712909395726</v>
      </c>
    </row>
    <row r="285" spans="1:6" s="322" customFormat="1" ht="12.75" customHeight="1" thickBot="1">
      <c r="A285" s="379"/>
      <c r="B285" s="528" t="s">
        <v>151</v>
      </c>
      <c r="C285" s="579">
        <f>SUM(C281:C284)</f>
        <v>4931233</v>
      </c>
      <c r="D285" s="579">
        <f>SUM(D281:D284)</f>
        <v>5038493</v>
      </c>
      <c r="E285" s="1192">
        <f>SUM(E281:E284)</f>
        <v>4674275</v>
      </c>
      <c r="F285" s="986">
        <f t="shared" si="6"/>
        <v>0.927712909395726</v>
      </c>
    </row>
    <row r="286" spans="1:6" s="322" customFormat="1" ht="12.75" customHeight="1">
      <c r="A286" s="346">
        <v>1595</v>
      </c>
      <c r="B286" s="377" t="s">
        <v>153</v>
      </c>
      <c r="C286" s="599">
        <f>SUM(C127)</f>
        <v>420000</v>
      </c>
      <c r="D286" s="599">
        <f>SUM(D127)</f>
        <v>0</v>
      </c>
      <c r="E286" s="1202">
        <f>SUM(E127)</f>
        <v>0</v>
      </c>
      <c r="F286" s="956"/>
    </row>
    <row r="287" spans="1:6" s="322" customFormat="1" ht="12.75" customHeight="1">
      <c r="A287" s="345"/>
      <c r="B287" s="926" t="s">
        <v>193</v>
      </c>
      <c r="C287" s="571"/>
      <c r="D287" s="571"/>
      <c r="E287" s="1187"/>
      <c r="F287" s="602"/>
    </row>
    <row r="288" spans="1:6" s="322" customFormat="1" ht="12.75" customHeight="1">
      <c r="A288" s="345">
        <v>1596</v>
      </c>
      <c r="B288" s="341" t="s">
        <v>154</v>
      </c>
      <c r="C288" s="573"/>
      <c r="D288" s="573"/>
      <c r="E288" s="1190"/>
      <c r="F288" s="602"/>
    </row>
    <row r="289" spans="1:6" s="322" customFormat="1" ht="12.75" customHeight="1">
      <c r="A289" s="345">
        <v>1597</v>
      </c>
      <c r="B289" s="341" t="s">
        <v>231</v>
      </c>
      <c r="C289" s="567"/>
      <c r="D289" s="567"/>
      <c r="E289" s="1203"/>
      <c r="F289" s="602"/>
    </row>
    <row r="290" spans="1:6" s="322" customFormat="1" ht="12.75" customHeight="1" thickBot="1">
      <c r="A290" s="690">
        <v>1598</v>
      </c>
      <c r="B290" s="689" t="s">
        <v>194</v>
      </c>
      <c r="C290" s="691">
        <f>SUM(C230+C163+C188)</f>
        <v>132742</v>
      </c>
      <c r="D290" s="691">
        <f>SUM(D230+D163+D188)</f>
        <v>217311</v>
      </c>
      <c r="E290" s="1201">
        <f>SUM(E230+E163+E188)</f>
        <v>134317</v>
      </c>
      <c r="F290" s="959">
        <f t="shared" si="6"/>
        <v>0.6180865211609169</v>
      </c>
    </row>
    <row r="291" spans="1:6" s="322" customFormat="1" ht="12.75" customHeight="1" thickBot="1">
      <c r="A291" s="379"/>
      <c r="B291" s="528" t="s">
        <v>158</v>
      </c>
      <c r="C291" s="570">
        <f>SUM(C286:C290)</f>
        <v>552742</v>
      </c>
      <c r="D291" s="344">
        <f>SUM(D286:D290)</f>
        <v>217311</v>
      </c>
      <c r="E291" s="1198">
        <f>SUM(E286:E290)</f>
        <v>134317</v>
      </c>
      <c r="F291" s="958">
        <f t="shared" si="6"/>
        <v>0.6180865211609169</v>
      </c>
    </row>
    <row r="292" spans="1:6" s="322" customFormat="1" ht="12.75" customHeight="1">
      <c r="A292" s="346"/>
      <c r="B292" s="906" t="s">
        <v>438</v>
      </c>
      <c r="C292" s="567"/>
      <c r="D292" s="567">
        <f>SUM(D293:D296)</f>
        <v>0</v>
      </c>
      <c r="E292" s="1203">
        <f>SUM(E293:E296)</f>
        <v>-282274</v>
      </c>
      <c r="F292" s="956"/>
    </row>
    <row r="293" spans="1:6" s="322" customFormat="1" ht="12.75" customHeight="1">
      <c r="A293" s="346"/>
      <c r="B293" s="905" t="s">
        <v>998</v>
      </c>
      <c r="C293" s="567"/>
      <c r="D293" s="883"/>
      <c r="E293" s="1204">
        <v>-270438</v>
      </c>
      <c r="F293" s="602"/>
    </row>
    <row r="294" spans="1:6" s="322" customFormat="1" ht="12.75" customHeight="1">
      <c r="A294" s="345"/>
      <c r="B294" s="903" t="s">
        <v>999</v>
      </c>
      <c r="C294" s="562"/>
      <c r="D294" s="910">
        <f>SUM(D164)</f>
        <v>0</v>
      </c>
      <c r="E294" s="1205">
        <v>-9</v>
      </c>
      <c r="F294" s="602"/>
    </row>
    <row r="295" spans="1:6" s="322" customFormat="1" ht="12.75" customHeight="1">
      <c r="A295" s="907"/>
      <c r="B295" s="908" t="s">
        <v>1001</v>
      </c>
      <c r="C295" s="909"/>
      <c r="D295" s="910">
        <f>SUM(D189)</f>
        <v>0</v>
      </c>
      <c r="E295" s="1205">
        <f>SUM(E189)</f>
        <v>0</v>
      </c>
      <c r="F295" s="602"/>
    </row>
    <row r="296" spans="1:6" s="322" customFormat="1" ht="12.75" customHeight="1" thickBot="1">
      <c r="A296" s="353"/>
      <c r="B296" s="904" t="s">
        <v>1000</v>
      </c>
      <c r="C296" s="578"/>
      <c r="D296" s="910">
        <f>SUM(D232)</f>
        <v>0</v>
      </c>
      <c r="E296" s="1205">
        <f>SUM(E232)</f>
        <v>-11827</v>
      </c>
      <c r="F296" s="959"/>
    </row>
    <row r="297" spans="1:6" s="391" customFormat="1" ht="21" customHeight="1" thickBot="1">
      <c r="A297" s="373"/>
      <c r="B297" s="533" t="s">
        <v>1198</v>
      </c>
      <c r="C297" s="576">
        <f>SUM(C279+C265+C286+C288)</f>
        <v>16053140</v>
      </c>
      <c r="D297" s="576">
        <f>SUM(D279+D265+D286+D288+D292)</f>
        <v>17251249</v>
      </c>
      <c r="E297" s="1206">
        <f>SUM(E279+E265+E286+E288+E292)</f>
        <v>16271202</v>
      </c>
      <c r="F297" s="991">
        <f t="shared" si="6"/>
        <v>0.9431897945476295</v>
      </c>
    </row>
  </sheetData>
  <mergeCells count="8">
    <mergeCell ref="A2:F2"/>
    <mergeCell ref="A1:F1"/>
    <mergeCell ref="F5:F6"/>
    <mergeCell ref="B5:B6"/>
    <mergeCell ref="A5:A6"/>
    <mergeCell ref="C5:C6"/>
    <mergeCell ref="D5:D6"/>
    <mergeCell ref="E5:E6"/>
  </mergeCells>
  <printOptions horizontalCentered="1"/>
  <pageMargins left="0" right="0" top="0.1968503937007874" bottom="0.3937007874015748" header="0" footer="0"/>
  <pageSetup firstPageNumber="2" useFirstPageNumber="1" horizontalDpi="300" verticalDpi="300" orientation="landscape" paperSize="9" scale="90" r:id="rId1"/>
  <headerFooter alignWithMargins="0">
    <oddFooter>&amp;C&amp;P. oldal</oddFooter>
  </headerFooter>
  <rowBreaks count="3" manualBreakCount="3">
    <brk id="48" max="255" man="1"/>
    <brk id="183" max="255" man="1"/>
    <brk id="227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3:C23"/>
  <sheetViews>
    <sheetView workbookViewId="0" topLeftCell="A1">
      <selection activeCell="B19" sqref="B19:C21"/>
    </sheetView>
  </sheetViews>
  <sheetFormatPr defaultColWidth="9.00390625" defaultRowHeight="12.75"/>
  <cols>
    <col min="1" max="1" width="8.375" style="0" customWidth="1"/>
    <col min="2" max="2" width="51.875" style="0" customWidth="1"/>
    <col min="3" max="3" width="15.125" style="0" customWidth="1"/>
  </cols>
  <sheetData>
    <row r="3" spans="1:3" ht="12.75">
      <c r="A3" s="1626" t="s">
        <v>882</v>
      </c>
      <c r="B3" s="1445"/>
      <c r="C3" s="1445"/>
    </row>
    <row r="4" spans="1:3" ht="12.75">
      <c r="A4" s="1624" t="s">
        <v>207</v>
      </c>
      <c r="B4" s="1623"/>
      <c r="C4" s="1623"/>
    </row>
    <row r="5" spans="1:3" ht="12.75">
      <c r="A5" s="1624" t="s">
        <v>891</v>
      </c>
      <c r="B5" s="1625"/>
      <c r="C5" s="1625"/>
    </row>
    <row r="6" spans="1:3" ht="12.75">
      <c r="A6" s="1100"/>
      <c r="B6" s="1101"/>
      <c r="C6" s="1101"/>
    </row>
    <row r="7" spans="1:3" ht="12.75">
      <c r="A7" s="1100"/>
      <c r="B7" s="1101"/>
      <c r="C7" s="1101"/>
    </row>
    <row r="8" spans="1:3" ht="12.75">
      <c r="A8" s="1102"/>
      <c r="B8" s="1102"/>
      <c r="C8" s="1103" t="s">
        <v>990</v>
      </c>
    </row>
    <row r="9" spans="1:3" ht="12.75">
      <c r="A9" s="1104" t="s">
        <v>651</v>
      </c>
      <c r="B9" s="1105" t="s">
        <v>952</v>
      </c>
      <c r="C9" s="1105" t="s">
        <v>73</v>
      </c>
    </row>
    <row r="10" spans="1:3" ht="12.75">
      <c r="A10" s="1104"/>
      <c r="B10" s="1105"/>
      <c r="C10" s="1105"/>
    </row>
    <row r="11" spans="1:3" ht="12.75">
      <c r="A11" s="1104"/>
      <c r="B11" s="1104"/>
      <c r="C11" s="1104"/>
    </row>
    <row r="12" spans="1:3" ht="12.75">
      <c r="A12" s="1106"/>
      <c r="B12" s="1107" t="s">
        <v>652</v>
      </c>
      <c r="C12" s="1108">
        <v>8503</v>
      </c>
    </row>
    <row r="13" spans="1:3" ht="12.75">
      <c r="A13" s="1106"/>
      <c r="B13" s="1107" t="s">
        <v>886</v>
      </c>
      <c r="C13" s="1108">
        <v>6203</v>
      </c>
    </row>
    <row r="14" spans="1:3" ht="12.75">
      <c r="A14" s="1106"/>
      <c r="B14" s="1107" t="s">
        <v>887</v>
      </c>
      <c r="C14" s="1108">
        <v>900</v>
      </c>
    </row>
    <row r="15" spans="1:3" ht="12.75">
      <c r="A15" s="1109"/>
      <c r="B15" s="1111" t="s">
        <v>653</v>
      </c>
      <c r="C15" s="1112">
        <f>SUM(C12:C14)</f>
        <v>15606</v>
      </c>
    </row>
    <row r="16" spans="1:3" ht="12.75">
      <c r="A16" s="1106"/>
      <c r="B16" s="1114"/>
      <c r="C16" s="1115"/>
    </row>
    <row r="17" spans="1:3" ht="12.75">
      <c r="A17" s="1106"/>
      <c r="B17" s="1104" t="s">
        <v>701</v>
      </c>
      <c r="C17" s="1115"/>
    </row>
    <row r="18" spans="1:3" ht="12.75">
      <c r="A18" s="1106">
        <v>3030</v>
      </c>
      <c r="B18" s="1109" t="s">
        <v>702</v>
      </c>
      <c r="C18" s="1112"/>
    </row>
    <row r="19" spans="1:3" ht="12.75">
      <c r="A19" s="1106"/>
      <c r="B19" s="1129" t="s">
        <v>1070</v>
      </c>
      <c r="C19" s="1130">
        <v>2495</v>
      </c>
    </row>
    <row r="20" spans="1:3" ht="12.75">
      <c r="A20" s="1106"/>
      <c r="B20" s="1131" t="s">
        <v>698</v>
      </c>
      <c r="C20" s="1130">
        <v>2187</v>
      </c>
    </row>
    <row r="21" spans="1:3" ht="12.75">
      <c r="A21" s="1106"/>
      <c r="B21" s="1129" t="s">
        <v>1071</v>
      </c>
      <c r="C21" s="1130">
        <v>10924</v>
      </c>
    </row>
    <row r="22" spans="1:3" ht="12.75">
      <c r="A22" s="1120"/>
      <c r="B22" s="1124" t="s">
        <v>982</v>
      </c>
      <c r="C22" s="1112">
        <f>SUM(C19:C21)</f>
        <v>15606</v>
      </c>
    </row>
    <row r="23" spans="1:3" ht="12.75">
      <c r="A23" s="1120"/>
      <c r="B23" s="1125"/>
      <c r="C23" s="1108"/>
    </row>
  </sheetData>
  <mergeCells count="3">
    <mergeCell ref="A3:C3"/>
    <mergeCell ref="A4:C4"/>
    <mergeCell ref="A5:C5"/>
  </mergeCells>
  <printOptions/>
  <pageMargins left="0.75" right="0.75" top="1" bottom="1" header="0.5" footer="0.5"/>
  <pageSetup firstPageNumber="61" useFirstPageNumber="1" horizontalDpi="600" verticalDpi="600" orientation="portrait" paperSize="9" r:id="rId1"/>
  <headerFooter alignWithMargins="0">
    <oddFooter>&amp;C&amp;P. 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L105"/>
  <sheetViews>
    <sheetView workbookViewId="0" topLeftCell="A85">
      <selection activeCell="E58" sqref="E58"/>
    </sheetView>
  </sheetViews>
  <sheetFormatPr defaultColWidth="9.00390625" defaultRowHeight="12.75"/>
  <cols>
    <col min="6" max="6" width="12.75390625" style="0" customWidth="1"/>
    <col min="7" max="7" width="18.25390625" style="0" customWidth="1"/>
    <col min="8" max="8" width="17.00390625" style="0" customWidth="1"/>
  </cols>
  <sheetData>
    <row r="1" spans="1:8" ht="12.75">
      <c r="A1" s="1253" t="s">
        <v>881</v>
      </c>
      <c r="B1" s="1254"/>
      <c r="C1" s="1254"/>
      <c r="D1" s="1254"/>
      <c r="E1" s="1254"/>
      <c r="F1" s="1254"/>
      <c r="G1" s="1254"/>
      <c r="H1" s="1254"/>
    </row>
    <row r="2" spans="1:8" ht="12.75">
      <c r="A2" s="1254"/>
      <c r="B2" s="1254"/>
      <c r="C2" s="1254"/>
      <c r="D2" s="1254"/>
      <c r="E2" s="1254"/>
      <c r="F2" s="1254"/>
      <c r="G2" s="1254"/>
      <c r="H2" s="1254"/>
    </row>
    <row r="3" spans="1:8" ht="12.75">
      <c r="A3" s="1253" t="s">
        <v>388</v>
      </c>
      <c r="B3" s="1254"/>
      <c r="C3" s="1254"/>
      <c r="D3" s="1254"/>
      <c r="E3" s="1254"/>
      <c r="F3" s="1254"/>
      <c r="G3" s="1254"/>
      <c r="H3" s="1254"/>
    </row>
    <row r="4" spans="1:8" ht="12.75">
      <c r="A4" s="1255"/>
      <c r="B4" s="1255"/>
      <c r="C4" s="1255"/>
      <c r="D4" s="1255"/>
      <c r="E4" s="1255"/>
      <c r="F4" s="1255"/>
      <c r="G4" s="1255"/>
      <c r="H4" s="1255"/>
    </row>
    <row r="5" spans="1:8" ht="12.75">
      <c r="A5" s="1255"/>
      <c r="B5" s="1255"/>
      <c r="C5" s="1255"/>
      <c r="D5" s="1255"/>
      <c r="E5" s="1255"/>
      <c r="F5" s="1255"/>
      <c r="G5" s="1255"/>
      <c r="H5" s="1255"/>
    </row>
    <row r="6" spans="1:8" ht="12.75">
      <c r="A6" s="1255"/>
      <c r="B6" s="1255"/>
      <c r="C6" s="1255"/>
      <c r="D6" s="1255"/>
      <c r="E6" s="1255"/>
      <c r="F6" s="1255"/>
      <c r="G6" s="1256"/>
      <c r="H6" s="1257" t="s">
        <v>990</v>
      </c>
    </row>
    <row r="7" spans="1:8" ht="12.75">
      <c r="A7" s="1258"/>
      <c r="B7" s="1258" t="s">
        <v>744</v>
      </c>
      <c r="C7" s="1259"/>
      <c r="D7" s="1259"/>
      <c r="E7" s="1259"/>
      <c r="F7" s="1259"/>
      <c r="G7" s="1260" t="s">
        <v>745</v>
      </c>
      <c r="H7" s="1260" t="s">
        <v>892</v>
      </c>
    </row>
    <row r="8" spans="1:8" ht="12.75">
      <c r="A8" s="1259"/>
      <c r="B8" s="1259"/>
      <c r="C8" s="1259"/>
      <c r="D8" s="1259"/>
      <c r="E8" s="1259"/>
      <c r="F8" s="1259"/>
      <c r="G8" s="1259"/>
      <c r="H8" s="1259"/>
    </row>
    <row r="9" spans="1:8" ht="12.75">
      <c r="A9" s="1259"/>
      <c r="B9" s="1259"/>
      <c r="C9" s="1259"/>
      <c r="D9" s="1259"/>
      <c r="E9" s="1259"/>
      <c r="F9" s="1259"/>
      <c r="G9" s="1259"/>
      <c r="H9" s="1259"/>
    </row>
    <row r="10" spans="1:8" ht="12.75">
      <c r="A10" s="1261" t="s">
        <v>746</v>
      </c>
      <c r="B10" s="1261"/>
      <c r="C10" s="1259"/>
      <c r="D10" s="1259" t="s">
        <v>1030</v>
      </c>
      <c r="E10" s="1259"/>
      <c r="F10" s="1259"/>
      <c r="G10" s="1262">
        <v>45136</v>
      </c>
      <c r="H10" s="1262">
        <v>46795</v>
      </c>
    </row>
    <row r="11" spans="1:8" ht="12.75">
      <c r="A11" s="1259" t="s">
        <v>747</v>
      </c>
      <c r="B11" s="1259"/>
      <c r="C11" s="1259"/>
      <c r="D11" s="1259"/>
      <c r="E11" s="1259"/>
      <c r="F11" s="1259"/>
      <c r="G11" s="1262">
        <v>6172</v>
      </c>
      <c r="H11" s="1262">
        <v>18962</v>
      </c>
    </row>
    <row r="12" spans="1:8" ht="12.75">
      <c r="A12" s="1259" t="s">
        <v>748</v>
      </c>
      <c r="B12" s="1259"/>
      <c r="C12" s="1259"/>
      <c r="D12" s="1259"/>
      <c r="E12" s="1259"/>
      <c r="F12" s="1259"/>
      <c r="G12" s="1262"/>
      <c r="H12" s="1262"/>
    </row>
    <row r="13" spans="1:8" ht="12.75">
      <c r="A13" s="1263" t="s">
        <v>749</v>
      </c>
      <c r="B13" s="1263"/>
      <c r="C13" s="1263"/>
      <c r="D13" s="1263"/>
      <c r="E13" s="1263"/>
      <c r="F13" s="1263"/>
      <c r="G13" s="1264">
        <f>SUM(G10:G12)</f>
        <v>51308</v>
      </c>
      <c r="H13" s="1264">
        <f>SUM(H10:H12)</f>
        <v>65757</v>
      </c>
    </row>
    <row r="14" spans="1:8" ht="12.75">
      <c r="A14" s="1263"/>
      <c r="B14" s="1263"/>
      <c r="C14" s="1263"/>
      <c r="D14" s="1263"/>
      <c r="E14" s="1263"/>
      <c r="F14" s="1263"/>
      <c r="G14" s="1265"/>
      <c r="H14" s="1265"/>
    </row>
    <row r="15" spans="1:8" ht="12.75">
      <c r="A15" s="1259" t="s">
        <v>750</v>
      </c>
      <c r="B15" s="1259"/>
      <c r="C15" s="1259"/>
      <c r="D15" s="1259"/>
      <c r="E15" s="1259"/>
      <c r="F15" s="1259"/>
      <c r="G15" s="1262">
        <v>220917750</v>
      </c>
      <c r="H15" s="1262">
        <v>217154322</v>
      </c>
    </row>
    <row r="16" spans="1:8" ht="12.75">
      <c r="A16" s="1259" t="s">
        <v>751</v>
      </c>
      <c r="B16" s="1259"/>
      <c r="C16" s="1259"/>
      <c r="D16" s="1259"/>
      <c r="E16" s="1259"/>
      <c r="F16" s="1259"/>
      <c r="G16" s="1262">
        <v>315580</v>
      </c>
      <c r="H16" s="1262">
        <v>372389</v>
      </c>
    </row>
    <row r="17" spans="1:8" ht="12.75">
      <c r="A17" s="1259" t="s">
        <v>752</v>
      </c>
      <c r="B17" s="1259"/>
      <c r="C17" s="1259"/>
      <c r="D17" s="1259"/>
      <c r="E17" s="1259"/>
      <c r="F17" s="1259"/>
      <c r="G17" s="1262">
        <v>30315</v>
      </c>
      <c r="H17" s="1262">
        <v>30105</v>
      </c>
    </row>
    <row r="18" spans="1:8" ht="12.75">
      <c r="A18" s="1259" t="s">
        <v>753</v>
      </c>
      <c r="B18" s="1259"/>
      <c r="C18" s="1259"/>
      <c r="D18" s="1259"/>
      <c r="E18" s="1259"/>
      <c r="F18" s="1259"/>
      <c r="G18" s="1262">
        <v>1226154</v>
      </c>
      <c r="H18" s="1262">
        <v>1600988</v>
      </c>
    </row>
    <row r="19" spans="1:8" ht="12.75">
      <c r="A19" s="1259" t="s">
        <v>754</v>
      </c>
      <c r="B19" s="1259"/>
      <c r="C19" s="1259"/>
      <c r="D19" s="1259"/>
      <c r="E19" s="1259"/>
      <c r="F19" s="1259"/>
      <c r="G19" s="1262"/>
      <c r="H19" s="1262">
        <v>30074</v>
      </c>
    </row>
    <row r="20" spans="1:8" ht="12.75">
      <c r="A20" s="1263" t="s">
        <v>755</v>
      </c>
      <c r="B20" s="1263"/>
      <c r="C20" s="1263"/>
      <c r="D20" s="1263"/>
      <c r="E20" s="1263"/>
      <c r="F20" s="1263"/>
      <c r="G20" s="1264">
        <f>SUM(G15:G19)</f>
        <v>222489799</v>
      </c>
      <c r="H20" s="1264">
        <f>SUM(H15:H19)</f>
        <v>219187878</v>
      </c>
    </row>
    <row r="21" spans="1:8" ht="12.75">
      <c r="A21" s="1266"/>
      <c r="B21" s="1266"/>
      <c r="C21" s="1266"/>
      <c r="D21" s="1266"/>
      <c r="E21" s="1263"/>
      <c r="F21" s="1263"/>
      <c r="G21" s="1265"/>
      <c r="H21" s="1265"/>
    </row>
    <row r="22" spans="1:8" ht="12.75">
      <c r="A22" s="1259" t="s">
        <v>756</v>
      </c>
      <c r="B22" s="1259"/>
      <c r="C22" s="1259"/>
      <c r="D22" s="1259"/>
      <c r="E22" s="1259"/>
      <c r="F22" s="1259"/>
      <c r="G22" s="1262">
        <v>587400</v>
      </c>
      <c r="H22" s="1262">
        <v>586570</v>
      </c>
    </row>
    <row r="23" spans="1:8" ht="12.75">
      <c r="A23" s="1259" t="s">
        <v>757</v>
      </c>
      <c r="B23" s="1259"/>
      <c r="C23" s="1259"/>
      <c r="D23" s="1259"/>
      <c r="E23" s="1259"/>
      <c r="F23" s="1259"/>
      <c r="G23" s="1262"/>
      <c r="H23" s="1262"/>
    </row>
    <row r="24" spans="1:8" ht="12.75">
      <c r="A24" s="1259" t="s">
        <v>758</v>
      </c>
      <c r="B24" s="1259"/>
      <c r="C24" s="1259"/>
      <c r="D24" s="1259"/>
      <c r="E24" s="1259"/>
      <c r="F24" s="1259"/>
      <c r="G24" s="1262">
        <v>74142</v>
      </c>
      <c r="H24" s="1262">
        <v>102657</v>
      </c>
    </row>
    <row r="25" spans="1:8" ht="12.75">
      <c r="A25" s="1267" t="s">
        <v>759</v>
      </c>
      <c r="B25" s="1259"/>
      <c r="C25" s="1259"/>
      <c r="D25" s="1259"/>
      <c r="E25" s="1259"/>
      <c r="F25" s="1259"/>
      <c r="G25" s="1262">
        <v>1610764</v>
      </c>
      <c r="H25" s="1262">
        <v>1492442</v>
      </c>
    </row>
    <row r="26" spans="1:8" ht="12.75">
      <c r="A26" s="1263" t="s">
        <v>760</v>
      </c>
      <c r="B26" s="1263"/>
      <c r="C26" s="1263"/>
      <c r="D26" s="1263"/>
      <c r="E26" s="1263"/>
      <c r="F26" s="1263"/>
      <c r="G26" s="1264">
        <f>SUM(G22:G25)</f>
        <v>2272306</v>
      </c>
      <c r="H26" s="1264">
        <f>SUM(H22:H25)</f>
        <v>2181669</v>
      </c>
    </row>
    <row r="27" spans="1:8" ht="12.75">
      <c r="A27" s="1266"/>
      <c r="B27" s="1266"/>
      <c r="C27" s="1266"/>
      <c r="D27" s="1266"/>
      <c r="E27" s="1263"/>
      <c r="F27" s="1263"/>
      <c r="G27" s="1264"/>
      <c r="H27" s="1264"/>
    </row>
    <row r="28" spans="1:8" ht="12.75">
      <c r="A28" s="1267" t="s">
        <v>811</v>
      </c>
      <c r="B28" s="1266"/>
      <c r="C28" s="1266"/>
      <c r="D28" s="1266"/>
      <c r="E28" s="1263"/>
      <c r="F28" s="1263"/>
      <c r="G28" s="1273">
        <v>22448</v>
      </c>
      <c r="H28" s="1273">
        <v>14501</v>
      </c>
    </row>
    <row r="29" spans="1:8" ht="12.75">
      <c r="A29" s="1267" t="s">
        <v>810</v>
      </c>
      <c r="B29" s="1266"/>
      <c r="C29" s="1266"/>
      <c r="D29" s="1266"/>
      <c r="E29" s="1263"/>
      <c r="F29" s="1263"/>
      <c r="G29" s="1264"/>
      <c r="H29" s="1273">
        <v>2606799</v>
      </c>
    </row>
    <row r="30" spans="1:8" ht="12.75">
      <c r="A30" s="1266" t="s">
        <v>812</v>
      </c>
      <c r="B30" s="1266"/>
      <c r="C30" s="1266"/>
      <c r="D30" s="1266"/>
      <c r="E30" s="1263"/>
      <c r="F30" s="1263"/>
      <c r="G30" s="1264">
        <f>SUM(G28:G29)</f>
        <v>22448</v>
      </c>
      <c r="H30" s="1264">
        <f>SUM(H28:H29)</f>
        <v>2621300</v>
      </c>
    </row>
    <row r="31" spans="1:8" ht="12.75">
      <c r="A31" s="1266"/>
      <c r="B31" s="1266"/>
      <c r="C31" s="1266"/>
      <c r="D31" s="1266"/>
      <c r="E31" s="1263"/>
      <c r="F31" s="1263"/>
      <c r="G31" s="1264"/>
      <c r="H31" s="1264"/>
    </row>
    <row r="32" spans="1:10" ht="15.75">
      <c r="A32" s="1268" t="s">
        <v>761</v>
      </c>
      <c r="B32" s="1268"/>
      <c r="C32" s="1268"/>
      <c r="D32" s="1268"/>
      <c r="E32" s="1269"/>
      <c r="F32" s="1269"/>
      <c r="G32" s="1270">
        <f>SUM(G13+G20+G26+G30)</f>
        <v>224835861</v>
      </c>
      <c r="H32" s="1270">
        <f>SUM(H13+H20+H26+H30)</f>
        <v>224056604</v>
      </c>
      <c r="I32" s="1270"/>
      <c r="J32" s="1270"/>
    </row>
    <row r="33" spans="1:8" ht="15.75">
      <c r="A33" s="1268"/>
      <c r="B33" s="1268"/>
      <c r="C33" s="1268"/>
      <c r="D33" s="1268"/>
      <c r="E33" s="1269"/>
      <c r="F33" s="1269"/>
      <c r="G33" s="1270"/>
      <c r="H33" s="1270"/>
    </row>
    <row r="34" spans="1:8" ht="12.75">
      <c r="A34" s="1259" t="s">
        <v>762</v>
      </c>
      <c r="B34" s="1259"/>
      <c r="C34" s="1259"/>
      <c r="D34" s="1259"/>
      <c r="E34" s="1259"/>
      <c r="F34" s="1259"/>
      <c r="G34" s="1262">
        <v>1757</v>
      </c>
      <c r="H34" s="1262">
        <v>1582</v>
      </c>
    </row>
    <row r="35" spans="1:8" ht="12.75">
      <c r="A35" s="1263" t="s">
        <v>763</v>
      </c>
      <c r="B35" s="1263"/>
      <c r="C35" s="1263"/>
      <c r="D35" s="1263"/>
      <c r="E35" s="1263"/>
      <c r="F35" s="1263"/>
      <c r="G35" s="1264">
        <f>SUM(G34)</f>
        <v>1757</v>
      </c>
      <c r="H35" s="1264">
        <f>SUM(H34)</f>
        <v>1582</v>
      </c>
    </row>
    <row r="36" spans="1:8" ht="12.75">
      <c r="A36" s="1266"/>
      <c r="B36" s="1266"/>
      <c r="C36" s="1266"/>
      <c r="D36" s="1263"/>
      <c r="E36" s="1263"/>
      <c r="F36" s="1263"/>
      <c r="G36" s="1265"/>
      <c r="H36" s="1265"/>
    </row>
    <row r="37" spans="1:8" ht="12.75">
      <c r="A37" s="1267" t="s">
        <v>764</v>
      </c>
      <c r="B37" s="1259"/>
      <c r="C37" s="1259"/>
      <c r="D37" s="1259"/>
      <c r="E37" s="1259"/>
      <c r="F37" s="1259"/>
      <c r="G37" s="1262">
        <v>475660</v>
      </c>
      <c r="H37" s="1262">
        <v>620192</v>
      </c>
    </row>
    <row r="38" spans="1:8" ht="12.75">
      <c r="A38" s="1259" t="s">
        <v>765</v>
      </c>
      <c r="B38" s="1259"/>
      <c r="C38" s="1259"/>
      <c r="D38" s="1259"/>
      <c r="E38" s="1259"/>
      <c r="F38" s="1259"/>
      <c r="G38" s="1262">
        <v>942740</v>
      </c>
      <c r="H38" s="1262">
        <v>672606</v>
      </c>
    </row>
    <row r="39" spans="1:8" ht="12.75">
      <c r="A39" s="1259" t="s">
        <v>766</v>
      </c>
      <c r="B39" s="1259"/>
      <c r="C39" s="1259"/>
      <c r="D39" s="1259"/>
      <c r="E39" s="1259"/>
      <c r="F39" s="1259"/>
      <c r="G39" s="1271">
        <v>90050</v>
      </c>
      <c r="H39" s="1271">
        <v>20260</v>
      </c>
    </row>
    <row r="40" spans="1:8" ht="12.75">
      <c r="A40" s="1259" t="s">
        <v>767</v>
      </c>
      <c r="B40" s="1259"/>
      <c r="C40" s="1259"/>
      <c r="D40" s="1259"/>
      <c r="E40" s="1259"/>
      <c r="F40" s="1259"/>
      <c r="G40" s="1262">
        <v>157340</v>
      </c>
      <c r="H40" s="1262">
        <v>171913</v>
      </c>
    </row>
    <row r="41" spans="1:8" ht="12.75">
      <c r="A41" s="1263" t="s">
        <v>768</v>
      </c>
      <c r="B41" s="1263"/>
      <c r="C41" s="1263"/>
      <c r="D41" s="1263"/>
      <c r="E41" s="1263"/>
      <c r="F41" s="1263"/>
      <c r="G41" s="1264">
        <f>SUM(G37:G40)</f>
        <v>1665790</v>
      </c>
      <c r="H41" s="1264">
        <f>SUM(H37:H40)</f>
        <v>1484971</v>
      </c>
    </row>
    <row r="42" spans="1:8" ht="12.75">
      <c r="A42" s="1266"/>
      <c r="B42" s="1266"/>
      <c r="C42" s="1266"/>
      <c r="D42" s="1263"/>
      <c r="E42" s="1263"/>
      <c r="F42" s="1263"/>
      <c r="G42" s="1265"/>
      <c r="H42" s="1265"/>
    </row>
    <row r="43" spans="1:8" ht="12.75">
      <c r="A43" s="1272"/>
      <c r="B43" s="1272"/>
      <c r="C43" s="1272"/>
      <c r="D43" s="1272"/>
      <c r="E43" s="1272"/>
      <c r="F43" s="1272"/>
      <c r="G43" s="1273"/>
      <c r="H43" s="1273"/>
    </row>
    <row r="44" spans="1:8" ht="12.75">
      <c r="A44" s="1274" t="s">
        <v>769</v>
      </c>
      <c r="B44" s="1274"/>
      <c r="C44" s="1274"/>
      <c r="D44" s="1274"/>
      <c r="E44" s="1274"/>
      <c r="F44" s="1274"/>
      <c r="G44" s="1275"/>
      <c r="H44" s="1275"/>
    </row>
    <row r="45" spans="1:8" ht="12.75">
      <c r="A45" s="1266"/>
      <c r="B45" s="1266"/>
      <c r="C45" s="1266"/>
      <c r="D45" s="1263"/>
      <c r="E45" s="1263"/>
      <c r="F45" s="1263"/>
      <c r="G45" s="1265"/>
      <c r="H45" s="1265"/>
    </row>
    <row r="46" spans="1:8" ht="12.75">
      <c r="A46" s="1259" t="s">
        <v>770</v>
      </c>
      <c r="B46" s="1259"/>
      <c r="C46" s="1259"/>
      <c r="D46" s="1259"/>
      <c r="E46" s="1259"/>
      <c r="F46" s="1259"/>
      <c r="G46" s="1262">
        <v>2154</v>
      </c>
      <c r="H46" s="1262">
        <v>2889</v>
      </c>
    </row>
    <row r="47" spans="1:8" ht="12.75">
      <c r="A47" s="1259" t="s">
        <v>771</v>
      </c>
      <c r="B47" s="1259"/>
      <c r="C47" s="1259"/>
      <c r="D47" s="1259"/>
      <c r="E47" s="1259"/>
      <c r="F47" s="1259"/>
      <c r="G47" s="1262">
        <v>1343495</v>
      </c>
      <c r="H47" s="1262">
        <v>1826475</v>
      </c>
    </row>
    <row r="48" spans="1:8" ht="12.75">
      <c r="A48" s="1259" t="s">
        <v>772</v>
      </c>
      <c r="B48" s="1259"/>
      <c r="C48" s="1259"/>
      <c r="D48" s="1259"/>
      <c r="E48" s="1259"/>
      <c r="F48" s="1259"/>
      <c r="G48" s="1262">
        <v>26407</v>
      </c>
      <c r="H48" s="1262">
        <v>41437</v>
      </c>
    </row>
    <row r="49" spans="1:8" ht="12.75">
      <c r="A49" s="1263" t="s">
        <v>773</v>
      </c>
      <c r="B49" s="1263"/>
      <c r="C49" s="1263"/>
      <c r="D49" s="1263"/>
      <c r="E49" s="1263"/>
      <c r="F49" s="1263"/>
      <c r="G49" s="1264">
        <f>SUM(G46:G48)</f>
        <v>1372056</v>
      </c>
      <c r="H49" s="1264">
        <f>SUM(H46:H48)</f>
        <v>1870801</v>
      </c>
    </row>
    <row r="50" spans="1:8" ht="12.75">
      <c r="A50" s="1266"/>
      <c r="B50" s="1266"/>
      <c r="C50" s="1266"/>
      <c r="D50" s="1266"/>
      <c r="E50" s="1263"/>
      <c r="F50" s="1263"/>
      <c r="G50" s="1265"/>
      <c r="H50" s="1265"/>
    </row>
    <row r="51" spans="1:8" ht="12.75">
      <c r="A51" s="1267" t="s">
        <v>774</v>
      </c>
      <c r="B51" s="1259"/>
      <c r="C51" s="1259"/>
      <c r="D51" s="1259"/>
      <c r="E51" s="1259"/>
      <c r="F51" s="1259"/>
      <c r="G51" s="1262">
        <v>432</v>
      </c>
      <c r="H51" s="1262">
        <v>410</v>
      </c>
    </row>
    <row r="52" spans="1:8" ht="12.75">
      <c r="A52" s="1267" t="s">
        <v>775</v>
      </c>
      <c r="B52" s="1259"/>
      <c r="C52" s="1259"/>
      <c r="D52" s="1259"/>
      <c r="E52" s="1259"/>
      <c r="F52" s="1259"/>
      <c r="G52" s="1262">
        <v>639881</v>
      </c>
      <c r="H52" s="1262">
        <v>101302</v>
      </c>
    </row>
    <row r="53" spans="1:8" ht="12.75">
      <c r="A53" s="1267" t="s">
        <v>776</v>
      </c>
      <c r="B53" s="1259"/>
      <c r="C53" s="1259"/>
      <c r="D53" s="1259"/>
      <c r="E53" s="1259"/>
      <c r="F53" s="1259"/>
      <c r="G53" s="1262">
        <v>3541</v>
      </c>
      <c r="H53" s="1262"/>
    </row>
    <row r="54" spans="1:8" ht="12.75">
      <c r="A54" s="1259"/>
      <c r="B54" s="1259"/>
      <c r="C54" s="1259"/>
      <c r="D54" s="1259"/>
      <c r="E54" s="1259"/>
      <c r="F54" s="1259"/>
      <c r="G54" s="1262"/>
      <c r="H54" s="1262"/>
    </row>
    <row r="55" spans="1:8" ht="12.75">
      <c r="A55" s="1263" t="s">
        <v>777</v>
      </c>
      <c r="B55" s="1263"/>
      <c r="C55" s="1263"/>
      <c r="D55" s="1263"/>
      <c r="E55" s="1263"/>
      <c r="F55" s="1263"/>
      <c r="G55" s="1264">
        <f>SUM(G51:G53)</f>
        <v>643854</v>
      </c>
      <c r="H55" s="1264">
        <f>SUM(H51:H53)</f>
        <v>101712</v>
      </c>
    </row>
    <row r="56" spans="1:8" ht="12.75">
      <c r="A56" s="1266"/>
      <c r="B56" s="1266"/>
      <c r="C56" s="1266"/>
      <c r="D56" s="1266"/>
      <c r="E56" s="1263"/>
      <c r="F56" s="1263"/>
      <c r="G56" s="1265"/>
      <c r="H56" s="1265"/>
    </row>
    <row r="57" spans="1:12" ht="15.75">
      <c r="A57" s="1268" t="s">
        <v>778</v>
      </c>
      <c r="B57" s="1268"/>
      <c r="C57" s="1268"/>
      <c r="D57" s="1268"/>
      <c r="E57" s="1269"/>
      <c r="F57" s="1269"/>
      <c r="G57" s="1270">
        <f>SUM(G35+G41+G49+G55+G44)</f>
        <v>3683457</v>
      </c>
      <c r="H57" s="1270">
        <f>SUM(H35+H41+H49+H55+H44)</f>
        <v>3459066</v>
      </c>
      <c r="I57" s="1270"/>
      <c r="J57" s="1270"/>
      <c r="K57" s="1270"/>
      <c r="L57" s="1270"/>
    </row>
    <row r="58" spans="1:8" ht="12.75">
      <c r="A58" s="1259"/>
      <c r="B58" s="1259"/>
      <c r="C58" s="1259"/>
      <c r="D58" s="1259"/>
      <c r="E58" s="1259"/>
      <c r="F58" s="1259"/>
      <c r="G58" s="1259"/>
      <c r="H58" s="1259"/>
    </row>
    <row r="59" spans="1:8" ht="15.75">
      <c r="A59" s="1268" t="s">
        <v>779</v>
      </c>
      <c r="B59" s="1269"/>
      <c r="C59" s="1269"/>
      <c r="D59" s="1269"/>
      <c r="E59" s="1269"/>
      <c r="F59" s="1269"/>
      <c r="G59" s="1270">
        <f>SUM(G32+G57)</f>
        <v>228519318</v>
      </c>
      <c r="H59" s="1270">
        <f>SUM(H32+H57)</f>
        <v>227515670</v>
      </c>
    </row>
    <row r="60" spans="1:8" ht="12.75">
      <c r="A60" s="1259"/>
      <c r="B60" s="1259"/>
      <c r="C60" s="1259"/>
      <c r="D60" s="1259"/>
      <c r="E60" s="1259"/>
      <c r="F60" s="1259"/>
      <c r="G60" s="1259"/>
      <c r="H60" s="1259"/>
    </row>
    <row r="61" spans="1:8" ht="12.75">
      <c r="A61" s="1259"/>
      <c r="B61" s="1259"/>
      <c r="C61" s="1259"/>
      <c r="D61" s="1259"/>
      <c r="E61" s="1259"/>
      <c r="F61" s="1259"/>
      <c r="G61" s="1259"/>
      <c r="H61" s="1259"/>
    </row>
    <row r="62" spans="1:8" ht="12.75">
      <c r="A62" s="1259"/>
      <c r="B62" s="1259"/>
      <c r="C62" s="1259"/>
      <c r="D62" s="1259"/>
      <c r="E62" s="1259"/>
      <c r="F62" s="1259"/>
      <c r="G62" s="1259"/>
      <c r="H62" s="1259"/>
    </row>
    <row r="63" spans="1:8" ht="12.75">
      <c r="A63" s="1259"/>
      <c r="B63" s="1259"/>
      <c r="C63" s="1259"/>
      <c r="D63" s="1259"/>
      <c r="E63" s="1259"/>
      <c r="F63" s="1259"/>
      <c r="G63" s="1259"/>
      <c r="H63" s="1259"/>
    </row>
    <row r="64" spans="1:8" ht="12.75">
      <c r="A64" s="1259"/>
      <c r="B64" s="1263" t="s">
        <v>780</v>
      </c>
      <c r="C64" s="1259"/>
      <c r="D64" s="1259"/>
      <c r="E64" s="1259"/>
      <c r="F64" s="1259"/>
      <c r="G64" s="1260" t="s">
        <v>745</v>
      </c>
      <c r="H64" s="1260" t="s">
        <v>892</v>
      </c>
    </row>
    <row r="65" spans="1:8" ht="12.75">
      <c r="A65" s="1259"/>
      <c r="B65" s="1259"/>
      <c r="C65" s="1259"/>
      <c r="D65" s="1259"/>
      <c r="E65" s="1259"/>
      <c r="F65" s="1259"/>
      <c r="G65" s="1259"/>
      <c r="H65" s="1259"/>
    </row>
    <row r="66" spans="1:8" ht="12.75">
      <c r="A66" s="1259"/>
      <c r="B66" s="1259"/>
      <c r="C66" s="1259"/>
      <c r="D66" s="1259"/>
      <c r="E66" s="1259"/>
      <c r="F66" s="1259"/>
      <c r="G66" s="1259"/>
      <c r="H66" s="1259"/>
    </row>
    <row r="67" spans="1:8" ht="12.75">
      <c r="A67" s="1267" t="s">
        <v>781</v>
      </c>
      <c r="B67" s="1259"/>
      <c r="C67" s="1259"/>
      <c r="D67" s="1259"/>
      <c r="E67" s="1259"/>
      <c r="F67" s="1259"/>
      <c r="G67" s="1262"/>
      <c r="H67" s="1262"/>
    </row>
    <row r="68" spans="1:8" ht="12.75">
      <c r="A68" s="1267" t="s">
        <v>782</v>
      </c>
      <c r="B68" s="1259"/>
      <c r="C68" s="1259"/>
      <c r="D68" s="1259"/>
      <c r="E68" s="1259"/>
      <c r="F68" s="1259"/>
      <c r="G68" s="1262">
        <v>220047607</v>
      </c>
      <c r="H68" s="1262">
        <v>214870066</v>
      </c>
    </row>
    <row r="69" spans="1:8" ht="12.75">
      <c r="A69" s="1263" t="s">
        <v>783</v>
      </c>
      <c r="B69" s="1261"/>
      <c r="C69" s="1261"/>
      <c r="D69" s="1261"/>
      <c r="E69" s="1261"/>
      <c r="F69" s="1261"/>
      <c r="G69" s="1264">
        <f>SUM(G67:G68)</f>
        <v>220047607</v>
      </c>
      <c r="H69" s="1264">
        <f>SUM(H67:H68)</f>
        <v>214870066</v>
      </c>
    </row>
    <row r="70" spans="1:8" ht="15.75">
      <c r="A70" s="1268"/>
      <c r="B70" s="1269"/>
      <c r="C70" s="1269"/>
      <c r="D70" s="1269"/>
      <c r="E70" s="1269"/>
      <c r="F70" s="1269"/>
      <c r="G70" s="1270"/>
      <c r="H70" s="1270"/>
    </row>
    <row r="71" spans="1:8" ht="12.75">
      <c r="A71" s="1267" t="s">
        <v>784</v>
      </c>
      <c r="B71" s="1259"/>
      <c r="C71" s="1259"/>
      <c r="D71" s="1259"/>
      <c r="E71" s="1259"/>
      <c r="F71" s="1259"/>
      <c r="G71" s="1273">
        <v>9945</v>
      </c>
      <c r="H71" s="1273">
        <v>9945</v>
      </c>
    </row>
    <row r="72" spans="1:8" ht="12.75">
      <c r="A72" s="1267" t="s">
        <v>785</v>
      </c>
      <c r="B72" s="1259"/>
      <c r="C72" s="1259"/>
      <c r="D72" s="1259"/>
      <c r="E72" s="1259"/>
      <c r="F72" s="1259"/>
      <c r="G72" s="1273">
        <v>759182</v>
      </c>
      <c r="H72" s="1273">
        <v>7685709</v>
      </c>
    </row>
    <row r="73" spans="1:8" ht="12.75">
      <c r="A73" s="1263" t="s">
        <v>786</v>
      </c>
      <c r="B73" s="1261"/>
      <c r="C73" s="1261"/>
      <c r="D73" s="1261"/>
      <c r="E73" s="1261"/>
      <c r="F73" s="1261"/>
      <c r="G73" s="1264">
        <f>SUM(G71:G72)</f>
        <v>769127</v>
      </c>
      <c r="H73" s="1264">
        <f>SUM(H71:H72)</f>
        <v>7695654</v>
      </c>
    </row>
    <row r="74" spans="1:8" ht="15.75">
      <c r="A74" s="1268" t="s">
        <v>787</v>
      </c>
      <c r="B74" s="1259"/>
      <c r="C74" s="1259"/>
      <c r="D74" s="1259"/>
      <c r="E74" s="1259"/>
      <c r="F74" s="1259"/>
      <c r="G74" s="1276">
        <f>SUM(G73+G69)</f>
        <v>220816734</v>
      </c>
      <c r="H74" s="1276">
        <f>SUM(H73+H69)</f>
        <v>222565720</v>
      </c>
    </row>
    <row r="75" spans="1:8" ht="12.75">
      <c r="A75" s="1259"/>
      <c r="B75" s="1259"/>
      <c r="C75" s="1259"/>
      <c r="D75" s="1259"/>
      <c r="E75" s="1259"/>
      <c r="F75" s="1259"/>
      <c r="G75" s="1262"/>
      <c r="H75" s="1262"/>
    </row>
    <row r="76" spans="1:8" ht="12.75">
      <c r="A76" s="1267" t="s">
        <v>788</v>
      </c>
      <c r="B76" s="1259"/>
      <c r="C76" s="1259"/>
      <c r="D76" s="1259"/>
      <c r="E76" s="1259"/>
      <c r="F76" s="1259"/>
      <c r="G76" s="1262">
        <f>SUM(G77:G78)</f>
        <v>1673093</v>
      </c>
      <c r="H76" s="1262">
        <v>1891809</v>
      </c>
    </row>
    <row r="77" spans="1:8" ht="12.75">
      <c r="A77" s="1259" t="s">
        <v>789</v>
      </c>
      <c r="B77" s="1259"/>
      <c r="C77" s="1259"/>
      <c r="D77" s="1259"/>
      <c r="E77" s="1259"/>
      <c r="F77" s="1259"/>
      <c r="G77" s="1262">
        <v>1673093</v>
      </c>
      <c r="H77" s="1262">
        <v>1891809</v>
      </c>
    </row>
    <row r="78" spans="1:8" ht="12.75">
      <c r="A78" s="1259" t="s">
        <v>790</v>
      </c>
      <c r="B78" s="1259"/>
      <c r="C78" s="1259"/>
      <c r="D78" s="1259"/>
      <c r="E78" s="1259"/>
      <c r="F78" s="1259"/>
      <c r="G78" s="1262"/>
      <c r="H78" s="1262"/>
    </row>
    <row r="79" spans="1:8" ht="12.75">
      <c r="A79" s="1267" t="s">
        <v>791</v>
      </c>
      <c r="B79" s="1259"/>
      <c r="C79" s="1259"/>
      <c r="D79" s="1259"/>
      <c r="E79" s="1259"/>
      <c r="F79" s="1259"/>
      <c r="G79" s="1262"/>
      <c r="H79" s="1262"/>
    </row>
    <row r="80" spans="1:8" ht="12.75">
      <c r="A80" s="1263" t="s">
        <v>792</v>
      </c>
      <c r="B80" s="1263"/>
      <c r="C80" s="1263"/>
      <c r="D80" s="1263"/>
      <c r="E80" s="1263"/>
      <c r="F80" s="1263"/>
      <c r="G80" s="1275">
        <f>SUM(G76+G79)</f>
        <v>1673093</v>
      </c>
      <c r="H80" s="1275">
        <f>SUM(H76+H79)</f>
        <v>1891809</v>
      </c>
    </row>
    <row r="81" spans="1:8" ht="12.75">
      <c r="A81" s="1277" t="s">
        <v>793</v>
      </c>
      <c r="B81" s="1259"/>
      <c r="C81" s="1259"/>
      <c r="D81" s="1259"/>
      <c r="E81" s="1259"/>
      <c r="F81" s="1259"/>
      <c r="G81" s="1262"/>
      <c r="H81" s="1262">
        <v>6203</v>
      </c>
    </row>
    <row r="82" spans="1:8" ht="15.75">
      <c r="A82" s="1268" t="s">
        <v>794</v>
      </c>
      <c r="B82" s="1268"/>
      <c r="C82" s="1268"/>
      <c r="D82" s="1268"/>
      <c r="E82" s="1268"/>
      <c r="F82" s="1268"/>
      <c r="G82" s="1270">
        <f>SUM(G80:G81)</f>
        <v>1673093</v>
      </c>
      <c r="H82" s="1270">
        <f>SUM(H80:H81)</f>
        <v>1898012</v>
      </c>
    </row>
    <row r="83" spans="1:8" ht="12.75">
      <c r="A83" s="1259"/>
      <c r="B83" s="1259"/>
      <c r="C83" s="1259"/>
      <c r="D83" s="1259"/>
      <c r="E83" s="1259"/>
      <c r="F83" s="1259"/>
      <c r="G83" s="1262"/>
      <c r="H83" s="1262"/>
    </row>
    <row r="84" spans="1:8" ht="12.75">
      <c r="A84" s="1267" t="s">
        <v>795</v>
      </c>
      <c r="B84" s="1259"/>
      <c r="C84" s="1259"/>
      <c r="D84" s="1259"/>
      <c r="E84" s="1259"/>
      <c r="F84" s="1259"/>
      <c r="G84" s="1262">
        <v>278050</v>
      </c>
      <c r="H84" s="1262">
        <v>221447</v>
      </c>
    </row>
    <row r="85" spans="1:8" ht="12.75">
      <c r="A85" s="1267" t="s">
        <v>796</v>
      </c>
      <c r="B85" s="1259"/>
      <c r="C85" s="1259"/>
      <c r="D85" s="1259"/>
      <c r="E85" s="1259"/>
      <c r="F85" s="1259"/>
      <c r="G85" s="1262">
        <v>3927215</v>
      </c>
      <c r="H85" s="1262">
        <v>1601753</v>
      </c>
    </row>
    <row r="86" spans="1:8" ht="12.75">
      <c r="A86" s="1263" t="s">
        <v>797</v>
      </c>
      <c r="B86" s="1263"/>
      <c r="C86" s="1263"/>
      <c r="D86" s="1263"/>
      <c r="E86" s="1263"/>
      <c r="F86" s="1263"/>
      <c r="G86" s="1264">
        <f>SUM(G84:G85)</f>
        <v>4205265</v>
      </c>
      <c r="H86" s="1264">
        <f>SUM(H84:H85)</f>
        <v>1823200</v>
      </c>
    </row>
    <row r="87" spans="1:8" ht="12.75">
      <c r="A87" s="1259"/>
      <c r="B87" s="1259"/>
      <c r="C87" s="1259"/>
      <c r="D87" s="1259"/>
      <c r="E87" s="1259"/>
      <c r="F87" s="1259"/>
      <c r="G87" s="1262"/>
      <c r="H87" s="1262"/>
    </row>
    <row r="88" spans="1:8" ht="12.75">
      <c r="A88" s="1259"/>
      <c r="B88" s="1259"/>
      <c r="C88" s="1259"/>
      <c r="D88" s="1259"/>
      <c r="E88" s="1259"/>
      <c r="F88" s="1259"/>
      <c r="G88" s="1262"/>
      <c r="H88" s="1262"/>
    </row>
    <row r="89" spans="1:8" ht="12.75">
      <c r="A89" s="1267" t="s">
        <v>798</v>
      </c>
      <c r="B89" s="1259"/>
      <c r="C89" s="1259"/>
      <c r="D89" s="1259"/>
      <c r="E89" s="1259"/>
      <c r="F89" s="1259"/>
      <c r="G89" s="1262">
        <v>56371</v>
      </c>
      <c r="H89" s="1262">
        <v>66738</v>
      </c>
    </row>
    <row r="90" spans="1:8" ht="12.75">
      <c r="A90" s="1267" t="s">
        <v>799</v>
      </c>
      <c r="B90" s="1259"/>
      <c r="C90" s="1259"/>
      <c r="D90" s="1259"/>
      <c r="E90" s="1259"/>
      <c r="F90" s="1259"/>
      <c r="G90" s="1262">
        <v>872500</v>
      </c>
      <c r="H90" s="1262">
        <v>544238</v>
      </c>
    </row>
    <row r="91" spans="1:8" ht="12.75">
      <c r="A91" s="1267" t="s">
        <v>800</v>
      </c>
      <c r="B91" s="1259"/>
      <c r="C91" s="1259"/>
      <c r="D91" s="1259"/>
      <c r="E91" s="1259"/>
      <c r="F91" s="1259"/>
      <c r="G91" s="1262">
        <v>264057</v>
      </c>
      <c r="H91" s="1262">
        <v>302832</v>
      </c>
    </row>
    <row r="92" spans="1:8" ht="12.75">
      <c r="A92" s="1267" t="s">
        <v>801</v>
      </c>
      <c r="B92" s="1259"/>
      <c r="C92" s="1259"/>
      <c r="D92" s="1259"/>
      <c r="E92" s="1259"/>
      <c r="F92" s="1259"/>
      <c r="G92" s="1262">
        <v>288521</v>
      </c>
      <c r="H92" s="1262">
        <v>240429</v>
      </c>
    </row>
    <row r="93" spans="1:8" ht="12.75">
      <c r="A93" s="1263" t="s">
        <v>802</v>
      </c>
      <c r="B93" s="1263"/>
      <c r="C93" s="1263"/>
      <c r="D93" s="1263"/>
      <c r="E93" s="1263"/>
      <c r="F93" s="1263"/>
      <c r="G93" s="1264">
        <f>SUM(G89:G92)</f>
        <v>1481449</v>
      </c>
      <c r="H93" s="1264">
        <f>SUM(H89:H92)</f>
        <v>1154237</v>
      </c>
    </row>
    <row r="94" spans="1:8" ht="12.75">
      <c r="A94" s="1259"/>
      <c r="B94" s="1259"/>
      <c r="C94" s="1259"/>
      <c r="D94" s="1259"/>
      <c r="E94" s="1259"/>
      <c r="F94" s="1259"/>
      <c r="G94" s="1262"/>
      <c r="H94" s="1262"/>
    </row>
    <row r="95" spans="1:8" ht="12.75">
      <c r="A95" s="1259"/>
      <c r="B95" s="1259"/>
      <c r="C95" s="1259"/>
      <c r="D95" s="1259"/>
      <c r="E95" s="1259"/>
      <c r="F95" s="1259"/>
      <c r="G95" s="1259"/>
      <c r="H95" s="1259"/>
    </row>
    <row r="96" spans="1:8" ht="12.75">
      <c r="A96" s="1267" t="s">
        <v>803</v>
      </c>
      <c r="B96" s="1259"/>
      <c r="C96" s="1259"/>
      <c r="D96" s="1259"/>
      <c r="E96" s="1259"/>
      <c r="F96" s="1259"/>
      <c r="G96" s="1262">
        <v>288486</v>
      </c>
      <c r="H96" s="1262">
        <v>15290</v>
      </c>
    </row>
    <row r="97" spans="1:8" ht="12.75">
      <c r="A97" s="1267" t="s">
        <v>804</v>
      </c>
      <c r="B97" s="1259"/>
      <c r="C97" s="1259"/>
      <c r="D97" s="1259"/>
      <c r="E97" s="1259"/>
      <c r="F97" s="1259"/>
      <c r="G97" s="1262">
        <v>27924</v>
      </c>
      <c r="H97" s="1262">
        <v>17774</v>
      </c>
    </row>
    <row r="98" spans="1:8" ht="12.75">
      <c r="A98" s="1267" t="s">
        <v>805</v>
      </c>
      <c r="B98" s="1259"/>
      <c r="C98" s="1259"/>
      <c r="D98" s="1259"/>
      <c r="E98" s="1259"/>
      <c r="F98" s="1259"/>
      <c r="G98" s="1262">
        <v>26407</v>
      </c>
      <c r="H98" s="1262">
        <v>41437</v>
      </c>
    </row>
    <row r="99" spans="1:8" ht="12.75">
      <c r="A99" s="1267" t="s">
        <v>806</v>
      </c>
      <c r="B99" s="1259"/>
      <c r="C99" s="1259"/>
      <c r="D99" s="1259"/>
      <c r="E99" s="1259"/>
      <c r="F99" s="1259"/>
      <c r="G99" s="1262">
        <v>23252</v>
      </c>
      <c r="H99" s="1262">
        <v>38360</v>
      </c>
    </row>
    <row r="100" spans="1:8" ht="12.75">
      <c r="A100" s="1263" t="s">
        <v>807</v>
      </c>
      <c r="B100" s="1263"/>
      <c r="C100" s="1263"/>
      <c r="D100" s="1263"/>
      <c r="E100" s="1263"/>
      <c r="F100" s="1263"/>
      <c r="G100" s="1264">
        <f>SUM(G96:G99)-G99</f>
        <v>342817</v>
      </c>
      <c r="H100" s="1264">
        <f>SUM(H96:H99)-H99</f>
        <v>74501</v>
      </c>
    </row>
    <row r="101" spans="1:8" ht="12.75">
      <c r="A101" s="1259"/>
      <c r="B101" s="1259"/>
      <c r="C101" s="1259"/>
      <c r="D101" s="1259"/>
      <c r="E101" s="1259"/>
      <c r="F101" s="1259"/>
      <c r="G101" s="1259"/>
      <c r="H101" s="1259"/>
    </row>
    <row r="102" spans="1:8" ht="12.75">
      <c r="A102" s="1259"/>
      <c r="B102" s="1259"/>
      <c r="C102" s="1259"/>
      <c r="D102" s="1259"/>
      <c r="E102" s="1259"/>
      <c r="F102" s="1259"/>
      <c r="G102" s="1259"/>
      <c r="H102" s="1259"/>
    </row>
    <row r="103" spans="1:8" ht="15.75">
      <c r="A103" s="1268" t="s">
        <v>808</v>
      </c>
      <c r="B103" s="1268"/>
      <c r="C103" s="1268"/>
      <c r="D103" s="1268"/>
      <c r="E103" s="1268"/>
      <c r="F103" s="1268"/>
      <c r="G103" s="1270">
        <f>SUM(G86+G93+G100)</f>
        <v>6029531</v>
      </c>
      <c r="H103" s="1270">
        <f>SUM(H86+H93+H100)</f>
        <v>3051938</v>
      </c>
    </row>
    <row r="104" spans="1:8" ht="12.75">
      <c r="A104" s="1259"/>
      <c r="B104" s="1259"/>
      <c r="C104" s="1259"/>
      <c r="D104" s="1259"/>
      <c r="E104" s="1259"/>
      <c r="F104" s="1259"/>
      <c r="G104" s="1259"/>
      <c r="H104" s="1259"/>
    </row>
    <row r="105" spans="1:8" ht="15.75">
      <c r="A105" s="1268" t="s">
        <v>809</v>
      </c>
      <c r="B105" s="1269"/>
      <c r="C105" s="1269"/>
      <c r="D105" s="1269"/>
      <c r="E105" s="1269"/>
      <c r="F105" s="1269"/>
      <c r="G105" s="1270">
        <f>SUM(G82+G103+G74)</f>
        <v>228519358</v>
      </c>
      <c r="H105" s="1270">
        <f>SUM(H82+H103+H74)</f>
        <v>227515670</v>
      </c>
    </row>
  </sheetData>
  <printOptions/>
  <pageMargins left="0.3937007874015748" right="0.3937007874015748" top="0.5905511811023623" bottom="0.984251968503937" header="0.5118110236220472" footer="0.5118110236220472"/>
  <pageSetup firstPageNumber="62" useFirstPageNumber="1" horizontalDpi="600" verticalDpi="600" orientation="portrait" paperSize="9" r:id="rId1"/>
  <headerFooter alignWithMargins="0">
    <oddFooter>&amp;C&amp;P. oldal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H156"/>
  <sheetViews>
    <sheetView tabSelected="1" view="pageBreakPreview" zoomScale="75" zoomScaleSheetLayoutView="75" workbookViewId="0" topLeftCell="A61">
      <selection activeCell="D29" sqref="D29"/>
    </sheetView>
  </sheetViews>
  <sheetFormatPr defaultColWidth="10.25390625" defaultRowHeight="12.75"/>
  <cols>
    <col min="1" max="1" width="88.875" style="1308" customWidth="1"/>
    <col min="2" max="2" width="8.75390625" style="1308" customWidth="1"/>
    <col min="3" max="3" width="19.125" style="1373" customWidth="1"/>
    <col min="4" max="4" width="17.875" style="1308" customWidth="1"/>
    <col min="5" max="16384" width="10.25390625" style="1308" customWidth="1"/>
  </cols>
  <sheetData>
    <row r="1" spans="1:4" ht="22.5" customHeight="1">
      <c r="A1" s="1649" t="s">
        <v>383</v>
      </c>
      <c r="B1" s="1657"/>
      <c r="C1" s="1657"/>
      <c r="D1" s="1657"/>
    </row>
    <row r="2" spans="1:4" ht="75.75" customHeight="1">
      <c r="A2" s="1648" t="s">
        <v>389</v>
      </c>
      <c r="B2" s="1649"/>
      <c r="C2" s="1649"/>
      <c r="D2" s="1649"/>
    </row>
    <row r="3" spans="1:4" ht="18" customHeight="1">
      <c r="A3" s="1309"/>
      <c r="B3" s="1310"/>
      <c r="C3" s="1310"/>
      <c r="D3" s="1310"/>
    </row>
    <row r="4" spans="3:4" ht="16.5" thickBot="1">
      <c r="C4" s="1308"/>
      <c r="D4" s="1311" t="s">
        <v>265</v>
      </c>
    </row>
    <row r="5" spans="1:5" ht="15.75">
      <c r="A5" s="1633" t="s">
        <v>266</v>
      </c>
      <c r="B5" s="1635" t="s">
        <v>267</v>
      </c>
      <c r="C5" s="1637" t="s">
        <v>268</v>
      </c>
      <c r="D5" s="1635" t="s">
        <v>269</v>
      </c>
      <c r="E5" s="1312"/>
    </row>
    <row r="6" spans="1:5" ht="16.5" thickBot="1">
      <c r="A6" s="1634"/>
      <c r="B6" s="1636"/>
      <c r="C6" s="1636"/>
      <c r="D6" s="1650"/>
      <c r="E6" s="1312"/>
    </row>
    <row r="7" spans="1:5" ht="15.75">
      <c r="A7" s="1313" t="s">
        <v>270</v>
      </c>
      <c r="B7" s="1314">
        <v>1</v>
      </c>
      <c r="C7" s="1315">
        <v>528294</v>
      </c>
      <c r="D7" s="1315">
        <v>65757</v>
      </c>
      <c r="E7" s="1312"/>
    </row>
    <row r="8" spans="1:4" ht="15.75">
      <c r="A8" s="1316" t="s">
        <v>271</v>
      </c>
      <c r="B8" s="1317">
        <v>2</v>
      </c>
      <c r="C8" s="1318">
        <v>528294</v>
      </c>
      <c r="D8" s="1318">
        <v>65757</v>
      </c>
    </row>
    <row r="9" spans="1:6" ht="15.75">
      <c r="A9" s="1319" t="s">
        <v>272</v>
      </c>
      <c r="B9" s="1320">
        <v>3</v>
      </c>
      <c r="C9" s="1321">
        <f>C10+C11</f>
        <v>0</v>
      </c>
      <c r="D9" s="1321">
        <f>D10+D11</f>
        <v>0</v>
      </c>
      <c r="F9" s="1322"/>
    </row>
    <row r="10" spans="1:4" ht="15.75">
      <c r="A10" s="1323" t="s">
        <v>273</v>
      </c>
      <c r="B10" s="1317" t="s">
        <v>274</v>
      </c>
      <c r="C10" s="1324"/>
      <c r="D10" s="1324"/>
    </row>
    <row r="11" spans="1:4" ht="15.75">
      <c r="A11" s="1323" t="s">
        <v>275</v>
      </c>
      <c r="B11" s="1317" t="s">
        <v>276</v>
      </c>
      <c r="C11" s="1324"/>
      <c r="D11" s="1324"/>
    </row>
    <row r="12" spans="1:4" ht="15.75">
      <c r="A12" s="1325" t="s">
        <v>277</v>
      </c>
      <c r="B12" s="1326" t="s">
        <v>278</v>
      </c>
      <c r="C12" s="1324"/>
      <c r="D12" s="1324"/>
    </row>
    <row r="13" spans="1:4" ht="15.75">
      <c r="A13" s="1325" t="s">
        <v>279</v>
      </c>
      <c r="B13" s="1326" t="s">
        <v>280</v>
      </c>
      <c r="C13" s="1324"/>
      <c r="D13" s="1324"/>
    </row>
    <row r="14" spans="1:4" ht="15.75">
      <c r="A14" s="1319" t="s">
        <v>281</v>
      </c>
      <c r="B14" s="1320">
        <v>4</v>
      </c>
      <c r="C14" s="1321">
        <v>528294</v>
      </c>
      <c r="D14" s="1321">
        <v>65757</v>
      </c>
    </row>
    <row r="15" spans="1:4" ht="16.5" thickBot="1">
      <c r="A15" s="1327" t="s">
        <v>282</v>
      </c>
      <c r="B15" s="1328">
        <v>5</v>
      </c>
      <c r="C15" s="1329"/>
      <c r="D15" s="1329"/>
    </row>
    <row r="16" spans="1:4" ht="16.5" thickBot="1">
      <c r="A16" s="1330" t="s">
        <v>283</v>
      </c>
      <c r="B16" s="1331">
        <v>6</v>
      </c>
      <c r="C16" s="1332">
        <f>C17+C24+C33+C37+C39+C48</f>
        <v>231508179</v>
      </c>
      <c r="D16" s="1332">
        <f>D17+D24+D33+D39+D48</f>
        <v>219187878</v>
      </c>
    </row>
    <row r="17" spans="1:4" ht="16.5" thickBot="1">
      <c r="A17" s="1330" t="s">
        <v>284</v>
      </c>
      <c r="B17" s="1331">
        <v>7</v>
      </c>
      <c r="C17" s="1332">
        <f>C18+C23</f>
        <v>228728228</v>
      </c>
      <c r="D17" s="1332">
        <f>D18+D23</f>
        <v>217154322</v>
      </c>
    </row>
    <row r="18" spans="1:4" ht="15.75">
      <c r="A18" s="1316" t="s">
        <v>285</v>
      </c>
      <c r="B18" s="1317">
        <v>8</v>
      </c>
      <c r="C18" s="1318">
        <f>C19+C22</f>
        <v>199191203</v>
      </c>
      <c r="D18" s="1318">
        <f>D19+D22</f>
        <v>190613272</v>
      </c>
    </row>
    <row r="19" spans="1:4" ht="15.75">
      <c r="A19" s="1319" t="s">
        <v>286</v>
      </c>
      <c r="B19" s="1320">
        <v>9</v>
      </c>
      <c r="C19" s="1321">
        <v>175194500</v>
      </c>
      <c r="D19" s="1321">
        <v>168323758</v>
      </c>
    </row>
    <row r="20" spans="1:4" ht="15.75">
      <c r="A20" s="1325" t="s">
        <v>277</v>
      </c>
      <c r="B20" s="1333" t="s">
        <v>287</v>
      </c>
      <c r="C20" s="1334"/>
      <c r="D20" s="1334"/>
    </row>
    <row r="21" spans="1:4" ht="15.75">
      <c r="A21" s="1325" t="s">
        <v>279</v>
      </c>
      <c r="B21" s="1333" t="s">
        <v>288</v>
      </c>
      <c r="C21" s="1334">
        <v>175194500</v>
      </c>
      <c r="D21" s="1334">
        <v>168323758</v>
      </c>
    </row>
    <row r="22" spans="1:4" ht="15.75">
      <c r="A22" s="1319" t="s">
        <v>289</v>
      </c>
      <c r="B22" s="1320">
        <v>10</v>
      </c>
      <c r="C22" s="1321">
        <v>23996703</v>
      </c>
      <c r="D22" s="1321">
        <v>22289514</v>
      </c>
    </row>
    <row r="23" spans="1:4" ht="16.5" thickBot="1">
      <c r="A23" s="1327" t="s">
        <v>282</v>
      </c>
      <c r="B23" s="1328">
        <v>11</v>
      </c>
      <c r="C23" s="1329">
        <v>29537025</v>
      </c>
      <c r="D23" s="1329">
        <v>26541050</v>
      </c>
    </row>
    <row r="24" spans="1:4" ht="16.5" thickBot="1">
      <c r="A24" s="1335" t="s">
        <v>290</v>
      </c>
      <c r="B24" s="1331">
        <v>12</v>
      </c>
      <c r="C24" s="1332">
        <f>C25+C32</f>
        <v>1089210</v>
      </c>
      <c r="D24" s="1332">
        <f>D25+D32</f>
        <v>372389</v>
      </c>
    </row>
    <row r="25" spans="1:4" ht="15.75">
      <c r="A25" s="1316" t="s">
        <v>291</v>
      </c>
      <c r="B25" s="1317">
        <v>13</v>
      </c>
      <c r="C25" s="1318">
        <f>C26+C31</f>
        <v>496030</v>
      </c>
      <c r="D25" s="1318">
        <f>D26+D31</f>
        <v>103260</v>
      </c>
    </row>
    <row r="26" spans="1:4" ht="15.75">
      <c r="A26" s="1319" t="s">
        <v>292</v>
      </c>
      <c r="B26" s="1320">
        <v>14</v>
      </c>
      <c r="C26" s="1321">
        <v>15332</v>
      </c>
      <c r="D26" s="1321">
        <v>15332</v>
      </c>
    </row>
    <row r="27" spans="1:4" ht="15.75">
      <c r="A27" s="1323" t="s">
        <v>273</v>
      </c>
      <c r="B27" s="1317" t="s">
        <v>293</v>
      </c>
      <c r="C27" s="1334">
        <v>15332</v>
      </c>
      <c r="D27" s="1334">
        <v>15332</v>
      </c>
    </row>
    <row r="28" spans="1:4" ht="15.75">
      <c r="A28" s="1323" t="s">
        <v>275</v>
      </c>
      <c r="B28" s="1317" t="s">
        <v>294</v>
      </c>
      <c r="C28" s="1334"/>
      <c r="D28" s="1334"/>
    </row>
    <row r="29" spans="1:4" ht="15.75">
      <c r="A29" s="1325" t="s">
        <v>277</v>
      </c>
      <c r="B29" s="1336" t="s">
        <v>295</v>
      </c>
      <c r="C29" s="1334"/>
      <c r="D29" s="1334"/>
    </row>
    <row r="30" spans="1:4" ht="15.75">
      <c r="A30" s="1325" t="s">
        <v>279</v>
      </c>
      <c r="B30" s="1336" t="s">
        <v>296</v>
      </c>
      <c r="C30" s="1334"/>
      <c r="D30" s="1334"/>
    </row>
    <row r="31" spans="1:4" ht="15.75">
      <c r="A31" s="1319" t="s">
        <v>281</v>
      </c>
      <c r="B31" s="1320">
        <v>15</v>
      </c>
      <c r="C31" s="1321">
        <v>480698</v>
      </c>
      <c r="D31" s="1321">
        <v>87928</v>
      </c>
    </row>
    <row r="32" spans="1:4" ht="16.5" thickBot="1">
      <c r="A32" s="1327" t="s">
        <v>282</v>
      </c>
      <c r="B32" s="1328">
        <v>16</v>
      </c>
      <c r="C32" s="1329">
        <v>593180</v>
      </c>
      <c r="D32" s="1329">
        <v>269129</v>
      </c>
    </row>
    <row r="33" spans="1:4" ht="16.5" thickBot="1">
      <c r="A33" s="1335" t="s">
        <v>297</v>
      </c>
      <c r="B33" s="1331">
        <v>17</v>
      </c>
      <c r="C33" s="1332">
        <f>C34+C36</f>
        <v>59679</v>
      </c>
      <c r="D33" s="1332">
        <v>30105</v>
      </c>
    </row>
    <row r="34" spans="1:4" ht="15.75">
      <c r="A34" s="1337" t="s">
        <v>298</v>
      </c>
      <c r="B34" s="1314">
        <v>17</v>
      </c>
      <c r="C34" s="1338">
        <v>7223</v>
      </c>
      <c r="D34" s="1338">
        <v>1011</v>
      </c>
    </row>
    <row r="35" spans="1:4" ht="15.75">
      <c r="A35" s="1339" t="s">
        <v>281</v>
      </c>
      <c r="B35" s="1340" t="s">
        <v>299</v>
      </c>
      <c r="C35" s="1341">
        <v>7223</v>
      </c>
      <c r="D35" s="1341">
        <v>1011</v>
      </c>
    </row>
    <row r="36" spans="1:4" ht="16.5" thickBot="1">
      <c r="A36" s="1327" t="s">
        <v>282</v>
      </c>
      <c r="B36" s="1328">
        <v>18</v>
      </c>
      <c r="C36" s="1329">
        <v>52456</v>
      </c>
      <c r="D36" s="1329">
        <v>29094</v>
      </c>
    </row>
    <row r="37" spans="1:4" ht="16.5" thickBot="1">
      <c r="A37" s="1335" t="s">
        <v>300</v>
      </c>
      <c r="B37" s="1331">
        <v>19</v>
      </c>
      <c r="C37" s="1332">
        <f>C38</f>
        <v>0</v>
      </c>
      <c r="D37" s="1332">
        <f>D38</f>
        <v>0</v>
      </c>
    </row>
    <row r="38" spans="1:4" ht="16.5" thickBot="1">
      <c r="A38" s="1327" t="s">
        <v>282</v>
      </c>
      <c r="B38" s="1328">
        <v>20</v>
      </c>
      <c r="C38" s="1329"/>
      <c r="D38" s="1329"/>
    </row>
    <row r="39" spans="1:4" ht="16.5" thickBot="1">
      <c r="A39" s="1335" t="s">
        <v>301</v>
      </c>
      <c r="B39" s="1331">
        <v>21</v>
      </c>
      <c r="C39" s="1332">
        <f>C40+C47</f>
        <v>1600988</v>
      </c>
      <c r="D39" s="1332">
        <f>D40+D47</f>
        <v>1600988</v>
      </c>
    </row>
    <row r="40" spans="1:4" ht="15.75">
      <c r="A40" s="1316" t="s">
        <v>302</v>
      </c>
      <c r="B40" s="1317">
        <v>22</v>
      </c>
      <c r="C40" s="1318">
        <f>C41+C46</f>
        <v>503017</v>
      </c>
      <c r="D40" s="1318">
        <f>D41+D46</f>
        <v>503017</v>
      </c>
    </row>
    <row r="41" spans="1:4" ht="15.75">
      <c r="A41" s="1319" t="s">
        <v>303</v>
      </c>
      <c r="B41" s="1320">
        <v>23</v>
      </c>
      <c r="C41" s="1321">
        <v>396695</v>
      </c>
      <c r="D41" s="1321">
        <v>396695</v>
      </c>
    </row>
    <row r="42" spans="1:4" ht="15.75">
      <c r="A42" s="1323" t="s">
        <v>273</v>
      </c>
      <c r="B42" s="1320" t="s">
        <v>304</v>
      </c>
      <c r="C42" s="1324">
        <v>4559</v>
      </c>
      <c r="D42" s="1324">
        <v>4559</v>
      </c>
    </row>
    <row r="43" spans="1:4" ht="15.75">
      <c r="A43" s="1323" t="s">
        <v>275</v>
      </c>
      <c r="B43" s="1320" t="s">
        <v>305</v>
      </c>
      <c r="C43" s="1324">
        <v>396695</v>
      </c>
      <c r="D43" s="1324">
        <v>392136</v>
      </c>
    </row>
    <row r="44" spans="1:4" ht="15.75">
      <c r="A44" s="1325" t="s">
        <v>277</v>
      </c>
      <c r="B44" s="1342" t="s">
        <v>306</v>
      </c>
      <c r="C44" s="1324"/>
      <c r="D44" s="1324"/>
    </row>
    <row r="45" spans="1:4" ht="15.75">
      <c r="A45" s="1325" t="s">
        <v>279</v>
      </c>
      <c r="B45" s="1342" t="s">
        <v>307</v>
      </c>
      <c r="C45" s="1324">
        <v>396695</v>
      </c>
      <c r="D45" s="1324">
        <v>392136</v>
      </c>
    </row>
    <row r="46" spans="1:4" ht="15.75">
      <c r="A46" s="1319" t="s">
        <v>281</v>
      </c>
      <c r="B46" s="1320">
        <v>24</v>
      </c>
      <c r="C46" s="1321">
        <v>106322</v>
      </c>
      <c r="D46" s="1321">
        <v>106322</v>
      </c>
    </row>
    <row r="47" spans="1:4" ht="16.5" thickBot="1">
      <c r="A47" s="1327" t="s">
        <v>282</v>
      </c>
      <c r="B47" s="1328">
        <v>25</v>
      </c>
      <c r="C47" s="1329">
        <v>1097971</v>
      </c>
      <c r="D47" s="1329">
        <v>1097971</v>
      </c>
    </row>
    <row r="48" spans="1:4" ht="16.5" thickBot="1">
      <c r="A48" s="1335" t="s">
        <v>308</v>
      </c>
      <c r="B48" s="1331">
        <v>26</v>
      </c>
      <c r="C48" s="1332">
        <f>C49+C56</f>
        <v>30074</v>
      </c>
      <c r="D48" s="1332">
        <f>D49+D56</f>
        <v>30074</v>
      </c>
    </row>
    <row r="49" spans="1:4" ht="15.75">
      <c r="A49" s="1316" t="s">
        <v>309</v>
      </c>
      <c r="B49" s="1317">
        <v>27</v>
      </c>
      <c r="C49" s="1318">
        <f>C50+C55</f>
        <v>30074</v>
      </c>
      <c r="D49" s="1318">
        <f>D50+D55</f>
        <v>30074</v>
      </c>
    </row>
    <row r="50" spans="1:4" ht="15.75">
      <c r="A50" s="1319" t="s">
        <v>310</v>
      </c>
      <c r="B50" s="1320">
        <v>28</v>
      </c>
      <c r="C50" s="1321">
        <f>C51+C52</f>
        <v>30074</v>
      </c>
      <c r="D50" s="1321">
        <f>D51+D52</f>
        <v>30074</v>
      </c>
    </row>
    <row r="51" spans="1:4" ht="15.75">
      <c r="A51" s="1323" t="s">
        <v>273</v>
      </c>
      <c r="B51" s="1320" t="s">
        <v>311</v>
      </c>
      <c r="C51" s="1324"/>
      <c r="D51" s="1324"/>
    </row>
    <row r="52" spans="1:4" ht="15.75">
      <c r="A52" s="1323" t="s">
        <v>275</v>
      </c>
      <c r="B52" s="1320" t="s">
        <v>312</v>
      </c>
      <c r="C52" s="1324">
        <v>30074</v>
      </c>
      <c r="D52" s="1324">
        <v>30074</v>
      </c>
    </row>
    <row r="53" spans="1:4" ht="15.75">
      <c r="A53" s="1325" t="s">
        <v>277</v>
      </c>
      <c r="B53" s="1342" t="s">
        <v>313</v>
      </c>
      <c r="C53" s="1324"/>
      <c r="D53" s="1324"/>
    </row>
    <row r="54" spans="1:4" ht="15.75">
      <c r="A54" s="1325" t="s">
        <v>279</v>
      </c>
      <c r="B54" s="1342" t="s">
        <v>314</v>
      </c>
      <c r="C54" s="1324">
        <v>30074</v>
      </c>
      <c r="D54" s="1324">
        <v>30074</v>
      </c>
    </row>
    <row r="55" spans="1:4" ht="15.75">
      <c r="A55" s="1319" t="s">
        <v>281</v>
      </c>
      <c r="B55" s="1320">
        <v>29</v>
      </c>
      <c r="C55" s="1321"/>
      <c r="D55" s="1321"/>
    </row>
    <row r="56" spans="1:4" ht="16.5" thickBot="1">
      <c r="A56" s="1327" t="s">
        <v>282</v>
      </c>
      <c r="B56" s="1328">
        <v>30</v>
      </c>
      <c r="C56" s="1329"/>
      <c r="D56" s="1329"/>
    </row>
    <row r="57" spans="1:4" ht="16.5" thickBot="1">
      <c r="A57" s="1335" t="s">
        <v>315</v>
      </c>
      <c r="B57" s="1331">
        <v>31</v>
      </c>
      <c r="C57" s="1332"/>
      <c r="D57" s="1332"/>
    </row>
    <row r="58" spans="1:8" ht="16.5" thickBot="1">
      <c r="A58" s="1335" t="s">
        <v>316</v>
      </c>
      <c r="B58" s="1331">
        <v>32</v>
      </c>
      <c r="C58" s="1332">
        <f>C59+C67+C68+C69+C70+C71</f>
        <v>2186519</v>
      </c>
      <c r="D58" s="1332">
        <f>D59+D67+D68+D69+D70+D71</f>
        <v>2181669</v>
      </c>
      <c r="E58" s="1343"/>
      <c r="F58" s="1344"/>
      <c r="G58" s="1345"/>
      <c r="H58" s="1345"/>
    </row>
    <row r="59" spans="1:8" ht="15.75">
      <c r="A59" s="1346" t="s">
        <v>317</v>
      </c>
      <c r="B59" s="1314">
        <v>33</v>
      </c>
      <c r="C59" s="1338">
        <v>586570</v>
      </c>
      <c r="D59" s="1338">
        <v>586570</v>
      </c>
      <c r="E59" s="1347"/>
      <c r="F59" s="1348"/>
      <c r="G59" s="1349"/>
      <c r="H59" s="1349"/>
    </row>
    <row r="60" spans="1:8" ht="15.75">
      <c r="A60" s="1316" t="s">
        <v>318</v>
      </c>
      <c r="B60" s="1350">
        <v>34</v>
      </c>
      <c r="C60" s="1351">
        <v>586570</v>
      </c>
      <c r="D60" s="1351">
        <v>586570</v>
      </c>
      <c r="E60" s="1347"/>
      <c r="F60" s="1348"/>
      <c r="G60" s="1349"/>
      <c r="H60" s="1349"/>
    </row>
    <row r="61" spans="1:8" s="1354" customFormat="1" ht="15.75">
      <c r="A61" s="1319" t="s">
        <v>319</v>
      </c>
      <c r="B61" s="1352">
        <v>35</v>
      </c>
      <c r="C61" s="1353">
        <v>586100</v>
      </c>
      <c r="D61" s="1353">
        <v>586100</v>
      </c>
      <c r="E61" s="1347"/>
      <c r="F61" s="1348"/>
      <c r="G61" s="1349"/>
      <c r="H61" s="1349"/>
    </row>
    <row r="62" spans="1:8" ht="15.75">
      <c r="A62" s="1323" t="s">
        <v>275</v>
      </c>
      <c r="B62" s="1352" t="s">
        <v>320</v>
      </c>
      <c r="C62" s="1351">
        <v>586100</v>
      </c>
      <c r="D62" s="1351">
        <v>586100</v>
      </c>
      <c r="E62" s="1347"/>
      <c r="F62" s="1348"/>
      <c r="G62" s="1349"/>
      <c r="H62" s="1349"/>
    </row>
    <row r="63" spans="1:8" ht="15.75">
      <c r="A63" s="1325" t="s">
        <v>277</v>
      </c>
      <c r="B63" s="1352" t="s">
        <v>321</v>
      </c>
      <c r="C63" s="1355"/>
      <c r="D63" s="1355"/>
      <c r="E63" s="1347"/>
      <c r="F63" s="1348"/>
      <c r="G63" s="1349"/>
      <c r="H63" s="1349"/>
    </row>
    <row r="64" spans="1:8" ht="15.75">
      <c r="A64" s="1325" t="s">
        <v>279</v>
      </c>
      <c r="B64" s="1352" t="s">
        <v>322</v>
      </c>
      <c r="C64" s="1355">
        <v>586100</v>
      </c>
      <c r="D64" s="1355">
        <v>586100</v>
      </c>
      <c r="E64" s="1347"/>
      <c r="F64" s="1348"/>
      <c r="G64" s="1349"/>
      <c r="H64" s="1349"/>
    </row>
    <row r="65" spans="1:8" ht="15.75">
      <c r="A65" s="1356" t="s">
        <v>323</v>
      </c>
      <c r="B65" s="1357" t="s">
        <v>324</v>
      </c>
      <c r="C65" s="1358">
        <v>470</v>
      </c>
      <c r="D65" s="1358">
        <v>470</v>
      </c>
      <c r="E65" s="1349"/>
      <c r="F65" s="1348"/>
      <c r="G65" s="1349"/>
      <c r="H65" s="1349"/>
    </row>
    <row r="66" spans="1:4" ht="16.5" thickBot="1">
      <c r="A66" s="1327" t="s">
        <v>282</v>
      </c>
      <c r="B66" s="1328"/>
      <c r="C66" s="1329"/>
      <c r="D66" s="1329"/>
    </row>
    <row r="67" spans="1:8" ht="15.75">
      <c r="A67" s="1359" t="s">
        <v>325</v>
      </c>
      <c r="B67" s="1350">
        <v>37</v>
      </c>
      <c r="C67" s="1351"/>
      <c r="D67" s="1351"/>
      <c r="E67" s="1360"/>
      <c r="F67" s="1344"/>
      <c r="G67" s="1361"/>
      <c r="H67" s="1361"/>
    </row>
    <row r="68" spans="1:8" ht="15.75">
      <c r="A68" s="1362" t="s">
        <v>326</v>
      </c>
      <c r="B68" s="1363">
        <v>38</v>
      </c>
      <c r="C68" s="1364">
        <v>107507</v>
      </c>
      <c r="D68" s="1364">
        <v>102657</v>
      </c>
      <c r="E68" s="1360"/>
      <c r="F68" s="1344"/>
      <c r="G68" s="1361"/>
      <c r="H68" s="1361"/>
    </row>
    <row r="69" spans="1:8" ht="15.75">
      <c r="A69" s="1362" t="s">
        <v>327</v>
      </c>
      <c r="B69" s="1363">
        <v>39</v>
      </c>
      <c r="C69" s="1364"/>
      <c r="D69" s="1364"/>
      <c r="E69" s="1347"/>
      <c r="F69" s="1348"/>
      <c r="G69" s="1349"/>
      <c r="H69" s="1349"/>
    </row>
    <row r="70" spans="1:4" ht="15.75">
      <c r="A70" s="1362" t="s">
        <v>328</v>
      </c>
      <c r="B70" s="1363">
        <v>40</v>
      </c>
      <c r="C70" s="1364">
        <v>1492442</v>
      </c>
      <c r="D70" s="1364">
        <v>1492442</v>
      </c>
    </row>
    <row r="71" spans="1:4" ht="16.5" thickBot="1">
      <c r="A71" s="1365" t="s">
        <v>329</v>
      </c>
      <c r="B71" s="1328">
        <v>41</v>
      </c>
      <c r="C71" s="1366"/>
      <c r="D71" s="1366"/>
    </row>
    <row r="72" spans="1:4" ht="36.75" customHeight="1" thickBot="1">
      <c r="A72" s="1335" t="s">
        <v>330</v>
      </c>
      <c r="B72" s="1331">
        <v>42</v>
      </c>
      <c r="C72" s="1332">
        <v>3248249</v>
      </c>
      <c r="D72" s="1332">
        <v>2621300</v>
      </c>
    </row>
    <row r="73" spans="1:4" ht="15.75">
      <c r="A73" s="1316" t="s">
        <v>331</v>
      </c>
      <c r="B73" s="1317">
        <v>43</v>
      </c>
      <c r="C73" s="1318">
        <f>C74+C77</f>
        <v>3248249</v>
      </c>
      <c r="D73" s="1318">
        <f>D74+D77</f>
        <v>2621300</v>
      </c>
    </row>
    <row r="74" spans="1:4" ht="15.75">
      <c r="A74" s="1319" t="s">
        <v>332</v>
      </c>
      <c r="B74" s="1320">
        <v>44</v>
      </c>
      <c r="C74" s="1321">
        <f>C75+C76</f>
        <v>2721479</v>
      </c>
      <c r="D74" s="1321">
        <f>D75+D76</f>
        <v>2606799</v>
      </c>
    </row>
    <row r="75" spans="1:4" ht="15.75">
      <c r="A75" s="1323" t="s">
        <v>273</v>
      </c>
      <c r="B75" s="1320" t="s">
        <v>333</v>
      </c>
      <c r="C75" s="1324">
        <v>2721479</v>
      </c>
      <c r="D75" s="1324">
        <v>2606799</v>
      </c>
    </row>
    <row r="76" spans="1:4" ht="15.75">
      <c r="A76" s="1323" t="s">
        <v>275</v>
      </c>
      <c r="B76" s="1320" t="s">
        <v>334</v>
      </c>
      <c r="C76" s="1324"/>
      <c r="D76" s="1324"/>
    </row>
    <row r="77" spans="1:4" ht="15.75">
      <c r="A77" s="1319" t="s">
        <v>281</v>
      </c>
      <c r="B77" s="1320">
        <v>45</v>
      </c>
      <c r="C77" s="1321">
        <v>526770</v>
      </c>
      <c r="D77" s="1321">
        <v>14501</v>
      </c>
    </row>
    <row r="78" spans="1:4" ht="16.5" thickBot="1">
      <c r="A78" s="1327" t="s">
        <v>282</v>
      </c>
      <c r="B78" s="1328">
        <v>46</v>
      </c>
      <c r="C78" s="1329"/>
      <c r="D78" s="1329"/>
    </row>
    <row r="79" spans="1:4" ht="16.5" thickBot="1">
      <c r="A79" s="1367" t="s">
        <v>335</v>
      </c>
      <c r="B79" s="1368">
        <v>47</v>
      </c>
      <c r="C79" s="1332">
        <f>C7+C16+C58+C72</f>
        <v>237471241</v>
      </c>
      <c r="D79" s="1332">
        <f>D7+D16+D58+D72</f>
        <v>224056604</v>
      </c>
    </row>
    <row r="80" spans="1:4" ht="15.75">
      <c r="A80" s="1346" t="s">
        <v>336</v>
      </c>
      <c r="B80" s="1314">
        <v>48</v>
      </c>
      <c r="C80" s="1338">
        <v>1582</v>
      </c>
      <c r="D80" s="1338">
        <v>1582</v>
      </c>
    </row>
    <row r="81" spans="1:4" ht="15.75">
      <c r="A81" s="1362" t="s">
        <v>337</v>
      </c>
      <c r="B81" s="1363">
        <v>49</v>
      </c>
      <c r="C81" s="1364">
        <v>1484971</v>
      </c>
      <c r="D81" s="1364">
        <v>1484971</v>
      </c>
    </row>
    <row r="82" spans="1:4" ht="15.75">
      <c r="A82" s="1362" t="s">
        <v>338</v>
      </c>
      <c r="B82" s="1363">
        <v>50</v>
      </c>
      <c r="C82" s="1364"/>
      <c r="D82" s="1364"/>
    </row>
    <row r="83" spans="1:4" ht="15.75">
      <c r="A83" s="1362" t="s">
        <v>339</v>
      </c>
      <c r="B83" s="1363">
        <v>51</v>
      </c>
      <c r="C83" s="1364">
        <v>1870801</v>
      </c>
      <c r="D83" s="1364">
        <v>1870801</v>
      </c>
    </row>
    <row r="84" spans="1:4" ht="16.5" thickBot="1">
      <c r="A84" s="1365" t="s">
        <v>340</v>
      </c>
      <c r="B84" s="1328">
        <v>52</v>
      </c>
      <c r="C84" s="1366">
        <v>101712</v>
      </c>
      <c r="D84" s="1366">
        <v>101712</v>
      </c>
    </row>
    <row r="85" spans="1:4" ht="16.5" thickBot="1">
      <c r="A85" s="1367" t="s">
        <v>341</v>
      </c>
      <c r="B85" s="1368">
        <v>53</v>
      </c>
      <c r="C85" s="1332">
        <f>C80+C81+C82+C83+C84</f>
        <v>3459066</v>
      </c>
      <c r="D85" s="1369">
        <f>D80+D81+D82+D83+D84</f>
        <v>3459066</v>
      </c>
    </row>
    <row r="86" spans="1:4" ht="16.5" thickBot="1">
      <c r="A86" s="1367" t="s">
        <v>342</v>
      </c>
      <c r="B86" s="1368">
        <v>54</v>
      </c>
      <c r="C86" s="1332">
        <f>C79+C85</f>
        <v>240930307</v>
      </c>
      <c r="D86" s="1332">
        <f>D79+D85</f>
        <v>227515670</v>
      </c>
    </row>
    <row r="87" spans="1:4" ht="15.75">
      <c r="A87" s="1370"/>
      <c r="B87" s="1371"/>
      <c r="C87" s="1372"/>
      <c r="D87" s="1372"/>
    </row>
    <row r="88" spans="1:4" ht="15.75">
      <c r="A88" s="1370"/>
      <c r="B88" s="1371"/>
      <c r="C88" s="1372"/>
      <c r="D88" s="1372"/>
    </row>
    <row r="89" spans="1:2" ht="15.75">
      <c r="A89" s="1373"/>
      <c r="B89" s="1371"/>
    </row>
    <row r="90" spans="1:4" ht="81.75" customHeight="1">
      <c r="A90" s="1653" t="s">
        <v>343</v>
      </c>
      <c r="B90" s="1653"/>
      <c r="C90" s="1653"/>
      <c r="D90" s="1653"/>
    </row>
    <row r="91" ht="16.5" thickBot="1">
      <c r="D91" s="1311" t="s">
        <v>265</v>
      </c>
    </row>
    <row r="92" spans="1:4" ht="15.75" customHeight="1">
      <c r="A92" s="1656" t="s">
        <v>344</v>
      </c>
      <c r="B92" s="1644" t="s">
        <v>267</v>
      </c>
      <c r="C92" s="1640" t="s">
        <v>269</v>
      </c>
      <c r="D92" s="1641"/>
    </row>
    <row r="93" spans="1:4" ht="24.75" customHeight="1" thickBot="1">
      <c r="A93" s="1645"/>
      <c r="B93" s="1645"/>
      <c r="C93" s="1642"/>
      <c r="D93" s="1643"/>
    </row>
    <row r="94" spans="1:4" ht="15.75">
      <c r="A94" s="1374" t="s">
        <v>345</v>
      </c>
      <c r="B94" s="1375">
        <v>1</v>
      </c>
      <c r="C94" s="1651">
        <v>214870066</v>
      </c>
      <c r="D94" s="1652"/>
    </row>
    <row r="95" spans="1:4" ht="15.75">
      <c r="A95" s="1376" t="s">
        <v>346</v>
      </c>
      <c r="B95" s="1377">
        <f>+B94+1</f>
        <v>2</v>
      </c>
      <c r="C95" s="1654">
        <v>7695654</v>
      </c>
      <c r="D95" s="1655"/>
    </row>
    <row r="96" spans="1:7" ht="16.5" thickBot="1">
      <c r="A96" s="1378" t="s">
        <v>347</v>
      </c>
      <c r="B96" s="1379">
        <f>+B95+1</f>
        <v>3</v>
      </c>
      <c r="C96" s="1631"/>
      <c r="D96" s="1632"/>
      <c r="G96" s="1308" t="s">
        <v>1030</v>
      </c>
    </row>
    <row r="97" spans="1:4" ht="16.5" thickBot="1">
      <c r="A97" s="1367" t="s">
        <v>348</v>
      </c>
      <c r="B97" s="1368">
        <f>+B96+1</f>
        <v>4</v>
      </c>
      <c r="C97" s="1629">
        <f>+C94+C95+C96</f>
        <v>222565720</v>
      </c>
      <c r="D97" s="1630"/>
    </row>
    <row r="98" spans="1:4" ht="15.75">
      <c r="A98" s="1380" t="s">
        <v>349</v>
      </c>
      <c r="B98" s="1375">
        <f>+B97+1</f>
        <v>5</v>
      </c>
      <c r="C98" s="1631">
        <v>1891809</v>
      </c>
      <c r="D98" s="1632"/>
    </row>
    <row r="99" spans="1:4" ht="16.5" thickBot="1">
      <c r="A99" s="1381" t="s">
        <v>350</v>
      </c>
      <c r="B99" s="1377">
        <v>6</v>
      </c>
      <c r="C99" s="1627">
        <v>6203</v>
      </c>
      <c r="D99" s="1628"/>
    </row>
    <row r="100" spans="1:4" ht="16.5" thickBot="1">
      <c r="A100" s="1382" t="s">
        <v>351</v>
      </c>
      <c r="B100" s="1368">
        <v>7</v>
      </c>
      <c r="C100" s="1629">
        <f>+C98+C99</f>
        <v>1898012</v>
      </c>
      <c r="D100" s="1630"/>
    </row>
    <row r="101" spans="1:4" ht="15.75">
      <c r="A101" s="1380" t="s">
        <v>352</v>
      </c>
      <c r="B101" s="1375">
        <v>8</v>
      </c>
      <c r="C101" s="1631">
        <v>1823200</v>
      </c>
      <c r="D101" s="1632"/>
    </row>
    <row r="102" spans="1:4" ht="15.75">
      <c r="A102" s="1381" t="s">
        <v>353</v>
      </c>
      <c r="B102" s="1375">
        <v>9</v>
      </c>
      <c r="C102" s="1631">
        <v>1154237</v>
      </c>
      <c r="D102" s="1632"/>
    </row>
    <row r="103" spans="1:4" ht="15.75" customHeight="1" thickBot="1">
      <c r="A103" s="1383" t="s">
        <v>354</v>
      </c>
      <c r="B103" s="1375">
        <v>10</v>
      </c>
      <c r="C103" s="1631">
        <v>74501</v>
      </c>
      <c r="D103" s="1632"/>
    </row>
    <row r="104" spans="1:7" ht="16.5" thickBot="1">
      <c r="A104" s="1367" t="s">
        <v>355</v>
      </c>
      <c r="B104" s="1368">
        <v>11</v>
      </c>
      <c r="C104" s="1629">
        <f>+C101+C102+C103</f>
        <v>3051938</v>
      </c>
      <c r="D104" s="1630"/>
      <c r="G104" s="1308" t="s">
        <v>1030</v>
      </c>
    </row>
    <row r="105" spans="1:4" ht="16.5" thickBot="1">
      <c r="A105" s="1367" t="s">
        <v>356</v>
      </c>
      <c r="B105" s="1368">
        <v>12</v>
      </c>
      <c r="C105" s="1629">
        <f>+C97+C100+C104</f>
        <v>227515670</v>
      </c>
      <c r="D105" s="1630"/>
    </row>
    <row r="106" ht="15.75">
      <c r="B106" s="1384"/>
    </row>
    <row r="107" ht="15.75">
      <c r="B107" s="1384"/>
    </row>
    <row r="108" spans="1:4" ht="81.75" customHeight="1">
      <c r="A108" s="1653" t="s">
        <v>357</v>
      </c>
      <c r="B108" s="1653"/>
      <c r="C108" s="1653"/>
      <c r="D108" s="1653"/>
    </row>
    <row r="109" ht="16.5" thickBot="1">
      <c r="D109" s="1311" t="s">
        <v>358</v>
      </c>
    </row>
    <row r="110" spans="1:4" ht="15.75">
      <c r="A110" s="1633" t="s">
        <v>266</v>
      </c>
      <c r="B110" s="1635" t="s">
        <v>267</v>
      </c>
      <c r="C110" s="1637" t="s">
        <v>268</v>
      </c>
      <c r="D110" s="1638" t="s">
        <v>269</v>
      </c>
    </row>
    <row r="111" spans="1:4" ht="16.5" thickBot="1">
      <c r="A111" s="1634"/>
      <c r="B111" s="1636"/>
      <c r="C111" s="1636"/>
      <c r="D111" s="1639"/>
    </row>
    <row r="112" spans="1:4" ht="16.5" thickBot="1">
      <c r="A112" s="1385" t="s">
        <v>359</v>
      </c>
      <c r="B112" s="1368">
        <v>1</v>
      </c>
      <c r="C112" s="1386">
        <f>C113+C114</f>
        <v>252103</v>
      </c>
      <c r="D112" s="1387"/>
    </row>
    <row r="113" spans="1:4" ht="15.75">
      <c r="A113" s="1388" t="s">
        <v>360</v>
      </c>
      <c r="B113" s="1389">
        <v>2</v>
      </c>
      <c r="C113" s="1390">
        <v>252103</v>
      </c>
      <c r="D113" s="1390"/>
    </row>
    <row r="114" spans="1:4" ht="16.5" thickBot="1">
      <c r="A114" s="1391" t="s">
        <v>361</v>
      </c>
      <c r="B114" s="1392">
        <v>3</v>
      </c>
      <c r="C114" s="1390">
        <v>0</v>
      </c>
      <c r="D114" s="1393"/>
    </row>
    <row r="115" spans="1:4" ht="16.5" thickBot="1">
      <c r="A115" s="1385" t="s">
        <v>362</v>
      </c>
      <c r="B115" s="1368">
        <v>4</v>
      </c>
      <c r="C115" s="1386">
        <f>C116+C119+C122+C125</f>
        <v>540871</v>
      </c>
      <c r="D115" s="1387"/>
    </row>
    <row r="116" spans="1:4" ht="15.75">
      <c r="A116" s="1394" t="s">
        <v>363</v>
      </c>
      <c r="B116" s="1395">
        <v>5</v>
      </c>
      <c r="C116" s="1396">
        <v>25924</v>
      </c>
      <c r="D116" s="1397"/>
    </row>
    <row r="117" spans="1:4" ht="15.75">
      <c r="A117" s="1388" t="s">
        <v>360</v>
      </c>
      <c r="B117" s="1389">
        <v>6</v>
      </c>
      <c r="C117" s="1398">
        <v>25924</v>
      </c>
      <c r="D117" s="1398"/>
    </row>
    <row r="118" spans="1:4" ht="15.75">
      <c r="A118" s="1399" t="s">
        <v>361</v>
      </c>
      <c r="B118" s="1400">
        <v>7</v>
      </c>
      <c r="C118" s="1398"/>
      <c r="D118" s="1401"/>
    </row>
    <row r="119" spans="1:4" ht="15.75">
      <c r="A119" s="1399" t="s">
        <v>364</v>
      </c>
      <c r="B119" s="1400">
        <v>8</v>
      </c>
      <c r="C119" s="1398">
        <v>506176</v>
      </c>
      <c r="D119" s="1402"/>
    </row>
    <row r="120" spans="1:4" ht="15.75">
      <c r="A120" s="1399" t="s">
        <v>360</v>
      </c>
      <c r="B120" s="1400">
        <v>9</v>
      </c>
      <c r="C120" s="1398">
        <v>506176</v>
      </c>
      <c r="D120" s="1401"/>
    </row>
    <row r="121" spans="1:4" ht="15.75">
      <c r="A121" s="1399" t="s">
        <v>361</v>
      </c>
      <c r="B121" s="1400">
        <v>10</v>
      </c>
      <c r="C121" s="1398"/>
      <c r="D121" s="1401"/>
    </row>
    <row r="122" spans="1:4" ht="15.75">
      <c r="A122" s="1399" t="s">
        <v>365</v>
      </c>
      <c r="B122" s="1400">
        <v>11</v>
      </c>
      <c r="C122" s="1398">
        <v>8771</v>
      </c>
      <c r="D122" s="1402"/>
    </row>
    <row r="123" spans="1:4" ht="15.75">
      <c r="A123" s="1399" t="s">
        <v>360</v>
      </c>
      <c r="B123" s="1400">
        <v>12</v>
      </c>
      <c r="C123" s="1398">
        <v>8771</v>
      </c>
      <c r="D123" s="1401"/>
    </row>
    <row r="124" spans="1:4" ht="15.75">
      <c r="A124" s="1399" t="s">
        <v>361</v>
      </c>
      <c r="B124" s="1400">
        <v>13</v>
      </c>
      <c r="C124" s="1398"/>
      <c r="D124" s="1401"/>
    </row>
    <row r="125" spans="1:4" ht="15.75">
      <c r="A125" s="1399" t="s">
        <v>366</v>
      </c>
      <c r="B125" s="1400">
        <v>14</v>
      </c>
      <c r="C125" s="1398">
        <f>C126+C127</f>
        <v>0</v>
      </c>
      <c r="D125" s="1401"/>
    </row>
    <row r="126" spans="1:4" ht="15.75">
      <c r="A126" s="1399" t="s">
        <v>360</v>
      </c>
      <c r="B126" s="1400">
        <v>15</v>
      </c>
      <c r="C126" s="1398"/>
      <c r="D126" s="1401"/>
    </row>
    <row r="127" spans="1:4" ht="16.5" thickBot="1">
      <c r="A127" s="1391" t="s">
        <v>361</v>
      </c>
      <c r="B127" s="1392">
        <v>16</v>
      </c>
      <c r="C127" s="1390"/>
      <c r="D127" s="1393"/>
    </row>
    <row r="128" spans="1:4" ht="32.25" thickBot="1">
      <c r="A128" s="1403" t="s">
        <v>367</v>
      </c>
      <c r="B128" s="1368">
        <v>17</v>
      </c>
      <c r="C128" s="1386">
        <v>474376</v>
      </c>
      <c r="D128" s="1387"/>
    </row>
    <row r="129" spans="1:4" ht="15.75">
      <c r="A129" s="1388" t="s">
        <v>360</v>
      </c>
      <c r="B129" s="1389">
        <v>18</v>
      </c>
      <c r="C129" s="1404">
        <v>474376</v>
      </c>
      <c r="D129" s="1405"/>
    </row>
    <row r="130" spans="1:4" ht="16.5" thickBot="1">
      <c r="A130" s="1406" t="s">
        <v>361</v>
      </c>
      <c r="B130" s="1407">
        <v>19</v>
      </c>
      <c r="C130" s="1408"/>
      <c r="D130" s="1409"/>
    </row>
    <row r="131" spans="1:4" ht="16.5" thickBot="1">
      <c r="A131" s="1367" t="s">
        <v>368</v>
      </c>
      <c r="B131" s="1368">
        <v>20</v>
      </c>
      <c r="C131" s="1332">
        <f>C112+C115+C128</f>
        <v>1267350</v>
      </c>
      <c r="D131" s="1369">
        <f>D112+D115+D128</f>
        <v>0</v>
      </c>
    </row>
    <row r="132" ht="15.75">
      <c r="B132" s="1384"/>
    </row>
    <row r="133" ht="15.75">
      <c r="B133" s="1384"/>
    </row>
    <row r="134" spans="1:2" ht="15.75">
      <c r="A134" s="1410"/>
      <c r="B134" s="1384"/>
    </row>
    <row r="135" spans="1:4" ht="90.75" customHeight="1">
      <c r="A135" s="1653" t="s">
        <v>369</v>
      </c>
      <c r="B135" s="1653"/>
      <c r="C135" s="1653"/>
      <c r="D135" s="1653"/>
    </row>
    <row r="136" spans="2:4" ht="16.5" thickBot="1">
      <c r="B136" s="1384"/>
      <c r="D136" s="1311" t="s">
        <v>265</v>
      </c>
    </row>
    <row r="137" spans="1:4" ht="15.75" customHeight="1">
      <c r="A137" s="1656" t="s">
        <v>952</v>
      </c>
      <c r="B137" s="1644" t="s">
        <v>267</v>
      </c>
      <c r="C137" s="1644" t="s">
        <v>370</v>
      </c>
      <c r="D137" s="1646" t="s">
        <v>371</v>
      </c>
    </row>
    <row r="138" spans="1:4" ht="24.75" customHeight="1" thickBot="1">
      <c r="A138" s="1645" t="s">
        <v>372</v>
      </c>
      <c r="B138" s="1645"/>
      <c r="C138" s="1645"/>
      <c r="D138" s="1647"/>
    </row>
    <row r="139" spans="1:4" ht="15.75">
      <c r="A139" s="1411" t="s">
        <v>373</v>
      </c>
      <c r="B139" s="1412">
        <v>1</v>
      </c>
      <c r="C139" s="1413">
        <v>167</v>
      </c>
      <c r="D139" s="1414">
        <v>50504</v>
      </c>
    </row>
    <row r="140" spans="1:4" ht="15.75">
      <c r="A140" s="1415" t="s">
        <v>374</v>
      </c>
      <c r="B140" s="1416">
        <v>2</v>
      </c>
      <c r="C140" s="1417"/>
      <c r="D140" s="1418"/>
    </row>
    <row r="141" spans="1:4" ht="15.75">
      <c r="A141" s="1415" t="s">
        <v>375</v>
      </c>
      <c r="B141" s="1416">
        <v>3</v>
      </c>
      <c r="C141" s="1417"/>
      <c r="D141" s="1418"/>
    </row>
    <row r="142" spans="1:4" ht="15.75">
      <c r="A142" s="1419" t="s">
        <v>376</v>
      </c>
      <c r="B142" s="1416">
        <v>4</v>
      </c>
      <c r="C142" s="1417"/>
      <c r="D142" s="1418"/>
    </row>
    <row r="143" spans="1:4" ht="16.5" thickBot="1">
      <c r="A143" s="1415" t="s">
        <v>377</v>
      </c>
      <c r="B143" s="1416">
        <v>5</v>
      </c>
      <c r="C143" s="1417"/>
      <c r="D143" s="1418"/>
    </row>
    <row r="144" spans="1:4" ht="16.5" thickBot="1">
      <c r="A144" s="1367" t="s">
        <v>378</v>
      </c>
      <c r="B144" s="1368">
        <v>6</v>
      </c>
      <c r="C144" s="1332">
        <v>167</v>
      </c>
      <c r="D144" s="1369">
        <f>SUM(D139:D143)</f>
        <v>50504</v>
      </c>
    </row>
    <row r="145" spans="1:4" ht="15.75">
      <c r="A145" s="1312"/>
      <c r="B145" s="1384"/>
      <c r="C145" s="1420"/>
      <c r="D145" s="1312"/>
    </row>
    <row r="147" spans="1:4" ht="71.25" customHeight="1">
      <c r="A147" s="1653" t="s">
        <v>379</v>
      </c>
      <c r="B147" s="1653"/>
      <c r="C147" s="1653"/>
      <c r="D147" s="1653"/>
    </row>
    <row r="148" spans="1:4" ht="16.5" thickBot="1">
      <c r="A148" s="1410"/>
      <c r="D148" s="1311" t="s">
        <v>358</v>
      </c>
    </row>
    <row r="149" spans="1:4" ht="15.75" customHeight="1">
      <c r="A149" s="1656" t="s">
        <v>952</v>
      </c>
      <c r="B149" s="1644" t="s">
        <v>267</v>
      </c>
      <c r="C149" s="1644" t="s">
        <v>370</v>
      </c>
      <c r="D149" s="1646" t="s">
        <v>371</v>
      </c>
    </row>
    <row r="150" spans="1:4" ht="33.75" customHeight="1" thickBot="1">
      <c r="A150" s="1645" t="s">
        <v>372</v>
      </c>
      <c r="B150" s="1645"/>
      <c r="C150" s="1645"/>
      <c r="D150" s="1647"/>
    </row>
    <row r="151" spans="1:6" ht="15.75">
      <c r="A151" s="1411" t="s">
        <v>380</v>
      </c>
      <c r="B151" s="1412">
        <v>1</v>
      </c>
      <c r="C151" s="1413">
        <v>5</v>
      </c>
      <c r="D151" s="1414">
        <v>1632</v>
      </c>
      <c r="F151" s="1308" t="s">
        <v>1030</v>
      </c>
    </row>
    <row r="152" spans="1:4" ht="16.5" thickBot="1">
      <c r="A152" s="1411" t="s">
        <v>381</v>
      </c>
      <c r="B152" s="1412">
        <v>2</v>
      </c>
      <c r="C152" s="1417"/>
      <c r="D152" s="1418"/>
    </row>
    <row r="153" spans="1:6" ht="16.5" thickBot="1">
      <c r="A153" s="1367" t="s">
        <v>382</v>
      </c>
      <c r="B153" s="1368">
        <v>3</v>
      </c>
      <c r="C153" s="1332">
        <v>5</v>
      </c>
      <c r="D153" s="1369">
        <f>SUM(D151:D152)</f>
        <v>1632</v>
      </c>
      <c r="F153" s="1308" t="s">
        <v>1030</v>
      </c>
    </row>
    <row r="155" ht="15.75">
      <c r="A155" s="1421"/>
    </row>
    <row r="156" ht="15.75">
      <c r="A156" s="1308" t="s">
        <v>1030</v>
      </c>
    </row>
  </sheetData>
  <sheetProtection/>
  <mergeCells count="37">
    <mergeCell ref="A1:D1"/>
    <mergeCell ref="A149:A150"/>
    <mergeCell ref="B149:B150"/>
    <mergeCell ref="C149:C150"/>
    <mergeCell ref="D149:D150"/>
    <mergeCell ref="C101:D101"/>
    <mergeCell ref="C104:D104"/>
    <mergeCell ref="A147:D147"/>
    <mergeCell ref="A137:A138"/>
    <mergeCell ref="B137:B138"/>
    <mergeCell ref="A90:D90"/>
    <mergeCell ref="C95:D95"/>
    <mergeCell ref="A108:D108"/>
    <mergeCell ref="A135:D135"/>
    <mergeCell ref="C102:D102"/>
    <mergeCell ref="C96:D96"/>
    <mergeCell ref="C97:D97"/>
    <mergeCell ref="C98:D98"/>
    <mergeCell ref="A92:A93"/>
    <mergeCell ref="B92:B93"/>
    <mergeCell ref="C92:D93"/>
    <mergeCell ref="C137:C138"/>
    <mergeCell ref="D137:D138"/>
    <mergeCell ref="A2:D2"/>
    <mergeCell ref="A5:A6"/>
    <mergeCell ref="B5:B6"/>
    <mergeCell ref="C5:C6"/>
    <mergeCell ref="D5:D6"/>
    <mergeCell ref="C105:D105"/>
    <mergeCell ref="C94:D94"/>
    <mergeCell ref="C99:D99"/>
    <mergeCell ref="C100:D100"/>
    <mergeCell ref="C103:D103"/>
    <mergeCell ref="A110:A111"/>
    <mergeCell ref="B110:B111"/>
    <mergeCell ref="C110:C111"/>
    <mergeCell ref="D110:D111"/>
  </mergeCells>
  <printOptions horizontalCentered="1"/>
  <pageMargins left="0.7086614173228347" right="0.7086614173228347" top="0.7480314960629921" bottom="0.7480314960629921" header="0.31496062992125984" footer="0.31496062992125984"/>
  <pageSetup firstPageNumber="64" useFirstPageNumber="1" fitToHeight="0" fitToWidth="1" horizontalDpi="600" verticalDpi="600" orientation="portrait" paperSize="9" scale="61" r:id="rId1"/>
  <headerFooter alignWithMargins="0">
    <oddFooter>&amp;C&amp;P. oldal</oddFooter>
  </headerFooter>
  <rowBreaks count="2" manualBreakCount="2">
    <brk id="71" max="4" man="1"/>
    <brk id="134" max="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B22"/>
  <sheetViews>
    <sheetView workbookViewId="0" topLeftCell="A1">
      <selection activeCell="A9" sqref="A9"/>
    </sheetView>
  </sheetViews>
  <sheetFormatPr defaultColWidth="9.00390625" defaultRowHeight="12.75"/>
  <cols>
    <col min="1" max="1" width="57.75390625" style="0" customWidth="1"/>
    <col min="2" max="2" width="12.25390625" style="0" customWidth="1"/>
  </cols>
  <sheetData>
    <row r="2" spans="1:2" ht="12.75">
      <c r="A2" s="1443" t="s">
        <v>880</v>
      </c>
      <c r="B2" s="1443"/>
    </row>
    <row r="4" spans="1:2" ht="12.75">
      <c r="A4" s="1658" t="s">
        <v>893</v>
      </c>
      <c r="B4" s="1658"/>
    </row>
    <row r="5" spans="1:2" ht="12.75">
      <c r="A5" s="1658"/>
      <c r="B5" s="1658"/>
    </row>
    <row r="7" spans="1:2" ht="12.75">
      <c r="A7" s="1278"/>
      <c r="B7" s="199" t="s">
        <v>813</v>
      </c>
    </row>
    <row r="8" spans="1:2" ht="18" customHeight="1">
      <c r="A8" s="1279" t="s">
        <v>814</v>
      </c>
      <c r="B8" s="177"/>
    </row>
    <row r="9" spans="1:2" ht="18" customHeight="1">
      <c r="A9" s="1280" t="s">
        <v>815</v>
      </c>
      <c r="B9" s="1281">
        <v>1328123</v>
      </c>
    </row>
    <row r="10" spans="1:2" ht="18" customHeight="1">
      <c r="A10" s="1280" t="s">
        <v>816</v>
      </c>
      <c r="B10" s="1281"/>
    </row>
    <row r="11" spans="1:2" ht="18" customHeight="1" thickBot="1">
      <c r="A11" s="1282" t="s">
        <v>817</v>
      </c>
      <c r="B11" s="1283">
        <v>2154</v>
      </c>
    </row>
    <row r="12" spans="1:2" ht="18" customHeight="1" thickBot="1" thickTop="1">
      <c r="A12" s="1284" t="s">
        <v>818</v>
      </c>
      <c r="B12" s="1285">
        <f>SUM(B9:B11)</f>
        <v>1330277</v>
      </c>
    </row>
    <row r="13" spans="1:2" ht="18" customHeight="1" thickBot="1" thickTop="1">
      <c r="A13" s="1286"/>
      <c r="B13" s="1287"/>
    </row>
    <row r="14" spans="1:2" ht="18" customHeight="1" thickBot="1" thickTop="1">
      <c r="A14" s="1284" t="s">
        <v>977</v>
      </c>
      <c r="B14" s="1283">
        <v>19321656</v>
      </c>
    </row>
    <row r="15" spans="1:2" ht="18" customHeight="1" thickBot="1" thickTop="1">
      <c r="A15" s="1288" t="s">
        <v>1069</v>
      </c>
      <c r="B15" s="1287">
        <v>18822569</v>
      </c>
    </row>
    <row r="16" spans="1:2" ht="18" customHeight="1" thickTop="1">
      <c r="A16" s="177"/>
      <c r="B16" s="1281"/>
    </row>
    <row r="17" spans="1:2" ht="18" customHeight="1">
      <c r="A17" s="1289" t="s">
        <v>819</v>
      </c>
      <c r="B17" s="1281"/>
    </row>
    <row r="18" spans="1:2" ht="18" customHeight="1">
      <c r="A18" s="1280" t="s">
        <v>815</v>
      </c>
      <c r="B18" s="1281">
        <v>1826475</v>
      </c>
    </row>
    <row r="19" spans="1:2" ht="18" customHeight="1">
      <c r="A19" s="1280" t="s">
        <v>816</v>
      </c>
      <c r="B19" s="1281"/>
    </row>
    <row r="20" spans="1:2" ht="18" customHeight="1">
      <c r="A20" s="1280" t="s">
        <v>817</v>
      </c>
      <c r="B20" s="1281">
        <v>2853</v>
      </c>
    </row>
    <row r="21" spans="1:2" ht="18" customHeight="1" thickBot="1">
      <c r="A21" s="1282" t="s">
        <v>830</v>
      </c>
      <c r="B21" s="1283">
        <v>36</v>
      </c>
    </row>
    <row r="22" spans="1:2" ht="18" customHeight="1" thickBot="1" thickTop="1">
      <c r="A22" s="1284" t="s">
        <v>818</v>
      </c>
      <c r="B22" s="1285">
        <f>SUM(B18:B21)</f>
        <v>1829364</v>
      </c>
    </row>
    <row r="23" ht="13.5" thickTop="1"/>
  </sheetData>
  <mergeCells count="2">
    <mergeCell ref="A4:B5"/>
    <mergeCell ref="A2:B2"/>
  </mergeCells>
  <printOptions/>
  <pageMargins left="0.75" right="0.75" top="1" bottom="1" header="0.5" footer="0.5"/>
  <pageSetup firstPageNumber="67" useFirstPageNumber="1" horizontalDpi="600" verticalDpi="600" orientation="portrait" paperSize="9" r:id="rId1"/>
  <headerFooter alignWithMargins="0">
    <oddFooter>&amp;C&amp;P. oldal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2" sqref="A2"/>
    </sheetView>
  </sheetViews>
  <sheetFormatPr defaultColWidth="9.00390625" defaultRowHeight="12.75"/>
  <cols>
    <col min="1" max="1" width="6.625" style="1290" customWidth="1"/>
    <col min="2" max="2" width="13.375" style="1290" customWidth="1"/>
    <col min="3" max="3" width="26.125" style="1290" customWidth="1"/>
    <col min="4" max="4" width="8.375" style="1290" customWidth="1"/>
    <col min="5" max="5" width="8.25390625" style="1290" customWidth="1"/>
    <col min="6" max="16384" width="9.125" style="1290" customWidth="1"/>
  </cols>
  <sheetData>
    <row r="1" spans="1:5" ht="12.75">
      <c r="A1" s="1673" t="s">
        <v>879</v>
      </c>
      <c r="B1" s="1673"/>
      <c r="C1" s="1673"/>
      <c r="D1" s="1673"/>
      <c r="E1" s="1673"/>
    </row>
    <row r="3" spans="1:5" ht="12.75">
      <c r="A3" s="1673" t="s">
        <v>834</v>
      </c>
      <c r="B3" s="1673"/>
      <c r="C3" s="1673"/>
      <c r="D3" s="1673"/>
      <c r="E3" s="1673"/>
    </row>
    <row r="4" ht="13.5" thickBot="1">
      <c r="E4" s="1296" t="s">
        <v>395</v>
      </c>
    </row>
    <row r="5" spans="1:5" ht="12.75" customHeight="1">
      <c r="A5" s="1674" t="s">
        <v>1398</v>
      </c>
      <c r="B5" s="1676" t="s">
        <v>952</v>
      </c>
      <c r="C5" s="1676"/>
      <c r="D5" s="1678" t="s">
        <v>821</v>
      </c>
      <c r="E5" s="1678"/>
    </row>
    <row r="6" spans="1:5" ht="57.75" customHeight="1" thickBot="1">
      <c r="A6" s="1675"/>
      <c r="B6" s="1677"/>
      <c r="C6" s="1677"/>
      <c r="D6" s="1679"/>
      <c r="E6" s="1679"/>
    </row>
    <row r="7" spans="1:5" ht="24.75" customHeight="1">
      <c r="A7" s="1291" t="s">
        <v>953</v>
      </c>
      <c r="B7" s="1660" t="s">
        <v>832</v>
      </c>
      <c r="C7" s="1661"/>
      <c r="D7" s="1665">
        <v>11137</v>
      </c>
      <c r="E7" s="1665"/>
    </row>
    <row r="8" spans="1:5" ht="24.75" customHeight="1">
      <c r="A8" s="1292" t="s">
        <v>954</v>
      </c>
      <c r="B8" s="1662" t="s">
        <v>833</v>
      </c>
      <c r="C8" s="1663"/>
      <c r="D8" s="1664">
        <v>2780</v>
      </c>
      <c r="E8" s="1664"/>
    </row>
    <row r="9" spans="1:5" ht="24.75" customHeight="1">
      <c r="A9" s="1293" t="s">
        <v>822</v>
      </c>
      <c r="B9" s="1659" t="s">
        <v>831</v>
      </c>
      <c r="C9" s="1659"/>
      <c r="D9" s="1671">
        <f>SUM(D7:E8)</f>
        <v>13917</v>
      </c>
      <c r="E9" s="1671"/>
    </row>
    <row r="10" spans="1:5" ht="24.75" customHeight="1">
      <c r="A10" s="1293" t="s">
        <v>824</v>
      </c>
      <c r="B10" s="1659" t="s">
        <v>835</v>
      </c>
      <c r="C10" s="1659"/>
      <c r="D10" s="1671">
        <f>SUM(D9)</f>
        <v>13917</v>
      </c>
      <c r="E10" s="1671"/>
    </row>
    <row r="11" spans="1:5" ht="24.75" customHeight="1">
      <c r="A11" s="1295" t="s">
        <v>826</v>
      </c>
      <c r="B11" s="1668" t="s">
        <v>836</v>
      </c>
      <c r="C11" s="1668"/>
      <c r="D11" s="1670">
        <v>13917</v>
      </c>
      <c r="E11" s="1670"/>
    </row>
    <row r="12" spans="1:5" ht="24.75" customHeight="1">
      <c r="A12" s="1292" t="s">
        <v>134</v>
      </c>
      <c r="B12" s="1662" t="s">
        <v>837</v>
      </c>
      <c r="C12" s="1663"/>
      <c r="D12" s="1669">
        <v>2949</v>
      </c>
      <c r="E12" s="1664"/>
    </row>
    <row r="13" spans="1:5" ht="24.75" customHeight="1">
      <c r="A13" s="1292" t="s">
        <v>135</v>
      </c>
      <c r="B13" s="1662" t="s">
        <v>838</v>
      </c>
      <c r="C13" s="1663"/>
      <c r="D13" s="1664">
        <v>787</v>
      </c>
      <c r="E13" s="1664"/>
    </row>
    <row r="14" spans="1:5" ht="24.75" customHeight="1">
      <c r="A14" s="1297" t="s">
        <v>136</v>
      </c>
      <c r="B14" s="1662" t="s">
        <v>840</v>
      </c>
      <c r="C14" s="1663"/>
      <c r="D14" s="1664">
        <v>3036</v>
      </c>
      <c r="E14" s="1664"/>
    </row>
    <row r="15" spans="1:5" ht="24.75" customHeight="1">
      <c r="A15" s="1297" t="s">
        <v>137</v>
      </c>
      <c r="B15" s="1662" t="s">
        <v>839</v>
      </c>
      <c r="C15" s="1663"/>
      <c r="D15" s="1664">
        <v>813</v>
      </c>
      <c r="E15" s="1664"/>
    </row>
    <row r="16" spans="1:5" ht="24.75" customHeight="1">
      <c r="A16" s="1297" t="s">
        <v>527</v>
      </c>
      <c r="B16" s="1662" t="s">
        <v>841</v>
      </c>
      <c r="C16" s="1663"/>
      <c r="D16" s="1671">
        <v>7585</v>
      </c>
      <c r="E16" s="1671"/>
    </row>
    <row r="17" spans="1:5" ht="24.75" customHeight="1">
      <c r="A17" s="1297"/>
      <c r="B17" s="1662" t="s">
        <v>842</v>
      </c>
      <c r="C17" s="1663"/>
      <c r="D17" s="1664">
        <v>101</v>
      </c>
      <c r="E17" s="1664"/>
    </row>
    <row r="18" spans="1:5" ht="24.75" customHeight="1">
      <c r="A18" s="1297"/>
      <c r="B18" s="1662" t="s">
        <v>843</v>
      </c>
      <c r="C18" s="1663"/>
      <c r="D18" s="1664">
        <v>28</v>
      </c>
      <c r="E18" s="1664"/>
    </row>
    <row r="19" spans="1:5" ht="24.75" customHeight="1">
      <c r="A19" s="1297" t="s">
        <v>528</v>
      </c>
      <c r="B19" s="1662" t="s">
        <v>823</v>
      </c>
      <c r="C19" s="1663"/>
      <c r="D19" s="1671">
        <f>SUM(D17:E18)</f>
        <v>129</v>
      </c>
      <c r="E19" s="1671"/>
    </row>
    <row r="20" spans="1:5" ht="24.75" customHeight="1">
      <c r="A20" s="1297" t="s">
        <v>827</v>
      </c>
      <c r="B20" s="1662" t="s">
        <v>844</v>
      </c>
      <c r="C20" s="1663"/>
      <c r="D20" s="1664">
        <v>7714</v>
      </c>
      <c r="E20" s="1664"/>
    </row>
    <row r="21" spans="1:5" ht="24.75" customHeight="1">
      <c r="A21" s="1293" t="s">
        <v>828</v>
      </c>
      <c r="B21" s="1659" t="s">
        <v>845</v>
      </c>
      <c r="C21" s="1659"/>
      <c r="D21" s="1671">
        <v>6203</v>
      </c>
      <c r="E21" s="1671"/>
    </row>
    <row r="22" spans="1:5" ht="24.75" customHeight="1">
      <c r="A22" s="1293" t="s">
        <v>846</v>
      </c>
      <c r="B22" s="1659" t="s">
        <v>825</v>
      </c>
      <c r="C22" s="1659"/>
      <c r="D22" s="1671">
        <v>6203</v>
      </c>
      <c r="E22" s="1671"/>
    </row>
    <row r="23" spans="1:5" ht="51" customHeight="1">
      <c r="A23" s="1293" t="s">
        <v>847</v>
      </c>
      <c r="B23" s="1659" t="s">
        <v>848</v>
      </c>
      <c r="C23" s="1659"/>
      <c r="D23" s="1671">
        <v>5321</v>
      </c>
      <c r="E23" s="1671"/>
    </row>
    <row r="24" spans="1:5" ht="40.5" customHeight="1">
      <c r="A24" s="1298" t="s">
        <v>526</v>
      </c>
      <c r="B24" s="1659" t="s">
        <v>849</v>
      </c>
      <c r="C24" s="1659"/>
      <c r="D24" s="1664">
        <v>6506</v>
      </c>
      <c r="E24" s="1664"/>
    </row>
    <row r="25" spans="1:5" ht="36.75" customHeight="1">
      <c r="A25" s="1298" t="s">
        <v>850</v>
      </c>
      <c r="B25" s="1659" t="s">
        <v>851</v>
      </c>
      <c r="C25" s="1659"/>
      <c r="D25" s="1664">
        <v>651</v>
      </c>
      <c r="E25" s="1664"/>
    </row>
    <row r="26" spans="1:5" ht="24.75" customHeight="1" thickBot="1">
      <c r="A26" s="1294" t="s">
        <v>852</v>
      </c>
      <c r="B26" s="1667" t="s">
        <v>829</v>
      </c>
      <c r="C26" s="1667"/>
      <c r="D26" s="1672">
        <v>5552</v>
      </c>
      <c r="E26" s="1672"/>
    </row>
    <row r="27" spans="2:3" ht="30" customHeight="1">
      <c r="B27" s="1666"/>
      <c r="C27" s="1666"/>
    </row>
    <row r="28" spans="2:3" ht="30" customHeight="1">
      <c r="B28" s="1666"/>
      <c r="C28" s="1666"/>
    </row>
  </sheetData>
  <mergeCells count="47">
    <mergeCell ref="A1:E1"/>
    <mergeCell ref="A3:E3"/>
    <mergeCell ref="A5:A6"/>
    <mergeCell ref="B5:C6"/>
    <mergeCell ref="D5:E6"/>
    <mergeCell ref="D26:E26"/>
    <mergeCell ref="D22:E22"/>
    <mergeCell ref="B14:C14"/>
    <mergeCell ref="B15:C15"/>
    <mergeCell ref="D14:E14"/>
    <mergeCell ref="D15:E15"/>
    <mergeCell ref="B17:C17"/>
    <mergeCell ref="B18:C18"/>
    <mergeCell ref="B19:C19"/>
    <mergeCell ref="B20:C20"/>
    <mergeCell ref="D17:E17"/>
    <mergeCell ref="D18:E18"/>
    <mergeCell ref="D19:E19"/>
    <mergeCell ref="D20:E20"/>
    <mergeCell ref="D16:E16"/>
    <mergeCell ref="D25:E25"/>
    <mergeCell ref="B25:C25"/>
    <mergeCell ref="D13:E13"/>
    <mergeCell ref="B16:C16"/>
    <mergeCell ref="D21:E21"/>
    <mergeCell ref="B23:C23"/>
    <mergeCell ref="D23:E23"/>
    <mergeCell ref="B24:C24"/>
    <mergeCell ref="D24:E24"/>
    <mergeCell ref="D12:E12"/>
    <mergeCell ref="D11:E11"/>
    <mergeCell ref="D10:E10"/>
    <mergeCell ref="D9:E9"/>
    <mergeCell ref="D8:E8"/>
    <mergeCell ref="D7:E7"/>
    <mergeCell ref="B28:C28"/>
    <mergeCell ref="B21:C21"/>
    <mergeCell ref="B22:C22"/>
    <mergeCell ref="B26:C26"/>
    <mergeCell ref="B27:C27"/>
    <mergeCell ref="B11:C11"/>
    <mergeCell ref="B12:C12"/>
    <mergeCell ref="B13:C13"/>
    <mergeCell ref="B10:C10"/>
    <mergeCell ref="B7:C7"/>
    <mergeCell ref="B8:C8"/>
    <mergeCell ref="B9:C9"/>
  </mergeCells>
  <printOptions/>
  <pageMargins left="1.1811023622047245" right="0.7874015748031497" top="0.3937007874015748" bottom="0.3937007874015748" header="0.5118110236220472" footer="0.5118110236220472"/>
  <pageSetup firstPageNumber="68" useFirstPageNumber="1" horizontalDpi="600" verticalDpi="600" orientation="portrait" paperSize="9" r:id="rId1"/>
  <headerFooter alignWithMargins="0">
    <oddFooter>&amp;C&amp;P. oldal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2:P41"/>
  <sheetViews>
    <sheetView workbookViewId="0" topLeftCell="A1">
      <selection activeCell="A3" sqref="A3:O3"/>
    </sheetView>
  </sheetViews>
  <sheetFormatPr defaultColWidth="9.00390625" defaultRowHeight="12.75"/>
  <cols>
    <col min="1" max="2" width="9.125" style="1301" customWidth="1"/>
    <col min="3" max="3" width="6.625" style="1301" customWidth="1"/>
    <col min="4" max="4" width="13.25390625" style="1301" customWidth="1"/>
    <col min="5" max="5" width="13.75390625" style="1301" customWidth="1"/>
    <col min="6" max="16384" width="9.125" style="1301" customWidth="1"/>
  </cols>
  <sheetData>
    <row r="2" spans="1:15" ht="17.25" customHeight="1">
      <c r="A2" s="1684" t="s">
        <v>878</v>
      </c>
      <c r="B2" s="1684"/>
      <c r="C2" s="1684"/>
      <c r="D2" s="1684"/>
      <c r="E2" s="1684"/>
      <c r="F2" s="1684"/>
      <c r="G2" s="1684"/>
      <c r="H2" s="1684"/>
      <c r="I2" s="1684"/>
      <c r="J2" s="1684"/>
      <c r="K2" s="1684"/>
      <c r="L2" s="1684"/>
      <c r="M2" s="1684"/>
      <c r="N2" s="1684"/>
      <c r="O2" s="1684"/>
    </row>
    <row r="3" spans="1:15" ht="17.25" customHeight="1">
      <c r="A3" s="1685" t="s">
        <v>858</v>
      </c>
      <c r="B3" s="1685"/>
      <c r="C3" s="1685"/>
      <c r="D3" s="1685"/>
      <c r="E3" s="1685"/>
      <c r="F3" s="1685"/>
      <c r="G3" s="1685"/>
      <c r="H3" s="1685"/>
      <c r="I3" s="1685"/>
      <c r="J3" s="1685"/>
      <c r="K3" s="1685"/>
      <c r="L3" s="1685"/>
      <c r="M3" s="1685"/>
      <c r="N3" s="1685"/>
      <c r="O3" s="1685"/>
    </row>
    <row r="5" spans="6:16" ht="12.75">
      <c r="F5" s="1302"/>
      <c r="G5" s="1302"/>
      <c r="H5" s="1302"/>
      <c r="I5" s="1302"/>
      <c r="J5" s="1302"/>
      <c r="K5" s="1302"/>
      <c r="L5" s="1302"/>
      <c r="M5" s="1302"/>
      <c r="N5" s="1302"/>
      <c r="O5" s="1303" t="s">
        <v>859</v>
      </c>
      <c r="P5" s="1302"/>
    </row>
    <row r="6" spans="1:16" ht="21" customHeight="1">
      <c r="A6" s="1696" t="s">
        <v>952</v>
      </c>
      <c r="B6" s="1697"/>
      <c r="C6" s="1698"/>
      <c r="D6" s="1694" t="s">
        <v>860</v>
      </c>
      <c r="E6" s="1694" t="s">
        <v>876</v>
      </c>
      <c r="F6" s="1689" t="s">
        <v>861</v>
      </c>
      <c r="G6" s="1690"/>
      <c r="H6" s="1690"/>
      <c r="I6" s="1690"/>
      <c r="J6" s="1690"/>
      <c r="K6" s="1690"/>
      <c r="L6" s="1690"/>
      <c r="M6" s="1690"/>
      <c r="N6" s="1690"/>
      <c r="O6" s="1691"/>
      <c r="P6" s="1307"/>
    </row>
    <row r="7" spans="1:16" ht="21" customHeight="1">
      <c r="A7" s="1696"/>
      <c r="B7" s="1697"/>
      <c r="C7" s="1698"/>
      <c r="D7" s="1694"/>
      <c r="E7" s="1694"/>
      <c r="F7" s="1304" t="s">
        <v>396</v>
      </c>
      <c r="G7" s="1304" t="s">
        <v>397</v>
      </c>
      <c r="H7" s="1304" t="s">
        <v>398</v>
      </c>
      <c r="I7" s="1304" t="s">
        <v>399</v>
      </c>
      <c r="J7" s="1305" t="s">
        <v>400</v>
      </c>
      <c r="K7" s="1305" t="s">
        <v>401</v>
      </c>
      <c r="L7" s="1305" t="s">
        <v>402</v>
      </c>
      <c r="M7" s="1305" t="s">
        <v>403</v>
      </c>
      <c r="N7" s="1305" t="s">
        <v>404</v>
      </c>
      <c r="O7" s="1305" t="s">
        <v>405</v>
      </c>
      <c r="P7" s="1305" t="s">
        <v>417</v>
      </c>
    </row>
    <row r="8" spans="1:16" ht="12.75" customHeight="1">
      <c r="A8" s="1686" t="s">
        <v>862</v>
      </c>
      <c r="B8" s="1687"/>
      <c r="C8" s="1688"/>
      <c r="D8" s="1695">
        <v>700000</v>
      </c>
      <c r="E8" s="1692">
        <v>113513</v>
      </c>
      <c r="F8" s="1680">
        <v>94595</v>
      </c>
      <c r="G8" s="1680"/>
      <c r="H8" s="1680"/>
      <c r="I8" s="1680"/>
      <c r="J8" s="1680"/>
      <c r="K8" s="1680"/>
      <c r="L8" s="1680"/>
      <c r="M8" s="1680"/>
      <c r="N8" s="1680"/>
      <c r="O8" s="1680"/>
      <c r="P8" s="1680"/>
    </row>
    <row r="9" spans="1:16" ht="12.75" customHeight="1">
      <c r="A9" s="1686"/>
      <c r="B9" s="1687"/>
      <c r="C9" s="1688"/>
      <c r="D9" s="1695"/>
      <c r="E9" s="1693"/>
      <c r="F9" s="1681"/>
      <c r="G9" s="1681"/>
      <c r="H9" s="1681"/>
      <c r="I9" s="1681"/>
      <c r="J9" s="1681"/>
      <c r="K9" s="1681"/>
      <c r="L9" s="1681"/>
      <c r="M9" s="1681"/>
      <c r="N9" s="1681"/>
      <c r="O9" s="1681"/>
      <c r="P9" s="1681"/>
    </row>
    <row r="10" spans="1:16" ht="12.75" customHeight="1">
      <c r="A10" s="1686" t="s">
        <v>863</v>
      </c>
      <c r="B10" s="1687"/>
      <c r="C10" s="1688"/>
      <c r="D10" s="1695">
        <v>900000</v>
      </c>
      <c r="E10" s="1692">
        <v>250000</v>
      </c>
      <c r="F10" s="1680">
        <v>125000</v>
      </c>
      <c r="G10" s="1680"/>
      <c r="H10" s="1680"/>
      <c r="I10" s="1680"/>
      <c r="J10" s="1680"/>
      <c r="K10" s="1680"/>
      <c r="L10" s="1680"/>
      <c r="M10" s="1680"/>
      <c r="N10" s="1680"/>
      <c r="O10" s="1680"/>
      <c r="P10" s="1680"/>
    </row>
    <row r="11" spans="1:16" ht="12.75" customHeight="1">
      <c r="A11" s="1686"/>
      <c r="B11" s="1687"/>
      <c r="C11" s="1688"/>
      <c r="D11" s="1695"/>
      <c r="E11" s="1693"/>
      <c r="F11" s="1681"/>
      <c r="G11" s="1681"/>
      <c r="H11" s="1681"/>
      <c r="I11" s="1681"/>
      <c r="J11" s="1681"/>
      <c r="K11" s="1681"/>
      <c r="L11" s="1681"/>
      <c r="M11" s="1681"/>
      <c r="N11" s="1681"/>
      <c r="O11" s="1681"/>
      <c r="P11" s="1681"/>
    </row>
    <row r="12" spans="1:16" ht="12.75" customHeight="1">
      <c r="A12" s="1686" t="s">
        <v>864</v>
      </c>
      <c r="B12" s="1687"/>
      <c r="C12" s="1688"/>
      <c r="D12" s="1695">
        <v>900000</v>
      </c>
      <c r="E12" s="1692">
        <v>360000</v>
      </c>
      <c r="F12" s="1680">
        <v>128571</v>
      </c>
      <c r="G12" s="1680"/>
      <c r="H12" s="1680"/>
      <c r="I12" s="1680"/>
      <c r="J12" s="1680"/>
      <c r="K12" s="1680"/>
      <c r="L12" s="1680"/>
      <c r="M12" s="1680"/>
      <c r="N12" s="1680"/>
      <c r="O12" s="1680"/>
      <c r="P12" s="1680"/>
    </row>
    <row r="13" spans="1:16" ht="12.75" customHeight="1">
      <c r="A13" s="1686"/>
      <c r="B13" s="1687"/>
      <c r="C13" s="1688"/>
      <c r="D13" s="1695"/>
      <c r="E13" s="1693"/>
      <c r="F13" s="1681"/>
      <c r="G13" s="1681"/>
      <c r="H13" s="1681"/>
      <c r="I13" s="1681"/>
      <c r="J13" s="1681"/>
      <c r="K13" s="1681"/>
      <c r="L13" s="1681"/>
      <c r="M13" s="1681"/>
      <c r="N13" s="1681"/>
      <c r="O13" s="1681"/>
      <c r="P13" s="1681"/>
    </row>
    <row r="14" spans="1:16" ht="12.75" customHeight="1">
      <c r="A14" s="1686" t="s">
        <v>865</v>
      </c>
      <c r="B14" s="1687"/>
      <c r="C14" s="1688"/>
      <c r="D14" s="1695">
        <v>900000</v>
      </c>
      <c r="E14" s="1692">
        <v>428670</v>
      </c>
      <c r="F14" s="1680">
        <v>121444</v>
      </c>
      <c r="G14" s="1680"/>
      <c r="H14" s="1680"/>
      <c r="I14" s="1680"/>
      <c r="J14" s="1680"/>
      <c r="K14" s="1680"/>
      <c r="L14" s="1680"/>
      <c r="M14" s="1680"/>
      <c r="N14" s="1680"/>
      <c r="O14" s="1680"/>
      <c r="P14" s="1680"/>
    </row>
    <row r="15" spans="1:16" ht="12.75" customHeight="1">
      <c r="A15" s="1686"/>
      <c r="B15" s="1687"/>
      <c r="C15" s="1688"/>
      <c r="D15" s="1695"/>
      <c r="E15" s="1693"/>
      <c r="F15" s="1681"/>
      <c r="G15" s="1681"/>
      <c r="H15" s="1681"/>
      <c r="I15" s="1681"/>
      <c r="J15" s="1681"/>
      <c r="K15" s="1681"/>
      <c r="L15" s="1681"/>
      <c r="M15" s="1681"/>
      <c r="N15" s="1681"/>
      <c r="O15" s="1681"/>
      <c r="P15" s="1681"/>
    </row>
    <row r="16" spans="1:16" ht="12.75" customHeight="1">
      <c r="A16" s="1686" t="s">
        <v>866</v>
      </c>
      <c r="B16" s="1687"/>
      <c r="C16" s="1688"/>
      <c r="D16" s="1695">
        <v>600000</v>
      </c>
      <c r="E16" s="1692">
        <v>366200</v>
      </c>
      <c r="F16" s="1680">
        <v>83500</v>
      </c>
      <c r="G16" s="1680"/>
      <c r="H16" s="1680"/>
      <c r="I16" s="1680"/>
      <c r="J16" s="1680"/>
      <c r="K16" s="1680"/>
      <c r="L16" s="1680"/>
      <c r="M16" s="1680"/>
      <c r="N16" s="1680"/>
      <c r="O16" s="1680"/>
      <c r="P16" s="1680"/>
    </row>
    <row r="17" spans="1:16" ht="12.75" customHeight="1">
      <c r="A17" s="1686"/>
      <c r="B17" s="1687"/>
      <c r="C17" s="1688"/>
      <c r="D17" s="1695"/>
      <c r="E17" s="1693"/>
      <c r="F17" s="1681"/>
      <c r="G17" s="1681"/>
      <c r="H17" s="1681"/>
      <c r="I17" s="1681"/>
      <c r="J17" s="1681"/>
      <c r="K17" s="1681"/>
      <c r="L17" s="1681"/>
      <c r="M17" s="1681"/>
      <c r="N17" s="1681"/>
      <c r="O17" s="1681"/>
      <c r="P17" s="1681"/>
    </row>
    <row r="18" spans="1:16" ht="12.75" customHeight="1">
      <c r="A18" s="1686" t="s">
        <v>867</v>
      </c>
      <c r="B18" s="1687"/>
      <c r="C18" s="1688"/>
      <c r="D18" s="1695">
        <v>300000</v>
      </c>
      <c r="E18" s="1692">
        <v>191670</v>
      </c>
      <c r="F18" s="1680">
        <v>41666</v>
      </c>
      <c r="G18" s="1680"/>
      <c r="H18" s="1680"/>
      <c r="I18" s="1680"/>
      <c r="J18" s="1680"/>
      <c r="K18" s="1680"/>
      <c r="L18" s="1680"/>
      <c r="M18" s="1680"/>
      <c r="N18" s="1680"/>
      <c r="O18" s="1680"/>
      <c r="P18" s="1680"/>
    </row>
    <row r="19" spans="1:16" ht="12.75" customHeight="1">
      <c r="A19" s="1686"/>
      <c r="B19" s="1687"/>
      <c r="C19" s="1688"/>
      <c r="D19" s="1695"/>
      <c r="E19" s="1693"/>
      <c r="F19" s="1681"/>
      <c r="G19" s="1681"/>
      <c r="H19" s="1681"/>
      <c r="I19" s="1681"/>
      <c r="J19" s="1681"/>
      <c r="K19" s="1681"/>
      <c r="L19" s="1681"/>
      <c r="M19" s="1681"/>
      <c r="N19" s="1681"/>
      <c r="O19" s="1681"/>
      <c r="P19" s="1681"/>
    </row>
    <row r="20" spans="1:16" ht="12.75" customHeight="1">
      <c r="A20" s="1686" t="s">
        <v>868</v>
      </c>
      <c r="B20" s="1687"/>
      <c r="C20" s="1688"/>
      <c r="D20" s="1695">
        <v>900000</v>
      </c>
      <c r="E20" s="1692">
        <v>0</v>
      </c>
      <c r="F20" s="1680">
        <v>50000</v>
      </c>
      <c r="G20" s="1680"/>
      <c r="H20" s="1680"/>
      <c r="I20" s="1680"/>
      <c r="J20" s="1680"/>
      <c r="K20" s="1680"/>
      <c r="L20" s="1680"/>
      <c r="M20" s="1680"/>
      <c r="N20" s="1680"/>
      <c r="O20" s="1680"/>
      <c r="P20" s="1680"/>
    </row>
    <row r="21" spans="1:16" ht="12.75" customHeight="1">
      <c r="A21" s="1686"/>
      <c r="B21" s="1687"/>
      <c r="C21" s="1688"/>
      <c r="D21" s="1695"/>
      <c r="E21" s="1693"/>
      <c r="F21" s="1681"/>
      <c r="G21" s="1681"/>
      <c r="H21" s="1681"/>
      <c r="I21" s="1681"/>
      <c r="J21" s="1681"/>
      <c r="K21" s="1681"/>
      <c r="L21" s="1681"/>
      <c r="M21" s="1681"/>
      <c r="N21" s="1681"/>
      <c r="O21" s="1681"/>
      <c r="P21" s="1681"/>
    </row>
    <row r="22" spans="1:16" ht="12.75" customHeight="1">
      <c r="A22" s="1686" t="s">
        <v>869</v>
      </c>
      <c r="B22" s="1687"/>
      <c r="C22" s="1688"/>
      <c r="D22" s="1680">
        <v>900000</v>
      </c>
      <c r="E22" s="1680">
        <v>435938</v>
      </c>
      <c r="F22" s="1680">
        <v>89062</v>
      </c>
      <c r="G22" s="1680">
        <v>14016</v>
      </c>
      <c r="H22" s="1682"/>
      <c r="I22" s="1680"/>
      <c r="J22" s="1680"/>
      <c r="K22" s="1680"/>
      <c r="L22" s="1680"/>
      <c r="M22" s="1680"/>
      <c r="N22" s="1680"/>
      <c r="O22" s="1680"/>
      <c r="P22" s="1680"/>
    </row>
    <row r="23" spans="1:16" ht="12.75" customHeight="1">
      <c r="A23" s="1686"/>
      <c r="B23" s="1687"/>
      <c r="C23" s="1688"/>
      <c r="D23" s="1681"/>
      <c r="E23" s="1681"/>
      <c r="F23" s="1681"/>
      <c r="G23" s="1681"/>
      <c r="H23" s="1683"/>
      <c r="I23" s="1681"/>
      <c r="J23" s="1681"/>
      <c r="K23" s="1681"/>
      <c r="L23" s="1681"/>
      <c r="M23" s="1681"/>
      <c r="N23" s="1681"/>
      <c r="O23" s="1681"/>
      <c r="P23" s="1681"/>
    </row>
    <row r="24" spans="1:16" ht="12.75" customHeight="1">
      <c r="A24" s="1686" t="s">
        <v>870</v>
      </c>
      <c r="B24" s="1687"/>
      <c r="C24" s="1688"/>
      <c r="D24" s="1680">
        <v>870000</v>
      </c>
      <c r="E24" s="1680">
        <v>0</v>
      </c>
      <c r="F24" s="1680">
        <v>0</v>
      </c>
      <c r="G24" s="1680"/>
      <c r="H24" s="1680"/>
      <c r="I24" s="1680"/>
      <c r="J24" s="1680"/>
      <c r="K24" s="1680"/>
      <c r="L24" s="1680"/>
      <c r="M24" s="1680"/>
      <c r="N24" s="1680"/>
      <c r="O24" s="1680"/>
      <c r="P24" s="1680"/>
    </row>
    <row r="25" spans="1:16" ht="12.75" customHeight="1">
      <c r="A25" s="1686"/>
      <c r="B25" s="1687"/>
      <c r="C25" s="1688"/>
      <c r="D25" s="1681"/>
      <c r="E25" s="1681"/>
      <c r="F25" s="1681"/>
      <c r="G25" s="1681"/>
      <c r="H25" s="1681"/>
      <c r="I25" s="1681"/>
      <c r="J25" s="1681"/>
      <c r="K25" s="1681"/>
      <c r="L25" s="1681"/>
      <c r="M25" s="1681"/>
      <c r="N25" s="1681"/>
      <c r="O25" s="1681"/>
      <c r="P25" s="1681"/>
    </row>
    <row r="26" spans="1:16" ht="12.75" customHeight="1">
      <c r="A26" s="1686" t="s">
        <v>870</v>
      </c>
      <c r="B26" s="1687"/>
      <c r="C26" s="1688"/>
      <c r="D26" s="1680">
        <v>420000</v>
      </c>
      <c r="E26" s="1680">
        <v>0</v>
      </c>
      <c r="F26" s="1680"/>
      <c r="G26" s="1680"/>
      <c r="H26" s="1680">
        <v>46668</v>
      </c>
      <c r="I26" s="1680">
        <v>46668</v>
      </c>
      <c r="J26" s="1680">
        <v>46668</v>
      </c>
      <c r="K26" s="1680">
        <v>46668</v>
      </c>
      <c r="L26" s="1680">
        <v>46668</v>
      </c>
      <c r="M26" s="1680">
        <v>46668</v>
      </c>
      <c r="N26" s="1680">
        <v>46668</v>
      </c>
      <c r="O26" s="1680">
        <v>46668</v>
      </c>
      <c r="P26" s="1680">
        <v>46668</v>
      </c>
    </row>
    <row r="27" spans="1:16" ht="12.75" customHeight="1">
      <c r="A27" s="1686"/>
      <c r="B27" s="1687"/>
      <c r="C27" s="1688"/>
      <c r="D27" s="1681"/>
      <c r="E27" s="1681"/>
      <c r="F27" s="1681"/>
      <c r="G27" s="1681"/>
      <c r="H27" s="1681"/>
      <c r="I27" s="1681"/>
      <c r="J27" s="1681"/>
      <c r="K27" s="1681"/>
      <c r="L27" s="1681"/>
      <c r="M27" s="1681"/>
      <c r="N27" s="1681"/>
      <c r="O27" s="1681"/>
      <c r="P27" s="1681"/>
    </row>
    <row r="28" spans="1:16" ht="12.75" customHeight="1">
      <c r="A28" s="1686" t="s">
        <v>871</v>
      </c>
      <c r="B28" s="1687"/>
      <c r="C28" s="1688"/>
      <c r="D28" s="1680">
        <v>17600</v>
      </c>
      <c r="E28" s="1680">
        <v>1760</v>
      </c>
      <c r="F28" s="1680">
        <v>3520</v>
      </c>
      <c r="G28" s="1680">
        <v>1760</v>
      </c>
      <c r="H28" s="1680"/>
      <c r="I28" s="1680"/>
      <c r="J28" s="1680"/>
      <c r="K28" s="1680"/>
      <c r="L28" s="1680"/>
      <c r="M28" s="1680"/>
      <c r="N28" s="1680"/>
      <c r="O28" s="1680"/>
      <c r="P28" s="1680"/>
    </row>
    <row r="29" spans="1:16" ht="15.75" customHeight="1">
      <c r="A29" s="1686"/>
      <c r="B29" s="1687"/>
      <c r="C29" s="1688"/>
      <c r="D29" s="1681"/>
      <c r="E29" s="1681"/>
      <c r="F29" s="1681"/>
      <c r="G29" s="1681"/>
      <c r="H29" s="1681"/>
      <c r="I29" s="1681"/>
      <c r="J29" s="1681"/>
      <c r="K29" s="1681"/>
      <c r="L29" s="1681"/>
      <c r="M29" s="1681"/>
      <c r="N29" s="1681"/>
      <c r="O29" s="1681"/>
      <c r="P29" s="1681"/>
    </row>
    <row r="30" spans="1:16" ht="12.75" customHeight="1">
      <c r="A30" s="1686" t="s">
        <v>872</v>
      </c>
      <c r="B30" s="1687"/>
      <c r="C30" s="1688"/>
      <c r="D30" s="1680">
        <v>68038</v>
      </c>
      <c r="E30" s="1680">
        <v>68038</v>
      </c>
      <c r="F30" s="1680">
        <v>12127</v>
      </c>
      <c r="G30" s="1680">
        <v>12127</v>
      </c>
      <c r="H30" s="1680">
        <v>12127</v>
      </c>
      <c r="I30" s="1680">
        <v>12127</v>
      </c>
      <c r="J30" s="1680">
        <v>7404</v>
      </c>
      <c r="K30" s="1680"/>
      <c r="L30" s="1680"/>
      <c r="M30" s="1680"/>
      <c r="N30" s="1680"/>
      <c r="O30" s="1680"/>
      <c r="P30" s="1680"/>
    </row>
    <row r="31" spans="1:16" ht="15.75" customHeight="1">
      <c r="A31" s="1686"/>
      <c r="B31" s="1687"/>
      <c r="C31" s="1688"/>
      <c r="D31" s="1681"/>
      <c r="E31" s="1681"/>
      <c r="F31" s="1681"/>
      <c r="G31" s="1681"/>
      <c r="H31" s="1681"/>
      <c r="I31" s="1681"/>
      <c r="J31" s="1681"/>
      <c r="K31" s="1681"/>
      <c r="L31" s="1681"/>
      <c r="M31" s="1681"/>
      <c r="N31" s="1681"/>
      <c r="O31" s="1681"/>
      <c r="P31" s="1681"/>
    </row>
    <row r="32" spans="1:16" ht="12.75" customHeight="1">
      <c r="A32" s="1686" t="s">
        <v>873</v>
      </c>
      <c r="B32" s="1687"/>
      <c r="C32" s="1688"/>
      <c r="D32" s="1680">
        <v>49655</v>
      </c>
      <c r="E32" s="1680">
        <v>12414</v>
      </c>
      <c r="F32" s="1680">
        <v>9931</v>
      </c>
      <c r="G32" s="1680">
        <v>2483</v>
      </c>
      <c r="H32" s="1680">
        <v>2483</v>
      </c>
      <c r="I32" s="1680"/>
      <c r="J32" s="1680"/>
      <c r="K32" s="1680"/>
      <c r="L32" s="1680"/>
      <c r="M32" s="1680"/>
      <c r="N32" s="1680"/>
      <c r="O32" s="1680"/>
      <c r="P32" s="1680"/>
    </row>
    <row r="33" spans="1:16" ht="15.75" customHeight="1">
      <c r="A33" s="1686"/>
      <c r="B33" s="1687"/>
      <c r="C33" s="1688"/>
      <c r="D33" s="1681"/>
      <c r="E33" s="1681"/>
      <c r="F33" s="1681"/>
      <c r="G33" s="1681"/>
      <c r="H33" s="1681"/>
      <c r="I33" s="1681"/>
      <c r="J33" s="1681"/>
      <c r="K33" s="1681"/>
      <c r="L33" s="1681"/>
      <c r="M33" s="1681"/>
      <c r="N33" s="1681"/>
      <c r="O33" s="1681"/>
      <c r="P33" s="1681"/>
    </row>
    <row r="34" spans="1:16" ht="12.75" customHeight="1">
      <c r="A34" s="1686" t="s">
        <v>874</v>
      </c>
      <c r="B34" s="1687"/>
      <c r="C34" s="1688"/>
      <c r="D34" s="1680">
        <v>85020</v>
      </c>
      <c r="E34" s="1680">
        <v>85020</v>
      </c>
      <c r="F34" s="1680"/>
      <c r="G34" s="1680">
        <v>17004</v>
      </c>
      <c r="H34" s="1680">
        <v>17004</v>
      </c>
      <c r="I34" s="1680">
        <v>17004</v>
      </c>
      <c r="J34" s="1680">
        <v>17004</v>
      </c>
      <c r="K34" s="1680">
        <v>17004</v>
      </c>
      <c r="L34" s="1680"/>
      <c r="M34" s="1680"/>
      <c r="N34" s="1680"/>
      <c r="O34" s="1680"/>
      <c r="P34" s="1680"/>
    </row>
    <row r="35" spans="1:16" ht="15.75" customHeight="1">
      <c r="A35" s="1686"/>
      <c r="B35" s="1687"/>
      <c r="C35" s="1688"/>
      <c r="D35" s="1681"/>
      <c r="E35" s="1681"/>
      <c r="F35" s="1681"/>
      <c r="G35" s="1681"/>
      <c r="H35" s="1681"/>
      <c r="I35" s="1681"/>
      <c r="J35" s="1681"/>
      <c r="K35" s="1681"/>
      <c r="L35" s="1681"/>
      <c r="M35" s="1681"/>
      <c r="N35" s="1681"/>
      <c r="O35" s="1681"/>
      <c r="P35" s="1681"/>
    </row>
    <row r="36" spans="1:16" ht="12.75" customHeight="1">
      <c r="A36" s="1686" t="s">
        <v>875</v>
      </c>
      <c r="B36" s="1687"/>
      <c r="C36" s="1688"/>
      <c r="D36" s="1680">
        <v>7393</v>
      </c>
      <c r="E36" s="1680">
        <v>3696</v>
      </c>
      <c r="F36" s="1680">
        <v>1479</v>
      </c>
      <c r="G36" s="1680">
        <v>1479</v>
      </c>
      <c r="H36" s="1680">
        <v>739</v>
      </c>
      <c r="I36" s="1680"/>
      <c r="J36" s="1680"/>
      <c r="K36" s="1680"/>
      <c r="L36" s="1680"/>
      <c r="M36" s="1680"/>
      <c r="N36" s="1680"/>
      <c r="O36" s="1680"/>
      <c r="P36" s="1680"/>
    </row>
    <row r="37" spans="1:16" ht="15.75" customHeight="1">
      <c r="A37" s="1686"/>
      <c r="B37" s="1687"/>
      <c r="C37" s="1688"/>
      <c r="D37" s="1681"/>
      <c r="E37" s="1681"/>
      <c r="F37" s="1681"/>
      <c r="G37" s="1681"/>
      <c r="H37" s="1681"/>
      <c r="I37" s="1681"/>
      <c r="J37" s="1681"/>
      <c r="K37" s="1681"/>
      <c r="L37" s="1681"/>
      <c r="M37" s="1681"/>
      <c r="N37" s="1681"/>
      <c r="O37" s="1681"/>
      <c r="P37" s="1681"/>
    </row>
    <row r="38" spans="1:16" ht="15.75" customHeight="1">
      <c r="A38" s="1686" t="s">
        <v>410</v>
      </c>
      <c r="B38" s="1687"/>
      <c r="C38" s="1688"/>
      <c r="D38" s="1680">
        <v>148563</v>
      </c>
      <c r="E38" s="1680">
        <v>87943</v>
      </c>
      <c r="F38" s="1680">
        <v>29314</v>
      </c>
      <c r="G38" s="1680">
        <v>29314</v>
      </c>
      <c r="H38" s="1680">
        <v>29314</v>
      </c>
      <c r="I38" s="1680">
        <v>29314</v>
      </c>
      <c r="J38" s="1680">
        <v>1993</v>
      </c>
      <c r="K38" s="1680"/>
      <c r="L38" s="1306"/>
      <c r="M38" s="1306"/>
      <c r="N38" s="1306"/>
      <c r="O38" s="1306"/>
      <c r="P38" s="1306"/>
    </row>
    <row r="39" spans="1:16" ht="15.75" customHeight="1">
      <c r="A39" s="1686"/>
      <c r="B39" s="1687"/>
      <c r="C39" s="1688"/>
      <c r="D39" s="1681"/>
      <c r="E39" s="1681"/>
      <c r="F39" s="1681"/>
      <c r="G39" s="1681"/>
      <c r="H39" s="1681"/>
      <c r="I39" s="1681"/>
      <c r="J39" s="1681"/>
      <c r="K39" s="1681"/>
      <c r="L39" s="1306"/>
      <c r="M39" s="1306"/>
      <c r="N39" s="1306"/>
      <c r="O39" s="1306"/>
      <c r="P39" s="1306"/>
    </row>
    <row r="40" spans="1:16" ht="12.75" customHeight="1">
      <c r="A40" s="1696" t="s">
        <v>930</v>
      </c>
      <c r="B40" s="1697"/>
      <c r="C40" s="1698"/>
      <c r="D40" s="1682">
        <f aca="true" t="shared" si="0" ref="D40:P40">SUM(D8:D39)</f>
        <v>7766269</v>
      </c>
      <c r="E40" s="1682">
        <f t="shared" si="0"/>
        <v>2404862</v>
      </c>
      <c r="F40" s="1682">
        <f t="shared" si="0"/>
        <v>790209</v>
      </c>
      <c r="G40" s="1682">
        <f t="shared" si="0"/>
        <v>78183</v>
      </c>
      <c r="H40" s="1682">
        <f t="shared" si="0"/>
        <v>108335</v>
      </c>
      <c r="I40" s="1682">
        <f t="shared" si="0"/>
        <v>105113</v>
      </c>
      <c r="J40" s="1682">
        <f t="shared" si="0"/>
        <v>73069</v>
      </c>
      <c r="K40" s="1682">
        <f t="shared" si="0"/>
        <v>63672</v>
      </c>
      <c r="L40" s="1682">
        <f t="shared" si="0"/>
        <v>46668</v>
      </c>
      <c r="M40" s="1682">
        <f t="shared" si="0"/>
        <v>46668</v>
      </c>
      <c r="N40" s="1682">
        <f t="shared" si="0"/>
        <v>46668</v>
      </c>
      <c r="O40" s="1682">
        <f t="shared" si="0"/>
        <v>46668</v>
      </c>
      <c r="P40" s="1682">
        <f t="shared" si="0"/>
        <v>46668</v>
      </c>
    </row>
    <row r="41" spans="1:16" ht="12.75" customHeight="1">
      <c r="A41" s="1696"/>
      <c r="B41" s="1697"/>
      <c r="C41" s="1698"/>
      <c r="D41" s="1683"/>
      <c r="E41" s="1683"/>
      <c r="F41" s="1683"/>
      <c r="G41" s="1683"/>
      <c r="H41" s="1683"/>
      <c r="I41" s="1683"/>
      <c r="J41" s="1683"/>
      <c r="K41" s="1683"/>
      <c r="L41" s="1683"/>
      <c r="M41" s="1683"/>
      <c r="N41" s="1683"/>
      <c r="O41" s="1683"/>
      <c r="P41" s="1683"/>
    </row>
  </sheetData>
  <mergeCells count="239">
    <mergeCell ref="P34:P35"/>
    <mergeCell ref="P36:P37"/>
    <mergeCell ref="P40:P41"/>
    <mergeCell ref="P26:P27"/>
    <mergeCell ref="P28:P29"/>
    <mergeCell ref="P30:P31"/>
    <mergeCell ref="P32:P33"/>
    <mergeCell ref="O26:O27"/>
    <mergeCell ref="P8:P9"/>
    <mergeCell ref="P10:P11"/>
    <mergeCell ref="P12:P13"/>
    <mergeCell ref="P14:P15"/>
    <mergeCell ref="P16:P17"/>
    <mergeCell ref="P18:P19"/>
    <mergeCell ref="P20:P21"/>
    <mergeCell ref="P22:P23"/>
    <mergeCell ref="P24:P25"/>
    <mergeCell ref="K26:K27"/>
    <mergeCell ref="L26:L27"/>
    <mergeCell ref="M26:M27"/>
    <mergeCell ref="N26:N27"/>
    <mergeCell ref="G26:G27"/>
    <mergeCell ref="H26:H27"/>
    <mergeCell ref="I26:I27"/>
    <mergeCell ref="J26:J27"/>
    <mergeCell ref="A26:C27"/>
    <mergeCell ref="D26:D27"/>
    <mergeCell ref="E26:E27"/>
    <mergeCell ref="F26:F27"/>
    <mergeCell ref="O24:O25"/>
    <mergeCell ref="A38:C39"/>
    <mergeCell ref="D38:D39"/>
    <mergeCell ref="E38:E39"/>
    <mergeCell ref="F38:F39"/>
    <mergeCell ref="G38:G39"/>
    <mergeCell ref="H38:H39"/>
    <mergeCell ref="I38:I39"/>
    <mergeCell ref="J38:J39"/>
    <mergeCell ref="K38:K39"/>
    <mergeCell ref="O40:O41"/>
    <mergeCell ref="K40:K41"/>
    <mergeCell ref="L40:L41"/>
    <mergeCell ref="M40:M41"/>
    <mergeCell ref="N40:N41"/>
    <mergeCell ref="G40:G41"/>
    <mergeCell ref="H40:H41"/>
    <mergeCell ref="I40:I41"/>
    <mergeCell ref="J40:J41"/>
    <mergeCell ref="A40:C41"/>
    <mergeCell ref="D40:D41"/>
    <mergeCell ref="E40:E41"/>
    <mergeCell ref="A24:C25"/>
    <mergeCell ref="D24:D25"/>
    <mergeCell ref="E24:E25"/>
    <mergeCell ref="E30:E31"/>
    <mergeCell ref="E32:E33"/>
    <mergeCell ref="E34:E35"/>
    <mergeCell ref="A32:C33"/>
    <mergeCell ref="A12:C13"/>
    <mergeCell ref="A14:C15"/>
    <mergeCell ref="A16:C17"/>
    <mergeCell ref="A18:C19"/>
    <mergeCell ref="A20:C21"/>
    <mergeCell ref="A22:C23"/>
    <mergeCell ref="A6:C7"/>
    <mergeCell ref="D6:D7"/>
    <mergeCell ref="D8:D9"/>
    <mergeCell ref="D10:D11"/>
    <mergeCell ref="A8:C9"/>
    <mergeCell ref="A10:C11"/>
    <mergeCell ref="D12:D13"/>
    <mergeCell ref="D14:D15"/>
    <mergeCell ref="D16:D17"/>
    <mergeCell ref="D18:D19"/>
    <mergeCell ref="D20:D21"/>
    <mergeCell ref="D22:D23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F6:O6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A28:C29"/>
    <mergeCell ref="A30:C31"/>
    <mergeCell ref="D28:D29"/>
    <mergeCell ref="D30:D31"/>
    <mergeCell ref="F28:F29"/>
    <mergeCell ref="F30:F31"/>
    <mergeCell ref="L28:L29"/>
    <mergeCell ref="M28:M29"/>
    <mergeCell ref="E28:E29"/>
    <mergeCell ref="A34:C35"/>
    <mergeCell ref="A36:C37"/>
    <mergeCell ref="F34:F35"/>
    <mergeCell ref="F36:F37"/>
    <mergeCell ref="D32:D33"/>
    <mergeCell ref="D34:D35"/>
    <mergeCell ref="D36:D37"/>
    <mergeCell ref="E36:E37"/>
    <mergeCell ref="J34:J35"/>
    <mergeCell ref="G36:G37"/>
    <mergeCell ref="H36:H37"/>
    <mergeCell ref="I36:I37"/>
    <mergeCell ref="J36:J37"/>
    <mergeCell ref="N30:N31"/>
    <mergeCell ref="K36:K37"/>
    <mergeCell ref="G28:G29"/>
    <mergeCell ref="H28:H29"/>
    <mergeCell ref="I28:I29"/>
    <mergeCell ref="J28:J29"/>
    <mergeCell ref="K28:K29"/>
    <mergeCell ref="G34:G35"/>
    <mergeCell ref="H34:H35"/>
    <mergeCell ref="I34:I35"/>
    <mergeCell ref="O32:O33"/>
    <mergeCell ref="N28:N29"/>
    <mergeCell ref="O28:O29"/>
    <mergeCell ref="G30:G31"/>
    <mergeCell ref="H30:H31"/>
    <mergeCell ref="I30:I31"/>
    <mergeCell ref="J30:J31"/>
    <mergeCell ref="K30:K31"/>
    <mergeCell ref="L30:L31"/>
    <mergeCell ref="M30:M31"/>
    <mergeCell ref="N34:N35"/>
    <mergeCell ref="O30:O31"/>
    <mergeCell ref="G32:G33"/>
    <mergeCell ref="H32:H33"/>
    <mergeCell ref="I32:I33"/>
    <mergeCell ref="J32:J33"/>
    <mergeCell ref="K32:K33"/>
    <mergeCell ref="L32:L33"/>
    <mergeCell ref="M32:M33"/>
    <mergeCell ref="N32:N33"/>
    <mergeCell ref="A2:O2"/>
    <mergeCell ref="A3:O3"/>
    <mergeCell ref="O34:O35"/>
    <mergeCell ref="L36:L37"/>
    <mergeCell ref="M36:M37"/>
    <mergeCell ref="N36:N37"/>
    <mergeCell ref="O36:O37"/>
    <mergeCell ref="K34:K35"/>
    <mergeCell ref="L34:L35"/>
    <mergeCell ref="M34:M35"/>
    <mergeCell ref="F40:F41"/>
    <mergeCell ref="F22:F23"/>
    <mergeCell ref="F20:F21"/>
    <mergeCell ref="F18:F19"/>
    <mergeCell ref="F24:F25"/>
    <mergeCell ref="F32:F33"/>
    <mergeCell ref="F16:F17"/>
    <mergeCell ref="F14:F15"/>
    <mergeCell ref="F12:F13"/>
    <mergeCell ref="F10:F11"/>
    <mergeCell ref="G24:G25"/>
    <mergeCell ref="H24:H25"/>
    <mergeCell ref="I24:I25"/>
    <mergeCell ref="J24:J25"/>
    <mergeCell ref="K24:K25"/>
    <mergeCell ref="L24:L25"/>
    <mergeCell ref="M24:M25"/>
    <mergeCell ref="N24:N25"/>
  </mergeCells>
  <printOptions/>
  <pageMargins left="0.3937007874015748" right="0.3937007874015748" top="0.3937007874015748" bottom="0.3937007874015748" header="0.5118110236220472" footer="0.5118110236220472"/>
  <pageSetup firstPageNumber="69" useFirstPageNumber="1" horizontalDpi="600" verticalDpi="600" orientation="landscape" paperSize="9" scale="91" r:id="rId1"/>
  <headerFooter alignWithMargins="0">
    <oddFooter>&amp;C&amp;P. oldal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3:O197"/>
  <sheetViews>
    <sheetView zoomScale="75" zoomScaleNormal="75" zoomScaleSheetLayoutView="75" workbookViewId="0" topLeftCell="A1">
      <pane ySplit="9" topLeftCell="BM183" activePane="bottomLeft" state="frozen"/>
      <selection pane="topLeft" activeCell="A1" sqref="A1"/>
      <selection pane="bottomLeft" activeCell="M67" sqref="M67:M69"/>
    </sheetView>
  </sheetViews>
  <sheetFormatPr defaultColWidth="9.00390625" defaultRowHeight="12.75"/>
  <cols>
    <col min="1" max="1" width="9.125" style="460" customWidth="1"/>
    <col min="2" max="2" width="63.625" style="460" customWidth="1"/>
    <col min="3" max="3" width="13.00390625" style="460" customWidth="1"/>
    <col min="4" max="4" width="13.75390625" style="460" customWidth="1"/>
    <col min="5" max="5" width="15.25390625" style="460" customWidth="1"/>
    <col min="6" max="6" width="14.875" style="460" customWidth="1"/>
    <col min="7" max="7" width="14.00390625" style="460" bestFit="1" customWidth="1"/>
    <col min="8" max="8" width="12.00390625" style="460" bestFit="1" customWidth="1"/>
    <col min="9" max="9" width="13.75390625" style="460" bestFit="1" customWidth="1"/>
    <col min="10" max="10" width="12.00390625" style="460" bestFit="1" customWidth="1"/>
    <col min="11" max="11" width="9.125" style="460" customWidth="1"/>
    <col min="12" max="12" width="10.625" style="460" customWidth="1"/>
    <col min="13" max="13" width="10.875" style="460" customWidth="1"/>
    <col min="14" max="14" width="10.375" style="460" customWidth="1"/>
    <col min="15" max="15" width="9.75390625" style="460" customWidth="1"/>
    <col min="16" max="16384" width="9.125" style="460" customWidth="1"/>
  </cols>
  <sheetData>
    <row r="3" spans="1:15" ht="18.75" customHeight="1">
      <c r="A3" s="1708" t="s">
        <v>857</v>
      </c>
      <c r="B3" s="1708"/>
      <c r="C3" s="1708"/>
      <c r="D3" s="1708"/>
      <c r="E3" s="1708"/>
      <c r="F3" s="1708"/>
      <c r="G3" s="1708"/>
      <c r="H3" s="1708"/>
      <c r="I3" s="1708"/>
      <c r="J3" s="1708"/>
      <c r="K3" s="1708"/>
      <c r="L3" s="1708"/>
      <c r="M3" s="1708"/>
      <c r="N3" s="1708"/>
      <c r="O3" s="1708"/>
    </row>
    <row r="4" spans="1:15" ht="15.75">
      <c r="A4" s="687"/>
      <c r="B4" s="1709" t="s">
        <v>239</v>
      </c>
      <c r="C4" s="1709"/>
      <c r="D4" s="1709"/>
      <c r="E4" s="1709"/>
      <c r="F4" s="1709"/>
      <c r="G4" s="1709"/>
      <c r="H4" s="1709"/>
      <c r="I4" s="1709"/>
      <c r="J4" s="1709"/>
      <c r="K4" s="1709"/>
      <c r="L4" s="1709"/>
      <c r="M4" s="1709"/>
      <c r="N4" s="1709"/>
      <c r="O4" s="687"/>
    </row>
    <row r="5" spans="1:15" ht="15.75">
      <c r="A5" s="687"/>
      <c r="B5" s="1709" t="s">
        <v>240</v>
      </c>
      <c r="C5" s="1709"/>
      <c r="D5" s="1709"/>
      <c r="E5" s="1709"/>
      <c r="F5" s="1709"/>
      <c r="G5" s="1709"/>
      <c r="H5" s="1709"/>
      <c r="I5" s="1709"/>
      <c r="J5" s="1709"/>
      <c r="K5" s="1709"/>
      <c r="L5" s="1709"/>
      <c r="M5" s="1709"/>
      <c r="N5" s="1709"/>
      <c r="O5" s="687"/>
    </row>
    <row r="6" spans="2:14" ht="18.75">
      <c r="B6" s="461"/>
      <c r="C6" s="461"/>
      <c r="D6" s="461"/>
      <c r="E6" s="461"/>
      <c r="F6" s="461"/>
      <c r="G6" s="461"/>
      <c r="H6" s="461"/>
      <c r="I6" s="461"/>
      <c r="J6" s="461"/>
      <c r="K6" s="461"/>
      <c r="L6" s="461"/>
      <c r="M6" s="461"/>
      <c r="N6" s="461"/>
    </row>
    <row r="7" ht="12.75">
      <c r="O7" s="731" t="s">
        <v>395</v>
      </c>
    </row>
    <row r="8" spans="1:15" ht="32.25" customHeight="1">
      <c r="A8" s="462"/>
      <c r="B8" s="1699" t="s">
        <v>241</v>
      </c>
      <c r="C8" s="1455" t="s">
        <v>385</v>
      </c>
      <c r="D8" s="1483" t="s">
        <v>978</v>
      </c>
      <c r="E8" s="1699" t="s">
        <v>242</v>
      </c>
      <c r="F8" s="1710" t="s">
        <v>243</v>
      </c>
      <c r="G8" s="463" t="s">
        <v>244</v>
      </c>
      <c r="H8" s="1712" t="s">
        <v>245</v>
      </c>
      <c r="I8" s="1713"/>
      <c r="J8" s="1714" t="s">
        <v>246</v>
      </c>
      <c r="K8" s="1715"/>
      <c r="L8" s="1704" t="s">
        <v>247</v>
      </c>
      <c r="M8" s="1706" t="s">
        <v>251</v>
      </c>
      <c r="N8" s="1707"/>
      <c r="O8" s="1702" t="s">
        <v>1184</v>
      </c>
    </row>
    <row r="9" spans="1:15" ht="52.5" customHeight="1">
      <c r="A9" s="464"/>
      <c r="B9" s="1700"/>
      <c r="C9" s="1433"/>
      <c r="D9" s="1701"/>
      <c r="E9" s="1700"/>
      <c r="F9" s="1711"/>
      <c r="G9" s="463" t="s">
        <v>252</v>
      </c>
      <c r="H9" s="465" t="s">
        <v>253</v>
      </c>
      <c r="I9" s="465" t="s">
        <v>535</v>
      </c>
      <c r="J9" s="465" t="s">
        <v>253</v>
      </c>
      <c r="K9" s="465" t="s">
        <v>254</v>
      </c>
      <c r="L9" s="1705"/>
      <c r="M9" s="466" t="s">
        <v>255</v>
      </c>
      <c r="N9" s="466" t="s">
        <v>256</v>
      </c>
      <c r="O9" s="1703"/>
    </row>
    <row r="10" spans="1:15" ht="21" customHeight="1">
      <c r="A10" s="467" t="s">
        <v>953</v>
      </c>
      <c r="B10" s="468" t="s">
        <v>257</v>
      </c>
      <c r="C10" s="985">
        <f>SUM(C11:C20)</f>
        <v>342724</v>
      </c>
      <c r="D10" s="477">
        <f>SUM(E10:N10)</f>
        <v>342724</v>
      </c>
      <c r="E10" s="469"/>
      <c r="F10" s="469">
        <v>128469</v>
      </c>
      <c r="G10" s="469">
        <v>6044</v>
      </c>
      <c r="H10" s="469">
        <f>SUM(H11:H17)</f>
        <v>0</v>
      </c>
      <c r="I10" s="469">
        <f>SUM(I11:I17)</f>
        <v>0</v>
      </c>
      <c r="J10" s="469">
        <f>SUM(J11:J17)</f>
        <v>0</v>
      </c>
      <c r="K10" s="469">
        <v>579</v>
      </c>
      <c r="L10" s="469">
        <v>44826</v>
      </c>
      <c r="M10" s="469">
        <v>162806</v>
      </c>
      <c r="N10" s="469">
        <f>SUM(N11:N17)</f>
        <v>0</v>
      </c>
      <c r="O10" s="482"/>
    </row>
    <row r="11" spans="1:15" ht="21" customHeight="1">
      <c r="A11" s="467"/>
      <c r="B11" s="472" t="s">
        <v>258</v>
      </c>
      <c r="C11" s="473"/>
      <c r="D11" s="473"/>
      <c r="E11" s="470"/>
      <c r="F11" s="470"/>
      <c r="G11" s="470"/>
      <c r="H11" s="470"/>
      <c r="I11" s="470"/>
      <c r="J11" s="470"/>
      <c r="K11" s="470"/>
      <c r="L11" s="470"/>
      <c r="M11" s="471"/>
      <c r="N11" s="471"/>
      <c r="O11" s="482"/>
    </row>
    <row r="12" spans="1:15" ht="21" customHeight="1">
      <c r="A12" s="467"/>
      <c r="B12" s="472" t="s">
        <v>259</v>
      </c>
      <c r="C12" s="473">
        <f>SUM('3c.m.'!E26)</f>
        <v>521</v>
      </c>
      <c r="D12" s="473"/>
      <c r="E12" s="470"/>
      <c r="F12" s="470"/>
      <c r="G12" s="470"/>
      <c r="H12" s="470"/>
      <c r="I12" s="470"/>
      <c r="J12" s="470"/>
      <c r="K12" s="470"/>
      <c r="L12" s="470"/>
      <c r="M12" s="471"/>
      <c r="N12" s="471"/>
      <c r="O12" s="482"/>
    </row>
    <row r="13" spans="1:15" ht="21" customHeight="1">
      <c r="A13" s="467"/>
      <c r="B13" s="474" t="s">
        <v>260</v>
      </c>
      <c r="C13" s="473">
        <f>SUM('3c.m.'!E35)</f>
        <v>463</v>
      </c>
      <c r="D13" s="473"/>
      <c r="E13" s="470"/>
      <c r="F13" s="470"/>
      <c r="G13" s="470"/>
      <c r="H13" s="470"/>
      <c r="I13" s="470"/>
      <c r="J13" s="470"/>
      <c r="K13" s="470"/>
      <c r="L13" s="470"/>
      <c r="M13" s="471"/>
      <c r="N13" s="471"/>
      <c r="O13" s="482"/>
    </row>
    <row r="14" spans="1:15" ht="21" customHeight="1">
      <c r="A14" s="467"/>
      <c r="B14" s="475" t="s">
        <v>261</v>
      </c>
      <c r="C14" s="473">
        <f>SUM('3c.m.'!E210)</f>
        <v>10378</v>
      </c>
      <c r="D14" s="473"/>
      <c r="E14" s="470"/>
      <c r="F14" s="470"/>
      <c r="G14" s="470"/>
      <c r="H14" s="470"/>
      <c r="I14" s="470"/>
      <c r="J14" s="470"/>
      <c r="K14" s="470"/>
      <c r="L14" s="470"/>
      <c r="M14" s="471"/>
      <c r="N14" s="471"/>
      <c r="O14" s="482"/>
    </row>
    <row r="15" spans="1:15" ht="21" customHeight="1">
      <c r="A15" s="467"/>
      <c r="B15" s="474" t="s">
        <v>262</v>
      </c>
      <c r="C15" s="473">
        <f>SUM('3c.m.'!E218)</f>
        <v>24287</v>
      </c>
      <c r="D15" s="473"/>
      <c r="E15" s="470"/>
      <c r="F15" s="470"/>
      <c r="G15" s="470"/>
      <c r="H15" s="470"/>
      <c r="I15" s="470"/>
      <c r="J15" s="470"/>
      <c r="K15" s="470"/>
      <c r="L15" s="470"/>
      <c r="M15" s="471"/>
      <c r="N15" s="471"/>
      <c r="O15" s="482"/>
    </row>
    <row r="16" spans="1:15" ht="21" customHeight="1">
      <c r="A16" s="467"/>
      <c r="B16" s="474" t="s">
        <v>263</v>
      </c>
      <c r="C16" s="473"/>
      <c r="D16" s="473"/>
      <c r="E16" s="470"/>
      <c r="F16" s="470"/>
      <c r="G16" s="470"/>
      <c r="H16" s="470"/>
      <c r="I16" s="470"/>
      <c r="J16" s="470"/>
      <c r="K16" s="470"/>
      <c r="L16" s="470"/>
      <c r="M16" s="471"/>
      <c r="N16" s="471"/>
      <c r="O16" s="482"/>
    </row>
    <row r="17" spans="1:15" ht="21" customHeight="1">
      <c r="A17" s="467"/>
      <c r="B17" s="474" t="s">
        <v>264</v>
      </c>
      <c r="C17" s="473">
        <f>SUM('3c.m.'!E309)</f>
        <v>302957</v>
      </c>
      <c r="D17" s="473"/>
      <c r="E17" s="470"/>
      <c r="F17" s="470"/>
      <c r="G17" s="470"/>
      <c r="H17" s="470"/>
      <c r="I17" s="470"/>
      <c r="J17" s="470"/>
      <c r="K17" s="470"/>
      <c r="L17" s="470"/>
      <c r="M17" s="471"/>
      <c r="N17" s="471"/>
      <c r="O17" s="482"/>
    </row>
    <row r="18" spans="1:15" ht="21" customHeight="1">
      <c r="A18" s="467"/>
      <c r="B18" s="474" t="s">
        <v>1370</v>
      </c>
      <c r="C18" s="473">
        <f>SUM('4.mell.'!E11)</f>
        <v>4118</v>
      </c>
      <c r="D18" s="473"/>
      <c r="E18" s="470"/>
      <c r="F18" s="470"/>
      <c r="G18" s="470"/>
      <c r="H18" s="470"/>
      <c r="I18" s="470"/>
      <c r="J18" s="470"/>
      <c r="K18" s="470"/>
      <c r="L18" s="470"/>
      <c r="M18" s="471"/>
      <c r="N18" s="471"/>
      <c r="O18" s="482"/>
    </row>
    <row r="19" spans="1:15" ht="21" customHeight="1">
      <c r="A19" s="467"/>
      <c r="B19" s="474" t="s">
        <v>1371</v>
      </c>
      <c r="C19" s="473"/>
      <c r="D19" s="473"/>
      <c r="E19" s="470"/>
      <c r="F19" s="470"/>
      <c r="G19" s="470"/>
      <c r="H19" s="470"/>
      <c r="I19" s="470"/>
      <c r="J19" s="470"/>
      <c r="K19" s="470"/>
      <c r="L19" s="470"/>
      <c r="M19" s="471"/>
      <c r="N19" s="471"/>
      <c r="O19" s="482"/>
    </row>
    <row r="20" spans="1:15" ht="21" customHeight="1">
      <c r="A20" s="467"/>
      <c r="B20" s="474" t="s">
        <v>495</v>
      </c>
      <c r="C20" s="473"/>
      <c r="D20" s="473"/>
      <c r="E20" s="470"/>
      <c r="F20" s="470"/>
      <c r="G20" s="470"/>
      <c r="H20" s="470"/>
      <c r="I20" s="470"/>
      <c r="J20" s="470"/>
      <c r="K20" s="470"/>
      <c r="L20" s="470"/>
      <c r="M20" s="471"/>
      <c r="N20" s="471"/>
      <c r="O20" s="482"/>
    </row>
    <row r="21" spans="1:15" ht="21" customHeight="1">
      <c r="A21" s="467" t="s">
        <v>954</v>
      </c>
      <c r="B21" s="476" t="s">
        <v>390</v>
      </c>
      <c r="C21" s="477">
        <f>SUM(C22)</f>
        <v>12466</v>
      </c>
      <c r="D21" s="477">
        <f>SUM(E21:O21)</f>
        <v>12466</v>
      </c>
      <c r="E21" s="477">
        <f>SUM(E22)</f>
        <v>0</v>
      </c>
      <c r="F21" s="477">
        <f>SUM(F22)</f>
        <v>0</v>
      </c>
      <c r="G21" s="477">
        <v>12466</v>
      </c>
      <c r="H21" s="477">
        <f aca="true" t="shared" si="0" ref="H21:N21">SUM(H22)</f>
        <v>0</v>
      </c>
      <c r="I21" s="477">
        <f t="shared" si="0"/>
        <v>0</v>
      </c>
      <c r="J21" s="477">
        <f t="shared" si="0"/>
        <v>0</v>
      </c>
      <c r="K21" s="477">
        <f t="shared" si="0"/>
        <v>0</v>
      </c>
      <c r="L21" s="477">
        <f t="shared" si="0"/>
        <v>0</v>
      </c>
      <c r="M21" s="477">
        <f t="shared" si="0"/>
        <v>0</v>
      </c>
      <c r="N21" s="477">
        <f t="shared" si="0"/>
        <v>0</v>
      </c>
      <c r="O21" s="482"/>
    </row>
    <row r="22" spans="1:15" ht="21" customHeight="1">
      <c r="A22" s="467"/>
      <c r="B22" s="478" t="s">
        <v>391</v>
      </c>
      <c r="C22" s="480">
        <f>SUM('3d.m.'!E9)</f>
        <v>12466</v>
      </c>
      <c r="D22" s="480"/>
      <c r="E22" s="499"/>
      <c r="F22" s="499"/>
      <c r="G22" s="499"/>
      <c r="H22" s="499"/>
      <c r="I22" s="499"/>
      <c r="J22" s="499"/>
      <c r="K22" s="499"/>
      <c r="L22" s="499"/>
      <c r="M22" s="498"/>
      <c r="N22" s="498"/>
      <c r="O22" s="482"/>
    </row>
    <row r="23" spans="1:15" ht="21" customHeight="1">
      <c r="A23" s="467" t="s">
        <v>955</v>
      </c>
      <c r="B23" s="476" t="s">
        <v>392</v>
      </c>
      <c r="C23" s="477">
        <f>SUM(C24)</f>
        <v>841016</v>
      </c>
      <c r="D23" s="477">
        <f>SUM(E23:N23)</f>
        <v>841016</v>
      </c>
      <c r="E23" s="499"/>
      <c r="F23" s="499"/>
      <c r="G23" s="479">
        <v>673979</v>
      </c>
      <c r="H23" s="499"/>
      <c r="I23" s="499"/>
      <c r="J23" s="499"/>
      <c r="K23" s="499"/>
      <c r="L23" s="499"/>
      <c r="M23" s="481">
        <v>167037</v>
      </c>
      <c r="N23" s="498"/>
      <c r="O23" s="482"/>
    </row>
    <row r="24" spans="1:15" ht="21" customHeight="1">
      <c r="A24" s="467"/>
      <c r="B24" s="478" t="s">
        <v>903</v>
      </c>
      <c r="C24" s="480">
        <f>SUM('3c.m.'!E276)</f>
        <v>841016</v>
      </c>
      <c r="D24" s="480"/>
      <c r="E24" s="499"/>
      <c r="F24" s="499"/>
      <c r="G24" s="499"/>
      <c r="H24" s="499"/>
      <c r="I24" s="499"/>
      <c r="J24" s="499"/>
      <c r="K24" s="499"/>
      <c r="L24" s="499"/>
      <c r="M24" s="498"/>
      <c r="N24" s="498"/>
      <c r="O24" s="482"/>
    </row>
    <row r="25" spans="1:15" ht="21" customHeight="1">
      <c r="A25" s="467" t="s">
        <v>956</v>
      </c>
      <c r="B25" s="476" t="s">
        <v>393</v>
      </c>
      <c r="C25" s="477">
        <f>SUM(C26)</f>
        <v>291267</v>
      </c>
      <c r="D25" s="477">
        <f>SUM(E25:O25)</f>
        <v>291267</v>
      </c>
      <c r="E25" s="479">
        <v>133992</v>
      </c>
      <c r="F25" s="479">
        <v>1534</v>
      </c>
      <c r="G25" s="479">
        <v>13858</v>
      </c>
      <c r="H25" s="499"/>
      <c r="I25" s="499"/>
      <c r="J25" s="499"/>
      <c r="K25" s="499"/>
      <c r="L25" s="479">
        <v>3049</v>
      </c>
      <c r="M25" s="481">
        <v>138834</v>
      </c>
      <c r="N25" s="498"/>
      <c r="O25" s="931"/>
    </row>
    <row r="26" spans="1:15" ht="21" customHeight="1">
      <c r="A26" s="467"/>
      <c r="B26" s="478" t="s">
        <v>425</v>
      </c>
      <c r="C26" s="480">
        <f>SUM('3b.m.'!E40)</f>
        <v>291267</v>
      </c>
      <c r="D26" s="480"/>
      <c r="E26" s="499"/>
      <c r="F26" s="499"/>
      <c r="G26" s="499"/>
      <c r="H26" s="499"/>
      <c r="I26" s="499"/>
      <c r="J26" s="499"/>
      <c r="K26" s="499"/>
      <c r="L26" s="499"/>
      <c r="M26" s="498"/>
      <c r="N26" s="498"/>
      <c r="O26" s="482"/>
    </row>
    <row r="27" spans="1:15" ht="21" customHeight="1">
      <c r="A27" s="467" t="s">
        <v>957</v>
      </c>
      <c r="B27" s="476" t="s">
        <v>426</v>
      </c>
      <c r="C27" s="477">
        <f>SUM(C28:C40)</f>
        <v>1814886</v>
      </c>
      <c r="D27" s="477">
        <f>SUM(E27:O27)</f>
        <v>1814886</v>
      </c>
      <c r="E27" s="499">
        <v>100416</v>
      </c>
      <c r="F27" s="499"/>
      <c r="G27" s="479">
        <v>25621</v>
      </c>
      <c r="H27" s="499"/>
      <c r="I27" s="479">
        <v>905640</v>
      </c>
      <c r="J27" s="499"/>
      <c r="K27" s="499"/>
      <c r="L27" s="479">
        <v>440412</v>
      </c>
      <c r="M27" s="481">
        <v>212772</v>
      </c>
      <c r="N27" s="481">
        <v>130025</v>
      </c>
      <c r="O27" s="671"/>
    </row>
    <row r="28" spans="1:15" ht="21" customHeight="1">
      <c r="A28" s="467"/>
      <c r="B28" s="478" t="s">
        <v>490</v>
      </c>
      <c r="C28" s="480"/>
      <c r="D28" s="477"/>
      <c r="E28" s="499"/>
      <c r="F28" s="499"/>
      <c r="G28" s="499"/>
      <c r="H28" s="499"/>
      <c r="I28" s="479"/>
      <c r="J28" s="499"/>
      <c r="K28" s="499"/>
      <c r="L28" s="479"/>
      <c r="M28" s="481"/>
      <c r="N28" s="481"/>
      <c r="O28" s="671"/>
    </row>
    <row r="29" spans="1:15" ht="21" customHeight="1">
      <c r="A29" s="467"/>
      <c r="B29" s="478" t="s">
        <v>427</v>
      </c>
      <c r="C29" s="480">
        <f>SUM('3c.m.'!E268)</f>
        <v>222141</v>
      </c>
      <c r="D29" s="480"/>
      <c r="E29" s="499"/>
      <c r="F29" s="499"/>
      <c r="G29" s="499"/>
      <c r="H29" s="499"/>
      <c r="I29" s="499"/>
      <c r="J29" s="499"/>
      <c r="K29" s="499"/>
      <c r="L29" s="499"/>
      <c r="M29" s="498"/>
      <c r="N29" s="498"/>
      <c r="O29" s="482"/>
    </row>
    <row r="30" spans="1:15" ht="21" customHeight="1">
      <c r="A30" s="467"/>
      <c r="B30" s="478" t="s">
        <v>428</v>
      </c>
      <c r="C30" s="480">
        <f>SUM('3c.m.'!E293)</f>
        <v>238207</v>
      </c>
      <c r="D30" s="480"/>
      <c r="E30" s="499"/>
      <c r="F30" s="499"/>
      <c r="G30" s="499"/>
      <c r="H30" s="499"/>
      <c r="I30" s="499"/>
      <c r="J30" s="499"/>
      <c r="K30" s="499"/>
      <c r="L30" s="499"/>
      <c r="M30" s="498"/>
      <c r="N30" s="498"/>
      <c r="O30" s="482"/>
    </row>
    <row r="31" spans="1:15" ht="21" customHeight="1">
      <c r="A31" s="467"/>
      <c r="B31" s="478" t="s">
        <v>429</v>
      </c>
      <c r="C31" s="480">
        <f>SUM('4.mell.'!E26)</f>
        <v>170066</v>
      </c>
      <c r="D31" s="480"/>
      <c r="E31" s="499"/>
      <c r="F31" s="499"/>
      <c r="G31" s="499"/>
      <c r="H31" s="499"/>
      <c r="I31" s="499"/>
      <c r="J31" s="499"/>
      <c r="K31" s="499"/>
      <c r="L31" s="499"/>
      <c r="M31" s="498"/>
      <c r="N31" s="498"/>
      <c r="O31" s="482"/>
    </row>
    <row r="32" spans="1:15" ht="21" customHeight="1">
      <c r="A32" s="467"/>
      <c r="B32" s="478" t="s">
        <v>430</v>
      </c>
      <c r="C32" s="480">
        <f>SUM('4.mell.'!E27)</f>
        <v>400789</v>
      </c>
      <c r="D32" s="480"/>
      <c r="E32" s="499"/>
      <c r="F32" s="499"/>
      <c r="G32" s="499"/>
      <c r="H32" s="499"/>
      <c r="I32" s="499"/>
      <c r="J32" s="499"/>
      <c r="K32" s="499"/>
      <c r="L32" s="499"/>
      <c r="M32" s="498"/>
      <c r="N32" s="498"/>
      <c r="O32" s="482"/>
    </row>
    <row r="33" spans="1:15" ht="21" customHeight="1">
      <c r="A33" s="467"/>
      <c r="B33" s="478" t="s">
        <v>1372</v>
      </c>
      <c r="C33" s="480">
        <f>SUM('4.mell.'!E28)</f>
        <v>138853</v>
      </c>
      <c r="D33" s="480"/>
      <c r="E33" s="499"/>
      <c r="F33" s="499"/>
      <c r="G33" s="499"/>
      <c r="H33" s="499"/>
      <c r="I33" s="499"/>
      <c r="J33" s="499"/>
      <c r="K33" s="499"/>
      <c r="L33" s="499"/>
      <c r="M33" s="498"/>
      <c r="N33" s="498"/>
      <c r="O33" s="482"/>
    </row>
    <row r="34" spans="1:15" ht="21" customHeight="1">
      <c r="A34" s="467"/>
      <c r="B34" s="478" t="s">
        <v>1373</v>
      </c>
      <c r="C34" s="480"/>
      <c r="D34" s="480"/>
      <c r="E34" s="499"/>
      <c r="F34" s="499"/>
      <c r="G34" s="499"/>
      <c r="H34" s="499"/>
      <c r="I34" s="499"/>
      <c r="J34" s="499"/>
      <c r="K34" s="499"/>
      <c r="L34" s="499"/>
      <c r="M34" s="498"/>
      <c r="N34" s="498"/>
      <c r="O34" s="482"/>
    </row>
    <row r="35" spans="1:15" ht="21" customHeight="1">
      <c r="A35" s="467"/>
      <c r="B35" s="478" t="s">
        <v>1377</v>
      </c>
      <c r="C35" s="480">
        <f>SUM('4.mell.'!E34)</f>
        <v>26491</v>
      </c>
      <c r="D35" s="480"/>
      <c r="E35" s="499"/>
      <c r="F35" s="499"/>
      <c r="G35" s="499"/>
      <c r="H35" s="499"/>
      <c r="I35" s="499"/>
      <c r="J35" s="499"/>
      <c r="K35" s="499"/>
      <c r="L35" s="499"/>
      <c r="M35" s="498"/>
      <c r="N35" s="498"/>
      <c r="O35" s="482"/>
    </row>
    <row r="36" spans="1:15" ht="21" customHeight="1">
      <c r="A36" s="467"/>
      <c r="B36" s="478" t="s">
        <v>1379</v>
      </c>
      <c r="C36" s="480">
        <f>SUM('4.mell.'!E40)</f>
        <v>169652</v>
      </c>
      <c r="D36" s="480"/>
      <c r="E36" s="499"/>
      <c r="F36" s="499"/>
      <c r="G36" s="499"/>
      <c r="H36" s="499"/>
      <c r="I36" s="499"/>
      <c r="J36" s="499"/>
      <c r="K36" s="499"/>
      <c r="L36" s="499"/>
      <c r="M36" s="498"/>
      <c r="N36" s="498"/>
      <c r="O36" s="482"/>
    </row>
    <row r="37" spans="1:15" ht="21" customHeight="1">
      <c r="A37" s="467"/>
      <c r="B37" s="478" t="s">
        <v>472</v>
      </c>
      <c r="C37" s="480">
        <f>SUM('4.mell.'!E57)</f>
        <v>65770</v>
      </c>
      <c r="D37" s="480"/>
      <c r="E37" s="499"/>
      <c r="F37" s="499"/>
      <c r="G37" s="499"/>
      <c r="H37" s="499"/>
      <c r="I37" s="499"/>
      <c r="J37" s="499"/>
      <c r="K37" s="499"/>
      <c r="L37" s="499"/>
      <c r="M37" s="498"/>
      <c r="N37" s="498"/>
      <c r="O37" s="482"/>
    </row>
    <row r="38" spans="1:15" ht="21" customHeight="1">
      <c r="A38" s="467"/>
      <c r="B38" s="478" t="s">
        <v>1383</v>
      </c>
      <c r="C38" s="480">
        <f>SUM('4.mell.'!E58)</f>
        <v>381804</v>
      </c>
      <c r="D38" s="480"/>
      <c r="E38" s="499"/>
      <c r="F38" s="499"/>
      <c r="G38" s="499"/>
      <c r="H38" s="499"/>
      <c r="I38" s="499"/>
      <c r="J38" s="499"/>
      <c r="K38" s="499"/>
      <c r="L38" s="499"/>
      <c r="M38" s="498"/>
      <c r="N38" s="498"/>
      <c r="O38" s="482"/>
    </row>
    <row r="39" spans="1:15" ht="21" customHeight="1">
      <c r="A39" s="467"/>
      <c r="B39" s="478" t="s">
        <v>479</v>
      </c>
      <c r="C39" s="480">
        <f>SUM('5.mell. '!E11)</f>
        <v>351</v>
      </c>
      <c r="D39" s="480"/>
      <c r="E39" s="499"/>
      <c r="F39" s="499"/>
      <c r="G39" s="499"/>
      <c r="H39" s="499"/>
      <c r="I39" s="499"/>
      <c r="J39" s="499"/>
      <c r="K39" s="499"/>
      <c r="L39" s="499"/>
      <c r="M39" s="498"/>
      <c r="N39" s="498"/>
      <c r="O39" s="482"/>
    </row>
    <row r="40" spans="1:15" ht="21" customHeight="1">
      <c r="A40" s="467"/>
      <c r="B40" s="478" t="s">
        <v>473</v>
      </c>
      <c r="C40" s="480">
        <f>SUM('5.mell. '!E23)</f>
        <v>762</v>
      </c>
      <c r="D40" s="480"/>
      <c r="E40" s="499"/>
      <c r="F40" s="499"/>
      <c r="G40" s="499"/>
      <c r="H40" s="499"/>
      <c r="I40" s="499"/>
      <c r="J40" s="499"/>
      <c r="K40" s="499"/>
      <c r="L40" s="499"/>
      <c r="M40" s="498"/>
      <c r="N40" s="498"/>
      <c r="O40" s="482"/>
    </row>
    <row r="41" spans="1:15" ht="21" customHeight="1">
      <c r="A41" s="467" t="s">
        <v>133</v>
      </c>
      <c r="B41" s="476" t="s">
        <v>431</v>
      </c>
      <c r="C41" s="480"/>
      <c r="D41" s="477">
        <f>SUM(E41:N41)</f>
        <v>0</v>
      </c>
      <c r="E41" s="499"/>
      <c r="F41" s="499"/>
      <c r="G41" s="499"/>
      <c r="H41" s="499"/>
      <c r="I41" s="499"/>
      <c r="J41" s="499"/>
      <c r="K41" s="499"/>
      <c r="L41" s="499"/>
      <c r="M41" s="498"/>
      <c r="N41" s="498"/>
      <c r="O41" s="482"/>
    </row>
    <row r="42" spans="1:15" ht="21" customHeight="1">
      <c r="A42" s="467" t="s">
        <v>134</v>
      </c>
      <c r="B42" s="476" t="s">
        <v>432</v>
      </c>
      <c r="C42" s="480"/>
      <c r="D42" s="477">
        <f>SUM(E42:N42)</f>
        <v>0</v>
      </c>
      <c r="E42" s="499"/>
      <c r="F42" s="499"/>
      <c r="G42" s="499"/>
      <c r="H42" s="499"/>
      <c r="I42" s="499"/>
      <c r="J42" s="499"/>
      <c r="K42" s="499"/>
      <c r="L42" s="499"/>
      <c r="M42" s="498"/>
      <c r="N42" s="498"/>
      <c r="O42" s="482"/>
    </row>
    <row r="43" spans="1:15" ht="21" customHeight="1">
      <c r="A43" s="467" t="s">
        <v>135</v>
      </c>
      <c r="B43" s="476" t="s">
        <v>439</v>
      </c>
      <c r="C43" s="480"/>
      <c r="D43" s="477">
        <f>SUM(E43:N43)</f>
        <v>0</v>
      </c>
      <c r="E43" s="499"/>
      <c r="F43" s="499"/>
      <c r="G43" s="499"/>
      <c r="H43" s="499"/>
      <c r="I43" s="499"/>
      <c r="J43" s="499"/>
      <c r="K43" s="499"/>
      <c r="L43" s="499"/>
      <c r="M43" s="498"/>
      <c r="N43" s="498"/>
      <c r="O43" s="482"/>
    </row>
    <row r="44" spans="1:15" ht="21" customHeight="1">
      <c r="A44" s="467" t="s">
        <v>136</v>
      </c>
      <c r="B44" s="476" t="s">
        <v>440</v>
      </c>
      <c r="C44" s="477">
        <f>SUM(C45:C50)</f>
        <v>117123</v>
      </c>
      <c r="D44" s="477">
        <f>SUM(E44:N44)</f>
        <v>117123</v>
      </c>
      <c r="E44" s="479">
        <v>25151</v>
      </c>
      <c r="F44" s="499"/>
      <c r="G44" s="479">
        <v>89497</v>
      </c>
      <c r="H44" s="499"/>
      <c r="I44" s="499"/>
      <c r="J44" s="499"/>
      <c r="K44" s="499"/>
      <c r="L44" s="479">
        <v>2475</v>
      </c>
      <c r="M44" s="481"/>
      <c r="N44" s="498"/>
      <c r="O44" s="482"/>
    </row>
    <row r="45" spans="1:15" ht="21" customHeight="1">
      <c r="A45" s="467"/>
      <c r="B45" s="478" t="s">
        <v>1336</v>
      </c>
      <c r="C45" s="480">
        <f>SUM('3c.m.'!E336)</f>
        <v>4335</v>
      </c>
      <c r="D45" s="480"/>
      <c r="E45" s="499"/>
      <c r="F45" s="499"/>
      <c r="G45" s="499"/>
      <c r="H45" s="499"/>
      <c r="I45" s="499"/>
      <c r="J45" s="499"/>
      <c r="K45" s="499"/>
      <c r="L45" s="499"/>
      <c r="M45" s="498"/>
      <c r="N45" s="498"/>
      <c r="O45" s="482"/>
    </row>
    <row r="46" spans="1:15" ht="21" customHeight="1">
      <c r="A46" s="467"/>
      <c r="B46" s="478" t="s">
        <v>1335</v>
      </c>
      <c r="C46" s="480">
        <f>SUM('3c.m.'!E533)</f>
        <v>0</v>
      </c>
      <c r="D46" s="480"/>
      <c r="E46" s="499"/>
      <c r="F46" s="499"/>
      <c r="G46" s="499"/>
      <c r="H46" s="499"/>
      <c r="I46" s="499"/>
      <c r="J46" s="499"/>
      <c r="K46" s="499"/>
      <c r="L46" s="499"/>
      <c r="M46" s="498"/>
      <c r="N46" s="498"/>
      <c r="O46" s="482"/>
    </row>
    <row r="47" spans="1:15" ht="21" customHeight="1">
      <c r="A47" s="467"/>
      <c r="B47" s="478" t="s">
        <v>1333</v>
      </c>
      <c r="C47" s="480">
        <f>SUM('3c.m.'!E567)</f>
        <v>31058</v>
      </c>
      <c r="D47" s="480"/>
      <c r="E47" s="499"/>
      <c r="F47" s="499"/>
      <c r="G47" s="499"/>
      <c r="H47" s="499"/>
      <c r="I47" s="499"/>
      <c r="J47" s="499"/>
      <c r="K47" s="499"/>
      <c r="L47" s="499"/>
      <c r="M47" s="498"/>
      <c r="N47" s="498"/>
      <c r="O47" s="482"/>
    </row>
    <row r="48" spans="1:15" ht="21" customHeight="1">
      <c r="A48" s="467"/>
      <c r="B48" s="478" t="s">
        <v>1334</v>
      </c>
      <c r="C48" s="480">
        <f>SUM('3c.m.'!E599)</f>
        <v>6930</v>
      </c>
      <c r="D48" s="480"/>
      <c r="E48" s="499"/>
      <c r="F48" s="499"/>
      <c r="G48" s="499"/>
      <c r="H48" s="499"/>
      <c r="I48" s="499"/>
      <c r="J48" s="499"/>
      <c r="K48" s="499"/>
      <c r="L48" s="499"/>
      <c r="M48" s="498"/>
      <c r="N48" s="498"/>
      <c r="O48" s="482"/>
    </row>
    <row r="49" spans="1:15" ht="21" customHeight="1">
      <c r="A49" s="467"/>
      <c r="B49" s="478" t="s">
        <v>469</v>
      </c>
      <c r="C49" s="480">
        <v>59800</v>
      </c>
      <c r="D49" s="480"/>
      <c r="E49" s="499"/>
      <c r="F49" s="499"/>
      <c r="G49" s="499"/>
      <c r="H49" s="499"/>
      <c r="I49" s="499"/>
      <c r="J49" s="499"/>
      <c r="K49" s="499"/>
      <c r="L49" s="499"/>
      <c r="M49" s="498"/>
      <c r="N49" s="498"/>
      <c r="O49" s="482"/>
    </row>
    <row r="50" spans="1:15" ht="21" customHeight="1">
      <c r="A50" s="467"/>
      <c r="B50" s="478" t="s">
        <v>1387</v>
      </c>
      <c r="C50" s="480">
        <f>SUM('5.mell. '!E32)</f>
        <v>15000</v>
      </c>
      <c r="D50" s="480"/>
      <c r="E50" s="499"/>
      <c r="F50" s="499"/>
      <c r="G50" s="499"/>
      <c r="H50" s="499"/>
      <c r="I50" s="499"/>
      <c r="J50" s="499"/>
      <c r="K50" s="499"/>
      <c r="L50" s="499"/>
      <c r="M50" s="498"/>
      <c r="N50" s="498"/>
      <c r="O50" s="482"/>
    </row>
    <row r="51" spans="1:15" ht="21" customHeight="1">
      <c r="A51" s="467" t="s">
        <v>137</v>
      </c>
      <c r="B51" s="476" t="s">
        <v>441</v>
      </c>
      <c r="C51" s="477">
        <f>SUM(C52:C61)</f>
        <v>1036023</v>
      </c>
      <c r="D51" s="477">
        <f>SUM(E51:O51)</f>
        <v>1036023</v>
      </c>
      <c r="E51" s="479">
        <v>611638</v>
      </c>
      <c r="F51" s="479">
        <v>9207</v>
      </c>
      <c r="G51" s="477">
        <v>169634</v>
      </c>
      <c r="H51" s="479">
        <v>2836</v>
      </c>
      <c r="I51" s="499"/>
      <c r="J51" s="479">
        <v>700</v>
      </c>
      <c r="K51" s="499"/>
      <c r="L51" s="479">
        <v>25576</v>
      </c>
      <c r="M51" s="481">
        <v>216432</v>
      </c>
      <c r="N51" s="498"/>
      <c r="O51" s="482"/>
    </row>
    <row r="52" spans="1:15" ht="21" customHeight="1">
      <c r="A52" s="467"/>
      <c r="B52" s="478" t="s">
        <v>41</v>
      </c>
      <c r="C52" s="480">
        <f>SUM('2.mell '!E32+'2.mell '!E36)</f>
        <v>135081</v>
      </c>
      <c r="D52" s="477"/>
      <c r="E52" s="479"/>
      <c r="F52" s="499"/>
      <c r="G52" s="499"/>
      <c r="H52" s="499"/>
      <c r="I52" s="499"/>
      <c r="J52" s="499"/>
      <c r="K52" s="499"/>
      <c r="L52" s="499"/>
      <c r="M52" s="498"/>
      <c r="N52" s="498"/>
      <c r="O52" s="482"/>
    </row>
    <row r="53" spans="1:15" ht="21" customHeight="1">
      <c r="A53" s="467"/>
      <c r="B53" s="478" t="s">
        <v>42</v>
      </c>
      <c r="C53" s="480">
        <f>SUM('2.mell '!E63+'2.mell '!E67)</f>
        <v>144552</v>
      </c>
      <c r="D53" s="477"/>
      <c r="E53" s="479"/>
      <c r="F53" s="499"/>
      <c r="G53" s="499"/>
      <c r="H53" s="499"/>
      <c r="I53" s="499"/>
      <c r="J53" s="499"/>
      <c r="K53" s="499"/>
      <c r="L53" s="499"/>
      <c r="M53" s="498"/>
      <c r="N53" s="498"/>
      <c r="O53" s="482"/>
    </row>
    <row r="54" spans="1:15" ht="21" customHeight="1">
      <c r="A54" s="467"/>
      <c r="B54" s="478" t="s">
        <v>43</v>
      </c>
      <c r="C54" s="480">
        <f>SUM('2.mell '!E93+'2.mell '!E97)</f>
        <v>80476</v>
      </c>
      <c r="D54" s="477"/>
      <c r="E54" s="479"/>
      <c r="F54" s="499"/>
      <c r="G54" s="499"/>
      <c r="H54" s="499"/>
      <c r="I54" s="499"/>
      <c r="J54" s="499"/>
      <c r="K54" s="499"/>
      <c r="L54" s="499"/>
      <c r="M54" s="498"/>
      <c r="N54" s="498"/>
      <c r="O54" s="482"/>
    </row>
    <row r="55" spans="1:15" ht="21" customHeight="1">
      <c r="A55" s="467"/>
      <c r="B55" s="478" t="s">
        <v>1162</v>
      </c>
      <c r="C55" s="480">
        <f>SUM('2.mell '!E153+'2.mell '!E157)</f>
        <v>117305</v>
      </c>
      <c r="D55" s="477"/>
      <c r="E55" s="479"/>
      <c r="F55" s="499"/>
      <c r="G55" s="499"/>
      <c r="H55" s="499"/>
      <c r="I55" s="499"/>
      <c r="J55" s="499"/>
      <c r="K55" s="499"/>
      <c r="L55" s="499"/>
      <c r="M55" s="498"/>
      <c r="N55" s="498"/>
      <c r="O55" s="482"/>
    </row>
    <row r="56" spans="1:15" ht="21" customHeight="1">
      <c r="A56" s="467"/>
      <c r="B56" s="478" t="s">
        <v>44</v>
      </c>
      <c r="C56" s="480">
        <f>SUM('2.mell '!E124+'2.mell '!E128)</f>
        <v>256982</v>
      </c>
      <c r="D56" s="477"/>
      <c r="E56" s="479"/>
      <c r="F56" s="499"/>
      <c r="G56" s="499"/>
      <c r="H56" s="499"/>
      <c r="I56" s="499"/>
      <c r="J56" s="499"/>
      <c r="K56" s="499"/>
      <c r="L56" s="499"/>
      <c r="M56" s="498"/>
      <c r="N56" s="498"/>
      <c r="O56" s="482"/>
    </row>
    <row r="57" spans="1:15" ht="21" customHeight="1">
      <c r="A57" s="467"/>
      <c r="B57" s="478" t="s">
        <v>45</v>
      </c>
      <c r="C57" s="480">
        <v>112201</v>
      </c>
      <c r="D57" s="477"/>
      <c r="E57" s="479"/>
      <c r="F57" s="499"/>
      <c r="G57" s="499"/>
      <c r="H57" s="499"/>
      <c r="I57" s="499"/>
      <c r="J57" s="499"/>
      <c r="K57" s="499"/>
      <c r="L57" s="499"/>
      <c r="M57" s="498"/>
      <c r="N57" s="498"/>
      <c r="O57" s="482"/>
    </row>
    <row r="58" spans="1:15" ht="21" customHeight="1">
      <c r="A58" s="467"/>
      <c r="B58" s="478" t="s">
        <v>46</v>
      </c>
      <c r="C58" s="480">
        <f>SUM('2.mell '!E214+'2.mell '!E218)</f>
        <v>60960</v>
      </c>
      <c r="D58" s="477"/>
      <c r="E58" s="479"/>
      <c r="F58" s="499"/>
      <c r="G58" s="499"/>
      <c r="H58" s="499"/>
      <c r="I58" s="499"/>
      <c r="J58" s="499"/>
      <c r="K58" s="499"/>
      <c r="L58" s="499"/>
      <c r="M58" s="498"/>
      <c r="N58" s="498"/>
      <c r="O58" s="482"/>
    </row>
    <row r="59" spans="1:15" ht="21" customHeight="1">
      <c r="A59" s="467"/>
      <c r="B59" s="478" t="s">
        <v>47</v>
      </c>
      <c r="C59" s="480">
        <f>SUM('2.mell '!E244+'2.mell '!E248)</f>
        <v>59943</v>
      </c>
      <c r="D59" s="477"/>
      <c r="E59" s="479"/>
      <c r="F59" s="499"/>
      <c r="G59" s="499"/>
      <c r="H59" s="499"/>
      <c r="I59" s="499"/>
      <c r="J59" s="499"/>
      <c r="K59" s="499"/>
      <c r="L59" s="499"/>
      <c r="M59" s="498"/>
      <c r="N59" s="498"/>
      <c r="O59" s="482"/>
    </row>
    <row r="60" spans="1:15" ht="21" customHeight="1">
      <c r="A60" s="467"/>
      <c r="B60" s="478" t="s">
        <v>48</v>
      </c>
      <c r="C60" s="480">
        <f>SUM('2.mell '!E274+'2.mell '!E278)</f>
        <v>62038</v>
      </c>
      <c r="D60" s="477"/>
      <c r="E60" s="479"/>
      <c r="F60" s="499"/>
      <c r="G60" s="499"/>
      <c r="H60" s="499"/>
      <c r="I60" s="499"/>
      <c r="J60" s="499"/>
      <c r="K60" s="499"/>
      <c r="L60" s="499"/>
      <c r="M60" s="498"/>
      <c r="N60" s="498"/>
      <c r="O60" s="482"/>
    </row>
    <row r="61" spans="1:15" ht="21" customHeight="1">
      <c r="A61" s="467"/>
      <c r="B61" s="478" t="s">
        <v>480</v>
      </c>
      <c r="C61" s="480">
        <f>SUM('4.mell.'!E89)</f>
        <v>6485</v>
      </c>
      <c r="D61" s="477"/>
      <c r="E61" s="479"/>
      <c r="F61" s="499"/>
      <c r="G61" s="499"/>
      <c r="H61" s="499"/>
      <c r="I61" s="499"/>
      <c r="J61" s="499"/>
      <c r="K61" s="499"/>
      <c r="L61" s="499"/>
      <c r="M61" s="498"/>
      <c r="N61" s="498"/>
      <c r="O61" s="482"/>
    </row>
    <row r="62" spans="1:15" ht="21" customHeight="1">
      <c r="A62" s="467" t="s">
        <v>138</v>
      </c>
      <c r="B62" s="476" t="s">
        <v>442</v>
      </c>
      <c r="C62" s="477">
        <f>SUM(C63:C83)</f>
        <v>349151</v>
      </c>
      <c r="D62" s="477">
        <f>SUM(E62:O62)</f>
        <v>349151</v>
      </c>
      <c r="E62" s="479">
        <v>220451</v>
      </c>
      <c r="F62" s="479">
        <v>128700</v>
      </c>
      <c r="G62" s="499"/>
      <c r="H62" s="479"/>
      <c r="I62" s="499"/>
      <c r="J62" s="499"/>
      <c r="K62" s="499"/>
      <c r="L62" s="479"/>
      <c r="M62" s="481"/>
      <c r="N62" s="498"/>
      <c r="O62" s="482"/>
    </row>
    <row r="63" spans="1:15" ht="21" customHeight="1">
      <c r="A63" s="500"/>
      <c r="B63" s="478" t="s">
        <v>1310</v>
      </c>
      <c r="C63" s="480">
        <f>SUM('3c.m.'!E45)</f>
        <v>12749</v>
      </c>
      <c r="D63" s="480"/>
      <c r="E63" s="499"/>
      <c r="F63" s="499"/>
      <c r="G63" s="499"/>
      <c r="H63" s="499"/>
      <c r="I63" s="499"/>
      <c r="J63" s="499"/>
      <c r="K63" s="499"/>
      <c r="L63" s="499"/>
      <c r="M63" s="498"/>
      <c r="N63" s="498"/>
      <c r="O63" s="482"/>
    </row>
    <row r="64" spans="1:15" ht="21" customHeight="1">
      <c r="A64" s="500"/>
      <c r="B64" s="478" t="s">
        <v>1311</v>
      </c>
      <c r="C64" s="480">
        <f>SUM('3c.m.'!E353)</f>
        <v>55888</v>
      </c>
      <c r="D64" s="480"/>
      <c r="E64" s="499"/>
      <c r="F64" s="499"/>
      <c r="G64" s="499"/>
      <c r="H64" s="499"/>
      <c r="I64" s="499"/>
      <c r="J64" s="499"/>
      <c r="K64" s="499"/>
      <c r="L64" s="499"/>
      <c r="M64" s="498"/>
      <c r="N64" s="498"/>
      <c r="O64" s="482"/>
    </row>
    <row r="65" spans="1:15" ht="21" customHeight="1">
      <c r="A65" s="500"/>
      <c r="B65" s="478" t="s">
        <v>1312</v>
      </c>
      <c r="C65" s="480">
        <f>SUM('3c.m.'!E362)</f>
        <v>21783</v>
      </c>
      <c r="D65" s="480"/>
      <c r="E65" s="499"/>
      <c r="F65" s="499"/>
      <c r="G65" s="499"/>
      <c r="H65" s="499"/>
      <c r="I65" s="499"/>
      <c r="J65" s="499"/>
      <c r="K65" s="499"/>
      <c r="L65" s="499"/>
      <c r="M65" s="498"/>
      <c r="N65" s="498"/>
      <c r="O65" s="482"/>
    </row>
    <row r="66" spans="1:15" ht="21" customHeight="1">
      <c r="A66" s="500"/>
      <c r="B66" s="478" t="s">
        <v>1313</v>
      </c>
      <c r="C66" s="480">
        <f>SUM('3c.m.'!E371)</f>
        <v>148145</v>
      </c>
      <c r="D66" s="480"/>
      <c r="E66" s="499"/>
      <c r="F66" s="499"/>
      <c r="G66" s="499"/>
      <c r="H66" s="499"/>
      <c r="I66" s="499"/>
      <c r="J66" s="499"/>
      <c r="K66" s="499"/>
      <c r="L66" s="499"/>
      <c r="M66" s="498"/>
      <c r="N66" s="498"/>
      <c r="O66" s="482"/>
    </row>
    <row r="67" spans="1:15" ht="21" customHeight="1">
      <c r="A67" s="500"/>
      <c r="B67" s="478" t="s">
        <v>1314</v>
      </c>
      <c r="C67" s="480">
        <f>SUM('3c.m.'!E380)</f>
        <v>41014</v>
      </c>
      <c r="D67" s="480"/>
      <c r="E67" s="499"/>
      <c r="F67" s="499"/>
      <c r="G67" s="499"/>
      <c r="H67" s="499"/>
      <c r="I67" s="499"/>
      <c r="J67" s="499"/>
      <c r="K67" s="499"/>
      <c r="L67" s="499"/>
      <c r="M67" s="498"/>
      <c r="N67" s="498"/>
      <c r="O67" s="482"/>
    </row>
    <row r="68" spans="1:15" ht="21" customHeight="1">
      <c r="A68" s="500"/>
      <c r="B68" s="478" t="s">
        <v>1315</v>
      </c>
      <c r="C68" s="480">
        <f>SUM('3c.m.'!E398)</f>
        <v>11076</v>
      </c>
      <c r="D68" s="480"/>
      <c r="E68" s="499"/>
      <c r="F68" s="499"/>
      <c r="G68" s="499"/>
      <c r="H68" s="499"/>
      <c r="I68" s="499"/>
      <c r="J68" s="499"/>
      <c r="K68" s="499"/>
      <c r="L68" s="499"/>
      <c r="M68" s="498"/>
      <c r="N68" s="498"/>
      <c r="O68" s="482"/>
    </row>
    <row r="69" spans="1:15" ht="21" customHeight="1">
      <c r="A69" s="500"/>
      <c r="B69" s="478" t="s">
        <v>1316</v>
      </c>
      <c r="C69" s="480">
        <f>SUM('3c.m.'!E407)</f>
        <v>10291</v>
      </c>
      <c r="D69" s="480"/>
      <c r="E69" s="499"/>
      <c r="F69" s="499"/>
      <c r="G69" s="499"/>
      <c r="H69" s="499"/>
      <c r="I69" s="499"/>
      <c r="J69" s="499"/>
      <c r="K69" s="499"/>
      <c r="L69" s="499"/>
      <c r="M69" s="498"/>
      <c r="N69" s="498"/>
      <c r="O69" s="482"/>
    </row>
    <row r="70" spans="1:15" ht="21" customHeight="1">
      <c r="A70" s="500"/>
      <c r="B70" s="478" t="s">
        <v>1317</v>
      </c>
      <c r="C70" s="480">
        <f>SUM('3c.m.'!E416)</f>
        <v>17008</v>
      </c>
      <c r="D70" s="480"/>
      <c r="E70" s="499"/>
      <c r="F70" s="499"/>
      <c r="G70" s="499"/>
      <c r="H70" s="499"/>
      <c r="I70" s="499"/>
      <c r="J70" s="499"/>
      <c r="K70" s="499"/>
      <c r="L70" s="499"/>
      <c r="M70" s="498"/>
      <c r="N70" s="498"/>
      <c r="O70" s="482"/>
    </row>
    <row r="71" spans="1:15" ht="21" customHeight="1">
      <c r="A71" s="500"/>
      <c r="B71" s="478" t="s">
        <v>481</v>
      </c>
      <c r="C71" s="480">
        <f>SUM('3c.m.'!E425)</f>
        <v>423</v>
      </c>
      <c r="D71" s="480"/>
      <c r="E71" s="499"/>
      <c r="F71" s="499"/>
      <c r="G71" s="499"/>
      <c r="H71" s="499"/>
      <c r="I71" s="499"/>
      <c r="J71" s="499"/>
      <c r="K71" s="499"/>
      <c r="L71" s="499"/>
      <c r="M71" s="498"/>
      <c r="N71" s="498"/>
      <c r="O71" s="482"/>
    </row>
    <row r="72" spans="1:15" ht="21" customHeight="1">
      <c r="A72" s="500"/>
      <c r="B72" s="478" t="s">
        <v>1318</v>
      </c>
      <c r="C72" s="480">
        <f>SUM('3c.m.'!E434)</f>
        <v>14930</v>
      </c>
      <c r="D72" s="480"/>
      <c r="E72" s="499"/>
      <c r="F72" s="499"/>
      <c r="G72" s="499"/>
      <c r="H72" s="499"/>
      <c r="I72" s="499"/>
      <c r="J72" s="499"/>
      <c r="K72" s="499"/>
      <c r="L72" s="499"/>
      <c r="M72" s="498"/>
      <c r="N72" s="498"/>
      <c r="O72" s="482"/>
    </row>
    <row r="73" spans="1:15" ht="21" customHeight="1">
      <c r="A73" s="500"/>
      <c r="B73" s="478" t="s">
        <v>1319</v>
      </c>
      <c r="C73" s="480">
        <f>SUM('3c.m.'!E443)</f>
        <v>2309</v>
      </c>
      <c r="D73" s="480"/>
      <c r="E73" s="499"/>
      <c r="F73" s="499"/>
      <c r="G73" s="499"/>
      <c r="H73" s="499"/>
      <c r="I73" s="499"/>
      <c r="J73" s="499"/>
      <c r="K73" s="499"/>
      <c r="L73" s="499"/>
      <c r="M73" s="498"/>
      <c r="N73" s="498"/>
      <c r="O73" s="482"/>
    </row>
    <row r="74" spans="1:15" ht="21" customHeight="1">
      <c r="A74" s="500"/>
      <c r="B74" s="478" t="s">
        <v>470</v>
      </c>
      <c r="C74" s="480">
        <f>SUM('3c.m.'!E461)</f>
        <v>2005</v>
      </c>
      <c r="D74" s="480"/>
      <c r="E74" s="499"/>
      <c r="F74" s="499"/>
      <c r="G74" s="499"/>
      <c r="H74" s="499"/>
      <c r="I74" s="499"/>
      <c r="J74" s="499"/>
      <c r="K74" s="499"/>
      <c r="L74" s="499"/>
      <c r="M74" s="498"/>
      <c r="N74" s="498"/>
      <c r="O74" s="482"/>
    </row>
    <row r="75" spans="1:15" ht="21" customHeight="1">
      <c r="A75" s="500"/>
      <c r="B75" s="478" t="s">
        <v>1321</v>
      </c>
      <c r="C75" s="480">
        <f>SUM('3c.m.'!E465)</f>
        <v>3291</v>
      </c>
      <c r="D75" s="480"/>
      <c r="E75" s="499"/>
      <c r="F75" s="499"/>
      <c r="G75" s="499"/>
      <c r="H75" s="499"/>
      <c r="I75" s="499"/>
      <c r="J75" s="499"/>
      <c r="K75" s="499"/>
      <c r="L75" s="499"/>
      <c r="M75" s="498"/>
      <c r="N75" s="498"/>
      <c r="O75" s="482"/>
    </row>
    <row r="76" spans="1:15" ht="21" customHeight="1">
      <c r="A76" s="500"/>
      <c r="B76" s="478" t="s">
        <v>1322</v>
      </c>
      <c r="C76" s="480">
        <f>SUM('3c.m.'!E473)</f>
        <v>1098</v>
      </c>
      <c r="D76" s="480"/>
      <c r="E76" s="499"/>
      <c r="F76" s="499"/>
      <c r="G76" s="499"/>
      <c r="H76" s="499"/>
      <c r="I76" s="499"/>
      <c r="J76" s="499"/>
      <c r="K76" s="499"/>
      <c r="L76" s="499"/>
      <c r="M76" s="498"/>
      <c r="N76" s="498"/>
      <c r="O76" s="482"/>
    </row>
    <row r="77" spans="1:15" ht="21" customHeight="1">
      <c r="A77" s="500"/>
      <c r="B77" s="478" t="s">
        <v>1323</v>
      </c>
      <c r="C77" s="480">
        <f>SUM('3c.m.'!E481)</f>
        <v>440</v>
      </c>
      <c r="D77" s="480"/>
      <c r="E77" s="499"/>
      <c r="F77" s="499"/>
      <c r="G77" s="499"/>
      <c r="H77" s="499"/>
      <c r="I77" s="499"/>
      <c r="J77" s="499"/>
      <c r="K77" s="499"/>
      <c r="L77" s="499"/>
      <c r="M77" s="498"/>
      <c r="N77" s="498"/>
      <c r="O77" s="482"/>
    </row>
    <row r="78" spans="1:15" ht="21" customHeight="1">
      <c r="A78" s="500"/>
      <c r="B78" s="478" t="s">
        <v>1326</v>
      </c>
      <c r="C78" s="480">
        <f>SUM('3c.m.'!E505)</f>
        <v>0</v>
      </c>
      <c r="D78" s="480"/>
      <c r="E78" s="499"/>
      <c r="F78" s="499"/>
      <c r="G78" s="499"/>
      <c r="H78" s="499"/>
      <c r="I78" s="499"/>
      <c r="J78" s="499"/>
      <c r="K78" s="499"/>
      <c r="L78" s="499"/>
      <c r="M78" s="498"/>
      <c r="N78" s="498"/>
      <c r="O78" s="482"/>
    </row>
    <row r="79" spans="1:15" ht="21" customHeight="1">
      <c r="A79" s="500"/>
      <c r="B79" s="478" t="s">
        <v>1327</v>
      </c>
      <c r="C79" s="480">
        <f>SUM('3c.m.'!E513)</f>
        <v>3745</v>
      </c>
      <c r="D79" s="480"/>
      <c r="E79" s="499"/>
      <c r="F79" s="499"/>
      <c r="G79" s="499"/>
      <c r="H79" s="499"/>
      <c r="I79" s="499"/>
      <c r="J79" s="499"/>
      <c r="K79" s="499"/>
      <c r="L79" s="499"/>
      <c r="M79" s="498"/>
      <c r="N79" s="498"/>
      <c r="O79" s="482"/>
    </row>
    <row r="80" spans="1:15" ht="21" customHeight="1">
      <c r="A80" s="500"/>
      <c r="B80" s="478" t="s">
        <v>1329</v>
      </c>
      <c r="C80" s="480">
        <f>SUM('3c.m.'!E521)</f>
        <v>2000</v>
      </c>
      <c r="D80" s="480"/>
      <c r="E80" s="499"/>
      <c r="F80" s="499"/>
      <c r="G80" s="499"/>
      <c r="H80" s="499"/>
      <c r="I80" s="499"/>
      <c r="J80" s="499"/>
      <c r="K80" s="499"/>
      <c r="L80" s="499"/>
      <c r="M80" s="498"/>
      <c r="N80" s="498"/>
      <c r="O80" s="482"/>
    </row>
    <row r="81" spans="1:15" ht="21" customHeight="1">
      <c r="A81" s="500"/>
      <c r="B81" s="478" t="s">
        <v>1332</v>
      </c>
      <c r="C81" s="480">
        <f>SUM('3c.m.'!E537)</f>
        <v>312</v>
      </c>
      <c r="D81" s="480"/>
      <c r="E81" s="499"/>
      <c r="F81" s="499"/>
      <c r="G81" s="499"/>
      <c r="H81" s="499"/>
      <c r="I81" s="499"/>
      <c r="J81" s="499"/>
      <c r="K81" s="499"/>
      <c r="L81" s="499"/>
      <c r="M81" s="498"/>
      <c r="N81" s="498"/>
      <c r="O81" s="482"/>
    </row>
    <row r="82" spans="1:15" ht="21" customHeight="1">
      <c r="A82" s="500"/>
      <c r="B82" s="478" t="s">
        <v>471</v>
      </c>
      <c r="C82" s="480">
        <f>SUM('3c.m.'!E558)</f>
        <v>644</v>
      </c>
      <c r="D82" s="480"/>
      <c r="E82" s="499"/>
      <c r="F82" s="499"/>
      <c r="G82" s="499"/>
      <c r="H82" s="499"/>
      <c r="I82" s="499"/>
      <c r="J82" s="499"/>
      <c r="K82" s="499"/>
      <c r="L82" s="499"/>
      <c r="M82" s="498"/>
      <c r="N82" s="498"/>
      <c r="O82" s="482"/>
    </row>
    <row r="83" spans="1:15" ht="21" customHeight="1">
      <c r="A83" s="500"/>
      <c r="B83" s="478" t="s">
        <v>1388</v>
      </c>
      <c r="C83" s="480">
        <f>SUM('5.mell. '!E35)</f>
        <v>0</v>
      </c>
      <c r="D83" s="480"/>
      <c r="E83" s="499"/>
      <c r="F83" s="499"/>
      <c r="G83" s="499"/>
      <c r="H83" s="499"/>
      <c r="I83" s="499"/>
      <c r="J83" s="499"/>
      <c r="K83" s="499"/>
      <c r="L83" s="499"/>
      <c r="M83" s="498"/>
      <c r="N83" s="498"/>
      <c r="O83" s="482"/>
    </row>
    <row r="84" spans="1:15" ht="21" customHeight="1">
      <c r="A84" s="467" t="s">
        <v>139</v>
      </c>
      <c r="B84" s="476" t="s">
        <v>443</v>
      </c>
      <c r="C84" s="477">
        <f>SUM(C85:C86)</f>
        <v>1027</v>
      </c>
      <c r="D84" s="477">
        <f>SUM(E84:O85)</f>
        <v>1027</v>
      </c>
      <c r="E84" s="499"/>
      <c r="F84" s="499"/>
      <c r="G84" s="479"/>
      <c r="H84" s="499"/>
      <c r="I84" s="499"/>
      <c r="J84" s="499"/>
      <c r="K84" s="499"/>
      <c r="L84" s="499"/>
      <c r="M84" s="481">
        <v>1027</v>
      </c>
      <c r="N84" s="498"/>
      <c r="O84" s="482"/>
    </row>
    <row r="85" spans="1:15" ht="21" customHeight="1">
      <c r="A85" s="467"/>
      <c r="B85" s="478" t="s">
        <v>1324</v>
      </c>
      <c r="C85" s="480"/>
      <c r="D85" s="480"/>
      <c r="E85" s="499"/>
      <c r="F85" s="499"/>
      <c r="G85" s="499"/>
      <c r="H85" s="499"/>
      <c r="I85" s="499"/>
      <c r="J85" s="499"/>
      <c r="K85" s="499"/>
      <c r="L85" s="499"/>
      <c r="M85" s="498"/>
      <c r="N85" s="498"/>
      <c r="O85" s="482"/>
    </row>
    <row r="86" spans="1:15" ht="21" customHeight="1">
      <c r="A86" s="467"/>
      <c r="B86" s="478" t="s">
        <v>1325</v>
      </c>
      <c r="C86" s="480">
        <v>1027</v>
      </c>
      <c r="D86" s="480"/>
      <c r="E86" s="499"/>
      <c r="F86" s="499"/>
      <c r="G86" s="499"/>
      <c r="H86" s="499"/>
      <c r="I86" s="499"/>
      <c r="J86" s="499"/>
      <c r="K86" s="499"/>
      <c r="L86" s="499"/>
      <c r="M86" s="498"/>
      <c r="N86" s="498"/>
      <c r="O86" s="482"/>
    </row>
    <row r="87" spans="1:15" ht="21" customHeight="1">
      <c r="A87" s="467" t="s">
        <v>444</v>
      </c>
      <c r="B87" s="476" t="s">
        <v>445</v>
      </c>
      <c r="C87" s="477">
        <f>SUM(C88:C100)</f>
        <v>150005</v>
      </c>
      <c r="D87" s="477">
        <f>SUM(E87:O88)</f>
        <v>150005</v>
      </c>
      <c r="E87" s="479">
        <v>22037</v>
      </c>
      <c r="F87" s="479">
        <v>92467</v>
      </c>
      <c r="G87" s="479"/>
      <c r="H87" s="499"/>
      <c r="I87" s="499"/>
      <c r="J87" s="499"/>
      <c r="K87" s="499"/>
      <c r="L87" s="479">
        <v>5052</v>
      </c>
      <c r="M87" s="481">
        <v>30449</v>
      </c>
      <c r="N87" s="498"/>
      <c r="O87" s="482"/>
    </row>
    <row r="88" spans="1:15" ht="21" customHeight="1">
      <c r="A88" s="500"/>
      <c r="B88" s="478" t="s">
        <v>49</v>
      </c>
      <c r="C88" s="480">
        <f>SUM('3d.m.'!E37)</f>
        <v>18493</v>
      </c>
      <c r="D88" s="480"/>
      <c r="E88" s="499"/>
      <c r="F88" s="499"/>
      <c r="G88" s="499"/>
      <c r="H88" s="499"/>
      <c r="I88" s="499"/>
      <c r="J88" s="499"/>
      <c r="K88" s="499"/>
      <c r="L88" s="499"/>
      <c r="M88" s="498"/>
      <c r="N88" s="498"/>
      <c r="O88" s="482"/>
    </row>
    <row r="89" spans="1:15" ht="21" customHeight="1">
      <c r="A89" s="500"/>
      <c r="B89" s="478" t="s">
        <v>1345</v>
      </c>
      <c r="C89" s="480">
        <f>SUM('3c.m.'!E658)</f>
        <v>24749</v>
      </c>
      <c r="D89" s="480"/>
      <c r="E89" s="499"/>
      <c r="F89" s="499"/>
      <c r="G89" s="499"/>
      <c r="H89" s="499"/>
      <c r="I89" s="499"/>
      <c r="J89" s="499"/>
      <c r="K89" s="499"/>
      <c r="L89" s="499"/>
      <c r="M89" s="498"/>
      <c r="N89" s="498"/>
      <c r="O89" s="482"/>
    </row>
    <row r="90" spans="1:15" ht="21" customHeight="1">
      <c r="A90" s="500"/>
      <c r="B90" s="478" t="s">
        <v>1346</v>
      </c>
      <c r="C90" s="480">
        <f>SUM('3c.m.'!E706)</f>
        <v>2538</v>
      </c>
      <c r="D90" s="480"/>
      <c r="E90" s="499"/>
      <c r="F90" s="499"/>
      <c r="G90" s="499"/>
      <c r="H90" s="499"/>
      <c r="I90" s="499"/>
      <c r="J90" s="499"/>
      <c r="K90" s="499"/>
      <c r="L90" s="499"/>
      <c r="M90" s="498"/>
      <c r="N90" s="498"/>
      <c r="O90" s="482"/>
    </row>
    <row r="91" spans="1:15" ht="21" customHeight="1">
      <c r="A91" s="500"/>
      <c r="B91" s="478" t="s">
        <v>1347</v>
      </c>
      <c r="C91" s="480">
        <f>SUM('3c.m.'!E714)</f>
        <v>2500</v>
      </c>
      <c r="D91" s="480"/>
      <c r="E91" s="499"/>
      <c r="F91" s="499"/>
      <c r="G91" s="499"/>
      <c r="H91" s="499"/>
      <c r="I91" s="499"/>
      <c r="J91" s="499"/>
      <c r="K91" s="499"/>
      <c r="L91" s="499"/>
      <c r="M91" s="498"/>
      <c r="N91" s="498"/>
      <c r="O91" s="482"/>
    </row>
    <row r="92" spans="1:15" ht="21" customHeight="1">
      <c r="A92" s="500"/>
      <c r="B92" s="478" t="s">
        <v>1348</v>
      </c>
      <c r="C92" s="480">
        <f>SUM('3c.m.'!E722)</f>
        <v>500</v>
      </c>
      <c r="D92" s="480"/>
      <c r="E92" s="499"/>
      <c r="F92" s="499"/>
      <c r="G92" s="499"/>
      <c r="H92" s="499"/>
      <c r="I92" s="499"/>
      <c r="J92" s="499"/>
      <c r="K92" s="499"/>
      <c r="L92" s="499"/>
      <c r="M92" s="498"/>
      <c r="N92" s="498"/>
      <c r="O92" s="482"/>
    </row>
    <row r="93" spans="1:15" ht="21" customHeight="1">
      <c r="A93" s="500"/>
      <c r="B93" s="478" t="s">
        <v>1349</v>
      </c>
      <c r="C93" s="480">
        <f>SUM('3c.m.'!E730)</f>
        <v>0</v>
      </c>
      <c r="D93" s="480"/>
      <c r="E93" s="499"/>
      <c r="F93" s="499"/>
      <c r="G93" s="499"/>
      <c r="H93" s="499"/>
      <c r="I93" s="499"/>
      <c r="J93" s="499"/>
      <c r="K93" s="499"/>
      <c r="L93" s="499"/>
      <c r="M93" s="498"/>
      <c r="N93" s="498"/>
      <c r="O93" s="482"/>
    </row>
    <row r="94" spans="1:15" ht="21" customHeight="1">
      <c r="A94" s="500"/>
      <c r="B94" s="478" t="s">
        <v>1350</v>
      </c>
      <c r="C94" s="480">
        <f>SUM('3c.m.'!E738)</f>
        <v>5000</v>
      </c>
      <c r="D94" s="480"/>
      <c r="E94" s="499"/>
      <c r="F94" s="499"/>
      <c r="G94" s="499"/>
      <c r="H94" s="499"/>
      <c r="I94" s="499"/>
      <c r="J94" s="499"/>
      <c r="K94" s="499"/>
      <c r="L94" s="499"/>
      <c r="M94" s="498"/>
      <c r="N94" s="498"/>
      <c r="O94" s="482"/>
    </row>
    <row r="95" spans="1:15" ht="21" customHeight="1">
      <c r="A95" s="500"/>
      <c r="B95" s="478" t="s">
        <v>1351</v>
      </c>
      <c r="C95" s="480">
        <f>SUM('3c.m.'!E746)</f>
        <v>3000</v>
      </c>
      <c r="D95" s="480"/>
      <c r="E95" s="499"/>
      <c r="F95" s="499"/>
      <c r="G95" s="499"/>
      <c r="H95" s="499"/>
      <c r="I95" s="499"/>
      <c r="J95" s="499"/>
      <c r="K95" s="499"/>
      <c r="L95" s="499"/>
      <c r="M95" s="498"/>
      <c r="N95" s="498"/>
      <c r="O95" s="482"/>
    </row>
    <row r="96" spans="1:15" ht="21" customHeight="1">
      <c r="A96" s="500"/>
      <c r="B96" s="478" t="s">
        <v>1352</v>
      </c>
      <c r="C96" s="480">
        <f>SUM('3c.m.'!E754)</f>
        <v>3000</v>
      </c>
      <c r="D96" s="480"/>
      <c r="E96" s="499"/>
      <c r="F96" s="499"/>
      <c r="G96" s="499"/>
      <c r="H96" s="499"/>
      <c r="I96" s="499"/>
      <c r="J96" s="499"/>
      <c r="K96" s="499"/>
      <c r="L96" s="499"/>
      <c r="M96" s="498"/>
      <c r="N96" s="498"/>
      <c r="O96" s="482"/>
    </row>
    <row r="97" spans="1:15" ht="21" customHeight="1">
      <c r="A97" s="500"/>
      <c r="B97" s="478" t="s">
        <v>65</v>
      </c>
      <c r="C97" s="480">
        <f>SUM('3d.m.'!E30)</f>
        <v>1500</v>
      </c>
      <c r="D97" s="480"/>
      <c r="E97" s="499"/>
      <c r="F97" s="499"/>
      <c r="G97" s="499"/>
      <c r="H97" s="499"/>
      <c r="I97" s="499"/>
      <c r="J97" s="499"/>
      <c r="K97" s="499"/>
      <c r="L97" s="499"/>
      <c r="M97" s="498"/>
      <c r="N97" s="498"/>
      <c r="O97" s="482"/>
    </row>
    <row r="98" spans="1:15" ht="21" customHeight="1">
      <c r="A98" s="500"/>
      <c r="B98" s="478" t="s">
        <v>1355</v>
      </c>
      <c r="C98" s="480">
        <f>SUM('3d.m.'!E21)</f>
        <v>3725</v>
      </c>
      <c r="D98" s="480"/>
      <c r="E98" s="499"/>
      <c r="F98" s="499"/>
      <c r="G98" s="499"/>
      <c r="H98" s="499"/>
      <c r="I98" s="499"/>
      <c r="J98" s="499"/>
      <c r="K98" s="499"/>
      <c r="L98" s="499"/>
      <c r="M98" s="498"/>
      <c r="N98" s="498"/>
      <c r="O98" s="482"/>
    </row>
    <row r="99" spans="1:15" ht="21" customHeight="1">
      <c r="A99" s="500"/>
      <c r="B99" s="478" t="s">
        <v>474</v>
      </c>
      <c r="C99" s="480">
        <f>SUM('3d.m.'!E22)</f>
        <v>11000</v>
      </c>
      <c r="D99" s="480"/>
      <c r="E99" s="499"/>
      <c r="F99" s="499"/>
      <c r="G99" s="499"/>
      <c r="H99" s="499"/>
      <c r="I99" s="499"/>
      <c r="J99" s="499"/>
      <c r="K99" s="499"/>
      <c r="L99" s="499"/>
      <c r="M99" s="498"/>
      <c r="N99" s="498"/>
      <c r="O99" s="482"/>
    </row>
    <row r="100" spans="1:15" ht="21" customHeight="1">
      <c r="A100" s="500"/>
      <c r="B100" s="478" t="s">
        <v>66</v>
      </c>
      <c r="C100" s="480">
        <f>SUM('3d.m.'!E33)</f>
        <v>74000</v>
      </c>
      <c r="D100" s="480"/>
      <c r="E100" s="499"/>
      <c r="F100" s="499"/>
      <c r="G100" s="499"/>
      <c r="H100" s="499"/>
      <c r="I100" s="499"/>
      <c r="J100" s="499"/>
      <c r="K100" s="499"/>
      <c r="L100" s="499"/>
      <c r="M100" s="498"/>
      <c r="N100" s="498"/>
      <c r="O100" s="482"/>
    </row>
    <row r="101" spans="1:15" ht="21" customHeight="1">
      <c r="A101" s="467" t="s">
        <v>446</v>
      </c>
      <c r="B101" s="476" t="s">
        <v>447</v>
      </c>
      <c r="C101" s="477">
        <f>SUM(C102:C144)</f>
        <v>2306817</v>
      </c>
      <c r="D101" s="477">
        <f>SUM(E101:O102)</f>
        <v>2306817</v>
      </c>
      <c r="E101" s="499"/>
      <c r="F101" s="499"/>
      <c r="G101" s="479">
        <v>450000</v>
      </c>
      <c r="H101" s="479"/>
      <c r="I101" s="479"/>
      <c r="J101" s="499"/>
      <c r="K101" s="499"/>
      <c r="L101" s="479">
        <v>485973</v>
      </c>
      <c r="M101" s="481">
        <v>634835</v>
      </c>
      <c r="N101" s="481">
        <v>736009</v>
      </c>
      <c r="O101" s="685"/>
    </row>
    <row r="102" spans="1:15" ht="21" customHeight="1">
      <c r="A102" s="500"/>
      <c r="B102" s="478" t="s">
        <v>1289</v>
      </c>
      <c r="C102" s="480">
        <f>SUM('3c.m.'!E65)</f>
        <v>709744</v>
      </c>
      <c r="D102" s="480"/>
      <c r="E102" s="499"/>
      <c r="F102" s="499"/>
      <c r="G102" s="499"/>
      <c r="H102" s="499"/>
      <c r="I102" s="499"/>
      <c r="J102" s="499"/>
      <c r="K102" s="499"/>
      <c r="L102" s="499"/>
      <c r="M102" s="498"/>
      <c r="N102" s="498"/>
      <c r="O102" s="482"/>
    </row>
    <row r="103" spans="1:15" ht="21" customHeight="1">
      <c r="A103" s="500"/>
      <c r="B103" s="478" t="s">
        <v>1290</v>
      </c>
      <c r="C103" s="480">
        <f>SUM('3c.m.'!E73)</f>
        <v>64372</v>
      </c>
      <c r="D103" s="480"/>
      <c r="E103" s="499"/>
      <c r="F103" s="499"/>
      <c r="G103" s="499"/>
      <c r="H103" s="499"/>
      <c r="I103" s="499"/>
      <c r="J103" s="499"/>
      <c r="K103" s="499"/>
      <c r="L103" s="499"/>
      <c r="M103" s="498"/>
      <c r="N103" s="498"/>
      <c r="O103" s="482"/>
    </row>
    <row r="104" spans="1:15" ht="21" customHeight="1">
      <c r="A104" s="500"/>
      <c r="B104" s="478" t="s">
        <v>1291</v>
      </c>
      <c r="C104" s="480">
        <f>SUM('3c.m.'!E81)</f>
        <v>17132</v>
      </c>
      <c r="D104" s="480"/>
      <c r="E104" s="499"/>
      <c r="F104" s="499"/>
      <c r="G104" s="499"/>
      <c r="H104" s="499"/>
      <c r="I104" s="499"/>
      <c r="J104" s="499"/>
      <c r="K104" s="499"/>
      <c r="L104" s="499"/>
      <c r="M104" s="498"/>
      <c r="N104" s="498"/>
      <c r="O104" s="482"/>
    </row>
    <row r="105" spans="1:15" ht="21" customHeight="1">
      <c r="A105" s="500"/>
      <c r="B105" s="478" t="s">
        <v>1292</v>
      </c>
      <c r="C105" s="480">
        <f>SUM('3c.m.'!E90)</f>
        <v>89141</v>
      </c>
      <c r="D105" s="480"/>
      <c r="E105" s="499"/>
      <c r="F105" s="499"/>
      <c r="G105" s="499"/>
      <c r="H105" s="499"/>
      <c r="I105" s="499"/>
      <c r="J105" s="499"/>
      <c r="K105" s="499"/>
      <c r="L105" s="499"/>
      <c r="M105" s="498"/>
      <c r="N105" s="498"/>
      <c r="O105" s="482"/>
    </row>
    <row r="106" spans="1:15" ht="21" customHeight="1">
      <c r="A106" s="500"/>
      <c r="B106" s="474" t="s">
        <v>1295</v>
      </c>
      <c r="C106" s="480">
        <f>SUM('3c.m.'!E99)</f>
        <v>982</v>
      </c>
      <c r="D106" s="480"/>
      <c r="E106" s="499"/>
      <c r="F106" s="499"/>
      <c r="G106" s="499"/>
      <c r="H106" s="499"/>
      <c r="I106" s="499"/>
      <c r="J106" s="499"/>
      <c r="K106" s="499"/>
      <c r="L106" s="499"/>
      <c r="M106" s="498"/>
      <c r="N106" s="498"/>
      <c r="O106" s="482"/>
    </row>
    <row r="107" spans="1:15" ht="21" customHeight="1">
      <c r="A107" s="500"/>
      <c r="B107" s="474" t="s">
        <v>1296</v>
      </c>
      <c r="C107" s="480">
        <f>SUM('3c.m.'!E107)</f>
        <v>14379</v>
      </c>
      <c r="D107" s="480"/>
      <c r="E107" s="499"/>
      <c r="F107" s="499"/>
      <c r="G107" s="499"/>
      <c r="H107" s="499"/>
      <c r="I107" s="499"/>
      <c r="J107" s="499"/>
      <c r="K107" s="499"/>
      <c r="L107" s="499"/>
      <c r="M107" s="498"/>
      <c r="N107" s="498"/>
      <c r="O107" s="482"/>
    </row>
    <row r="108" spans="1:15" ht="21" customHeight="1">
      <c r="A108" s="500"/>
      <c r="B108" s="474" t="s">
        <v>1297</v>
      </c>
      <c r="C108" s="480">
        <f>SUM('3c.m.'!E115)</f>
        <v>15703</v>
      </c>
      <c r="D108" s="480"/>
      <c r="E108" s="499"/>
      <c r="F108" s="499"/>
      <c r="G108" s="499"/>
      <c r="H108" s="499"/>
      <c r="I108" s="499"/>
      <c r="J108" s="499"/>
      <c r="K108" s="499"/>
      <c r="L108" s="499"/>
      <c r="M108" s="498"/>
      <c r="N108" s="498"/>
      <c r="O108" s="482"/>
    </row>
    <row r="109" spans="1:15" ht="21" customHeight="1">
      <c r="A109" s="500"/>
      <c r="B109" s="474" t="s">
        <v>1298</v>
      </c>
      <c r="C109" s="480">
        <f>SUM('3c.m.'!E123)</f>
        <v>8052</v>
      </c>
      <c r="D109" s="480"/>
      <c r="E109" s="499"/>
      <c r="F109" s="499"/>
      <c r="G109" s="499"/>
      <c r="H109" s="499"/>
      <c r="I109" s="499"/>
      <c r="J109" s="499"/>
      <c r="K109" s="499"/>
      <c r="L109" s="499"/>
      <c r="M109" s="498"/>
      <c r="N109" s="498"/>
      <c r="O109" s="482"/>
    </row>
    <row r="110" spans="1:15" ht="21" customHeight="1">
      <c r="A110" s="500"/>
      <c r="B110" s="474" t="s">
        <v>1299</v>
      </c>
      <c r="C110" s="480">
        <f>SUM('3c.m.'!E131)</f>
        <v>2049</v>
      </c>
      <c r="D110" s="480"/>
      <c r="E110" s="499"/>
      <c r="F110" s="499"/>
      <c r="G110" s="499"/>
      <c r="H110" s="499"/>
      <c r="I110" s="499"/>
      <c r="J110" s="499"/>
      <c r="K110" s="499"/>
      <c r="L110" s="499"/>
      <c r="M110" s="498"/>
      <c r="N110" s="498"/>
      <c r="O110" s="482"/>
    </row>
    <row r="111" spans="1:15" ht="21" customHeight="1">
      <c r="A111" s="500"/>
      <c r="B111" s="474" t="s">
        <v>1308</v>
      </c>
      <c r="C111" s="480"/>
      <c r="D111" s="480"/>
      <c r="E111" s="499"/>
      <c r="F111" s="499"/>
      <c r="G111" s="499"/>
      <c r="H111" s="499"/>
      <c r="I111" s="499"/>
      <c r="J111" s="499"/>
      <c r="K111" s="499"/>
      <c r="L111" s="499"/>
      <c r="M111" s="498"/>
      <c r="N111" s="498"/>
      <c r="O111" s="482"/>
    </row>
    <row r="112" spans="1:15" ht="21" customHeight="1">
      <c r="A112" s="500"/>
      <c r="B112" s="474" t="s">
        <v>1307</v>
      </c>
      <c r="C112" s="480">
        <f>SUM('3c.m.'!E284)</f>
        <v>672666</v>
      </c>
      <c r="D112" s="480"/>
      <c r="E112" s="499"/>
      <c r="F112" s="499"/>
      <c r="G112" s="499"/>
      <c r="H112" s="499"/>
      <c r="I112" s="499"/>
      <c r="J112" s="499"/>
      <c r="K112" s="499"/>
      <c r="L112" s="499"/>
      <c r="M112" s="498"/>
      <c r="N112" s="498"/>
      <c r="O112" s="482"/>
    </row>
    <row r="113" spans="1:15" ht="21" customHeight="1">
      <c r="A113" s="500"/>
      <c r="B113" s="474" t="s">
        <v>1293</v>
      </c>
      <c r="C113" s="480"/>
      <c r="D113" s="480"/>
      <c r="E113" s="499"/>
      <c r="F113" s="499"/>
      <c r="G113" s="499"/>
      <c r="H113" s="499"/>
      <c r="I113" s="499"/>
      <c r="J113" s="499"/>
      <c r="K113" s="499"/>
      <c r="L113" s="499"/>
      <c r="M113" s="498"/>
      <c r="N113" s="498"/>
      <c r="O113" s="482"/>
    </row>
    <row r="114" spans="1:15" ht="21" customHeight="1">
      <c r="A114" s="500"/>
      <c r="B114" s="474" t="s">
        <v>482</v>
      </c>
      <c r="C114" s="480">
        <f>SUM('4.mell.'!E17)</f>
        <v>9294</v>
      </c>
      <c r="D114" s="480"/>
      <c r="E114" s="499"/>
      <c r="F114" s="499"/>
      <c r="G114" s="499"/>
      <c r="H114" s="499"/>
      <c r="I114" s="499"/>
      <c r="J114" s="499"/>
      <c r="K114" s="499"/>
      <c r="L114" s="499"/>
      <c r="M114" s="498"/>
      <c r="N114" s="498"/>
      <c r="O114" s="482"/>
    </row>
    <row r="115" spans="1:15" ht="21" customHeight="1">
      <c r="A115" s="500"/>
      <c r="B115" s="478" t="s">
        <v>1378</v>
      </c>
      <c r="C115" s="480">
        <f>SUM('4.mell.'!E37)</f>
        <v>103845</v>
      </c>
      <c r="D115" s="480"/>
      <c r="E115" s="499"/>
      <c r="F115" s="499"/>
      <c r="G115" s="499"/>
      <c r="H115" s="499"/>
      <c r="I115" s="499"/>
      <c r="J115" s="499"/>
      <c r="K115" s="499"/>
      <c r="L115" s="499"/>
      <c r="M115" s="498"/>
      <c r="N115" s="498"/>
      <c r="O115" s="482"/>
    </row>
    <row r="116" spans="1:15" ht="21" customHeight="1">
      <c r="A116" s="500"/>
      <c r="B116" s="478" t="s">
        <v>1380</v>
      </c>
      <c r="C116" s="480">
        <f>SUM('4.mell.'!E47)</f>
        <v>26993</v>
      </c>
      <c r="D116" s="480"/>
      <c r="E116" s="499"/>
      <c r="F116" s="499"/>
      <c r="G116" s="499"/>
      <c r="H116" s="499"/>
      <c r="I116" s="499"/>
      <c r="J116" s="499"/>
      <c r="K116" s="499"/>
      <c r="L116" s="499"/>
      <c r="M116" s="498"/>
      <c r="N116" s="498"/>
      <c r="O116" s="482"/>
    </row>
    <row r="117" spans="1:15" ht="21" customHeight="1">
      <c r="A117" s="500"/>
      <c r="B117" s="478" t="s">
        <v>1382</v>
      </c>
      <c r="C117" s="480">
        <f>SUM('4.mell.'!E53)</f>
        <v>175784</v>
      </c>
      <c r="D117" s="480"/>
      <c r="E117" s="499"/>
      <c r="F117" s="499"/>
      <c r="G117" s="499"/>
      <c r="H117" s="499"/>
      <c r="I117" s="499"/>
      <c r="J117" s="499"/>
      <c r="K117" s="499"/>
      <c r="L117" s="499"/>
      <c r="M117" s="498"/>
      <c r="N117" s="498"/>
      <c r="O117" s="482"/>
    </row>
    <row r="118" spans="1:15" ht="21" customHeight="1">
      <c r="A118" s="500"/>
      <c r="B118" s="478" t="s">
        <v>1443</v>
      </c>
      <c r="C118" s="480">
        <f>SUM('4.mell.'!E67)</f>
        <v>4494</v>
      </c>
      <c r="D118" s="480"/>
      <c r="E118" s="499"/>
      <c r="F118" s="499"/>
      <c r="G118" s="499"/>
      <c r="H118" s="499"/>
      <c r="I118" s="499"/>
      <c r="J118" s="499"/>
      <c r="K118" s="499"/>
      <c r="L118" s="499"/>
      <c r="M118" s="498"/>
      <c r="N118" s="498"/>
      <c r="O118" s="482"/>
    </row>
    <row r="119" spans="1:15" ht="21" customHeight="1">
      <c r="A119" s="500"/>
      <c r="B119" s="478" t="s">
        <v>1444</v>
      </c>
      <c r="C119" s="480">
        <f>SUM('4.mell.'!E68)</f>
        <v>3257</v>
      </c>
      <c r="D119" s="480"/>
      <c r="E119" s="499"/>
      <c r="F119" s="499"/>
      <c r="G119" s="499"/>
      <c r="H119" s="499"/>
      <c r="I119" s="499"/>
      <c r="J119" s="499"/>
      <c r="K119" s="499"/>
      <c r="L119" s="499"/>
      <c r="M119" s="498"/>
      <c r="N119" s="498"/>
      <c r="O119" s="482"/>
    </row>
    <row r="120" spans="1:15" ht="21" customHeight="1">
      <c r="A120" s="500"/>
      <c r="B120" s="478" t="s">
        <v>1445</v>
      </c>
      <c r="C120" s="480">
        <f>SUM('4.mell.'!E69)</f>
        <v>1121</v>
      </c>
      <c r="D120" s="480"/>
      <c r="E120" s="499"/>
      <c r="F120" s="499"/>
      <c r="G120" s="499"/>
      <c r="H120" s="499"/>
      <c r="I120" s="499"/>
      <c r="J120" s="499"/>
      <c r="K120" s="499"/>
      <c r="L120" s="499"/>
      <c r="M120" s="498"/>
      <c r="N120" s="498"/>
      <c r="O120" s="482"/>
    </row>
    <row r="121" spans="1:15" ht="21" customHeight="1">
      <c r="A121" s="500"/>
      <c r="B121" s="478" t="s">
        <v>1446</v>
      </c>
      <c r="C121" s="480">
        <f>SUM('4.mell.'!E70)</f>
        <v>2441</v>
      </c>
      <c r="D121" s="480"/>
      <c r="E121" s="499"/>
      <c r="F121" s="499"/>
      <c r="G121" s="499"/>
      <c r="H121" s="499"/>
      <c r="I121" s="499"/>
      <c r="J121" s="499"/>
      <c r="K121" s="499"/>
      <c r="L121" s="499"/>
      <c r="M121" s="498"/>
      <c r="N121" s="498"/>
      <c r="O121" s="482"/>
    </row>
    <row r="122" spans="1:15" ht="21" customHeight="1">
      <c r="A122" s="500"/>
      <c r="B122" s="478" t="s">
        <v>1447</v>
      </c>
      <c r="C122" s="480">
        <f>SUM('4.mell.'!E71)</f>
        <v>8867</v>
      </c>
      <c r="D122" s="480"/>
      <c r="E122" s="499"/>
      <c r="F122" s="499"/>
      <c r="G122" s="499"/>
      <c r="H122" s="499"/>
      <c r="I122" s="499"/>
      <c r="J122" s="499"/>
      <c r="K122" s="499"/>
      <c r="L122" s="499"/>
      <c r="M122" s="498"/>
      <c r="N122" s="498"/>
      <c r="O122" s="482"/>
    </row>
    <row r="123" spans="1:15" ht="21" customHeight="1">
      <c r="A123" s="500"/>
      <c r="B123" s="478" t="s">
        <v>1448</v>
      </c>
      <c r="C123" s="480">
        <f>SUM('4.mell.'!E72)</f>
        <v>5222</v>
      </c>
      <c r="D123" s="480"/>
      <c r="E123" s="499"/>
      <c r="F123" s="499"/>
      <c r="G123" s="499"/>
      <c r="H123" s="499"/>
      <c r="I123" s="499"/>
      <c r="J123" s="499"/>
      <c r="K123" s="499"/>
      <c r="L123" s="499"/>
      <c r="M123" s="498"/>
      <c r="N123" s="498"/>
      <c r="O123" s="482"/>
    </row>
    <row r="124" spans="1:15" ht="21" customHeight="1">
      <c r="A124" s="500"/>
      <c r="B124" s="478" t="s">
        <v>1449</v>
      </c>
      <c r="C124" s="480">
        <f>SUM('4.mell.'!E73)</f>
        <v>4234</v>
      </c>
      <c r="D124" s="480"/>
      <c r="E124" s="499"/>
      <c r="F124" s="499"/>
      <c r="G124" s="499"/>
      <c r="H124" s="499"/>
      <c r="I124" s="499"/>
      <c r="J124" s="499"/>
      <c r="K124" s="499"/>
      <c r="L124" s="499"/>
      <c r="M124" s="498"/>
      <c r="N124" s="498"/>
      <c r="O124" s="482"/>
    </row>
    <row r="125" spans="1:15" ht="21" customHeight="1">
      <c r="A125" s="500"/>
      <c r="B125" s="478" t="s">
        <v>1450</v>
      </c>
      <c r="C125" s="480">
        <f>SUM('4.mell.'!E74)</f>
        <v>11118</v>
      </c>
      <c r="D125" s="480"/>
      <c r="E125" s="499"/>
      <c r="F125" s="499"/>
      <c r="G125" s="499"/>
      <c r="H125" s="499"/>
      <c r="I125" s="499"/>
      <c r="J125" s="499"/>
      <c r="K125" s="499"/>
      <c r="L125" s="499"/>
      <c r="M125" s="498"/>
      <c r="N125" s="498"/>
      <c r="O125" s="482"/>
    </row>
    <row r="126" spans="1:15" ht="21" customHeight="1">
      <c r="A126" s="500"/>
      <c r="B126" s="478" t="s">
        <v>1451</v>
      </c>
      <c r="C126" s="480">
        <f>SUM('4.mell.'!E75)</f>
        <v>10028</v>
      </c>
      <c r="D126" s="480"/>
      <c r="E126" s="499"/>
      <c r="F126" s="499"/>
      <c r="G126" s="499"/>
      <c r="H126" s="499"/>
      <c r="I126" s="499"/>
      <c r="J126" s="499"/>
      <c r="K126" s="499"/>
      <c r="L126" s="499"/>
      <c r="M126" s="498"/>
      <c r="N126" s="498"/>
      <c r="O126" s="482"/>
    </row>
    <row r="127" spans="1:15" ht="21" customHeight="1">
      <c r="A127" s="500"/>
      <c r="B127" s="478" t="s">
        <v>1452</v>
      </c>
      <c r="C127" s="480">
        <f>SUM('4.mell.'!E77)</f>
        <v>2613</v>
      </c>
      <c r="D127" s="480"/>
      <c r="E127" s="499"/>
      <c r="F127" s="499"/>
      <c r="G127" s="499"/>
      <c r="H127" s="499"/>
      <c r="I127" s="499"/>
      <c r="J127" s="499"/>
      <c r="K127" s="499"/>
      <c r="L127" s="499"/>
      <c r="M127" s="498"/>
      <c r="N127" s="498"/>
      <c r="O127" s="482"/>
    </row>
    <row r="128" spans="1:15" ht="21" customHeight="1">
      <c r="A128" s="500"/>
      <c r="B128" s="478" t="s">
        <v>1453</v>
      </c>
      <c r="C128" s="480">
        <f>SUM('4.mell.'!E78)</f>
        <v>5236</v>
      </c>
      <c r="D128" s="480"/>
      <c r="E128" s="499"/>
      <c r="F128" s="499"/>
      <c r="G128" s="499"/>
      <c r="H128" s="499"/>
      <c r="I128" s="499"/>
      <c r="J128" s="499"/>
      <c r="K128" s="499"/>
      <c r="L128" s="499"/>
      <c r="M128" s="498"/>
      <c r="N128" s="498"/>
      <c r="O128" s="482"/>
    </row>
    <row r="129" spans="1:15" ht="21" customHeight="1">
      <c r="A129" s="500"/>
      <c r="B129" s="478" t="s">
        <v>0</v>
      </c>
      <c r="C129" s="480">
        <f>SUM('4.mell.'!E79)</f>
        <v>8452</v>
      </c>
      <c r="D129" s="480"/>
      <c r="E129" s="499"/>
      <c r="F129" s="499"/>
      <c r="G129" s="499"/>
      <c r="H129" s="499"/>
      <c r="I129" s="499"/>
      <c r="J129" s="499"/>
      <c r="K129" s="499"/>
      <c r="L129" s="499"/>
      <c r="M129" s="498"/>
      <c r="N129" s="498"/>
      <c r="O129" s="482"/>
    </row>
    <row r="130" spans="1:15" ht="21" customHeight="1">
      <c r="A130" s="500"/>
      <c r="B130" s="478" t="s">
        <v>1</v>
      </c>
      <c r="C130" s="480">
        <f>SUM('4.mell.'!E81)</f>
        <v>20578</v>
      </c>
      <c r="D130" s="480"/>
      <c r="E130" s="499"/>
      <c r="F130" s="499"/>
      <c r="G130" s="499"/>
      <c r="H130" s="499"/>
      <c r="I130" s="499"/>
      <c r="J130" s="499"/>
      <c r="K130" s="499"/>
      <c r="L130" s="499"/>
      <c r="M130" s="498"/>
      <c r="N130" s="498"/>
      <c r="O130" s="482"/>
    </row>
    <row r="131" spans="1:15" ht="21" customHeight="1">
      <c r="A131" s="500"/>
      <c r="B131" s="478" t="s">
        <v>2</v>
      </c>
      <c r="C131" s="480">
        <f>SUM('4.mell.'!E82)</f>
        <v>13001</v>
      </c>
      <c r="D131" s="480"/>
      <c r="E131" s="499"/>
      <c r="F131" s="499"/>
      <c r="G131" s="499"/>
      <c r="H131" s="499"/>
      <c r="I131" s="499"/>
      <c r="J131" s="499"/>
      <c r="K131" s="499"/>
      <c r="L131" s="499"/>
      <c r="M131" s="498"/>
      <c r="N131" s="498"/>
      <c r="O131" s="482"/>
    </row>
    <row r="132" spans="1:15" ht="21" customHeight="1">
      <c r="A132" s="500"/>
      <c r="B132" s="478" t="s">
        <v>3</v>
      </c>
      <c r="C132" s="480">
        <f>SUM('4.mell.'!E83)</f>
        <v>14727</v>
      </c>
      <c r="D132" s="480"/>
      <c r="E132" s="499"/>
      <c r="F132" s="499"/>
      <c r="G132" s="499"/>
      <c r="H132" s="499"/>
      <c r="I132" s="499"/>
      <c r="J132" s="499"/>
      <c r="K132" s="499"/>
      <c r="L132" s="499"/>
      <c r="M132" s="498"/>
      <c r="N132" s="498"/>
      <c r="O132" s="482"/>
    </row>
    <row r="133" spans="1:15" ht="21" customHeight="1">
      <c r="A133" s="500"/>
      <c r="B133" s="478" t="s">
        <v>483</v>
      </c>
      <c r="C133" s="480">
        <f>SUM('4.mell.'!E84)</f>
        <v>16186</v>
      </c>
      <c r="D133" s="480"/>
      <c r="E133" s="499"/>
      <c r="F133" s="499"/>
      <c r="G133" s="499"/>
      <c r="H133" s="499"/>
      <c r="I133" s="499"/>
      <c r="J133" s="499"/>
      <c r="K133" s="499"/>
      <c r="L133" s="499"/>
      <c r="M133" s="498"/>
      <c r="N133" s="498"/>
      <c r="O133" s="482"/>
    </row>
    <row r="134" spans="1:15" ht="21" customHeight="1">
      <c r="A134" s="500"/>
      <c r="B134" s="478" t="s">
        <v>4</v>
      </c>
      <c r="C134" s="480">
        <f>SUM('4.mell.'!E85)</f>
        <v>4533</v>
      </c>
      <c r="D134" s="480"/>
      <c r="E134" s="499"/>
      <c r="F134" s="499"/>
      <c r="G134" s="499"/>
      <c r="H134" s="499"/>
      <c r="I134" s="499"/>
      <c r="J134" s="499"/>
      <c r="K134" s="499"/>
      <c r="L134" s="499"/>
      <c r="M134" s="498"/>
      <c r="N134" s="498"/>
      <c r="O134" s="482"/>
    </row>
    <row r="135" spans="1:15" ht="21" customHeight="1">
      <c r="A135" s="500"/>
      <c r="B135" s="478" t="s">
        <v>5</v>
      </c>
      <c r="C135" s="480">
        <f>SUM('4.mell.'!E86)</f>
        <v>13499</v>
      </c>
      <c r="D135" s="480"/>
      <c r="E135" s="499"/>
      <c r="F135" s="499"/>
      <c r="G135" s="499"/>
      <c r="H135" s="499"/>
      <c r="I135" s="499"/>
      <c r="J135" s="499"/>
      <c r="K135" s="499"/>
      <c r="L135" s="499"/>
      <c r="M135" s="498"/>
      <c r="N135" s="498"/>
      <c r="O135" s="482"/>
    </row>
    <row r="136" spans="1:15" ht="21" customHeight="1">
      <c r="A136" s="500"/>
      <c r="B136" s="478" t="s">
        <v>50</v>
      </c>
      <c r="C136" s="480">
        <f>SUM('4.mell.'!E95)</f>
        <v>46743</v>
      </c>
      <c r="D136" s="480"/>
      <c r="E136" s="499"/>
      <c r="F136" s="499"/>
      <c r="G136" s="499"/>
      <c r="H136" s="499"/>
      <c r="I136" s="499"/>
      <c r="J136" s="499"/>
      <c r="K136" s="499"/>
      <c r="L136" s="499"/>
      <c r="M136" s="498"/>
      <c r="N136" s="498"/>
      <c r="O136" s="482"/>
    </row>
    <row r="137" spans="1:15" ht="21" customHeight="1">
      <c r="A137" s="500"/>
      <c r="B137" s="478" t="s">
        <v>51</v>
      </c>
      <c r="C137" s="480">
        <f>SUM('4.mell.'!E96)</f>
        <v>25558</v>
      </c>
      <c r="D137" s="480"/>
      <c r="E137" s="499"/>
      <c r="F137" s="499"/>
      <c r="G137" s="499"/>
      <c r="H137" s="499"/>
      <c r="I137" s="499"/>
      <c r="J137" s="499"/>
      <c r="K137" s="499"/>
      <c r="L137" s="499"/>
      <c r="M137" s="498"/>
      <c r="N137" s="498"/>
      <c r="O137" s="482"/>
    </row>
    <row r="138" spans="1:15" ht="21" customHeight="1">
      <c r="A138" s="500"/>
      <c r="B138" s="478" t="s">
        <v>1384</v>
      </c>
      <c r="C138" s="480">
        <f>SUM('4.mell.'!E88)</f>
        <v>0</v>
      </c>
      <c r="D138" s="480"/>
      <c r="E138" s="499"/>
      <c r="F138" s="499"/>
      <c r="G138" s="499"/>
      <c r="H138" s="499"/>
      <c r="I138" s="499"/>
      <c r="J138" s="499"/>
      <c r="K138" s="499"/>
      <c r="L138" s="499"/>
      <c r="M138" s="498"/>
      <c r="N138" s="498"/>
      <c r="O138" s="482"/>
    </row>
    <row r="139" spans="1:15" ht="21" customHeight="1">
      <c r="A139" s="500"/>
      <c r="B139" s="478" t="s">
        <v>54</v>
      </c>
      <c r="C139" s="480">
        <f>SUM('4.mell.'!E92)</f>
        <v>20262</v>
      </c>
      <c r="D139" s="480"/>
      <c r="E139" s="499"/>
      <c r="F139" s="499"/>
      <c r="G139" s="499"/>
      <c r="H139" s="499"/>
      <c r="I139" s="499"/>
      <c r="J139" s="499"/>
      <c r="K139" s="499"/>
      <c r="L139" s="499"/>
      <c r="M139" s="498"/>
      <c r="N139" s="498"/>
      <c r="O139" s="482"/>
    </row>
    <row r="140" spans="1:15" ht="21" customHeight="1">
      <c r="A140" s="500"/>
      <c r="B140" s="478" t="s">
        <v>1385</v>
      </c>
      <c r="C140" s="480">
        <f>SUM('4.mell.'!E97)</f>
        <v>94745</v>
      </c>
      <c r="D140" s="480"/>
      <c r="E140" s="499"/>
      <c r="F140" s="499"/>
      <c r="G140" s="499"/>
      <c r="H140" s="499"/>
      <c r="I140" s="499"/>
      <c r="J140" s="499"/>
      <c r="K140" s="499"/>
      <c r="L140" s="499"/>
      <c r="M140" s="498"/>
      <c r="N140" s="498"/>
      <c r="O140" s="482"/>
    </row>
    <row r="141" spans="1:15" ht="21" customHeight="1">
      <c r="A141" s="500"/>
      <c r="B141" s="478" t="s">
        <v>1386</v>
      </c>
      <c r="C141" s="480">
        <f>SUM('4.mell.'!E100)</f>
        <v>1825</v>
      </c>
      <c r="D141" s="480"/>
      <c r="E141" s="499"/>
      <c r="F141" s="499"/>
      <c r="G141" s="499"/>
      <c r="H141" s="499"/>
      <c r="I141" s="499"/>
      <c r="J141" s="499"/>
      <c r="K141" s="499"/>
      <c r="L141" s="499"/>
      <c r="M141" s="498"/>
      <c r="N141" s="498"/>
      <c r="O141" s="482"/>
    </row>
    <row r="142" spans="1:15" ht="21" customHeight="1">
      <c r="A142" s="500"/>
      <c r="B142" s="478" t="s">
        <v>467</v>
      </c>
      <c r="C142" s="480">
        <f>SUM('4.mell.'!E101)</f>
        <v>6156</v>
      </c>
      <c r="D142" s="480"/>
      <c r="E142" s="499"/>
      <c r="F142" s="499"/>
      <c r="G142" s="499"/>
      <c r="H142" s="499"/>
      <c r="I142" s="499"/>
      <c r="J142" s="499"/>
      <c r="K142" s="499"/>
      <c r="L142" s="499"/>
      <c r="M142" s="498"/>
      <c r="N142" s="498"/>
      <c r="O142" s="482"/>
    </row>
    <row r="143" spans="1:15" ht="21" customHeight="1">
      <c r="A143" s="500"/>
      <c r="B143" s="478" t="s">
        <v>465</v>
      </c>
      <c r="C143" s="480">
        <f>SUM('4.mell.'!E105)</f>
        <v>38068</v>
      </c>
      <c r="D143" s="480"/>
      <c r="E143" s="499"/>
      <c r="F143" s="499"/>
      <c r="G143" s="499"/>
      <c r="H143" s="499"/>
      <c r="I143" s="499"/>
      <c r="J143" s="499"/>
      <c r="K143" s="499"/>
      <c r="L143" s="499"/>
      <c r="M143" s="498"/>
      <c r="N143" s="498"/>
      <c r="O143" s="482"/>
    </row>
    <row r="144" spans="1:15" ht="21" customHeight="1">
      <c r="A144" s="500"/>
      <c r="B144" s="478" t="s">
        <v>1389</v>
      </c>
      <c r="C144" s="480">
        <f>SUM('5.mell. '!E36)</f>
        <v>13717</v>
      </c>
      <c r="D144" s="480"/>
      <c r="E144" s="499"/>
      <c r="F144" s="499"/>
      <c r="G144" s="499"/>
      <c r="H144" s="499"/>
      <c r="I144" s="499"/>
      <c r="J144" s="499"/>
      <c r="K144" s="499"/>
      <c r="L144" s="499"/>
      <c r="M144" s="498"/>
      <c r="N144" s="498"/>
      <c r="O144" s="482"/>
    </row>
    <row r="145" spans="1:15" ht="21" customHeight="1">
      <c r="A145" s="467" t="s">
        <v>140</v>
      </c>
      <c r="B145" s="476" t="s">
        <v>448</v>
      </c>
      <c r="C145" s="480"/>
      <c r="D145" s="477">
        <f>SUM(E145:N145)</f>
        <v>0</v>
      </c>
      <c r="E145" s="499"/>
      <c r="F145" s="499"/>
      <c r="G145" s="499"/>
      <c r="H145" s="499"/>
      <c r="I145" s="499"/>
      <c r="J145" s="499"/>
      <c r="K145" s="499"/>
      <c r="L145" s="499"/>
      <c r="M145" s="498"/>
      <c r="N145" s="498"/>
      <c r="O145" s="482"/>
    </row>
    <row r="146" spans="1:15" ht="21" customHeight="1">
      <c r="A146" s="467" t="s">
        <v>141</v>
      </c>
      <c r="B146" s="476" t="s">
        <v>451</v>
      </c>
      <c r="C146" s="480"/>
      <c r="D146" s="477">
        <f>SUM(E146:N146)</f>
        <v>0</v>
      </c>
      <c r="E146" s="499"/>
      <c r="F146" s="499"/>
      <c r="G146" s="499"/>
      <c r="H146" s="499"/>
      <c r="I146" s="499"/>
      <c r="J146" s="499"/>
      <c r="K146" s="499"/>
      <c r="L146" s="499"/>
      <c r="M146" s="498"/>
      <c r="N146" s="498"/>
      <c r="O146" s="482"/>
    </row>
    <row r="147" spans="1:15" ht="21" customHeight="1">
      <c r="A147" s="467" t="s">
        <v>142</v>
      </c>
      <c r="B147" s="476" t="s">
        <v>452</v>
      </c>
      <c r="C147" s="477">
        <f>SUM(C148:C155)</f>
        <v>38673</v>
      </c>
      <c r="D147" s="477">
        <f>SUM(E147:N147)</f>
        <v>38673</v>
      </c>
      <c r="E147" s="499"/>
      <c r="F147" s="499"/>
      <c r="G147" s="499"/>
      <c r="H147" s="479"/>
      <c r="I147" s="499"/>
      <c r="J147" s="499"/>
      <c r="K147" s="499"/>
      <c r="L147" s="479">
        <v>1486</v>
      </c>
      <c r="M147" s="481">
        <v>37187</v>
      </c>
      <c r="N147" s="498"/>
      <c r="O147" s="482"/>
    </row>
    <row r="148" spans="1:15" ht="21" customHeight="1">
      <c r="A148" s="467"/>
      <c r="B148" s="478" t="s">
        <v>484</v>
      </c>
      <c r="C148" s="480">
        <f>SUM('3c.m.'!E54)</f>
        <v>1486</v>
      </c>
      <c r="D148" s="477"/>
      <c r="E148" s="499"/>
      <c r="F148" s="499"/>
      <c r="G148" s="499"/>
      <c r="H148" s="499"/>
      <c r="I148" s="499"/>
      <c r="J148" s="499"/>
      <c r="K148" s="499"/>
      <c r="L148" s="499"/>
      <c r="M148" s="481"/>
      <c r="N148" s="498"/>
      <c r="O148" s="482"/>
    </row>
    <row r="149" spans="1:15" ht="21" customHeight="1">
      <c r="A149" s="467"/>
      <c r="B149" s="478" t="s">
        <v>1339</v>
      </c>
      <c r="C149" s="480">
        <f>SUM('3c.m.'!E174)</f>
        <v>3356</v>
      </c>
      <c r="D149" s="480"/>
      <c r="E149" s="499"/>
      <c r="F149" s="499"/>
      <c r="G149" s="499"/>
      <c r="H149" s="499"/>
      <c r="I149" s="499"/>
      <c r="J149" s="499"/>
      <c r="K149" s="499"/>
      <c r="L149" s="499"/>
      <c r="M149" s="498"/>
      <c r="N149" s="498"/>
      <c r="O149" s="482"/>
    </row>
    <row r="150" spans="1:15" ht="21" customHeight="1">
      <c r="A150" s="467"/>
      <c r="B150" s="478" t="s">
        <v>1340</v>
      </c>
      <c r="C150" s="480">
        <f>SUM('3c.m.'!E591)</f>
        <v>2807</v>
      </c>
      <c r="D150" s="480"/>
      <c r="E150" s="499"/>
      <c r="F150" s="499"/>
      <c r="G150" s="499"/>
      <c r="H150" s="499"/>
      <c r="I150" s="499"/>
      <c r="J150" s="499"/>
      <c r="K150" s="499"/>
      <c r="L150" s="499"/>
      <c r="M150" s="498"/>
      <c r="N150" s="498"/>
      <c r="O150" s="482"/>
    </row>
    <row r="151" spans="1:15" ht="21" customHeight="1">
      <c r="A151" s="467"/>
      <c r="B151" s="478" t="s">
        <v>1338</v>
      </c>
      <c r="C151" s="480">
        <f>SUM('3c.m.'!E617)</f>
        <v>3000</v>
      </c>
      <c r="D151" s="480"/>
      <c r="E151" s="499"/>
      <c r="F151" s="499"/>
      <c r="G151" s="499"/>
      <c r="H151" s="499"/>
      <c r="I151" s="499"/>
      <c r="J151" s="499"/>
      <c r="K151" s="499"/>
      <c r="L151" s="499"/>
      <c r="M151" s="498"/>
      <c r="N151" s="498"/>
      <c r="O151" s="482"/>
    </row>
    <row r="152" spans="1:15" ht="21" customHeight="1">
      <c r="A152" s="467"/>
      <c r="B152" s="478" t="s">
        <v>1341</v>
      </c>
      <c r="C152" s="480">
        <f>SUM('3c.m.'!E625)</f>
        <v>897</v>
      </c>
      <c r="D152" s="480"/>
      <c r="E152" s="499"/>
      <c r="F152" s="499"/>
      <c r="G152" s="499"/>
      <c r="H152" s="499"/>
      <c r="I152" s="499"/>
      <c r="J152" s="499"/>
      <c r="K152" s="499"/>
      <c r="L152" s="499"/>
      <c r="M152" s="498"/>
      <c r="N152" s="498"/>
      <c r="O152" s="482"/>
    </row>
    <row r="153" spans="1:15" ht="21" customHeight="1">
      <c r="A153" s="467"/>
      <c r="B153" s="478" t="s">
        <v>1342</v>
      </c>
      <c r="C153" s="480">
        <f>SUM('3c.m.'!E633)</f>
        <v>9527</v>
      </c>
      <c r="D153" s="480"/>
      <c r="E153" s="499"/>
      <c r="F153" s="499"/>
      <c r="G153" s="499"/>
      <c r="H153" s="499"/>
      <c r="I153" s="499"/>
      <c r="J153" s="499"/>
      <c r="K153" s="499"/>
      <c r="L153" s="499"/>
      <c r="M153" s="498"/>
      <c r="N153" s="498"/>
      <c r="O153" s="482"/>
    </row>
    <row r="154" spans="1:15" ht="21" customHeight="1">
      <c r="A154" s="467"/>
      <c r="B154" s="478" t="s">
        <v>1343</v>
      </c>
      <c r="C154" s="480">
        <f>SUM('3c.m.'!E641)</f>
        <v>2600</v>
      </c>
      <c r="D154" s="480"/>
      <c r="E154" s="499"/>
      <c r="F154" s="499"/>
      <c r="G154" s="499"/>
      <c r="H154" s="499"/>
      <c r="I154" s="499"/>
      <c r="J154" s="499"/>
      <c r="K154" s="499"/>
      <c r="L154" s="499"/>
      <c r="M154" s="498"/>
      <c r="N154" s="498"/>
      <c r="O154" s="482"/>
    </row>
    <row r="155" spans="1:15" ht="21" customHeight="1">
      <c r="A155" s="467"/>
      <c r="B155" s="478" t="s">
        <v>1344</v>
      </c>
      <c r="C155" s="480">
        <f>SUM('3c.m.'!E649)</f>
        <v>15000</v>
      </c>
      <c r="D155" s="480"/>
      <c r="E155" s="499"/>
      <c r="F155" s="499"/>
      <c r="G155" s="499"/>
      <c r="H155" s="499"/>
      <c r="I155" s="499"/>
      <c r="J155" s="499"/>
      <c r="K155" s="499"/>
      <c r="L155" s="499"/>
      <c r="M155" s="498"/>
      <c r="N155" s="498"/>
      <c r="O155" s="482"/>
    </row>
    <row r="156" spans="1:15" ht="21" customHeight="1">
      <c r="A156" s="467" t="s">
        <v>143</v>
      </c>
      <c r="B156" s="476" t="s">
        <v>454</v>
      </c>
      <c r="C156" s="477">
        <f>SUM(C157:C163)</f>
        <v>42091</v>
      </c>
      <c r="D156" s="477">
        <f>SUM(E156:N156)</f>
        <v>42091</v>
      </c>
      <c r="E156" s="499"/>
      <c r="F156" s="499"/>
      <c r="G156" s="479">
        <v>2707</v>
      </c>
      <c r="H156" s="499"/>
      <c r="I156" s="499"/>
      <c r="J156" s="499"/>
      <c r="K156" s="499"/>
      <c r="L156" s="479">
        <v>27598</v>
      </c>
      <c r="M156" s="481">
        <v>11786</v>
      </c>
      <c r="N156" s="498"/>
      <c r="O156" s="482"/>
    </row>
    <row r="157" spans="1:15" ht="21" customHeight="1">
      <c r="A157" s="467"/>
      <c r="B157" s="478" t="s">
        <v>1303</v>
      </c>
      <c r="C157" s="480"/>
      <c r="D157" s="480"/>
      <c r="E157" s="499"/>
      <c r="F157" s="499"/>
      <c r="G157" s="499"/>
      <c r="H157" s="499"/>
      <c r="I157" s="499"/>
      <c r="J157" s="499"/>
      <c r="K157" s="499"/>
      <c r="L157" s="499"/>
      <c r="M157" s="498"/>
      <c r="N157" s="498"/>
      <c r="O157" s="482"/>
    </row>
    <row r="158" spans="1:15" ht="21" customHeight="1">
      <c r="A158" s="467"/>
      <c r="B158" s="478" t="s">
        <v>1305</v>
      </c>
      <c r="C158" s="480"/>
      <c r="D158" s="480"/>
      <c r="E158" s="499"/>
      <c r="F158" s="499"/>
      <c r="G158" s="499"/>
      <c r="H158" s="499"/>
      <c r="I158" s="499"/>
      <c r="J158" s="499"/>
      <c r="K158" s="499"/>
      <c r="L158" s="499"/>
      <c r="M158" s="498"/>
      <c r="N158" s="498"/>
      <c r="O158" s="482"/>
    </row>
    <row r="159" spans="1:15" ht="21" customHeight="1">
      <c r="A159" s="467"/>
      <c r="B159" s="478" t="s">
        <v>1376</v>
      </c>
      <c r="C159" s="480"/>
      <c r="D159" s="480"/>
      <c r="E159" s="499"/>
      <c r="F159" s="499"/>
      <c r="G159" s="499"/>
      <c r="H159" s="499"/>
      <c r="I159" s="499"/>
      <c r="J159" s="499"/>
      <c r="K159" s="499"/>
      <c r="L159" s="499"/>
      <c r="M159" s="498"/>
      <c r="N159" s="498"/>
      <c r="O159" s="482"/>
    </row>
    <row r="160" spans="1:15" ht="21" customHeight="1">
      <c r="A160" s="467"/>
      <c r="B160" s="478" t="s">
        <v>487</v>
      </c>
      <c r="C160" s="480"/>
      <c r="D160" s="480"/>
      <c r="E160" s="499"/>
      <c r="F160" s="499"/>
      <c r="G160" s="499"/>
      <c r="H160" s="499"/>
      <c r="I160" s="499"/>
      <c r="J160" s="499"/>
      <c r="K160" s="499"/>
      <c r="L160" s="499"/>
      <c r="M160" s="498"/>
      <c r="N160" s="498"/>
      <c r="O160" s="482"/>
    </row>
    <row r="161" spans="1:15" ht="21" customHeight="1">
      <c r="A161" s="467"/>
      <c r="B161" s="478" t="s">
        <v>485</v>
      </c>
      <c r="C161" s="480">
        <f>SUM('3d.m.'!E14)</f>
        <v>836</v>
      </c>
      <c r="D161" s="480"/>
      <c r="E161" s="499"/>
      <c r="F161" s="499"/>
      <c r="G161" s="499"/>
      <c r="H161" s="499"/>
      <c r="I161" s="499"/>
      <c r="J161" s="499"/>
      <c r="K161" s="499"/>
      <c r="L161" s="499"/>
      <c r="M161" s="498"/>
      <c r="N161" s="498"/>
      <c r="O161" s="482"/>
    </row>
    <row r="162" spans="1:15" ht="21" customHeight="1">
      <c r="A162" s="467"/>
      <c r="B162" s="478" t="s">
        <v>466</v>
      </c>
      <c r="C162" s="480">
        <f>SUM('4.mell.'!E21)</f>
        <v>0</v>
      </c>
      <c r="D162" s="480"/>
      <c r="E162" s="499"/>
      <c r="F162" s="499"/>
      <c r="G162" s="499"/>
      <c r="H162" s="499"/>
      <c r="I162" s="499"/>
      <c r="J162" s="499"/>
      <c r="K162" s="499"/>
      <c r="L162" s="499"/>
      <c r="M162" s="498"/>
      <c r="N162" s="498"/>
      <c r="O162" s="482"/>
    </row>
    <row r="163" spans="1:15" ht="21" customHeight="1">
      <c r="A163" s="467"/>
      <c r="B163" s="478" t="s">
        <v>1306</v>
      </c>
      <c r="C163" s="480">
        <f>SUM('5.mell. '!E20)</f>
        <v>41255</v>
      </c>
      <c r="D163" s="480"/>
      <c r="E163" s="499"/>
      <c r="F163" s="499"/>
      <c r="G163" s="499"/>
      <c r="H163" s="499"/>
      <c r="I163" s="499"/>
      <c r="J163" s="499"/>
      <c r="K163" s="499"/>
      <c r="L163" s="499"/>
      <c r="M163" s="498"/>
      <c r="N163" s="498"/>
      <c r="O163" s="482"/>
    </row>
    <row r="164" spans="1:15" ht="21" customHeight="1">
      <c r="A164" s="467" t="s">
        <v>144</v>
      </c>
      <c r="B164" s="476" t="s">
        <v>455</v>
      </c>
      <c r="C164" s="477">
        <f>SUM(C165:C177)</f>
        <v>28773</v>
      </c>
      <c r="D164" s="477">
        <f>SUM(E164:N164)</f>
        <v>28773</v>
      </c>
      <c r="E164" s="499"/>
      <c r="F164" s="499"/>
      <c r="G164" s="479">
        <v>1000</v>
      </c>
      <c r="H164" s="499"/>
      <c r="I164" s="499"/>
      <c r="J164" s="499"/>
      <c r="K164" s="499"/>
      <c r="L164" s="499"/>
      <c r="M164" s="481">
        <v>27773</v>
      </c>
      <c r="N164" s="498"/>
      <c r="O164" s="482"/>
    </row>
    <row r="165" spans="1:15" ht="21" customHeight="1">
      <c r="A165" s="467"/>
      <c r="B165" s="478" t="s">
        <v>1302</v>
      </c>
      <c r="C165" s="480">
        <f>SUM('3c.m.'!E201)</f>
        <v>8253</v>
      </c>
      <c r="D165" s="480"/>
      <c r="E165" s="499"/>
      <c r="F165" s="499"/>
      <c r="G165" s="499"/>
      <c r="H165" s="499"/>
      <c r="I165" s="499"/>
      <c r="J165" s="499"/>
      <c r="K165" s="499"/>
      <c r="L165" s="499"/>
      <c r="M165" s="498"/>
      <c r="N165" s="498"/>
      <c r="O165" s="482"/>
    </row>
    <row r="166" spans="1:15" ht="21" customHeight="1">
      <c r="A166" s="467"/>
      <c r="B166" s="478" t="s">
        <v>486</v>
      </c>
      <c r="C166" s="480">
        <f>SUM('3c.m.'!E762)</f>
        <v>1000</v>
      </c>
      <c r="D166" s="480"/>
      <c r="E166" s="499"/>
      <c r="F166" s="499"/>
      <c r="G166" s="499"/>
      <c r="H166" s="499"/>
      <c r="I166" s="499"/>
      <c r="J166" s="499"/>
      <c r="K166" s="499"/>
      <c r="L166" s="499"/>
      <c r="M166" s="498"/>
      <c r="N166" s="498"/>
      <c r="O166" s="482"/>
    </row>
    <row r="167" spans="1:15" ht="21" customHeight="1">
      <c r="A167" s="467"/>
      <c r="B167" s="478" t="s">
        <v>1369</v>
      </c>
      <c r="C167" s="480">
        <f>SUM('3d.m.'!E40)</f>
        <v>6000</v>
      </c>
      <c r="D167" s="480"/>
      <c r="E167" s="499"/>
      <c r="F167" s="499"/>
      <c r="G167" s="499"/>
      <c r="H167" s="499"/>
      <c r="I167" s="499"/>
      <c r="J167" s="499"/>
      <c r="K167" s="499"/>
      <c r="L167" s="499"/>
      <c r="M167" s="498"/>
      <c r="N167" s="498"/>
      <c r="O167" s="482"/>
    </row>
    <row r="168" spans="1:15" ht="21" customHeight="1">
      <c r="A168" s="467"/>
      <c r="B168" s="478" t="s">
        <v>1358</v>
      </c>
      <c r="C168" s="480">
        <f>SUM('3d.m.'!E41)</f>
        <v>1052</v>
      </c>
      <c r="D168" s="480"/>
      <c r="E168" s="499"/>
      <c r="F168" s="499"/>
      <c r="G168" s="499"/>
      <c r="H168" s="499"/>
      <c r="I168" s="499"/>
      <c r="J168" s="499"/>
      <c r="K168" s="499"/>
      <c r="L168" s="499"/>
      <c r="M168" s="498"/>
      <c r="N168" s="498"/>
      <c r="O168" s="482"/>
    </row>
    <row r="169" spans="1:15" ht="21" customHeight="1">
      <c r="A169" s="467"/>
      <c r="B169" s="478" t="s">
        <v>1359</v>
      </c>
      <c r="C169" s="480">
        <f>SUM('3d.m.'!E42)</f>
        <v>4212</v>
      </c>
      <c r="D169" s="480"/>
      <c r="E169" s="499"/>
      <c r="F169" s="499"/>
      <c r="G169" s="499"/>
      <c r="H169" s="499"/>
      <c r="I169" s="499"/>
      <c r="J169" s="499"/>
      <c r="K169" s="499"/>
      <c r="L169" s="499"/>
      <c r="M169" s="498"/>
      <c r="N169" s="498"/>
      <c r="O169" s="482"/>
    </row>
    <row r="170" spans="1:15" ht="21" customHeight="1">
      <c r="A170" s="467"/>
      <c r="B170" s="478" t="s">
        <v>1360</v>
      </c>
      <c r="C170" s="480">
        <f>SUM('3d.m.'!E43)</f>
        <v>1272</v>
      </c>
      <c r="D170" s="480"/>
      <c r="E170" s="499"/>
      <c r="F170" s="499"/>
      <c r="G170" s="499"/>
      <c r="H170" s="499"/>
      <c r="I170" s="499"/>
      <c r="J170" s="499"/>
      <c r="K170" s="499"/>
      <c r="L170" s="499"/>
      <c r="M170" s="498"/>
      <c r="N170" s="498"/>
      <c r="O170" s="482"/>
    </row>
    <row r="171" spans="1:15" ht="21" customHeight="1">
      <c r="A171" s="467"/>
      <c r="B171" s="478" t="s">
        <v>1361</v>
      </c>
      <c r="C171" s="480">
        <f>SUM('3d.m.'!E44)</f>
        <v>1142</v>
      </c>
      <c r="D171" s="480"/>
      <c r="E171" s="499"/>
      <c r="F171" s="499"/>
      <c r="G171" s="499"/>
      <c r="H171" s="499"/>
      <c r="I171" s="499"/>
      <c r="J171" s="499"/>
      <c r="K171" s="499"/>
      <c r="L171" s="499"/>
      <c r="M171" s="498"/>
      <c r="N171" s="498"/>
      <c r="O171" s="482"/>
    </row>
    <row r="172" spans="1:15" ht="21" customHeight="1">
      <c r="A172" s="467"/>
      <c r="B172" s="478" t="s">
        <v>1362</v>
      </c>
      <c r="C172" s="480">
        <f>SUM('3d.m.'!E45)</f>
        <v>952</v>
      </c>
      <c r="D172" s="480"/>
      <c r="E172" s="499"/>
      <c r="F172" s="499"/>
      <c r="G172" s="499"/>
      <c r="H172" s="499"/>
      <c r="I172" s="499"/>
      <c r="J172" s="499"/>
      <c r="K172" s="499"/>
      <c r="L172" s="499"/>
      <c r="M172" s="498"/>
      <c r="N172" s="498"/>
      <c r="O172" s="482"/>
    </row>
    <row r="173" spans="1:15" ht="21" customHeight="1">
      <c r="A173" s="467"/>
      <c r="B173" s="478" t="s">
        <v>1363</v>
      </c>
      <c r="C173" s="480">
        <f>SUM('3d.m.'!E46)</f>
        <v>992</v>
      </c>
      <c r="D173" s="480"/>
      <c r="E173" s="499"/>
      <c r="F173" s="499"/>
      <c r="G173" s="499"/>
      <c r="H173" s="499"/>
      <c r="I173" s="499"/>
      <c r="J173" s="499"/>
      <c r="K173" s="499"/>
      <c r="L173" s="499"/>
      <c r="M173" s="498"/>
      <c r="N173" s="498"/>
      <c r="O173" s="482"/>
    </row>
    <row r="174" spans="1:15" ht="21" customHeight="1">
      <c r="A174" s="467"/>
      <c r="B174" s="478" t="s">
        <v>1364</v>
      </c>
      <c r="C174" s="480">
        <f>SUM('3d.m.'!E47)</f>
        <v>992</v>
      </c>
      <c r="D174" s="480"/>
      <c r="E174" s="499"/>
      <c r="F174" s="499"/>
      <c r="G174" s="499"/>
      <c r="H174" s="499"/>
      <c r="I174" s="499"/>
      <c r="J174" s="499"/>
      <c r="K174" s="499"/>
      <c r="L174" s="499"/>
      <c r="M174" s="498"/>
      <c r="N174" s="498"/>
      <c r="O174" s="482"/>
    </row>
    <row r="175" spans="1:15" ht="21" customHeight="1">
      <c r="A175" s="467"/>
      <c r="B175" s="478" t="s">
        <v>1365</v>
      </c>
      <c r="C175" s="480">
        <f>SUM('3d.m.'!E48)</f>
        <v>942</v>
      </c>
      <c r="D175" s="480"/>
      <c r="E175" s="499"/>
      <c r="F175" s="499"/>
      <c r="G175" s="499"/>
      <c r="H175" s="499"/>
      <c r="I175" s="499"/>
      <c r="J175" s="499"/>
      <c r="K175" s="499"/>
      <c r="L175" s="499"/>
      <c r="M175" s="498"/>
      <c r="N175" s="498"/>
      <c r="O175" s="482"/>
    </row>
    <row r="176" spans="1:15" ht="21" customHeight="1">
      <c r="A176" s="467"/>
      <c r="B176" s="478" t="s">
        <v>1366</v>
      </c>
      <c r="C176" s="480">
        <f>SUM('3d.m.'!E49)</f>
        <v>932</v>
      </c>
      <c r="D176" s="480"/>
      <c r="E176" s="499"/>
      <c r="F176" s="499"/>
      <c r="G176" s="499"/>
      <c r="H176" s="499"/>
      <c r="I176" s="499"/>
      <c r="J176" s="499"/>
      <c r="K176" s="499"/>
      <c r="L176" s="499"/>
      <c r="M176" s="498"/>
      <c r="N176" s="498"/>
      <c r="O176" s="482"/>
    </row>
    <row r="177" spans="1:15" ht="21" customHeight="1">
      <c r="A177" s="467"/>
      <c r="B177" s="478" t="s">
        <v>1368</v>
      </c>
      <c r="C177" s="480">
        <f>SUM('3d.m.'!E50)</f>
        <v>1032</v>
      </c>
      <c r="D177" s="480"/>
      <c r="E177" s="499"/>
      <c r="F177" s="499"/>
      <c r="G177" s="499"/>
      <c r="H177" s="499"/>
      <c r="I177" s="499"/>
      <c r="J177" s="499"/>
      <c r="K177" s="499"/>
      <c r="L177" s="499"/>
      <c r="M177" s="498"/>
      <c r="N177" s="498"/>
      <c r="O177" s="482"/>
    </row>
    <row r="178" spans="1:15" ht="21" customHeight="1">
      <c r="A178" s="487"/>
      <c r="B178" s="476"/>
      <c r="C178" s="480"/>
      <c r="D178" s="480"/>
      <c r="E178" s="499"/>
      <c r="F178" s="499"/>
      <c r="G178" s="499"/>
      <c r="H178" s="499"/>
      <c r="I178" s="499"/>
      <c r="J178" s="499"/>
      <c r="K178" s="499"/>
      <c r="L178" s="499"/>
      <c r="M178" s="498"/>
      <c r="N178" s="498"/>
      <c r="O178" s="482"/>
    </row>
    <row r="179" spans="1:15" ht="21" customHeight="1">
      <c r="A179" s="487"/>
      <c r="B179" s="476" t="s">
        <v>1375</v>
      </c>
      <c r="C179" s="477">
        <f>SUM('3c.m.'!E183)</f>
        <v>50030</v>
      </c>
      <c r="D179" s="477">
        <f>SUM(E179:O179)</f>
        <v>50030</v>
      </c>
      <c r="E179" s="499"/>
      <c r="F179" s="499"/>
      <c r="G179" s="499"/>
      <c r="H179" s="499"/>
      <c r="I179" s="499"/>
      <c r="J179" s="499"/>
      <c r="K179" s="499"/>
      <c r="L179" s="499"/>
      <c r="M179" s="481">
        <v>50030</v>
      </c>
      <c r="N179" s="498"/>
      <c r="O179" s="482"/>
    </row>
    <row r="180" spans="1:15" ht="21" customHeight="1">
      <c r="A180" s="487"/>
      <c r="B180" s="476"/>
      <c r="C180" s="477"/>
      <c r="D180" s="480"/>
      <c r="E180" s="499"/>
      <c r="F180" s="499"/>
      <c r="G180" s="499"/>
      <c r="H180" s="499"/>
      <c r="I180" s="499"/>
      <c r="J180" s="499"/>
      <c r="K180" s="499"/>
      <c r="L180" s="499"/>
      <c r="M180" s="498"/>
      <c r="N180" s="498"/>
      <c r="O180" s="482"/>
    </row>
    <row r="181" spans="1:15" ht="21" customHeight="1">
      <c r="A181" s="487"/>
      <c r="B181" s="476" t="s">
        <v>1301</v>
      </c>
      <c r="C181" s="477">
        <v>25000</v>
      </c>
      <c r="D181" s="477">
        <f aca="true" t="shared" si="1" ref="D181:D193">SUM(E181:O181)</f>
        <v>25000</v>
      </c>
      <c r="E181" s="499"/>
      <c r="F181" s="499"/>
      <c r="G181" s="479"/>
      <c r="H181" s="499"/>
      <c r="I181" s="499"/>
      <c r="J181" s="499"/>
      <c r="K181" s="499"/>
      <c r="L181" s="479"/>
      <c r="M181" s="481">
        <v>25000</v>
      </c>
      <c r="N181" s="498"/>
      <c r="O181" s="482"/>
    </row>
    <row r="182" spans="1:15" ht="21" customHeight="1">
      <c r="A182" s="487"/>
      <c r="B182" s="476" t="s">
        <v>475</v>
      </c>
      <c r="C182" s="477">
        <v>1382424</v>
      </c>
      <c r="D182" s="477">
        <f t="shared" si="1"/>
        <v>1382424</v>
      </c>
      <c r="E182" s="499"/>
      <c r="F182" s="499"/>
      <c r="G182" s="479"/>
      <c r="H182" s="499"/>
      <c r="I182" s="499"/>
      <c r="J182" s="499"/>
      <c r="K182" s="499"/>
      <c r="L182" s="479">
        <v>162887</v>
      </c>
      <c r="M182" s="481">
        <v>1209537</v>
      </c>
      <c r="N182" s="498"/>
      <c r="O182" s="672">
        <v>10000</v>
      </c>
    </row>
    <row r="183" spans="1:15" ht="21" customHeight="1">
      <c r="A183" s="487"/>
      <c r="B183" s="476" t="s">
        <v>494</v>
      </c>
      <c r="C183" s="477">
        <f>SUM('5.mell. '!E40)</f>
        <v>19970</v>
      </c>
      <c r="D183" s="477">
        <f t="shared" si="1"/>
        <v>19970</v>
      </c>
      <c r="E183" s="499"/>
      <c r="F183" s="499"/>
      <c r="G183" s="479"/>
      <c r="H183" s="499"/>
      <c r="I183" s="499"/>
      <c r="J183" s="499"/>
      <c r="K183" s="499"/>
      <c r="L183" s="479">
        <v>19970</v>
      </c>
      <c r="M183" s="481"/>
      <c r="N183" s="498"/>
      <c r="O183" s="672"/>
    </row>
    <row r="184" spans="1:15" ht="21" customHeight="1">
      <c r="A184" s="487"/>
      <c r="B184" s="476" t="s">
        <v>541</v>
      </c>
      <c r="C184" s="477">
        <f>SUM('1c.mell '!E82)</f>
        <v>127501</v>
      </c>
      <c r="D184" s="477">
        <f t="shared" si="1"/>
        <v>127501</v>
      </c>
      <c r="E184" s="499"/>
      <c r="F184" s="499"/>
      <c r="G184" s="479">
        <v>15000</v>
      </c>
      <c r="H184" s="499"/>
      <c r="I184" s="499"/>
      <c r="J184" s="499"/>
      <c r="K184" s="499"/>
      <c r="L184" s="499"/>
      <c r="M184" s="481">
        <v>112501</v>
      </c>
      <c r="N184" s="498"/>
      <c r="O184" s="672"/>
    </row>
    <row r="185" spans="1:15" ht="21" customHeight="1">
      <c r="A185" s="487"/>
      <c r="B185" s="476" t="s">
        <v>538</v>
      </c>
      <c r="C185" s="477">
        <f>SUM('1c.mell '!E86)</f>
        <v>158951</v>
      </c>
      <c r="D185" s="477">
        <f t="shared" si="1"/>
        <v>158951</v>
      </c>
      <c r="E185" s="499"/>
      <c r="F185" s="499"/>
      <c r="G185" s="479"/>
      <c r="H185" s="499"/>
      <c r="I185" s="499"/>
      <c r="J185" s="499"/>
      <c r="K185" s="499"/>
      <c r="L185" s="499"/>
      <c r="M185" s="481">
        <v>158951</v>
      </c>
      <c r="N185" s="498"/>
      <c r="O185" s="672"/>
    </row>
    <row r="186" spans="1:15" ht="21" customHeight="1">
      <c r="A186" s="487"/>
      <c r="B186" s="476" t="s">
        <v>491</v>
      </c>
      <c r="C186" s="477">
        <f>SUM('1c.mell '!E90)</f>
        <v>43355</v>
      </c>
      <c r="D186" s="477">
        <f t="shared" si="1"/>
        <v>43355</v>
      </c>
      <c r="E186" s="499"/>
      <c r="F186" s="499">
        <v>18900</v>
      </c>
      <c r="G186" s="479"/>
      <c r="H186" s="499"/>
      <c r="I186" s="499"/>
      <c r="J186" s="499"/>
      <c r="K186" s="499"/>
      <c r="L186" s="479">
        <v>24455</v>
      </c>
      <c r="M186" s="481"/>
      <c r="N186" s="498"/>
      <c r="O186" s="672"/>
    </row>
    <row r="187" spans="1:15" ht="21" customHeight="1">
      <c r="A187" s="487"/>
      <c r="B187" s="476" t="s">
        <v>492</v>
      </c>
      <c r="C187" s="477">
        <f>SUM('1c.mell '!E92)</f>
        <v>19302</v>
      </c>
      <c r="D187" s="477">
        <f t="shared" si="1"/>
        <v>19302</v>
      </c>
      <c r="E187" s="499"/>
      <c r="F187" s="499"/>
      <c r="G187" s="479"/>
      <c r="H187" s="499"/>
      <c r="I187" s="499"/>
      <c r="J187" s="499"/>
      <c r="K187" s="499"/>
      <c r="L187" s="479">
        <v>19302</v>
      </c>
      <c r="M187" s="481"/>
      <c r="N187" s="498"/>
      <c r="O187" s="672"/>
    </row>
    <row r="188" spans="1:15" ht="21" customHeight="1">
      <c r="A188" s="487"/>
      <c r="B188" s="476" t="s">
        <v>540</v>
      </c>
      <c r="C188" s="477">
        <f>SUM('1c.mell '!E136)</f>
        <v>758725</v>
      </c>
      <c r="D188" s="477">
        <f t="shared" si="1"/>
        <v>758725</v>
      </c>
      <c r="E188" s="499"/>
      <c r="F188" s="499"/>
      <c r="G188" s="479"/>
      <c r="H188" s="499"/>
      <c r="I188" s="479">
        <v>25283</v>
      </c>
      <c r="J188" s="499"/>
      <c r="K188" s="499"/>
      <c r="L188" s="479"/>
      <c r="M188" s="481">
        <v>733442</v>
      </c>
      <c r="N188" s="498"/>
      <c r="O188" s="672"/>
    </row>
    <row r="189" spans="1:15" ht="21" customHeight="1">
      <c r="A189" s="487"/>
      <c r="B189" s="476" t="s">
        <v>544</v>
      </c>
      <c r="C189" s="477">
        <f>SUM('1c.mell '!E137)</f>
        <v>44244</v>
      </c>
      <c r="D189" s="477">
        <f t="shared" si="1"/>
        <v>44244</v>
      </c>
      <c r="E189" s="499"/>
      <c r="F189" s="499"/>
      <c r="G189" s="479"/>
      <c r="H189" s="499"/>
      <c r="I189" s="499"/>
      <c r="J189" s="499"/>
      <c r="K189" s="499"/>
      <c r="L189" s="479"/>
      <c r="M189" s="481">
        <v>44244</v>
      </c>
      <c r="N189" s="498"/>
      <c r="O189" s="672"/>
    </row>
    <row r="190" spans="1:15" ht="21" customHeight="1">
      <c r="A190" s="487"/>
      <c r="B190" s="476" t="s">
        <v>62</v>
      </c>
      <c r="C190" s="477">
        <f>SUM('2.mell '!E339+'2.mell '!E343)</f>
        <v>1373758</v>
      </c>
      <c r="D190" s="477">
        <f t="shared" si="1"/>
        <v>1373758</v>
      </c>
      <c r="E190" s="479">
        <v>90780</v>
      </c>
      <c r="F190" s="479">
        <v>5113</v>
      </c>
      <c r="G190" s="479">
        <v>208051</v>
      </c>
      <c r="H190" s="499">
        <v>10788</v>
      </c>
      <c r="I190" s="499"/>
      <c r="J190" s="499"/>
      <c r="K190" s="499"/>
      <c r="L190" s="479">
        <v>96003</v>
      </c>
      <c r="M190" s="481">
        <v>963023</v>
      </c>
      <c r="N190" s="498"/>
      <c r="O190" s="482"/>
    </row>
    <row r="191" spans="1:15" ht="21" customHeight="1">
      <c r="A191" s="467"/>
      <c r="B191" s="476" t="s">
        <v>63</v>
      </c>
      <c r="C191" s="477">
        <f>SUM('2.mell '!E403+'2.mell '!E407)</f>
        <v>330549</v>
      </c>
      <c r="D191" s="477">
        <f t="shared" si="1"/>
        <v>330549</v>
      </c>
      <c r="E191" s="479">
        <v>80978</v>
      </c>
      <c r="F191" s="479">
        <v>2584</v>
      </c>
      <c r="G191" s="479">
        <v>31812</v>
      </c>
      <c r="H191" s="479"/>
      <c r="I191" s="499"/>
      <c r="J191" s="499"/>
      <c r="K191" s="499"/>
      <c r="L191" s="479">
        <v>4732</v>
      </c>
      <c r="M191" s="481">
        <v>210443</v>
      </c>
      <c r="N191" s="498"/>
      <c r="O191" s="482"/>
    </row>
    <row r="192" spans="1:15" ht="21" customHeight="1">
      <c r="A192" s="467"/>
      <c r="B192" s="476" t="s">
        <v>64</v>
      </c>
      <c r="C192" s="477">
        <f>SUM('2.mell '!E435+'2.mell '!E439)</f>
        <v>520275</v>
      </c>
      <c r="D192" s="477">
        <f t="shared" si="1"/>
        <v>520275</v>
      </c>
      <c r="E192" s="479">
        <v>107127</v>
      </c>
      <c r="F192" s="479">
        <v>4506</v>
      </c>
      <c r="G192" s="479">
        <v>54712</v>
      </c>
      <c r="H192" s="479">
        <v>11942</v>
      </c>
      <c r="I192" s="499"/>
      <c r="J192" s="499">
        <v>255</v>
      </c>
      <c r="K192" s="499"/>
      <c r="L192" s="479">
        <v>10360</v>
      </c>
      <c r="M192" s="481">
        <v>331373</v>
      </c>
      <c r="N192" s="498"/>
      <c r="O192" s="482"/>
    </row>
    <row r="193" spans="1:15" ht="21" customHeight="1">
      <c r="A193" s="467"/>
      <c r="B193" s="476" t="s">
        <v>109</v>
      </c>
      <c r="C193" s="477">
        <f>SUM('2.mell '!E500+'2.mell '!E504)-95521</f>
        <v>304387</v>
      </c>
      <c r="D193" s="477">
        <f t="shared" si="1"/>
        <v>304387</v>
      </c>
      <c r="E193" s="479"/>
      <c r="F193" s="479">
        <v>863</v>
      </c>
      <c r="G193" s="479">
        <v>86214</v>
      </c>
      <c r="H193" s="499">
        <v>250</v>
      </c>
      <c r="I193" s="499"/>
      <c r="J193" s="499"/>
      <c r="K193" s="499"/>
      <c r="L193" s="479">
        <v>1857</v>
      </c>
      <c r="M193" s="481">
        <v>215203</v>
      </c>
      <c r="N193" s="498"/>
      <c r="O193" s="482"/>
    </row>
    <row r="194" spans="1:15" ht="21" customHeight="1">
      <c r="A194" s="467"/>
      <c r="B194" s="476"/>
      <c r="C194" s="480"/>
      <c r="D194" s="480"/>
      <c r="E194" s="499"/>
      <c r="F194" s="499"/>
      <c r="G194" s="499"/>
      <c r="H194" s="499"/>
      <c r="I194" s="499"/>
      <c r="J194" s="499"/>
      <c r="K194" s="499"/>
      <c r="L194" s="499"/>
      <c r="M194" s="498"/>
      <c r="N194" s="498"/>
      <c r="O194" s="482"/>
    </row>
    <row r="195" spans="1:15" ht="21" customHeight="1">
      <c r="A195" s="467"/>
      <c r="B195" s="476"/>
      <c r="C195" s="480"/>
      <c r="D195" s="480"/>
      <c r="E195" s="499"/>
      <c r="F195" s="499"/>
      <c r="G195" s="499"/>
      <c r="H195" s="499"/>
      <c r="I195" s="499"/>
      <c r="J195" s="499"/>
      <c r="K195" s="499"/>
      <c r="L195" s="499"/>
      <c r="M195" s="498"/>
      <c r="N195" s="498"/>
      <c r="O195" s="482"/>
    </row>
    <row r="196" spans="1:15" ht="21" customHeight="1">
      <c r="A196" s="467"/>
      <c r="B196" s="489" t="s">
        <v>1163</v>
      </c>
      <c r="C196" s="479">
        <f>SUM(C193+C192+C191+C190+C189+C188+C187+C186+C185+C184+C183+C181+C179+C164+C156+C147+C101+C87+C84+C62+C51+C44+C27+C25+C23+C21+C10+C182)</f>
        <v>12530513</v>
      </c>
      <c r="D196" s="479">
        <f aca="true" t="shared" si="2" ref="D196:O196">SUM(D10+D21+D23+D25+D27+D41+D42+D43+D44+D51+D62+D84+D87+D145+D146+D147+D156+D164+D179+D181+D182+D190+D191+D192+D193+D185+D101+D188+D184+D189+D186+D187+D183)</f>
        <v>12530513</v>
      </c>
      <c r="E196" s="479">
        <f t="shared" si="2"/>
        <v>1392570</v>
      </c>
      <c r="F196" s="479">
        <f t="shared" si="2"/>
        <v>392343</v>
      </c>
      <c r="G196" s="479">
        <f t="shared" si="2"/>
        <v>1840595</v>
      </c>
      <c r="H196" s="479">
        <f t="shared" si="2"/>
        <v>25816</v>
      </c>
      <c r="I196" s="479">
        <f t="shared" si="2"/>
        <v>930923</v>
      </c>
      <c r="J196" s="479">
        <f t="shared" si="2"/>
        <v>955</v>
      </c>
      <c r="K196" s="479">
        <f t="shared" si="2"/>
        <v>579</v>
      </c>
      <c r="L196" s="479">
        <f t="shared" si="2"/>
        <v>1376013</v>
      </c>
      <c r="M196" s="479">
        <f t="shared" si="2"/>
        <v>5694685</v>
      </c>
      <c r="N196" s="479">
        <f t="shared" si="2"/>
        <v>866034</v>
      </c>
      <c r="O196" s="479">
        <f t="shared" si="2"/>
        <v>10000</v>
      </c>
    </row>
    <row r="197" spans="1:15" ht="21" customHeight="1">
      <c r="A197" s="467"/>
      <c r="B197" s="476"/>
      <c r="C197" s="480"/>
      <c r="D197" s="480"/>
      <c r="E197" s="499"/>
      <c r="F197" s="499"/>
      <c r="G197" s="499"/>
      <c r="H197" s="499"/>
      <c r="I197" s="499"/>
      <c r="J197" s="499"/>
      <c r="K197" s="499"/>
      <c r="L197" s="499"/>
      <c r="M197" s="498"/>
      <c r="N197" s="498"/>
      <c r="O197" s="482"/>
    </row>
  </sheetData>
  <mergeCells count="13">
    <mergeCell ref="A3:O3"/>
    <mergeCell ref="B4:N4"/>
    <mergeCell ref="B5:N5"/>
    <mergeCell ref="E8:E9"/>
    <mergeCell ref="F8:F9"/>
    <mergeCell ref="H8:I8"/>
    <mergeCell ref="J8:K8"/>
    <mergeCell ref="B8:B9"/>
    <mergeCell ref="D8:D9"/>
    <mergeCell ref="C8:C9"/>
    <mergeCell ref="O8:O9"/>
    <mergeCell ref="L8:L9"/>
    <mergeCell ref="M8:N8"/>
  </mergeCells>
  <printOptions/>
  <pageMargins left="0.3937007874015748" right="0.3937007874015748" top="0.3937007874015748" bottom="0.3937007874015748" header="0.5118110236220472" footer="0"/>
  <pageSetup firstPageNumber="70" useFirstPageNumber="1" horizontalDpi="600" verticalDpi="600" orientation="landscape" paperSize="9" scale="57" r:id="rId1"/>
  <headerFooter alignWithMargins="0">
    <oddFooter>&amp;C&amp;P. oldal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pane ySplit="6" topLeftCell="BM42" activePane="bottomLeft" state="frozen"/>
      <selection pane="topLeft" activeCell="A1" sqref="A1"/>
      <selection pane="bottomLeft" activeCell="E58" sqref="E58"/>
    </sheetView>
  </sheetViews>
  <sheetFormatPr defaultColWidth="9.00390625" defaultRowHeight="12.75"/>
  <cols>
    <col min="1" max="1" width="9.125" style="460" customWidth="1"/>
    <col min="2" max="2" width="48.375" style="460" customWidth="1"/>
    <col min="3" max="3" width="13.75390625" style="460" customWidth="1"/>
    <col min="4" max="4" width="11.25390625" style="460" customWidth="1"/>
    <col min="5" max="5" width="11.875" style="460" customWidth="1"/>
    <col min="6" max="6" width="12.25390625" style="460" customWidth="1"/>
    <col min="7" max="7" width="11.375" style="460" customWidth="1"/>
    <col min="8" max="8" width="10.625" style="460" bestFit="1" customWidth="1"/>
    <col min="9" max="9" width="11.25390625" style="460" customWidth="1"/>
    <col min="10" max="10" width="11.625" style="460" customWidth="1"/>
    <col min="11" max="11" width="12.625" style="460" customWidth="1"/>
    <col min="12" max="12" width="10.75390625" style="460" customWidth="1"/>
    <col min="13" max="16384" width="9.125" style="460" customWidth="1"/>
  </cols>
  <sheetData>
    <row r="1" spans="1:13" ht="12.75">
      <c r="A1" s="1717" t="s">
        <v>877</v>
      </c>
      <c r="B1" s="1717"/>
      <c r="C1" s="1717"/>
      <c r="D1" s="1717"/>
      <c r="E1" s="1717"/>
      <c r="F1" s="1717"/>
      <c r="G1" s="1717"/>
      <c r="H1" s="1717"/>
      <c r="I1" s="1717"/>
      <c r="J1" s="1717"/>
      <c r="K1" s="1717"/>
      <c r="L1" s="1717"/>
      <c r="M1" s="1717"/>
    </row>
    <row r="2" spans="2:12" ht="18.75">
      <c r="B2" s="1718" t="s">
        <v>456</v>
      </c>
      <c r="C2" s="1718"/>
      <c r="D2" s="1718"/>
      <c r="E2" s="1718"/>
      <c r="F2" s="1718"/>
      <c r="G2" s="1718"/>
      <c r="H2" s="1718"/>
      <c r="I2" s="1718"/>
      <c r="J2" s="1718"/>
      <c r="K2" s="1718"/>
      <c r="L2" s="1718"/>
    </row>
    <row r="3" spans="2:12" ht="18.75">
      <c r="B3" s="1719" t="s">
        <v>240</v>
      </c>
      <c r="C3" s="1719"/>
      <c r="D3" s="1719"/>
      <c r="E3" s="1719"/>
      <c r="F3" s="1719"/>
      <c r="G3" s="1719"/>
      <c r="H3" s="1719"/>
      <c r="I3" s="1719"/>
      <c r="J3" s="1719"/>
      <c r="K3" s="1719"/>
      <c r="L3" s="1719"/>
    </row>
    <row r="4" spans="2:13" ht="9.75" customHeight="1">
      <c r="B4" s="483"/>
      <c r="C4" s="913"/>
      <c r="D4" s="483"/>
      <c r="E4" s="484"/>
      <c r="F4" s="484"/>
      <c r="G4" s="484"/>
      <c r="H4" s="484"/>
      <c r="I4" s="484"/>
      <c r="J4" s="484"/>
      <c r="K4" s="484"/>
      <c r="L4" s="484"/>
      <c r="M4" s="731" t="s">
        <v>395</v>
      </c>
    </row>
    <row r="5" spans="1:13" ht="27" customHeight="1">
      <c r="A5" s="705"/>
      <c r="B5" s="1716" t="s">
        <v>457</v>
      </c>
      <c r="C5" s="1720" t="s">
        <v>385</v>
      </c>
      <c r="D5" s="1716" t="s">
        <v>458</v>
      </c>
      <c r="E5" s="466" t="s">
        <v>244</v>
      </c>
      <c r="F5" s="1716" t="s">
        <v>245</v>
      </c>
      <c r="G5" s="1716"/>
      <c r="H5" s="1716" t="s">
        <v>246</v>
      </c>
      <c r="I5" s="1716"/>
      <c r="J5" s="1716" t="s">
        <v>460</v>
      </c>
      <c r="K5" s="1716" t="s">
        <v>251</v>
      </c>
      <c r="L5" s="1716"/>
      <c r="M5" s="1716" t="s">
        <v>537</v>
      </c>
    </row>
    <row r="6" spans="1:13" ht="41.25" customHeight="1">
      <c r="A6" s="706"/>
      <c r="B6" s="1716"/>
      <c r="C6" s="1721"/>
      <c r="D6" s="1716"/>
      <c r="E6" s="466" t="s">
        <v>252</v>
      </c>
      <c r="F6" s="466" t="s">
        <v>461</v>
      </c>
      <c r="G6" s="466" t="s">
        <v>462</v>
      </c>
      <c r="H6" s="466" t="s">
        <v>463</v>
      </c>
      <c r="I6" s="466" t="s">
        <v>462</v>
      </c>
      <c r="J6" s="1716"/>
      <c r="K6" s="466" t="s">
        <v>464</v>
      </c>
      <c r="L6" s="466" t="s">
        <v>1189</v>
      </c>
      <c r="M6" s="1716"/>
    </row>
    <row r="7" spans="1:13" ht="18" customHeight="1">
      <c r="A7" s="704">
        <v>1801</v>
      </c>
      <c r="B7" s="673" t="s">
        <v>542</v>
      </c>
      <c r="C7" s="674"/>
      <c r="D7" s="674">
        <f aca="true" t="shared" si="0" ref="D7:D50">SUM(E7:M7)</f>
        <v>0</v>
      </c>
      <c r="E7" s="466"/>
      <c r="F7" s="466"/>
      <c r="G7" s="466"/>
      <c r="H7" s="466"/>
      <c r="I7" s="466"/>
      <c r="J7" s="466"/>
      <c r="K7" s="674"/>
      <c r="L7" s="466"/>
      <c r="M7" s="681"/>
    </row>
    <row r="8" spans="1:13" ht="18" customHeight="1">
      <c r="A8" s="493">
        <v>1803</v>
      </c>
      <c r="B8" s="696" t="s">
        <v>536</v>
      </c>
      <c r="C8" s="699">
        <f>SUM('1c.mell '!E84)</f>
        <v>3304</v>
      </c>
      <c r="D8" s="674">
        <f t="shared" si="0"/>
        <v>3304</v>
      </c>
      <c r="E8" s="701"/>
      <c r="F8" s="703"/>
      <c r="G8" s="703"/>
      <c r="H8" s="703"/>
      <c r="I8" s="703"/>
      <c r="J8" s="703"/>
      <c r="K8" s="674"/>
      <c r="L8" s="703"/>
      <c r="M8" s="686">
        <v>3304</v>
      </c>
    </row>
    <row r="9" spans="1:13" ht="18" customHeight="1">
      <c r="A9" s="493">
        <v>2985</v>
      </c>
      <c r="B9" s="696" t="s">
        <v>539</v>
      </c>
      <c r="C9" s="699">
        <v>95521</v>
      </c>
      <c r="D9" s="674">
        <f t="shared" si="0"/>
        <v>95521</v>
      </c>
      <c r="E9" s="701">
        <v>95521</v>
      </c>
      <c r="F9" s="703"/>
      <c r="G9" s="703"/>
      <c r="H9" s="703"/>
      <c r="I9" s="703"/>
      <c r="J9" s="703"/>
      <c r="K9" s="674"/>
      <c r="L9" s="703"/>
      <c r="M9" s="682"/>
    </row>
    <row r="10" spans="1:13" ht="18" customHeight="1">
      <c r="A10" s="704">
        <v>3011</v>
      </c>
      <c r="B10" s="673" t="s">
        <v>577</v>
      </c>
      <c r="C10" s="674">
        <f>SUM('3a.m.'!E19)</f>
        <v>8268</v>
      </c>
      <c r="D10" s="674">
        <f t="shared" si="0"/>
        <v>8268</v>
      </c>
      <c r="E10" s="878">
        <v>8268</v>
      </c>
      <c r="F10" s="466"/>
      <c r="G10" s="466"/>
      <c r="H10" s="466"/>
      <c r="I10" s="466"/>
      <c r="J10" s="466"/>
      <c r="K10" s="674"/>
      <c r="L10" s="466"/>
      <c r="M10" s="681"/>
    </row>
    <row r="11" spans="1:13" ht="18" customHeight="1">
      <c r="A11" s="492">
        <v>3030</v>
      </c>
      <c r="B11" s="494" t="s">
        <v>147</v>
      </c>
      <c r="C11" s="486"/>
      <c r="D11" s="674">
        <f t="shared" si="0"/>
        <v>0</v>
      </c>
      <c r="E11" s="674"/>
      <c r="F11" s="678"/>
      <c r="G11" s="678"/>
      <c r="H11" s="678"/>
      <c r="I11" s="678"/>
      <c r="J11" s="678"/>
      <c r="K11" s="674"/>
      <c r="L11" s="678"/>
      <c r="M11" s="682"/>
    </row>
    <row r="12" spans="1:13" ht="18" customHeight="1">
      <c r="A12" s="492">
        <v>3141</v>
      </c>
      <c r="B12" s="494" t="s">
        <v>1300</v>
      </c>
      <c r="C12" s="486">
        <f>SUM('3c.m.'!E140)</f>
        <v>18586</v>
      </c>
      <c r="D12" s="674">
        <f t="shared" si="0"/>
        <v>18586</v>
      </c>
      <c r="E12" s="679">
        <v>18586</v>
      </c>
      <c r="F12" s="680"/>
      <c r="G12" s="680"/>
      <c r="H12" s="680"/>
      <c r="I12" s="680"/>
      <c r="J12" s="680"/>
      <c r="K12" s="674"/>
      <c r="L12" s="680"/>
      <c r="M12" s="682"/>
    </row>
    <row r="13" spans="1:13" ht="18" customHeight="1">
      <c r="A13" s="492">
        <v>3142</v>
      </c>
      <c r="B13" s="485" t="s">
        <v>1395</v>
      </c>
      <c r="C13" s="486">
        <f>SUM('3c.m.'!E148)</f>
        <v>4970</v>
      </c>
      <c r="D13" s="674">
        <f t="shared" si="0"/>
        <v>4970</v>
      </c>
      <c r="E13" s="679">
        <v>4970</v>
      </c>
      <c r="F13" s="680"/>
      <c r="G13" s="680"/>
      <c r="H13" s="680"/>
      <c r="I13" s="680"/>
      <c r="J13" s="680"/>
      <c r="K13" s="674"/>
      <c r="L13" s="680"/>
      <c r="M13" s="682"/>
    </row>
    <row r="14" spans="1:13" ht="18" customHeight="1">
      <c r="A14" s="492">
        <v>3143</v>
      </c>
      <c r="B14" s="494" t="s">
        <v>121</v>
      </c>
      <c r="C14" s="486">
        <f>SUM('3c.m.'!E158)</f>
        <v>7034</v>
      </c>
      <c r="D14" s="674">
        <f t="shared" si="0"/>
        <v>7034</v>
      </c>
      <c r="E14" s="679">
        <v>7034</v>
      </c>
      <c r="F14" s="680"/>
      <c r="G14" s="680"/>
      <c r="H14" s="680"/>
      <c r="I14" s="680"/>
      <c r="J14" s="680"/>
      <c r="K14" s="674"/>
      <c r="L14" s="680"/>
      <c r="M14" s="682"/>
    </row>
    <row r="15" spans="1:13" ht="18" customHeight="1">
      <c r="A15" s="493">
        <v>3144</v>
      </c>
      <c r="B15" s="488" t="s">
        <v>545</v>
      </c>
      <c r="C15" s="486">
        <f>SUM('3c.m.'!E166)</f>
        <v>1305</v>
      </c>
      <c r="D15" s="674">
        <f t="shared" si="0"/>
        <v>1305</v>
      </c>
      <c r="E15" s="679">
        <v>1305</v>
      </c>
      <c r="F15" s="680"/>
      <c r="G15" s="680"/>
      <c r="H15" s="680"/>
      <c r="I15" s="680"/>
      <c r="J15" s="680"/>
      <c r="K15" s="674"/>
      <c r="L15" s="680"/>
      <c r="M15" s="682"/>
    </row>
    <row r="16" spans="1:13" ht="18" customHeight="1">
      <c r="A16" s="492">
        <v>3201</v>
      </c>
      <c r="B16" s="494" t="s">
        <v>52</v>
      </c>
      <c r="C16" s="486">
        <v>51517</v>
      </c>
      <c r="D16" s="674">
        <f t="shared" si="0"/>
        <v>51517</v>
      </c>
      <c r="E16" s="674">
        <v>17366</v>
      </c>
      <c r="F16" s="678"/>
      <c r="G16" s="678"/>
      <c r="H16" s="678"/>
      <c r="I16" s="678"/>
      <c r="J16" s="678"/>
      <c r="K16" s="674">
        <v>34151</v>
      </c>
      <c r="L16" s="678"/>
      <c r="M16" s="682"/>
    </row>
    <row r="17" spans="1:13" ht="18" customHeight="1">
      <c r="A17" s="492">
        <v>3207</v>
      </c>
      <c r="B17" s="494" t="s">
        <v>1260</v>
      </c>
      <c r="C17" s="486">
        <f>SUM('3c.m.'!E234)</f>
        <v>24270</v>
      </c>
      <c r="D17" s="674">
        <f t="shared" si="0"/>
        <v>24270</v>
      </c>
      <c r="E17" s="679">
        <v>24270</v>
      </c>
      <c r="F17" s="680"/>
      <c r="G17" s="680"/>
      <c r="H17" s="680"/>
      <c r="I17" s="680"/>
      <c r="J17" s="680"/>
      <c r="K17" s="674"/>
      <c r="L17" s="680"/>
      <c r="M17" s="682"/>
    </row>
    <row r="18" spans="1:13" ht="18" customHeight="1">
      <c r="A18" s="492">
        <v>3208</v>
      </c>
      <c r="B18" s="494" t="s">
        <v>1017</v>
      </c>
      <c r="C18" s="486">
        <f>SUM('3c.m.'!E242)</f>
        <v>15201</v>
      </c>
      <c r="D18" s="674">
        <f t="shared" si="0"/>
        <v>15201</v>
      </c>
      <c r="E18" s="679">
        <v>15201</v>
      </c>
      <c r="F18" s="680"/>
      <c r="G18" s="680"/>
      <c r="H18" s="680"/>
      <c r="I18" s="680"/>
      <c r="J18" s="680"/>
      <c r="K18" s="674"/>
      <c r="L18" s="680"/>
      <c r="M18" s="682"/>
    </row>
    <row r="19" spans="1:13" ht="18" customHeight="1">
      <c r="A19" s="492">
        <v>3209</v>
      </c>
      <c r="B19" s="494" t="s">
        <v>1304</v>
      </c>
      <c r="C19" s="486">
        <f>SUM('3c.m.'!E251)</f>
        <v>4472</v>
      </c>
      <c r="D19" s="674">
        <f t="shared" si="0"/>
        <v>4472</v>
      </c>
      <c r="E19" s="679">
        <v>4472</v>
      </c>
      <c r="F19" s="680"/>
      <c r="G19" s="680"/>
      <c r="H19" s="680"/>
      <c r="I19" s="680"/>
      <c r="J19" s="680"/>
      <c r="K19" s="674"/>
      <c r="L19" s="680"/>
      <c r="M19" s="682"/>
    </row>
    <row r="20" spans="1:13" ht="18" customHeight="1">
      <c r="A20" s="492">
        <v>3215</v>
      </c>
      <c r="B20" s="494" t="s">
        <v>1287</v>
      </c>
      <c r="C20" s="486">
        <f>SUM('3c.m.'!E301)</f>
        <v>22750</v>
      </c>
      <c r="D20" s="674">
        <f t="shared" si="0"/>
        <v>22750</v>
      </c>
      <c r="E20" s="679">
        <v>22750</v>
      </c>
      <c r="F20" s="680"/>
      <c r="G20" s="680"/>
      <c r="H20" s="680"/>
      <c r="I20" s="680"/>
      <c r="J20" s="680"/>
      <c r="K20" s="674"/>
      <c r="L20" s="680"/>
      <c r="M20" s="682"/>
    </row>
    <row r="21" spans="1:13" ht="18" customHeight="1">
      <c r="A21" s="492">
        <v>3222</v>
      </c>
      <c r="B21" s="494" t="s">
        <v>1309</v>
      </c>
      <c r="C21" s="486">
        <f>SUM('3c.m.'!E319)</f>
        <v>174667</v>
      </c>
      <c r="D21" s="674">
        <f t="shared" si="0"/>
        <v>174667</v>
      </c>
      <c r="E21" s="679"/>
      <c r="F21" s="680">
        <v>62976</v>
      </c>
      <c r="G21" s="680"/>
      <c r="H21" s="680"/>
      <c r="I21" s="680"/>
      <c r="J21" s="680">
        <v>91806</v>
      </c>
      <c r="K21" s="674">
        <v>19885</v>
      </c>
      <c r="L21" s="680"/>
      <c r="M21" s="682"/>
    </row>
    <row r="22" spans="1:13" ht="18" customHeight="1">
      <c r="A22" s="492">
        <v>3310</v>
      </c>
      <c r="B22" s="494" t="s">
        <v>1145</v>
      </c>
      <c r="C22" s="486">
        <f>SUM('3c.m.'!E389)</f>
        <v>2034</v>
      </c>
      <c r="D22" s="674">
        <f t="shared" si="0"/>
        <v>2034</v>
      </c>
      <c r="E22" s="679">
        <v>2034</v>
      </c>
      <c r="F22" s="680"/>
      <c r="G22" s="680"/>
      <c r="H22" s="680"/>
      <c r="I22" s="680"/>
      <c r="J22" s="680"/>
      <c r="K22" s="674"/>
      <c r="L22" s="680"/>
      <c r="M22" s="682"/>
    </row>
    <row r="23" spans="1:13" ht="18" customHeight="1">
      <c r="A23" s="492">
        <v>3322</v>
      </c>
      <c r="B23" s="494" t="s">
        <v>909</v>
      </c>
      <c r="C23" s="486">
        <f>SUM('3c.m.'!E452)</f>
        <v>5837</v>
      </c>
      <c r="D23" s="674">
        <f t="shared" si="0"/>
        <v>5837</v>
      </c>
      <c r="E23" s="679">
        <v>5837</v>
      </c>
      <c r="F23" s="680"/>
      <c r="G23" s="680"/>
      <c r="H23" s="680"/>
      <c r="I23" s="680"/>
      <c r="J23" s="680"/>
      <c r="K23" s="674"/>
      <c r="L23" s="680"/>
      <c r="M23" s="682"/>
    </row>
    <row r="24" spans="1:13" ht="18" customHeight="1">
      <c r="A24" s="492">
        <v>3352</v>
      </c>
      <c r="B24" s="494" t="s">
        <v>590</v>
      </c>
      <c r="C24" s="486">
        <f>SUM('3c.m.'!E550)</f>
        <v>7737</v>
      </c>
      <c r="D24" s="674">
        <f t="shared" si="0"/>
        <v>7737</v>
      </c>
      <c r="E24" s="679"/>
      <c r="F24" s="680"/>
      <c r="G24" s="680"/>
      <c r="H24" s="680">
        <v>1013</v>
      </c>
      <c r="I24" s="680"/>
      <c r="J24" s="680"/>
      <c r="K24" s="674">
        <v>6724</v>
      </c>
      <c r="L24" s="680"/>
      <c r="M24" s="682"/>
    </row>
    <row r="25" spans="1:13" ht="18" customHeight="1">
      <c r="A25" s="492">
        <v>3355</v>
      </c>
      <c r="B25" s="494" t="s">
        <v>1337</v>
      </c>
      <c r="C25" s="486">
        <f>SUM('3c.m.'!E575)</f>
        <v>4606</v>
      </c>
      <c r="D25" s="674">
        <f t="shared" si="0"/>
        <v>4606</v>
      </c>
      <c r="E25" s="679"/>
      <c r="F25" s="680"/>
      <c r="G25" s="680"/>
      <c r="H25" s="680"/>
      <c r="I25" s="680"/>
      <c r="J25" s="680">
        <v>1710</v>
      </c>
      <c r="K25" s="674">
        <v>2896</v>
      </c>
      <c r="L25" s="680"/>
      <c r="M25" s="682"/>
    </row>
    <row r="26" spans="1:13" ht="18" customHeight="1">
      <c r="A26" s="492">
        <v>3356</v>
      </c>
      <c r="B26" s="494" t="s">
        <v>1204</v>
      </c>
      <c r="C26" s="486">
        <f>SUM('3c.m.'!E583)</f>
        <v>14253</v>
      </c>
      <c r="D26" s="674">
        <f t="shared" si="0"/>
        <v>14253</v>
      </c>
      <c r="E26" s="679"/>
      <c r="F26" s="680"/>
      <c r="G26" s="680"/>
      <c r="H26" s="680"/>
      <c r="I26" s="680"/>
      <c r="J26" s="680"/>
      <c r="K26" s="674">
        <v>14253</v>
      </c>
      <c r="L26" s="680"/>
      <c r="M26" s="682"/>
    </row>
    <row r="27" spans="1:13" ht="18" customHeight="1">
      <c r="A27" s="492">
        <v>3359</v>
      </c>
      <c r="B27" s="692" t="s">
        <v>496</v>
      </c>
      <c r="C27" s="697">
        <f>SUM('3c.m.'!E607)</f>
        <v>5838</v>
      </c>
      <c r="D27" s="674">
        <f t="shared" si="0"/>
        <v>5838</v>
      </c>
      <c r="E27" s="679"/>
      <c r="F27" s="680"/>
      <c r="G27" s="680"/>
      <c r="H27" s="680"/>
      <c r="I27" s="680"/>
      <c r="J27" s="680"/>
      <c r="K27" s="674">
        <v>5838</v>
      </c>
      <c r="L27" s="680"/>
      <c r="M27" s="682"/>
    </row>
    <row r="28" spans="1:13" ht="18" customHeight="1">
      <c r="A28" s="492">
        <v>3422</v>
      </c>
      <c r="B28" s="692" t="s">
        <v>916</v>
      </c>
      <c r="C28" s="697">
        <f>SUM('3c.m.'!E658)</f>
        <v>24749</v>
      </c>
      <c r="D28" s="674">
        <f t="shared" si="0"/>
        <v>24749</v>
      </c>
      <c r="E28" s="679">
        <v>8938</v>
      </c>
      <c r="F28" s="680"/>
      <c r="G28" s="680"/>
      <c r="H28" s="680"/>
      <c r="I28" s="680"/>
      <c r="J28" s="680"/>
      <c r="K28" s="674">
        <v>15811</v>
      </c>
      <c r="L28" s="680"/>
      <c r="M28" s="682"/>
    </row>
    <row r="29" spans="1:13" ht="18" customHeight="1">
      <c r="A29" s="492">
        <v>3423</v>
      </c>
      <c r="B29" s="692" t="s">
        <v>915</v>
      </c>
      <c r="C29" s="697">
        <f>SUM('3c.m.'!E666)</f>
        <v>9299</v>
      </c>
      <c r="D29" s="674">
        <f t="shared" si="0"/>
        <v>9299</v>
      </c>
      <c r="E29" s="700"/>
      <c r="F29" s="702"/>
      <c r="G29" s="702"/>
      <c r="H29" s="702"/>
      <c r="I29" s="702"/>
      <c r="J29" s="702"/>
      <c r="K29" s="674">
        <v>9299</v>
      </c>
      <c r="L29" s="702"/>
      <c r="M29" s="682"/>
    </row>
    <row r="30" spans="1:13" ht="18" customHeight="1">
      <c r="A30" s="492">
        <v>3424</v>
      </c>
      <c r="B30" s="693" t="s">
        <v>1063</v>
      </c>
      <c r="C30" s="698">
        <f>SUM('3c.m.'!E674)</f>
        <v>3384</v>
      </c>
      <c r="D30" s="674">
        <f t="shared" si="0"/>
        <v>3384</v>
      </c>
      <c r="E30" s="700"/>
      <c r="F30" s="702"/>
      <c r="G30" s="702"/>
      <c r="H30" s="702"/>
      <c r="I30" s="702"/>
      <c r="J30" s="702"/>
      <c r="K30" s="674">
        <v>3384</v>
      </c>
      <c r="L30" s="702"/>
      <c r="M30" s="682"/>
    </row>
    <row r="31" spans="1:13" ht="18" customHeight="1">
      <c r="A31" s="492">
        <v>3425</v>
      </c>
      <c r="B31" s="693" t="s">
        <v>127</v>
      </c>
      <c r="C31" s="698">
        <f>SUM('3c.m.'!E682)</f>
        <v>0</v>
      </c>
      <c r="D31" s="674">
        <f t="shared" si="0"/>
        <v>0</v>
      </c>
      <c r="E31" s="675"/>
      <c r="F31" s="676"/>
      <c r="G31" s="676"/>
      <c r="H31" s="676"/>
      <c r="I31" s="676"/>
      <c r="J31" s="676"/>
      <c r="K31" s="674"/>
      <c r="L31" s="676"/>
      <c r="M31" s="682"/>
    </row>
    <row r="32" spans="1:13" ht="18" customHeight="1">
      <c r="A32" s="492">
        <v>3426</v>
      </c>
      <c r="B32" s="692" t="s">
        <v>1288</v>
      </c>
      <c r="C32" s="697">
        <f>SUM('3c.m.'!E690)</f>
        <v>38192</v>
      </c>
      <c r="D32" s="674">
        <f t="shared" si="0"/>
        <v>38192</v>
      </c>
      <c r="E32" s="675">
        <v>10379</v>
      </c>
      <c r="F32" s="676"/>
      <c r="G32" s="676"/>
      <c r="H32" s="676"/>
      <c r="I32" s="676"/>
      <c r="J32" s="676"/>
      <c r="K32" s="674">
        <v>27813</v>
      </c>
      <c r="L32" s="676"/>
      <c r="M32" s="682"/>
    </row>
    <row r="33" spans="1:13" ht="18" customHeight="1">
      <c r="A33" s="492">
        <v>3427</v>
      </c>
      <c r="B33" s="692" t="s">
        <v>128</v>
      </c>
      <c r="C33" s="697">
        <f>SUM('3c.m.'!E698)</f>
        <v>10661</v>
      </c>
      <c r="D33" s="674">
        <f t="shared" si="0"/>
        <v>10661</v>
      </c>
      <c r="E33" s="501"/>
      <c r="F33" s="677"/>
      <c r="G33" s="677"/>
      <c r="H33" s="677"/>
      <c r="I33" s="677"/>
      <c r="J33" s="677"/>
      <c r="K33" s="674">
        <v>10661</v>
      </c>
      <c r="L33" s="677"/>
      <c r="M33" s="682"/>
    </row>
    <row r="34" spans="1:13" ht="18" customHeight="1">
      <c r="A34" s="492">
        <v>3921</v>
      </c>
      <c r="B34" s="495" t="s">
        <v>1353</v>
      </c>
      <c r="C34" s="496">
        <f>SUM('3d.m.'!E12)</f>
        <v>5750</v>
      </c>
      <c r="D34" s="674">
        <f t="shared" si="0"/>
        <v>5750</v>
      </c>
      <c r="E34" s="501"/>
      <c r="F34" s="677"/>
      <c r="G34" s="677"/>
      <c r="H34" s="677"/>
      <c r="I34" s="677"/>
      <c r="J34" s="677"/>
      <c r="K34" s="674">
        <v>5750</v>
      </c>
      <c r="L34" s="677"/>
      <c r="M34" s="682"/>
    </row>
    <row r="35" spans="1:13" ht="18" customHeight="1">
      <c r="A35" s="492">
        <v>3922</v>
      </c>
      <c r="B35" s="495" t="s">
        <v>1354</v>
      </c>
      <c r="C35" s="496">
        <f>SUM('3d.m.'!E13)</f>
        <v>5000</v>
      </c>
      <c r="D35" s="674">
        <f t="shared" si="0"/>
        <v>5000</v>
      </c>
      <c r="E35" s="501"/>
      <c r="F35" s="677"/>
      <c r="G35" s="677"/>
      <c r="H35" s="677"/>
      <c r="I35" s="677"/>
      <c r="J35" s="677"/>
      <c r="K35" s="674">
        <v>5000</v>
      </c>
      <c r="L35" s="677"/>
      <c r="M35" s="682"/>
    </row>
    <row r="36" spans="1:13" ht="18" customHeight="1">
      <c r="A36" s="492">
        <v>3924</v>
      </c>
      <c r="B36" s="495" t="s">
        <v>1115</v>
      </c>
      <c r="C36" s="496">
        <f>SUM('3d.m.'!E15)</f>
        <v>8000</v>
      </c>
      <c r="D36" s="674">
        <f t="shared" si="0"/>
        <v>8000</v>
      </c>
      <c r="E36" s="501"/>
      <c r="F36" s="677"/>
      <c r="G36" s="677"/>
      <c r="H36" s="677"/>
      <c r="I36" s="677"/>
      <c r="J36" s="677">
        <v>3000</v>
      </c>
      <c r="K36" s="674">
        <v>5000</v>
      </c>
      <c r="L36" s="677"/>
      <c r="M36" s="682"/>
    </row>
    <row r="37" spans="1:13" ht="18" customHeight="1">
      <c r="A37" s="492">
        <v>3925</v>
      </c>
      <c r="B37" s="495" t="s">
        <v>1393</v>
      </c>
      <c r="C37" s="496">
        <f>SUM('3d.m.'!E16)</f>
        <v>294300</v>
      </c>
      <c r="D37" s="674">
        <f t="shared" si="0"/>
        <v>294300</v>
      </c>
      <c r="E37" s="501">
        <v>294300</v>
      </c>
      <c r="F37" s="677"/>
      <c r="G37" s="677"/>
      <c r="H37" s="677"/>
      <c r="I37" s="677"/>
      <c r="J37" s="677"/>
      <c r="K37" s="674"/>
      <c r="L37" s="677"/>
      <c r="M37" s="682"/>
    </row>
    <row r="38" spans="1:13" ht="18" customHeight="1">
      <c r="A38" s="492">
        <v>3926</v>
      </c>
      <c r="B38" s="495" t="s">
        <v>488</v>
      </c>
      <c r="C38" s="496">
        <f>SUM('3d.m.'!E17)</f>
        <v>2000</v>
      </c>
      <c r="D38" s="674">
        <f t="shared" si="0"/>
        <v>2000</v>
      </c>
      <c r="E38" s="501">
        <v>2000</v>
      </c>
      <c r="F38" s="677"/>
      <c r="G38" s="677"/>
      <c r="H38" s="677"/>
      <c r="I38" s="677"/>
      <c r="J38" s="677"/>
      <c r="K38" s="674"/>
      <c r="L38" s="677"/>
      <c r="M38" s="682"/>
    </row>
    <row r="39" spans="1:13" ht="18" customHeight="1">
      <c r="A39" s="492">
        <v>3927</v>
      </c>
      <c r="B39" s="495" t="s">
        <v>489</v>
      </c>
      <c r="C39" s="496">
        <f>SUM('3d.m.'!E18)</f>
        <v>3238</v>
      </c>
      <c r="D39" s="674">
        <f t="shared" si="0"/>
        <v>3238</v>
      </c>
      <c r="E39" s="501"/>
      <c r="F39" s="677"/>
      <c r="G39" s="677"/>
      <c r="H39" s="677"/>
      <c r="I39" s="677"/>
      <c r="J39" s="677"/>
      <c r="K39" s="674">
        <v>3238</v>
      </c>
      <c r="L39" s="677"/>
      <c r="M39" s="682"/>
    </row>
    <row r="40" spans="1:13" ht="18" customHeight="1">
      <c r="A40" s="492">
        <v>3941</v>
      </c>
      <c r="B40" s="694" t="s">
        <v>1356</v>
      </c>
      <c r="C40" s="496">
        <f>SUM('3d.m.'!E25)</f>
        <v>185892</v>
      </c>
      <c r="D40" s="674">
        <f t="shared" si="0"/>
        <v>185892</v>
      </c>
      <c r="E40" s="501">
        <v>107100</v>
      </c>
      <c r="F40" s="677"/>
      <c r="G40" s="677"/>
      <c r="H40" s="677"/>
      <c r="I40" s="677"/>
      <c r="J40" s="677"/>
      <c r="K40" s="674">
        <v>78792</v>
      </c>
      <c r="L40" s="677"/>
      <c r="M40" s="682"/>
    </row>
    <row r="41" spans="1:13" ht="18" customHeight="1">
      <c r="A41" s="492">
        <v>3942</v>
      </c>
      <c r="B41" s="495" t="s">
        <v>1357</v>
      </c>
      <c r="C41" s="496">
        <v>137000</v>
      </c>
      <c r="D41" s="674">
        <f t="shared" si="0"/>
        <v>137000</v>
      </c>
      <c r="E41" s="501">
        <v>68500</v>
      </c>
      <c r="F41" s="677"/>
      <c r="G41" s="677"/>
      <c r="H41" s="677"/>
      <c r="I41" s="677"/>
      <c r="J41" s="677"/>
      <c r="K41" s="674">
        <v>68500</v>
      </c>
      <c r="L41" s="677"/>
      <c r="M41" s="682"/>
    </row>
    <row r="42" spans="1:13" ht="18" customHeight="1">
      <c r="A42" s="492">
        <v>3943</v>
      </c>
      <c r="B42" s="495" t="s">
        <v>468</v>
      </c>
      <c r="C42" s="496">
        <f>SUM('3d.m.'!E27)</f>
        <v>60000</v>
      </c>
      <c r="D42" s="674">
        <f t="shared" si="0"/>
        <v>60000</v>
      </c>
      <c r="E42" s="501">
        <v>12509</v>
      </c>
      <c r="F42" s="677"/>
      <c r="G42" s="677"/>
      <c r="H42" s="677"/>
      <c r="I42" s="677"/>
      <c r="J42" s="677"/>
      <c r="K42" s="674">
        <v>47491</v>
      </c>
      <c r="L42" s="677"/>
      <c r="M42" s="682"/>
    </row>
    <row r="43" spans="1:13" ht="18" customHeight="1">
      <c r="A43" s="501">
        <v>3971</v>
      </c>
      <c r="B43" s="695" t="s">
        <v>1287</v>
      </c>
      <c r="C43" s="496">
        <f>SUM('3d.m.'!E36)</f>
        <v>5462</v>
      </c>
      <c r="D43" s="674">
        <f t="shared" si="0"/>
        <v>5462</v>
      </c>
      <c r="E43" s="501"/>
      <c r="F43" s="677"/>
      <c r="G43" s="677"/>
      <c r="H43" s="677"/>
      <c r="I43" s="677"/>
      <c r="J43" s="677"/>
      <c r="K43" s="674">
        <v>5462</v>
      </c>
      <c r="L43" s="677"/>
      <c r="M43" s="682"/>
    </row>
    <row r="44" spans="1:13" ht="18" customHeight="1">
      <c r="A44" s="501">
        <v>4033</v>
      </c>
      <c r="B44" s="497" t="s">
        <v>1044</v>
      </c>
      <c r="C44" s="496">
        <f>SUM('4.mell.'!E20)</f>
        <v>6203</v>
      </c>
      <c r="D44" s="674">
        <f t="shared" si="0"/>
        <v>6203</v>
      </c>
      <c r="E44" s="501"/>
      <c r="F44" s="677"/>
      <c r="G44" s="677"/>
      <c r="H44" s="677"/>
      <c r="I44" s="677"/>
      <c r="J44" s="677"/>
      <c r="K44" s="674">
        <v>6203</v>
      </c>
      <c r="L44" s="677"/>
      <c r="M44" s="682"/>
    </row>
    <row r="45" spans="1:13" ht="18" customHeight="1">
      <c r="A45" s="501">
        <v>4132</v>
      </c>
      <c r="B45" s="497" t="s">
        <v>1381</v>
      </c>
      <c r="C45" s="496">
        <f>SUM('4.mell.'!E50)</f>
        <v>25087</v>
      </c>
      <c r="D45" s="674">
        <f t="shared" si="0"/>
        <v>25087</v>
      </c>
      <c r="E45" s="501"/>
      <c r="F45" s="677"/>
      <c r="G45" s="677"/>
      <c r="H45" s="677"/>
      <c r="I45" s="677"/>
      <c r="J45" s="677">
        <v>8584</v>
      </c>
      <c r="K45" s="674">
        <v>16503</v>
      </c>
      <c r="L45" s="677"/>
      <c r="M45" s="682"/>
    </row>
    <row r="46" spans="1:13" ht="18" customHeight="1">
      <c r="A46" s="501">
        <v>4134</v>
      </c>
      <c r="B46" s="497" t="s">
        <v>934</v>
      </c>
      <c r="C46" s="496">
        <f>SUM('4.mell.'!E56)</f>
        <v>189587</v>
      </c>
      <c r="D46" s="674">
        <f t="shared" si="0"/>
        <v>189587</v>
      </c>
      <c r="E46" s="501">
        <v>65726</v>
      </c>
      <c r="F46" s="677"/>
      <c r="G46" s="677"/>
      <c r="H46" s="677"/>
      <c r="I46" s="677"/>
      <c r="J46" s="677">
        <v>83861</v>
      </c>
      <c r="K46" s="674"/>
      <c r="L46" s="677"/>
      <c r="M46" s="686">
        <v>40000</v>
      </c>
    </row>
    <row r="47" spans="1:13" ht="18" customHeight="1">
      <c r="A47" s="501">
        <v>5041</v>
      </c>
      <c r="B47" s="497" t="s">
        <v>1056</v>
      </c>
      <c r="C47" s="496">
        <f>SUM('5.mell. '!E27)</f>
        <v>381682</v>
      </c>
      <c r="D47" s="674">
        <f t="shared" si="0"/>
        <v>381682</v>
      </c>
      <c r="E47" s="501">
        <v>1904</v>
      </c>
      <c r="F47" s="677"/>
      <c r="G47" s="677">
        <v>173352</v>
      </c>
      <c r="H47" s="677"/>
      <c r="I47" s="677"/>
      <c r="J47" s="677"/>
      <c r="K47" s="674">
        <v>205977</v>
      </c>
      <c r="L47" s="677">
        <v>449</v>
      </c>
      <c r="M47" s="682"/>
    </row>
    <row r="48" spans="1:13" ht="18" customHeight="1">
      <c r="A48" s="501">
        <v>5038</v>
      </c>
      <c r="B48" s="497" t="s">
        <v>1032</v>
      </c>
      <c r="C48" s="496">
        <f>SUM('5.mell. '!E24)</f>
        <v>0</v>
      </c>
      <c r="D48" s="674">
        <f t="shared" si="0"/>
        <v>0</v>
      </c>
      <c r="E48" s="501"/>
      <c r="F48" s="677"/>
      <c r="G48" s="677"/>
      <c r="H48" s="677"/>
      <c r="I48" s="677"/>
      <c r="J48" s="677"/>
      <c r="K48" s="674"/>
      <c r="L48" s="677"/>
      <c r="M48" s="682"/>
    </row>
    <row r="49" spans="1:13" ht="18" customHeight="1">
      <c r="A49" s="501">
        <v>6027</v>
      </c>
      <c r="B49" s="497" t="s">
        <v>543</v>
      </c>
      <c r="C49" s="496">
        <f>SUM('6.mell. '!D21)</f>
        <v>0</v>
      </c>
      <c r="D49" s="674">
        <f t="shared" si="0"/>
        <v>0</v>
      </c>
      <c r="E49" s="501"/>
      <c r="F49" s="677"/>
      <c r="G49" s="677"/>
      <c r="H49" s="677"/>
      <c r="I49" s="677"/>
      <c r="J49" s="677"/>
      <c r="K49" s="674"/>
      <c r="L49" s="677"/>
      <c r="M49" s="683"/>
    </row>
    <row r="50" spans="1:13" ht="18" customHeight="1">
      <c r="A50" s="501">
        <v>3223</v>
      </c>
      <c r="B50" s="497" t="s">
        <v>411</v>
      </c>
      <c r="C50" s="496">
        <f>SUM('3c.m.'!E327)</f>
        <v>1730</v>
      </c>
      <c r="D50" s="674">
        <f t="shared" si="0"/>
        <v>1730</v>
      </c>
      <c r="E50" s="501"/>
      <c r="F50" s="677"/>
      <c r="G50" s="677"/>
      <c r="H50" s="677"/>
      <c r="I50" s="677"/>
      <c r="J50" s="677"/>
      <c r="K50" s="674">
        <v>1730</v>
      </c>
      <c r="L50" s="677"/>
      <c r="M50" s="683"/>
    </row>
    <row r="51" spans="1:13" ht="21" customHeight="1">
      <c r="A51" s="482"/>
      <c r="B51" s="684" t="s">
        <v>930</v>
      </c>
      <c r="C51" s="685">
        <f>SUM(C7:C50)</f>
        <v>1869386</v>
      </c>
      <c r="D51" s="685">
        <f>SUM(D7:D50)</f>
        <v>1869386</v>
      </c>
      <c r="E51" s="685">
        <f>SUM(E7:E50)</f>
        <v>798970</v>
      </c>
      <c r="F51" s="685">
        <f>SUM(F17:F50)</f>
        <v>62976</v>
      </c>
      <c r="G51" s="685">
        <f>SUM(G17:G50)</f>
        <v>173352</v>
      </c>
      <c r="H51" s="685">
        <f>SUM(H17:H50)</f>
        <v>1013</v>
      </c>
      <c r="I51" s="685">
        <f>SUM(I17:I50)</f>
        <v>0</v>
      </c>
      <c r="J51" s="685">
        <f>SUM(J17:J50)</f>
        <v>188961</v>
      </c>
      <c r="K51" s="685">
        <f>SUM(K7:K50)</f>
        <v>600361</v>
      </c>
      <c r="L51" s="685">
        <f>SUM(L17:L50)</f>
        <v>449</v>
      </c>
      <c r="M51" s="685">
        <f>SUM(M7:M50)</f>
        <v>43304</v>
      </c>
    </row>
  </sheetData>
  <mergeCells count="11">
    <mergeCell ref="H5:I5"/>
    <mergeCell ref="J5:J6"/>
    <mergeCell ref="K5:L5"/>
    <mergeCell ref="A1:M1"/>
    <mergeCell ref="M5:M6"/>
    <mergeCell ref="B2:L2"/>
    <mergeCell ref="B3:L3"/>
    <mergeCell ref="B5:B6"/>
    <mergeCell ref="D5:D6"/>
    <mergeCell ref="C5:C6"/>
    <mergeCell ref="F5:G5"/>
  </mergeCells>
  <printOptions/>
  <pageMargins left="1.1811023622047245" right="0.7874015748031497" top="0.1968503937007874" bottom="0.1968503937007874" header="0.5118110236220472" footer="0"/>
  <pageSetup firstPageNumber="75" useFirstPageNumber="1" horizontalDpi="600" verticalDpi="600" orientation="landscape" paperSize="9" scale="60" r:id="rId1"/>
  <headerFooter alignWithMargins="0">
    <oddFooter>&amp;C&amp;P. oldal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B3:G12"/>
  <sheetViews>
    <sheetView workbookViewId="0" topLeftCell="A1">
      <selection activeCell="C9" sqref="C9"/>
    </sheetView>
  </sheetViews>
  <sheetFormatPr defaultColWidth="9.00390625" defaultRowHeight="12.75"/>
  <cols>
    <col min="2" max="2" width="45.00390625" style="0" customWidth="1"/>
    <col min="3" max="3" width="13.75390625" style="0" customWidth="1"/>
    <col min="4" max="4" width="14.875" style="0" customWidth="1"/>
    <col min="5" max="5" width="18.625" style="0" customWidth="1"/>
    <col min="6" max="6" width="18.875" style="0" customWidth="1"/>
    <col min="7" max="7" width="12.00390625" style="0" customWidth="1"/>
  </cols>
  <sheetData>
    <row r="3" spans="2:7" ht="12.75">
      <c r="B3" s="1658" t="s">
        <v>820</v>
      </c>
      <c r="C3" s="1658"/>
      <c r="D3" s="1658"/>
      <c r="E3" s="1658"/>
      <c r="F3" s="1658"/>
      <c r="G3" s="1658"/>
    </row>
    <row r="4" spans="2:6" ht="18.75">
      <c r="B4" s="1722" t="s">
        <v>1277</v>
      </c>
      <c r="C4" s="1722"/>
      <c r="D4" s="1722"/>
      <c r="E4" s="1722"/>
      <c r="F4" s="1722"/>
    </row>
    <row r="5" spans="2:6" ht="18.75">
      <c r="B5" s="1722" t="s">
        <v>240</v>
      </c>
      <c r="C5" s="1722"/>
      <c r="D5" s="1722"/>
      <c r="E5" s="1722"/>
      <c r="F5" s="1722"/>
    </row>
    <row r="6" spans="2:6" ht="18.75">
      <c r="B6" s="873"/>
      <c r="C6" s="873"/>
      <c r="D6" s="873"/>
      <c r="E6" s="873"/>
      <c r="F6" s="873"/>
    </row>
    <row r="7" spans="2:7" ht="12.75">
      <c r="B7" s="874"/>
      <c r="C7" s="874"/>
      <c r="D7" s="874"/>
      <c r="E7" s="874"/>
      <c r="F7" s="874"/>
      <c r="G7" s="875" t="s">
        <v>395</v>
      </c>
    </row>
    <row r="8" spans="2:7" ht="132.75" customHeight="1">
      <c r="B8" s="876" t="s">
        <v>1278</v>
      </c>
      <c r="C8" s="1249" t="s">
        <v>385</v>
      </c>
      <c r="D8" s="876" t="s">
        <v>458</v>
      </c>
      <c r="E8" s="876" t="s">
        <v>1279</v>
      </c>
      <c r="F8" s="876" t="s">
        <v>1280</v>
      </c>
      <c r="G8" s="466" t="s">
        <v>1281</v>
      </c>
    </row>
    <row r="9" spans="2:7" ht="14.25">
      <c r="B9" s="876" t="s">
        <v>1030</v>
      </c>
      <c r="C9" s="1250"/>
      <c r="D9" s="876"/>
      <c r="E9" s="876"/>
      <c r="F9" s="876"/>
      <c r="G9" s="466"/>
    </row>
    <row r="10" spans="2:7" ht="23.25" customHeight="1">
      <c r="B10" s="877" t="s">
        <v>1282</v>
      </c>
      <c r="C10" s="1252">
        <v>156220</v>
      </c>
      <c r="D10" s="932">
        <f>SUM(E10:G10)</f>
        <v>156220</v>
      </c>
      <c r="E10" s="877"/>
      <c r="F10" s="877"/>
      <c r="G10" s="878">
        <v>156220</v>
      </c>
    </row>
    <row r="11" spans="2:7" ht="18" customHeight="1">
      <c r="B11" s="877"/>
      <c r="C11" s="1251"/>
      <c r="D11" s="877"/>
      <c r="E11" s="877"/>
      <c r="F11" s="877"/>
      <c r="G11" s="879"/>
    </row>
    <row r="12" spans="2:7" ht="23.25" customHeight="1">
      <c r="B12" s="880" t="s">
        <v>930</v>
      </c>
      <c r="C12" s="881">
        <f>SUM(C10:C11)</f>
        <v>156220</v>
      </c>
      <c r="D12" s="881">
        <f>SUM(D10:D11)</f>
        <v>156220</v>
      </c>
      <c r="E12" s="880"/>
      <c r="F12" s="880"/>
      <c r="G12" s="882">
        <f>SUM(G10:G11)</f>
        <v>156220</v>
      </c>
    </row>
  </sheetData>
  <mergeCells count="3">
    <mergeCell ref="B4:F4"/>
    <mergeCell ref="B5:F5"/>
    <mergeCell ref="B3:G3"/>
  </mergeCells>
  <printOptions/>
  <pageMargins left="0.3937007874015748" right="0.3937007874015748" top="0.984251968503937" bottom="0.984251968503937" header="0.5118110236220472" footer="0.5118110236220472"/>
  <pageSetup firstPageNumber="76" useFirstPageNumber="1" horizontalDpi="600" verticalDpi="600" orientation="landscape" paperSize="9" r:id="rId1"/>
  <headerFooter alignWithMargins="0"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12"/>
  <sheetViews>
    <sheetView showZeros="0" workbookViewId="0" topLeftCell="A178">
      <selection activeCell="F198" sqref="F198"/>
    </sheetView>
  </sheetViews>
  <sheetFormatPr defaultColWidth="9.00390625" defaultRowHeight="12.75"/>
  <cols>
    <col min="1" max="1" width="8.00390625" style="27" customWidth="1"/>
    <col min="2" max="2" width="70.00390625" style="27" customWidth="1"/>
    <col min="3" max="5" width="12.125" style="27" customWidth="1"/>
    <col min="6" max="6" width="9.125" style="27" customWidth="1"/>
    <col min="7" max="7" width="9.875" style="27" bestFit="1" customWidth="1"/>
    <col min="8" max="16384" width="9.125" style="27" customWidth="1"/>
  </cols>
  <sheetData>
    <row r="1" spans="1:6" ht="12.75">
      <c r="A1" s="1478" t="s">
        <v>1023</v>
      </c>
      <c r="B1" s="1478"/>
      <c r="C1" s="1458"/>
      <c r="D1" s="1458"/>
      <c r="E1" s="1458"/>
      <c r="F1" s="1458"/>
    </row>
    <row r="2" spans="1:6" ht="12.75">
      <c r="A2" s="1478" t="s">
        <v>418</v>
      </c>
      <c r="B2" s="1478"/>
      <c r="C2" s="1458"/>
      <c r="D2" s="1458"/>
      <c r="E2" s="1458"/>
      <c r="F2" s="1458"/>
    </row>
    <row r="3" spans="1:2" ht="9" customHeight="1">
      <c r="A3" s="252"/>
      <c r="B3" s="252"/>
    </row>
    <row r="4" spans="1:6" ht="12" customHeight="1">
      <c r="A4" s="201"/>
      <c r="B4" s="200"/>
      <c r="C4" s="173"/>
      <c r="D4" s="173"/>
      <c r="E4" s="173"/>
      <c r="F4" s="173" t="s">
        <v>990</v>
      </c>
    </row>
    <row r="5" spans="1:6" s="29" customFormat="1" ht="12" customHeight="1">
      <c r="A5" s="216"/>
      <c r="B5" s="28"/>
      <c r="C5" s="1455" t="s">
        <v>517</v>
      </c>
      <c r="D5" s="1479" t="s">
        <v>897</v>
      </c>
      <c r="E5" s="1455" t="s">
        <v>942</v>
      </c>
      <c r="F5" s="1475" t="s">
        <v>896</v>
      </c>
    </row>
    <row r="6" spans="1:6" s="29" customFormat="1" ht="12" customHeight="1">
      <c r="A6" s="3" t="s">
        <v>1014</v>
      </c>
      <c r="B6" s="3" t="s">
        <v>952</v>
      </c>
      <c r="C6" s="1473"/>
      <c r="D6" s="1480"/>
      <c r="E6" s="1473"/>
      <c r="F6" s="1476"/>
    </row>
    <row r="7" spans="1:6" s="29" customFormat="1" ht="12.75" customHeight="1" thickBot="1">
      <c r="A7" s="30"/>
      <c r="B7" s="30"/>
      <c r="C7" s="1474"/>
      <c r="D7" s="1481"/>
      <c r="E7" s="1482"/>
      <c r="F7" s="1477"/>
    </row>
    <row r="8" spans="1:6" ht="12" customHeight="1">
      <c r="A8" s="4" t="s">
        <v>953</v>
      </c>
      <c r="B8" s="5" t="s">
        <v>954</v>
      </c>
      <c r="C8" s="94" t="s">
        <v>955</v>
      </c>
      <c r="D8" s="18" t="s">
        <v>956</v>
      </c>
      <c r="E8" s="18" t="s">
        <v>957</v>
      </c>
      <c r="F8" s="609" t="s">
        <v>133</v>
      </c>
    </row>
    <row r="9" spans="1:6" ht="15" customHeight="1">
      <c r="A9" s="4"/>
      <c r="B9" s="283" t="s">
        <v>1024</v>
      </c>
      <c r="C9" s="10"/>
      <c r="D9" s="10"/>
      <c r="E9" s="10"/>
      <c r="F9" s="7"/>
    </row>
    <row r="10" spans="1:6" ht="12">
      <c r="A10" s="4"/>
      <c r="B10" s="234"/>
      <c r="C10" s="10"/>
      <c r="D10" s="10"/>
      <c r="E10" s="10"/>
      <c r="F10" s="7"/>
    </row>
    <row r="11" spans="1:6" ht="12">
      <c r="A11" s="6">
        <v>1710</v>
      </c>
      <c r="B11" s="6" t="s">
        <v>1124</v>
      </c>
      <c r="C11" s="6">
        <f>SUM(C12:C18)</f>
        <v>1690076</v>
      </c>
      <c r="D11" s="6">
        <f>SUM(D12:D18)</f>
        <v>1816256</v>
      </c>
      <c r="E11" s="6">
        <f>SUM(E12:E18)</f>
        <v>1569285</v>
      </c>
      <c r="F11" s="610">
        <f>SUM(E11/D11)</f>
        <v>0.8640219220198033</v>
      </c>
    </row>
    <row r="12" spans="1:6" ht="12">
      <c r="A12" s="10">
        <v>1711</v>
      </c>
      <c r="B12" s="10" t="s">
        <v>1025</v>
      </c>
      <c r="C12" s="10">
        <f>SUM('3a.m.'!C41)</f>
        <v>932190</v>
      </c>
      <c r="D12" s="10">
        <f>SUM('3a.m.'!D41)</f>
        <v>938710</v>
      </c>
      <c r="E12" s="10">
        <f>SUM('3a.m.'!E41)</f>
        <v>878859</v>
      </c>
      <c r="F12" s="1013">
        <f aca="true" t="shared" si="0" ref="F12:F75">SUM(E12/D12)</f>
        <v>0.936241224659373</v>
      </c>
    </row>
    <row r="13" spans="1:6" ht="12">
      <c r="A13" s="10">
        <v>1712</v>
      </c>
      <c r="B13" s="10" t="s">
        <v>553</v>
      </c>
      <c r="C13" s="10">
        <f>SUM('3a.m.'!C42)</f>
        <v>228245</v>
      </c>
      <c r="D13" s="10">
        <f>SUM('3a.m.'!D42)</f>
        <v>257513</v>
      </c>
      <c r="E13" s="10">
        <f>SUM('3a.m.'!E42)</f>
        <v>233051</v>
      </c>
      <c r="F13" s="1013">
        <f t="shared" si="0"/>
        <v>0.9050067375239308</v>
      </c>
    </row>
    <row r="14" spans="1:6" ht="12">
      <c r="A14" s="10">
        <v>1713</v>
      </c>
      <c r="B14" s="10" t="s">
        <v>554</v>
      </c>
      <c r="C14" s="10">
        <f>SUM('3a.m.'!C43)</f>
        <v>417399</v>
      </c>
      <c r="D14" s="10">
        <f>SUM('3a.m.'!D43)</f>
        <v>489420</v>
      </c>
      <c r="E14" s="10">
        <f>SUM('3a.m.'!E43)</f>
        <v>399999</v>
      </c>
      <c r="F14" s="1013">
        <f t="shared" si="0"/>
        <v>0.8172918965305872</v>
      </c>
    </row>
    <row r="15" spans="1:6" ht="12">
      <c r="A15" s="10">
        <v>1714</v>
      </c>
      <c r="B15" s="10" t="s">
        <v>1053</v>
      </c>
      <c r="C15" s="10">
        <f>SUM('3a.m.'!C44)</f>
        <v>0</v>
      </c>
      <c r="D15" s="10">
        <f>SUM('3a.m.'!D44)</f>
        <v>0</v>
      </c>
      <c r="E15" s="10">
        <f>SUM('3a.m.'!E44)</f>
        <v>0</v>
      </c>
      <c r="F15" s="610"/>
    </row>
    <row r="16" spans="1:6" ht="12">
      <c r="A16" s="10">
        <v>1715</v>
      </c>
      <c r="B16" s="10" t="s">
        <v>589</v>
      </c>
      <c r="C16" s="10">
        <f>SUM('3a.m.'!C45)</f>
        <v>0</v>
      </c>
      <c r="D16" s="10">
        <f>SUM('3a.m.'!D45)</f>
        <v>0</v>
      </c>
      <c r="E16" s="10">
        <f>SUM('3a.m.'!E45)</f>
        <v>0</v>
      </c>
      <c r="F16" s="610"/>
    </row>
    <row r="17" spans="1:6" ht="12">
      <c r="A17" s="10">
        <v>1716</v>
      </c>
      <c r="B17" s="10" t="s">
        <v>555</v>
      </c>
      <c r="C17" s="10"/>
      <c r="D17" s="10">
        <f>SUM('3a.m.'!D48)</f>
        <v>22500</v>
      </c>
      <c r="E17" s="10">
        <f>SUM('3a.m.'!E48)</f>
        <v>20828</v>
      </c>
      <c r="F17" s="1013">
        <f t="shared" si="0"/>
        <v>0.9256888888888889</v>
      </c>
    </row>
    <row r="18" spans="1:6" ht="12">
      <c r="A18" s="10">
        <v>1717</v>
      </c>
      <c r="B18" s="10" t="s">
        <v>556</v>
      </c>
      <c r="C18" s="10">
        <f>SUM('3a.m.'!C49)</f>
        <v>112242</v>
      </c>
      <c r="D18" s="10">
        <f>SUM('3a.m.'!D49)</f>
        <v>108113</v>
      </c>
      <c r="E18" s="10">
        <f>SUM('3a.m.'!E49)</f>
        <v>36548</v>
      </c>
      <c r="F18" s="1013">
        <f t="shared" si="0"/>
        <v>0.3380537030699361</v>
      </c>
    </row>
    <row r="19" spans="1:6" ht="12">
      <c r="A19" s="10">
        <v>1718</v>
      </c>
      <c r="B19" s="7" t="s">
        <v>1026</v>
      </c>
      <c r="C19" s="10">
        <f>SUM('3a.m.'!C52)</f>
        <v>0</v>
      </c>
      <c r="D19" s="10"/>
      <c r="E19" s="10"/>
      <c r="F19" s="610"/>
    </row>
    <row r="20" spans="1:6" ht="9.75" customHeight="1">
      <c r="A20" s="10"/>
      <c r="B20" s="10"/>
      <c r="C20" s="10"/>
      <c r="D20" s="10"/>
      <c r="E20" s="10"/>
      <c r="F20" s="610"/>
    </row>
    <row r="21" spans="1:6" ht="12">
      <c r="A21" s="166">
        <v>1720</v>
      </c>
      <c r="B21" s="166" t="s">
        <v>1125</v>
      </c>
      <c r="C21" s="166">
        <f>SUM(C23)</f>
        <v>0</v>
      </c>
      <c r="D21" s="166">
        <f>SUM(D22:D23)</f>
        <v>38068</v>
      </c>
      <c r="E21" s="166">
        <f>SUM(E22:E23)</f>
        <v>38068</v>
      </c>
      <c r="F21" s="610">
        <f t="shared" si="0"/>
        <v>1</v>
      </c>
    </row>
    <row r="22" spans="1:6" ht="12">
      <c r="A22" s="164">
        <v>1721</v>
      </c>
      <c r="B22" s="164" t="s">
        <v>554</v>
      </c>
      <c r="C22" s="166"/>
      <c r="D22" s="164">
        <f>SUM('4.mell.'!D106)</f>
        <v>0</v>
      </c>
      <c r="E22" s="164">
        <f>SUM('4.mell.'!E106)</f>
        <v>0</v>
      </c>
      <c r="F22" s="610"/>
    </row>
    <row r="23" spans="1:6" ht="12">
      <c r="A23" s="10">
        <v>1722</v>
      </c>
      <c r="B23" s="7" t="s">
        <v>555</v>
      </c>
      <c r="C23" s="10">
        <f>SUM('4.mell.'!C108)</f>
        <v>0</v>
      </c>
      <c r="D23" s="164">
        <f>SUM('4.mell.'!D107)</f>
        <v>38068</v>
      </c>
      <c r="E23" s="164">
        <f>SUM('4.mell.'!E107)</f>
        <v>38068</v>
      </c>
      <c r="F23" s="1013">
        <f t="shared" si="0"/>
        <v>1</v>
      </c>
    </row>
    <row r="24" spans="1:6" ht="9.75" customHeight="1">
      <c r="A24" s="10"/>
      <c r="B24" s="10"/>
      <c r="C24" s="10"/>
      <c r="D24" s="10"/>
      <c r="E24" s="10"/>
      <c r="F24" s="610"/>
    </row>
    <row r="25" spans="1:6" ht="12">
      <c r="A25" s="166">
        <v>1730</v>
      </c>
      <c r="B25" s="166" t="s">
        <v>1126</v>
      </c>
      <c r="C25" s="166">
        <f>SUM(C26)</f>
        <v>0</v>
      </c>
      <c r="D25" s="166">
        <f>SUM(D26:D27)</f>
        <v>24130</v>
      </c>
      <c r="E25" s="166">
        <f>SUM(E26:E27)</f>
        <v>19970</v>
      </c>
      <c r="F25" s="610">
        <f t="shared" si="0"/>
        <v>0.8276004973062577</v>
      </c>
    </row>
    <row r="26" spans="1:6" ht="12">
      <c r="A26" s="10">
        <v>1731</v>
      </c>
      <c r="B26" s="7" t="s">
        <v>556</v>
      </c>
      <c r="C26" s="10">
        <f>SUM('5.mell. '!C43)</f>
        <v>0</v>
      </c>
      <c r="D26" s="10">
        <f>SUM('5.mell. '!D43)-3500</f>
        <v>20630</v>
      </c>
      <c r="E26" s="10">
        <f>SUM('5.mell. '!E43)-3500</f>
        <v>16470</v>
      </c>
      <c r="F26" s="1013">
        <f t="shared" si="0"/>
        <v>0.7983519146873486</v>
      </c>
    </row>
    <row r="27" spans="1:6" ht="12">
      <c r="A27" s="10">
        <v>1732</v>
      </c>
      <c r="B27" s="10" t="s">
        <v>1080</v>
      </c>
      <c r="C27" s="10"/>
      <c r="D27" s="10">
        <v>3500</v>
      </c>
      <c r="E27" s="10">
        <v>3500</v>
      </c>
      <c r="F27" s="1013">
        <f t="shared" si="0"/>
        <v>1</v>
      </c>
    </row>
    <row r="28" spans="1:6" ht="12">
      <c r="A28" s="10"/>
      <c r="B28" s="10"/>
      <c r="C28" s="10"/>
      <c r="D28" s="10"/>
      <c r="E28" s="10"/>
      <c r="F28" s="610"/>
    </row>
    <row r="29" spans="1:6" ht="8.25" customHeight="1">
      <c r="A29" s="10"/>
      <c r="B29" s="10"/>
      <c r="C29" s="10"/>
      <c r="D29" s="10"/>
      <c r="E29" s="10"/>
      <c r="F29" s="610"/>
    </row>
    <row r="30" spans="1:6" ht="12.75">
      <c r="A30" s="10"/>
      <c r="B30" s="284" t="s">
        <v>1102</v>
      </c>
      <c r="C30" s="10"/>
      <c r="D30" s="10"/>
      <c r="E30" s="10"/>
      <c r="F30" s="610"/>
    </row>
    <row r="31" spans="1:6" ht="6.75" customHeight="1">
      <c r="A31" s="10"/>
      <c r="B31" s="10"/>
      <c r="C31" s="10"/>
      <c r="D31" s="10"/>
      <c r="E31" s="10"/>
      <c r="F31" s="610"/>
    </row>
    <row r="32" spans="1:6" ht="12">
      <c r="A32" s="166">
        <v>1740</v>
      </c>
      <c r="B32" s="166" t="s">
        <v>216</v>
      </c>
      <c r="C32" s="166">
        <f>SUM(C33:C40)</f>
        <v>264910</v>
      </c>
      <c r="D32" s="166">
        <f>SUM(D33:D40)</f>
        <v>320308</v>
      </c>
      <c r="E32" s="166">
        <f>SUM(E33:E40)</f>
        <v>292643</v>
      </c>
      <c r="F32" s="610">
        <f t="shared" si="0"/>
        <v>0.9136300061191104</v>
      </c>
    </row>
    <row r="33" spans="1:6" ht="12">
      <c r="A33" s="10">
        <v>1741</v>
      </c>
      <c r="B33" s="10" t="s">
        <v>1025</v>
      </c>
      <c r="C33" s="10">
        <f>SUM('3b.m.'!C27)</f>
        <v>142053</v>
      </c>
      <c r="D33" s="10">
        <f>SUM('3b.m.'!D27)</f>
        <v>162544</v>
      </c>
      <c r="E33" s="10">
        <f>SUM('3b.m.'!E27)</f>
        <v>158704</v>
      </c>
      <c r="F33" s="1013">
        <f t="shared" si="0"/>
        <v>0.9763756275223939</v>
      </c>
    </row>
    <row r="34" spans="1:6" ht="12">
      <c r="A34" s="10">
        <v>1742</v>
      </c>
      <c r="B34" s="10" t="s">
        <v>553</v>
      </c>
      <c r="C34" s="10">
        <f>SUM('3b.m.'!C28)</f>
        <v>35207</v>
      </c>
      <c r="D34" s="10">
        <f>SUM('3b.m.'!D28)</f>
        <v>41293</v>
      </c>
      <c r="E34" s="10">
        <f>SUM('3b.m.'!E28)</f>
        <v>38937</v>
      </c>
      <c r="F34" s="1013">
        <f t="shared" si="0"/>
        <v>0.942944324703945</v>
      </c>
    </row>
    <row r="35" spans="1:6" ht="12">
      <c r="A35" s="10">
        <v>1743</v>
      </c>
      <c r="B35" s="10" t="s">
        <v>554</v>
      </c>
      <c r="C35" s="10">
        <f>SUM('3b.m.'!C29)</f>
        <v>67150</v>
      </c>
      <c r="D35" s="10">
        <f>SUM('3b.m.'!D29)</f>
        <v>91971</v>
      </c>
      <c r="E35" s="10">
        <f>SUM('3b.m.'!E29)</f>
        <v>72599</v>
      </c>
      <c r="F35" s="1013">
        <f t="shared" si="0"/>
        <v>0.7893683878613911</v>
      </c>
    </row>
    <row r="36" spans="1:6" ht="12">
      <c r="A36" s="10">
        <v>1744</v>
      </c>
      <c r="B36" s="10" t="s">
        <v>1053</v>
      </c>
      <c r="C36" s="10">
        <f>SUM('3b.m.'!C30)</f>
        <v>0</v>
      </c>
      <c r="D36" s="10">
        <f>SUM('3b.m.'!D30)</f>
        <v>0</v>
      </c>
      <c r="E36" s="10">
        <f>SUM('3b.m.'!E30)</f>
        <v>0</v>
      </c>
      <c r="F36" s="610"/>
    </row>
    <row r="37" spans="1:6" ht="12">
      <c r="A37" s="10">
        <v>1745</v>
      </c>
      <c r="B37" s="10" t="s">
        <v>589</v>
      </c>
      <c r="C37" s="10">
        <f>SUM('3b.m.'!C31)</f>
        <v>0</v>
      </c>
      <c r="D37" s="10">
        <f>SUM('3b.m.'!D31)</f>
        <v>0</v>
      </c>
      <c r="E37" s="10">
        <f>SUM('3b.m.'!E31)</f>
        <v>0</v>
      </c>
      <c r="F37" s="610"/>
    </row>
    <row r="38" spans="1:6" ht="12">
      <c r="A38" s="10">
        <v>1746</v>
      </c>
      <c r="B38" s="10" t="s">
        <v>556</v>
      </c>
      <c r="C38" s="10">
        <f>SUM('3b.m.'!C36)</f>
        <v>20500</v>
      </c>
      <c r="D38" s="10">
        <f>SUM('3b.m.'!D36)</f>
        <v>19768</v>
      </c>
      <c r="E38" s="10">
        <f>SUM('3b.m.'!E36)</f>
        <v>17671</v>
      </c>
      <c r="F38" s="1013">
        <f t="shared" si="0"/>
        <v>0.8939194658033185</v>
      </c>
    </row>
    <row r="39" spans="1:6" ht="12">
      <c r="A39" s="10">
        <v>1747</v>
      </c>
      <c r="B39" s="10" t="s">
        <v>555</v>
      </c>
      <c r="C39" s="10"/>
      <c r="D39" s="10">
        <f>SUM('3b.m.'!D35)</f>
        <v>4732</v>
      </c>
      <c r="E39" s="10">
        <f>SUM('3b.m.'!E35)</f>
        <v>4732</v>
      </c>
      <c r="F39" s="1013">
        <f t="shared" si="0"/>
        <v>1</v>
      </c>
    </row>
    <row r="40" spans="1:6" ht="12">
      <c r="A40" s="10">
        <v>1748</v>
      </c>
      <c r="B40" s="7" t="s">
        <v>1026</v>
      </c>
      <c r="C40" s="10"/>
      <c r="D40" s="10"/>
      <c r="E40" s="10"/>
      <c r="F40" s="610"/>
    </row>
    <row r="41" spans="1:6" ht="7.5" customHeight="1">
      <c r="A41" s="10"/>
      <c r="B41" s="10"/>
      <c r="C41" s="10"/>
      <c r="D41" s="10"/>
      <c r="E41" s="10"/>
      <c r="F41" s="610"/>
    </row>
    <row r="42" spans="1:6" ht="12.75">
      <c r="A42" s="10"/>
      <c r="B42" s="284" t="s">
        <v>1103</v>
      </c>
      <c r="C42" s="10"/>
      <c r="D42" s="10"/>
      <c r="E42" s="10"/>
      <c r="F42" s="610"/>
    </row>
    <row r="43" spans="1:6" ht="7.5" customHeight="1">
      <c r="A43" s="4"/>
      <c r="B43" s="234"/>
      <c r="C43" s="10"/>
      <c r="D43" s="10"/>
      <c r="E43" s="10"/>
      <c r="F43" s="610"/>
    </row>
    <row r="44" spans="1:6" ht="12">
      <c r="A44" s="11">
        <v>1750</v>
      </c>
      <c r="B44" s="11" t="s">
        <v>1107</v>
      </c>
      <c r="C44" s="11">
        <f>SUM(C45:C53)</f>
        <v>3906312</v>
      </c>
      <c r="D44" s="11">
        <f>SUM(D45:D54)</f>
        <v>4904874</v>
      </c>
      <c r="E44" s="11">
        <f>SUM(E45:E54)</f>
        <v>4417077</v>
      </c>
      <c r="F44" s="610">
        <f t="shared" si="0"/>
        <v>0.9005485156193614</v>
      </c>
    </row>
    <row r="45" spans="1:6" ht="12">
      <c r="A45" s="10">
        <v>1751</v>
      </c>
      <c r="B45" s="10" t="s">
        <v>1025</v>
      </c>
      <c r="C45" s="10">
        <f>SUM('3c.m.'!C773)</f>
        <v>63834</v>
      </c>
      <c r="D45" s="10">
        <f>SUM('3c.m.'!D773)</f>
        <v>126128</v>
      </c>
      <c r="E45" s="10">
        <f>SUM('3c.m.'!E773)</f>
        <v>121245</v>
      </c>
      <c r="F45" s="1013">
        <f t="shared" si="0"/>
        <v>0.9612853609032095</v>
      </c>
    </row>
    <row r="46" spans="1:6" ht="12">
      <c r="A46" s="10">
        <v>1752</v>
      </c>
      <c r="B46" s="10" t="s">
        <v>553</v>
      </c>
      <c r="C46" s="10">
        <f>SUM('3c.m.'!C774)</f>
        <v>17125</v>
      </c>
      <c r="D46" s="10">
        <f>SUM('3c.m.'!D774)</f>
        <v>36281</v>
      </c>
      <c r="E46" s="10">
        <f>SUM('3c.m.'!E774)</f>
        <v>33323</v>
      </c>
      <c r="F46" s="1013">
        <f t="shared" si="0"/>
        <v>0.9184697224442546</v>
      </c>
    </row>
    <row r="47" spans="1:6" ht="12">
      <c r="A47" s="10">
        <v>1753</v>
      </c>
      <c r="B47" s="10" t="s">
        <v>554</v>
      </c>
      <c r="C47" s="10">
        <f>SUM('3c.m.'!C775)</f>
        <v>2773989</v>
      </c>
      <c r="D47" s="10">
        <f>SUM('3c.m.'!D775)</f>
        <v>3053824</v>
      </c>
      <c r="E47" s="10">
        <f>SUM('3c.m.'!E775)</f>
        <v>2811311</v>
      </c>
      <c r="F47" s="1013">
        <f t="shared" si="0"/>
        <v>0.9205871065261129</v>
      </c>
    </row>
    <row r="48" spans="1:6" ht="12">
      <c r="A48" s="10">
        <v>1754</v>
      </c>
      <c r="B48" s="10" t="s">
        <v>1053</v>
      </c>
      <c r="C48" s="10">
        <f>SUM('3c.m.'!C776)</f>
        <v>153000</v>
      </c>
      <c r="D48" s="10">
        <f>SUM('3c.m.'!D776)</f>
        <v>113881</v>
      </c>
      <c r="E48" s="10">
        <f>SUM('3c.m.'!E776)</f>
        <v>70707</v>
      </c>
      <c r="F48" s="1013">
        <f t="shared" si="0"/>
        <v>0.6208849588605649</v>
      </c>
    </row>
    <row r="49" spans="1:6" ht="12">
      <c r="A49" s="10">
        <v>1755</v>
      </c>
      <c r="B49" s="10" t="s">
        <v>589</v>
      </c>
      <c r="C49" s="10">
        <f>SUM('3c.m.'!C777)</f>
        <v>3500</v>
      </c>
      <c r="D49" s="10">
        <f>SUM('3c.m.'!D777)</f>
        <v>3718</v>
      </c>
      <c r="E49" s="10">
        <f>SUM('3c.m.'!E777)</f>
        <v>1526</v>
      </c>
      <c r="F49" s="1013">
        <f t="shared" si="0"/>
        <v>0.4104357181280258</v>
      </c>
    </row>
    <row r="50" spans="1:6" ht="12">
      <c r="A50" s="10">
        <v>1756</v>
      </c>
      <c r="B50" s="10" t="s">
        <v>1217</v>
      </c>
      <c r="C50" s="10">
        <f>SUM('3c.m.'!C778)</f>
        <v>101664</v>
      </c>
      <c r="D50" s="10">
        <f>SUM('3c.m.'!D778)</f>
        <v>445226</v>
      </c>
      <c r="E50" s="10">
        <f>SUM('3c.m.'!E778)</f>
        <v>377637</v>
      </c>
      <c r="F50" s="1013">
        <f t="shared" si="0"/>
        <v>0.8481917048869563</v>
      </c>
    </row>
    <row r="51" spans="1:6" ht="12">
      <c r="A51" s="7">
        <v>1757</v>
      </c>
      <c r="B51" s="7" t="s">
        <v>555</v>
      </c>
      <c r="C51" s="10"/>
      <c r="D51" s="10">
        <f>SUM('3c.m.'!D781)</f>
        <v>255066</v>
      </c>
      <c r="E51" s="10">
        <f>SUM('3c.m.'!E781)</f>
        <v>255066</v>
      </c>
      <c r="F51" s="1013">
        <f t="shared" si="0"/>
        <v>1</v>
      </c>
    </row>
    <row r="52" spans="1:6" ht="12">
      <c r="A52" s="10">
        <v>1758</v>
      </c>
      <c r="B52" s="10" t="s">
        <v>556</v>
      </c>
      <c r="C52" s="10">
        <f>SUM('3c.m.'!C782)</f>
        <v>93200</v>
      </c>
      <c r="D52" s="10">
        <f>SUM('3c.m.'!D782)</f>
        <v>61206</v>
      </c>
      <c r="E52" s="10">
        <f>SUM('3c.m.'!E782)</f>
        <v>40127</v>
      </c>
      <c r="F52" s="1013">
        <f t="shared" si="0"/>
        <v>0.6556056595758586</v>
      </c>
    </row>
    <row r="53" spans="1:6" ht="12">
      <c r="A53" s="10">
        <v>1759</v>
      </c>
      <c r="B53" s="10" t="s">
        <v>1222</v>
      </c>
      <c r="C53" s="10">
        <f>SUM('3c.m.'!C783)</f>
        <v>700000</v>
      </c>
      <c r="D53" s="10">
        <f>SUM('3c.m.'!D783)</f>
        <v>808244</v>
      </c>
      <c r="E53" s="10">
        <f>SUM('3c.m.'!E783)</f>
        <v>704835</v>
      </c>
      <c r="F53" s="1013">
        <f t="shared" si="0"/>
        <v>0.8720572005483492</v>
      </c>
    </row>
    <row r="54" spans="1:6" ht="12">
      <c r="A54" s="10"/>
      <c r="B54" s="10" t="s">
        <v>407</v>
      </c>
      <c r="C54" s="10"/>
      <c r="D54" s="10">
        <f>SUM('3c.m.'!D785)</f>
        <v>1300</v>
      </c>
      <c r="E54" s="10">
        <f>SUM('3c.m.'!E785)</f>
        <v>1300</v>
      </c>
      <c r="F54" s="1013">
        <f t="shared" si="0"/>
        <v>1</v>
      </c>
    </row>
    <row r="55" spans="1:6" ht="12">
      <c r="A55" s="10"/>
      <c r="B55" s="10"/>
      <c r="C55" s="10"/>
      <c r="D55" s="10"/>
      <c r="E55" s="10"/>
      <c r="F55" s="610"/>
    </row>
    <row r="56" spans="1:6" ht="12">
      <c r="A56" s="6">
        <v>1760</v>
      </c>
      <c r="B56" s="6" t="s">
        <v>1132</v>
      </c>
      <c r="C56" s="6">
        <f>SUM(C57:C62)</f>
        <v>944982</v>
      </c>
      <c r="D56" s="6">
        <f>SUM(D57:D62)</f>
        <v>714020</v>
      </c>
      <c r="E56" s="6">
        <f>SUM(E57:E62)</f>
        <v>711182</v>
      </c>
      <c r="F56" s="610">
        <f t="shared" si="0"/>
        <v>0.9960253214195681</v>
      </c>
    </row>
    <row r="57" spans="1:6" ht="12">
      <c r="A57" s="10">
        <v>1761</v>
      </c>
      <c r="B57" s="10" t="s">
        <v>1025</v>
      </c>
      <c r="C57" s="7">
        <f>SUM('3d.m.'!C53)</f>
        <v>0</v>
      </c>
      <c r="D57" s="7">
        <f>SUM('3d.m.'!D53)</f>
        <v>0</v>
      </c>
      <c r="E57" s="7">
        <f>SUM('3d.m.'!E53)</f>
        <v>0</v>
      </c>
      <c r="F57" s="610"/>
    </row>
    <row r="58" spans="1:6" ht="12">
      <c r="A58" s="7">
        <v>1762</v>
      </c>
      <c r="B58" s="7" t="s">
        <v>553</v>
      </c>
      <c r="C58" s="7">
        <f>SUM('3d.m.'!C54)</f>
        <v>0</v>
      </c>
      <c r="D58" s="7">
        <f>SUM('3d.m.'!D54)</f>
        <v>0</v>
      </c>
      <c r="E58" s="7">
        <f>SUM('3d.m.'!E54)</f>
        <v>0</v>
      </c>
      <c r="F58" s="610"/>
    </row>
    <row r="59" spans="1:6" ht="12">
      <c r="A59" s="10">
        <v>1763</v>
      </c>
      <c r="B59" s="10" t="s">
        <v>554</v>
      </c>
      <c r="C59" s="7">
        <f>SUM('3d.m.'!C55)</f>
        <v>0</v>
      </c>
      <c r="D59" s="7">
        <f>SUM('3d.m.'!D55)</f>
        <v>1500</v>
      </c>
      <c r="E59" s="7">
        <f>SUM('3d.m.'!E55)</f>
        <v>1500</v>
      </c>
      <c r="F59" s="1013">
        <f t="shared" si="0"/>
        <v>1</v>
      </c>
    </row>
    <row r="60" spans="1:6" ht="12">
      <c r="A60" s="10">
        <v>1764</v>
      </c>
      <c r="B60" s="10" t="s">
        <v>1053</v>
      </c>
      <c r="C60" s="7">
        <f>SUM('3d.m.'!C56)</f>
        <v>944982</v>
      </c>
      <c r="D60" s="7">
        <f>SUM('3d.m.'!D56)</f>
        <v>635912</v>
      </c>
      <c r="E60" s="7">
        <f>SUM('3d.m.'!E56)</f>
        <v>634380</v>
      </c>
      <c r="F60" s="1013">
        <f t="shared" si="0"/>
        <v>0.9975908616286531</v>
      </c>
    </row>
    <row r="61" spans="1:6" ht="12">
      <c r="A61" s="10">
        <v>1765</v>
      </c>
      <c r="B61" s="10" t="s">
        <v>1139</v>
      </c>
      <c r="C61" s="7">
        <f>SUM('3d.m.'!C57)</f>
        <v>0</v>
      </c>
      <c r="D61" s="7">
        <f>SUM('3d.m.'!D57)</f>
        <v>76608</v>
      </c>
      <c r="E61" s="7">
        <f>SUM('3d.m.'!E57)</f>
        <v>75302</v>
      </c>
      <c r="F61" s="1013">
        <f t="shared" si="0"/>
        <v>0.982952172096909</v>
      </c>
    </row>
    <row r="62" spans="1:6" ht="12">
      <c r="A62" s="10">
        <v>1766</v>
      </c>
      <c r="B62" s="10" t="s">
        <v>1026</v>
      </c>
      <c r="C62" s="7"/>
      <c r="D62" s="7"/>
      <c r="E62" s="7"/>
      <c r="F62" s="610"/>
    </row>
    <row r="63" spans="1:6" ht="12">
      <c r="A63" s="4"/>
      <c r="B63" s="234"/>
      <c r="C63" s="10"/>
      <c r="D63" s="10"/>
      <c r="E63" s="10"/>
      <c r="F63" s="610"/>
    </row>
    <row r="64" spans="1:6" ht="12">
      <c r="A64" s="6">
        <v>1770</v>
      </c>
      <c r="B64" s="32" t="s">
        <v>1108</v>
      </c>
      <c r="C64" s="6">
        <f>SUM(C67:C73)-C71</f>
        <v>4526274</v>
      </c>
      <c r="D64" s="6">
        <f>SUM(D65:D73)-D71</f>
        <v>3686641</v>
      </c>
      <c r="E64" s="6">
        <f>SUM(E65:E73)-E71</f>
        <v>2245717</v>
      </c>
      <c r="F64" s="610">
        <f t="shared" si="0"/>
        <v>0.6091499009531983</v>
      </c>
    </row>
    <row r="65" spans="1:6" ht="12">
      <c r="A65" s="164">
        <v>1771</v>
      </c>
      <c r="B65" s="10" t="s">
        <v>1025</v>
      </c>
      <c r="C65" s="6"/>
      <c r="D65" s="172">
        <f>SUM('4.mell.'!D110)</f>
        <v>10082</v>
      </c>
      <c r="E65" s="172">
        <f>SUM('4.mell.'!E110)</f>
        <v>9610</v>
      </c>
      <c r="F65" s="1013">
        <f t="shared" si="0"/>
        <v>0.9531838920849038</v>
      </c>
    </row>
    <row r="66" spans="1:6" ht="12">
      <c r="A66" s="164">
        <v>1772</v>
      </c>
      <c r="B66" s="10" t="s">
        <v>553</v>
      </c>
      <c r="C66" s="6"/>
      <c r="D66" s="172">
        <f>SUM('4.mell.'!D111)</f>
        <v>2592</v>
      </c>
      <c r="E66" s="172">
        <f>SUM('4.mell.'!E111)</f>
        <v>2464</v>
      </c>
      <c r="F66" s="1013">
        <f t="shared" si="0"/>
        <v>0.9506172839506173</v>
      </c>
    </row>
    <row r="67" spans="1:6" ht="12">
      <c r="A67" s="10">
        <v>1773</v>
      </c>
      <c r="B67" s="10" t="s">
        <v>554</v>
      </c>
      <c r="C67" s="7">
        <f>SUM('4.mell.'!C112)</f>
        <v>0</v>
      </c>
      <c r="D67" s="7">
        <f>SUM('4.mell.'!D112)-'4.mell.'!D106</f>
        <v>80000</v>
      </c>
      <c r="E67" s="7">
        <f>SUM('4.mell.'!E112)-'4.mell.'!E106</f>
        <v>77042</v>
      </c>
      <c r="F67" s="1013">
        <f t="shared" si="0"/>
        <v>0.963025</v>
      </c>
    </row>
    <row r="68" spans="1:6" ht="12">
      <c r="A68" s="10">
        <v>1774</v>
      </c>
      <c r="B68" s="10" t="s">
        <v>249</v>
      </c>
      <c r="C68" s="7"/>
      <c r="D68" s="7">
        <f>SUM('4.mell.'!D113)</f>
        <v>7241</v>
      </c>
      <c r="E68" s="7">
        <f>SUM('4.mell.'!E113)</f>
        <v>7241</v>
      </c>
      <c r="F68" s="1013">
        <f t="shared" si="0"/>
        <v>1</v>
      </c>
    </row>
    <row r="69" spans="1:6" ht="12">
      <c r="A69" s="10">
        <v>1775</v>
      </c>
      <c r="B69" s="10" t="s">
        <v>557</v>
      </c>
      <c r="C69" s="7">
        <f>SUM('4.mell.'!C119)</f>
        <v>160000</v>
      </c>
      <c r="D69" s="7">
        <f>SUM('4.mell.'!D119)</f>
        <v>294729</v>
      </c>
      <c r="E69" s="7">
        <f>SUM('4.mell.'!E119)</f>
        <v>195790</v>
      </c>
      <c r="F69" s="1013">
        <f t="shared" si="0"/>
        <v>0.6643051752626989</v>
      </c>
    </row>
    <row r="70" spans="1:6" ht="12">
      <c r="A70" s="10">
        <v>1776</v>
      </c>
      <c r="B70" s="10" t="s">
        <v>555</v>
      </c>
      <c r="C70" s="7">
        <f>SUM('4.mell.'!C116)-'4.mell.'!C108</f>
        <v>4336274</v>
      </c>
      <c r="D70" s="7">
        <f>SUM('4.mell.'!D116)-'4.mell.'!D107</f>
        <v>2998657</v>
      </c>
      <c r="E70" s="7">
        <f>SUM('4.mell.'!E116)-'4.mell.'!E107</f>
        <v>1672062</v>
      </c>
      <c r="F70" s="1013">
        <f t="shared" si="0"/>
        <v>0.5576036205541347</v>
      </c>
    </row>
    <row r="71" spans="1:6" ht="12">
      <c r="A71" s="10">
        <v>1777</v>
      </c>
      <c r="B71" s="164" t="s">
        <v>596</v>
      </c>
      <c r="C71" s="790">
        <v>425966</v>
      </c>
      <c r="D71" s="790">
        <v>229597</v>
      </c>
      <c r="E71" s="790"/>
      <c r="F71" s="1013">
        <f t="shared" si="0"/>
        <v>0</v>
      </c>
    </row>
    <row r="72" spans="1:6" ht="12">
      <c r="A72" s="10">
        <v>1778</v>
      </c>
      <c r="B72" s="164" t="s">
        <v>556</v>
      </c>
      <c r="C72" s="790"/>
      <c r="D72" s="172">
        <f>SUM('4.mell.'!D118)</f>
        <v>257664</v>
      </c>
      <c r="E72" s="172">
        <f>SUM('4.mell.'!E118)</f>
        <v>257665</v>
      </c>
      <c r="F72" s="1013">
        <f t="shared" si="0"/>
        <v>1.0000038810233483</v>
      </c>
    </row>
    <row r="73" spans="1:6" ht="12">
      <c r="A73" s="7">
        <v>1779</v>
      </c>
      <c r="B73" s="7" t="s">
        <v>1026</v>
      </c>
      <c r="C73" s="7">
        <f>SUM('4.mell.'!C121)</f>
        <v>30000</v>
      </c>
      <c r="D73" s="7">
        <f>SUM('4.mell.'!D121)</f>
        <v>35676</v>
      </c>
      <c r="E73" s="7">
        <f>SUM('4.mell.'!E121)</f>
        <v>23843</v>
      </c>
      <c r="F73" s="1013">
        <f t="shared" si="0"/>
        <v>0.6683204395111559</v>
      </c>
    </row>
    <row r="74" spans="1:6" ht="12">
      <c r="A74" s="10"/>
      <c r="B74" s="10"/>
      <c r="C74" s="10"/>
      <c r="D74" s="10"/>
      <c r="E74" s="10"/>
      <c r="F74" s="610"/>
    </row>
    <row r="75" spans="1:6" ht="12">
      <c r="A75" s="6">
        <v>1780</v>
      </c>
      <c r="B75" s="6" t="s">
        <v>1109</v>
      </c>
      <c r="C75" s="6">
        <f>SUM(C78:C80)</f>
        <v>86000</v>
      </c>
      <c r="D75" s="6">
        <f>SUM(D76:D80)</f>
        <v>531742</v>
      </c>
      <c r="E75" s="6">
        <f>SUM(E76:E80)</f>
        <v>452767</v>
      </c>
      <c r="F75" s="610">
        <f t="shared" si="0"/>
        <v>0.8514787246446585</v>
      </c>
    </row>
    <row r="76" spans="1:6" ht="12">
      <c r="A76" s="164">
        <v>1781</v>
      </c>
      <c r="B76" s="10" t="s">
        <v>1025</v>
      </c>
      <c r="C76" s="6"/>
      <c r="D76" s="172">
        <f>SUM('5.mell. '!D45)</f>
        <v>762</v>
      </c>
      <c r="E76" s="172">
        <f>SUM('5.mell. '!E45)</f>
        <v>762</v>
      </c>
      <c r="F76" s="1013">
        <f aca="true" t="shared" si="1" ref="F76:F139">SUM(E76/D76)</f>
        <v>1</v>
      </c>
    </row>
    <row r="77" spans="1:6" ht="12">
      <c r="A77" s="164">
        <v>1782</v>
      </c>
      <c r="B77" s="10" t="s">
        <v>553</v>
      </c>
      <c r="C77" s="6"/>
      <c r="D77" s="172">
        <f>SUM('5.mell. '!D46)</f>
        <v>185</v>
      </c>
      <c r="E77" s="172">
        <f>SUM('5.mell. '!E46)</f>
        <v>185</v>
      </c>
      <c r="F77" s="1013">
        <f t="shared" si="1"/>
        <v>1</v>
      </c>
    </row>
    <row r="78" spans="1:6" ht="12">
      <c r="A78" s="10">
        <v>1783</v>
      </c>
      <c r="B78" s="10" t="s">
        <v>554</v>
      </c>
      <c r="C78" s="7">
        <f>SUM('5.mell. '!C47)</f>
        <v>2000</v>
      </c>
      <c r="D78" s="7">
        <f>SUM('5.mell. '!D47)-'5.mell. '!D42</f>
        <v>37649</v>
      </c>
      <c r="E78" s="7">
        <f>SUM('5.mell. '!E47)-'5.mell. '!E42</f>
        <v>37649</v>
      </c>
      <c r="F78" s="1013">
        <f t="shared" si="1"/>
        <v>1</v>
      </c>
    </row>
    <row r="79" spans="1:6" ht="12">
      <c r="A79" s="10">
        <v>1784</v>
      </c>
      <c r="B79" s="10" t="s">
        <v>557</v>
      </c>
      <c r="C79" s="7">
        <f>SUM('5.mell. '!C48)</f>
        <v>0</v>
      </c>
      <c r="D79" s="7">
        <f>SUM('5.mell. '!D53)</f>
        <v>15000</v>
      </c>
      <c r="E79" s="7">
        <f>SUM('5.mell. '!E53)</f>
        <v>15000</v>
      </c>
      <c r="F79" s="1013">
        <f t="shared" si="1"/>
        <v>1</v>
      </c>
    </row>
    <row r="80" spans="1:6" ht="12">
      <c r="A80" s="7">
        <v>1785</v>
      </c>
      <c r="B80" s="10" t="s">
        <v>556</v>
      </c>
      <c r="C80" s="7">
        <f>SUM('5.mell. '!C54)-'5.mell. '!C43</f>
        <v>84000</v>
      </c>
      <c r="D80" s="7">
        <f>SUM('5.mell. '!D52)-'5.mell. '!D41</f>
        <v>478146</v>
      </c>
      <c r="E80" s="7">
        <f>SUM('5.mell. '!E52)-'5.mell. '!E41</f>
        <v>399171</v>
      </c>
      <c r="F80" s="1013">
        <f t="shared" si="1"/>
        <v>0.8348307839028246</v>
      </c>
    </row>
    <row r="81" spans="1:6" s="29" customFormat="1" ht="12">
      <c r="A81" s="7"/>
      <c r="B81" s="158"/>
      <c r="C81" s="10"/>
      <c r="D81" s="10"/>
      <c r="E81" s="10"/>
      <c r="F81" s="1013"/>
    </row>
    <row r="82" spans="1:6" s="34" customFormat="1" ht="13.5" customHeight="1">
      <c r="A82" s="6">
        <v>1801</v>
      </c>
      <c r="B82" s="11" t="s">
        <v>560</v>
      </c>
      <c r="C82" s="6">
        <v>140000</v>
      </c>
      <c r="D82" s="6">
        <v>127501</v>
      </c>
      <c r="E82" s="6">
        <v>127501</v>
      </c>
      <c r="F82" s="610">
        <f t="shared" si="1"/>
        <v>1</v>
      </c>
    </row>
    <row r="83" spans="1:6" s="34" customFormat="1" ht="13.5" customHeight="1">
      <c r="A83" s="6"/>
      <c r="B83" s="11"/>
      <c r="C83" s="6"/>
      <c r="D83" s="6"/>
      <c r="E83" s="6"/>
      <c r="F83" s="610"/>
    </row>
    <row r="84" spans="1:6" s="34" customFormat="1" ht="13.5" customHeight="1">
      <c r="A84" s="6">
        <v>1803</v>
      </c>
      <c r="B84" s="11" t="s">
        <v>1258</v>
      </c>
      <c r="C84" s="6">
        <v>15000</v>
      </c>
      <c r="D84" s="6">
        <v>5000</v>
      </c>
      <c r="E84" s="6">
        <v>3304</v>
      </c>
      <c r="F84" s="610">
        <f t="shared" si="1"/>
        <v>0.6608</v>
      </c>
    </row>
    <row r="85" spans="1:6" ht="12" customHeight="1">
      <c r="A85" s="165"/>
      <c r="B85" s="166"/>
      <c r="C85" s="165"/>
      <c r="D85" s="165"/>
      <c r="E85" s="165"/>
      <c r="F85" s="610"/>
    </row>
    <row r="86" spans="1:6" s="34" customFormat="1" ht="12">
      <c r="A86" s="6">
        <v>1804</v>
      </c>
      <c r="B86" s="11" t="s">
        <v>561</v>
      </c>
      <c r="C86" s="6">
        <v>200000</v>
      </c>
      <c r="D86" s="6">
        <v>158951</v>
      </c>
      <c r="E86" s="6">
        <v>158951</v>
      </c>
      <c r="F86" s="610">
        <f t="shared" si="1"/>
        <v>1</v>
      </c>
    </row>
    <row r="87" spans="1:6" s="34" customFormat="1" ht="12" customHeight="1">
      <c r="A87" s="6"/>
      <c r="B87" s="11"/>
      <c r="C87" s="165"/>
      <c r="D87" s="165"/>
      <c r="E87" s="165"/>
      <c r="F87" s="610"/>
    </row>
    <row r="88" spans="1:6" s="34" customFormat="1" ht="12">
      <c r="A88" s="6">
        <v>1805</v>
      </c>
      <c r="B88" s="11" t="s">
        <v>562</v>
      </c>
      <c r="C88" s="28"/>
      <c r="D88" s="28"/>
      <c r="E88" s="28"/>
      <c r="F88" s="610"/>
    </row>
    <row r="89" spans="1:6" s="34" customFormat="1" ht="12">
      <c r="A89" s="6"/>
      <c r="B89" s="11"/>
      <c r="C89" s="28"/>
      <c r="D89" s="28"/>
      <c r="E89" s="28"/>
      <c r="F89" s="610"/>
    </row>
    <row r="90" spans="1:6" s="34" customFormat="1" ht="12">
      <c r="A90" s="6">
        <v>1806</v>
      </c>
      <c r="B90" s="6" t="s">
        <v>384</v>
      </c>
      <c r="C90" s="6"/>
      <c r="D90" s="165">
        <v>43355</v>
      </c>
      <c r="E90" s="165">
        <v>43355</v>
      </c>
      <c r="F90" s="610">
        <f t="shared" si="1"/>
        <v>1</v>
      </c>
    </row>
    <row r="91" spans="1:6" s="34" customFormat="1" ht="12">
      <c r="A91" s="6"/>
      <c r="B91" s="6"/>
      <c r="C91" s="613"/>
      <c r="D91" s="615"/>
      <c r="E91" s="615"/>
      <c r="F91" s="610"/>
    </row>
    <row r="92" spans="1:6" s="34" customFormat="1" ht="12">
      <c r="A92" s="6">
        <v>1807</v>
      </c>
      <c r="B92" s="11" t="s">
        <v>14</v>
      </c>
      <c r="C92" s="614"/>
      <c r="D92" s="970">
        <v>19302</v>
      </c>
      <c r="E92" s="970">
        <v>19302</v>
      </c>
      <c r="F92" s="610">
        <f t="shared" si="1"/>
        <v>1</v>
      </c>
    </row>
    <row r="93" spans="1:6" s="34" customFormat="1" ht="12">
      <c r="A93" s="6"/>
      <c r="B93" s="11"/>
      <c r="C93" s="613"/>
      <c r="D93" s="615"/>
      <c r="E93" s="615"/>
      <c r="F93" s="610"/>
    </row>
    <row r="94" spans="1:6" s="34" customFormat="1" ht="13.5" customHeight="1">
      <c r="A94" s="6">
        <v>1810</v>
      </c>
      <c r="B94" s="6" t="s">
        <v>563</v>
      </c>
      <c r="C94" s="614">
        <f>SUM(C86+C88+C90+C82+C84)</f>
        <v>355000</v>
      </c>
      <c r="D94" s="614">
        <f>SUM(D86+D88+D90+D82+D84+D92)</f>
        <v>354109</v>
      </c>
      <c r="E94" s="614">
        <f>SUM(E86+E88+E90+E82+E84+E92)</f>
        <v>352413</v>
      </c>
      <c r="F94" s="610">
        <f t="shared" si="1"/>
        <v>0.9952105142766775</v>
      </c>
    </row>
    <row r="95" spans="1:6" s="34" customFormat="1" ht="8.25" customHeight="1">
      <c r="A95" s="6"/>
      <c r="B95" s="6"/>
      <c r="C95" s="614"/>
      <c r="D95" s="614"/>
      <c r="E95" s="614"/>
      <c r="F95" s="610"/>
    </row>
    <row r="96" spans="1:6" s="34" customFormat="1" ht="12">
      <c r="A96" s="6">
        <v>1811</v>
      </c>
      <c r="B96" s="6" t="s">
        <v>565</v>
      </c>
      <c r="C96" s="614"/>
      <c r="D96" s="614"/>
      <c r="E96" s="614"/>
      <c r="F96" s="610"/>
    </row>
    <row r="97" spans="1:6" s="34" customFormat="1" ht="12">
      <c r="A97" s="28"/>
      <c r="B97" s="6"/>
      <c r="C97" s="443"/>
      <c r="D97" s="28"/>
      <c r="E97" s="28"/>
      <c r="F97" s="610"/>
    </row>
    <row r="98" spans="1:6" s="34" customFormat="1" ht="12">
      <c r="A98" s="165">
        <v>1812</v>
      </c>
      <c r="B98" s="165" t="s">
        <v>981</v>
      </c>
      <c r="C98" s="801">
        <f>SUM('6.mell. '!C12)</f>
        <v>59685</v>
      </c>
      <c r="D98" s="6">
        <f>SUM('6.mell. '!D12)</f>
        <v>129002</v>
      </c>
      <c r="E98" s="6"/>
      <c r="F98" s="610">
        <f t="shared" si="1"/>
        <v>0</v>
      </c>
    </row>
    <row r="99" spans="1:6" s="34" customFormat="1" ht="12">
      <c r="A99" s="165">
        <v>1813</v>
      </c>
      <c r="B99" s="166" t="s">
        <v>983</v>
      </c>
      <c r="C99" s="443">
        <f>SUM(C100:C101)</f>
        <v>27016</v>
      </c>
      <c r="D99" s="28">
        <f>SUM(D100:D101)</f>
        <v>6623</v>
      </c>
      <c r="E99" s="28"/>
      <c r="F99" s="610">
        <f t="shared" si="1"/>
        <v>0</v>
      </c>
    </row>
    <row r="100" spans="1:6" s="34" customFormat="1" ht="12">
      <c r="A100" s="172">
        <v>1814</v>
      </c>
      <c r="B100" s="172" t="s">
        <v>1230</v>
      </c>
      <c r="C100" s="800">
        <f>SUM('6.mell. '!C14)</f>
        <v>27016</v>
      </c>
      <c r="D100" s="172">
        <f>SUM('6.mell. '!D14)</f>
        <v>0</v>
      </c>
      <c r="E100" s="172"/>
      <c r="F100" s="610"/>
    </row>
    <row r="101" spans="1:6" s="34" customFormat="1" ht="12">
      <c r="A101" s="172">
        <v>1815</v>
      </c>
      <c r="B101" s="172" t="s">
        <v>1231</v>
      </c>
      <c r="C101" s="801"/>
      <c r="D101" s="172">
        <f>SUM('6.mell. '!D28)</f>
        <v>6623</v>
      </c>
      <c r="E101" s="172"/>
      <c r="F101" s="610">
        <f t="shared" si="1"/>
        <v>0</v>
      </c>
    </row>
    <row r="102" spans="1:6" s="34" customFormat="1" ht="12">
      <c r="A102" s="28">
        <v>1816</v>
      </c>
      <c r="B102" s="165" t="s">
        <v>234</v>
      </c>
      <c r="C102" s="615">
        <f>SUM(C98+C99)</f>
        <v>86701</v>
      </c>
      <c r="D102" s="615">
        <f>SUM(D98+D99)</f>
        <v>135625</v>
      </c>
      <c r="E102" s="615"/>
      <c r="F102" s="610">
        <f t="shared" si="1"/>
        <v>0</v>
      </c>
    </row>
    <row r="103" spans="1:6" ht="12">
      <c r="A103" s="8"/>
      <c r="B103" s="8"/>
      <c r="C103" s="167"/>
      <c r="D103" s="167"/>
      <c r="E103" s="167"/>
      <c r="F103" s="610"/>
    </row>
    <row r="104" spans="1:6" s="38" customFormat="1" ht="13.5" customHeight="1">
      <c r="A104" s="37"/>
      <c r="B104" s="37" t="s">
        <v>195</v>
      </c>
      <c r="C104" s="37"/>
      <c r="D104" s="37"/>
      <c r="E104" s="1244"/>
      <c r="F104" s="610"/>
    </row>
    <row r="105" spans="1:6" s="29" customFormat="1" ht="12" customHeight="1">
      <c r="A105" s="7">
        <v>1821</v>
      </c>
      <c r="B105" s="10" t="s">
        <v>1025</v>
      </c>
      <c r="C105" s="8">
        <f>SUM(C12+C33+C45+C57)</f>
        <v>1138077</v>
      </c>
      <c r="D105" s="8">
        <f>SUM(D12+D33+D45+D57+D65+D76)</f>
        <v>1238226</v>
      </c>
      <c r="E105" s="1245">
        <f>SUM(E12+E33+E45+E57+E65+E76)</f>
        <v>1169180</v>
      </c>
      <c r="F105" s="1013">
        <f t="shared" si="1"/>
        <v>0.9442379662517182</v>
      </c>
    </row>
    <row r="106" spans="1:6" s="29" customFormat="1" ht="12" customHeight="1">
      <c r="A106" s="7">
        <v>1822</v>
      </c>
      <c r="B106" s="10" t="s">
        <v>553</v>
      </c>
      <c r="C106" s="7">
        <f>SUM(C13+C34+C46+C58)</f>
        <v>280577</v>
      </c>
      <c r="D106" s="7">
        <f>SUM(D13+D34+D46+D58+D66+D77)</f>
        <v>337864</v>
      </c>
      <c r="E106" s="546">
        <f>SUM(E13+E34+E46+E58+E66+E77)</f>
        <v>307960</v>
      </c>
      <c r="F106" s="1013">
        <f t="shared" si="1"/>
        <v>0.9114910141358653</v>
      </c>
    </row>
    <row r="107" spans="1:6" s="29" customFormat="1" ht="12">
      <c r="A107" s="509">
        <v>1823</v>
      </c>
      <c r="B107" s="10" t="s">
        <v>554</v>
      </c>
      <c r="C107" s="7">
        <f>SUM(C14+C35+C47+C59+C67+C78+C82+C86+C90)</f>
        <v>3600538</v>
      </c>
      <c r="D107" s="7">
        <f>SUM(D14+D35+D47+D59+D67+D78+D82+D86+D90+D22+D92+D27)</f>
        <v>4106973</v>
      </c>
      <c r="E107" s="546">
        <f>SUM(E14+E35+E47+E59+E67+E78+E82+E86+E90+E22+E92+E27)</f>
        <v>3752709</v>
      </c>
      <c r="F107" s="1013">
        <f t="shared" si="1"/>
        <v>0.9137408500128927</v>
      </c>
    </row>
    <row r="108" spans="1:6" s="29" customFormat="1" ht="12">
      <c r="A108" s="7">
        <v>1824</v>
      </c>
      <c r="B108" s="10" t="s">
        <v>1053</v>
      </c>
      <c r="C108" s="546">
        <f>SUM(C15+C36+C48+C60)</f>
        <v>1097982</v>
      </c>
      <c r="D108" s="546">
        <f>SUM(D15+D36+D48+D60+D68)</f>
        <v>757034</v>
      </c>
      <c r="E108" s="546">
        <f>SUM(E15+E36+E48+E60+E68)</f>
        <v>712328</v>
      </c>
      <c r="F108" s="1013">
        <f t="shared" si="1"/>
        <v>0.9409458491956768</v>
      </c>
    </row>
    <row r="109" spans="1:6" s="29" customFormat="1" ht="12">
      <c r="A109" s="7">
        <v>1825</v>
      </c>
      <c r="B109" s="10" t="s">
        <v>589</v>
      </c>
      <c r="C109" s="8">
        <f>SUM(C16+C37+C49+C61)</f>
        <v>3500</v>
      </c>
      <c r="D109" s="8">
        <f>SUM(D16+D37+D49)</f>
        <v>3718</v>
      </c>
      <c r="E109" s="1245">
        <f>SUM(E16+E37+E49)</f>
        <v>1526</v>
      </c>
      <c r="F109" s="1013">
        <f t="shared" si="1"/>
        <v>0.4104357181280258</v>
      </c>
    </row>
    <row r="110" spans="1:6" s="29" customFormat="1" ht="12">
      <c r="A110" s="7">
        <v>1826</v>
      </c>
      <c r="B110" s="10" t="s">
        <v>1217</v>
      </c>
      <c r="C110" s="8">
        <f>SUM(C50)</f>
        <v>101664</v>
      </c>
      <c r="D110" s="8">
        <f>SUM(D50)</f>
        <v>445226</v>
      </c>
      <c r="E110" s="1245">
        <f>SUM(E50)</f>
        <v>377637</v>
      </c>
      <c r="F110" s="1013">
        <f t="shared" si="1"/>
        <v>0.8481917048869563</v>
      </c>
    </row>
    <row r="111" spans="1:6" s="29" customFormat="1" ht="12">
      <c r="A111" s="7">
        <v>1827</v>
      </c>
      <c r="B111" s="10" t="s">
        <v>232</v>
      </c>
      <c r="C111" s="8">
        <f>SUM(C98)</f>
        <v>59685</v>
      </c>
      <c r="D111" s="8">
        <f>SUM(D98)</f>
        <v>129002</v>
      </c>
      <c r="E111" s="1245">
        <f>SUM(E98)</f>
        <v>0</v>
      </c>
      <c r="F111" s="610">
        <f t="shared" si="1"/>
        <v>0</v>
      </c>
    </row>
    <row r="112" spans="1:6" s="29" customFormat="1" ht="12">
      <c r="A112" s="7">
        <v>1828</v>
      </c>
      <c r="B112" s="7" t="s">
        <v>233</v>
      </c>
      <c r="C112" s="7">
        <f>SUM(C100)</f>
        <v>27016</v>
      </c>
      <c r="D112" s="7">
        <f>SUM(D100)</f>
        <v>0</v>
      </c>
      <c r="E112" s="546">
        <f>SUM(E100)</f>
        <v>0</v>
      </c>
      <c r="F112" s="610"/>
    </row>
    <row r="113" spans="1:6" s="29" customFormat="1" ht="12.75" thickBot="1">
      <c r="A113" s="427">
        <v>1829</v>
      </c>
      <c r="B113" s="427" t="s">
        <v>408</v>
      </c>
      <c r="C113" s="427"/>
      <c r="D113" s="427">
        <f>SUM(D54)</f>
        <v>1300</v>
      </c>
      <c r="E113" s="1234">
        <f>SUM(E54)</f>
        <v>1300</v>
      </c>
      <c r="F113" s="1031">
        <f t="shared" si="1"/>
        <v>1</v>
      </c>
    </row>
    <row r="114" spans="1:6" s="29" customFormat="1" ht="17.25" customHeight="1" thickBot="1">
      <c r="A114" s="544">
        <v>1820</v>
      </c>
      <c r="B114" s="544" t="s">
        <v>150</v>
      </c>
      <c r="C114" s="544">
        <f>SUM(C105:C112)</f>
        <v>6309039</v>
      </c>
      <c r="D114" s="544">
        <f>SUM(D105:D113)</f>
        <v>7019343</v>
      </c>
      <c r="E114" s="1241">
        <f>SUM(E105:E113)</f>
        <v>6322640</v>
      </c>
      <c r="F114" s="1048">
        <f t="shared" si="1"/>
        <v>0.9007452691797508</v>
      </c>
    </row>
    <row r="115" spans="1:6" s="29" customFormat="1" ht="12">
      <c r="A115" s="166"/>
      <c r="B115" s="166"/>
      <c r="C115" s="166"/>
      <c r="D115" s="166"/>
      <c r="E115" s="1239"/>
      <c r="F115" s="1019"/>
    </row>
    <row r="116" spans="1:6" s="29" customFormat="1" ht="12">
      <c r="A116" s="7"/>
      <c r="B116" s="261" t="s">
        <v>196</v>
      </c>
      <c r="C116" s="165"/>
      <c r="D116" s="165"/>
      <c r="E116" s="1246"/>
      <c r="F116" s="610"/>
    </row>
    <row r="117" spans="1:6" s="29" customFormat="1" ht="12">
      <c r="A117" s="7">
        <v>1831</v>
      </c>
      <c r="B117" s="10" t="s">
        <v>555</v>
      </c>
      <c r="C117" s="8">
        <f>SUM(C70+C21)</f>
        <v>4336274</v>
      </c>
      <c r="D117" s="8">
        <f>SUM(D70+D23+D17+D51+D39)</f>
        <v>3319023</v>
      </c>
      <c r="E117" s="1245">
        <f>SUM(E70+E23+E17+E51+E39)</f>
        <v>1990756</v>
      </c>
      <c r="F117" s="1013">
        <f t="shared" si="1"/>
        <v>0.5998018091468483</v>
      </c>
    </row>
    <row r="118" spans="1:6" s="29" customFormat="1" ht="12">
      <c r="A118" s="7">
        <v>1832</v>
      </c>
      <c r="B118" s="10" t="s">
        <v>556</v>
      </c>
      <c r="C118" s="8">
        <f>SUM(C80+C38+C18+C25+C52)</f>
        <v>309942</v>
      </c>
      <c r="D118" s="8">
        <f>SUM(D80+D38+D18+D26+D52+D72)</f>
        <v>945527</v>
      </c>
      <c r="E118" s="1245">
        <f>SUM(E80+E38+E18+E26+E52+E72)</f>
        <v>767652</v>
      </c>
      <c r="F118" s="1013">
        <f t="shared" si="1"/>
        <v>0.8118773974725206</v>
      </c>
    </row>
    <row r="119" spans="1:6" s="29" customFormat="1" ht="12">
      <c r="A119" s="7">
        <v>1833</v>
      </c>
      <c r="B119" s="10" t="s">
        <v>557</v>
      </c>
      <c r="C119" s="7">
        <f>SUM(C88+C53+C69)</f>
        <v>860000</v>
      </c>
      <c r="D119" s="7">
        <f>SUM(D88+D53+D69+D61+D79)</f>
        <v>1194581</v>
      </c>
      <c r="E119" s="546">
        <f>SUM(E88+E53+E69+E61+E79)</f>
        <v>990927</v>
      </c>
      <c r="F119" s="1013">
        <f t="shared" si="1"/>
        <v>0.8295184671445469</v>
      </c>
    </row>
    <row r="120" spans="1:6" s="29" customFormat="1" ht="12">
      <c r="A120" s="7">
        <v>1834</v>
      </c>
      <c r="B120" s="10" t="s">
        <v>507</v>
      </c>
      <c r="C120" s="164">
        <f>SUM(C19+C84+C73)</f>
        <v>45000</v>
      </c>
      <c r="D120" s="164">
        <f>SUM(D19+D84+D73)</f>
        <v>40676</v>
      </c>
      <c r="E120" s="1224">
        <f>SUM(E19+E84+E73)</f>
        <v>27147</v>
      </c>
      <c r="F120" s="1013">
        <f t="shared" si="1"/>
        <v>0.6673960074736945</v>
      </c>
    </row>
    <row r="121" spans="1:6" s="29" customFormat="1" ht="12">
      <c r="A121" s="7">
        <v>1835</v>
      </c>
      <c r="B121" s="10" t="s">
        <v>232</v>
      </c>
      <c r="C121" s="8"/>
      <c r="D121" s="8"/>
      <c r="E121" s="1245"/>
      <c r="F121" s="610"/>
    </row>
    <row r="122" spans="1:6" s="29" customFormat="1" ht="12.75" thickBot="1">
      <c r="A122" s="260">
        <v>1836</v>
      </c>
      <c r="B122" s="260" t="s">
        <v>235</v>
      </c>
      <c r="C122" s="260">
        <f>SUM(C101)</f>
        <v>0</v>
      </c>
      <c r="D122" s="260">
        <f>SUM(D101)</f>
        <v>6623</v>
      </c>
      <c r="E122" s="1236">
        <f>SUM(E101)</f>
        <v>0</v>
      </c>
      <c r="F122" s="1029">
        <f t="shared" si="1"/>
        <v>0</v>
      </c>
    </row>
    <row r="123" spans="1:6" s="29" customFormat="1" ht="18.75" customHeight="1" thickBot="1">
      <c r="A123" s="440">
        <v>1830</v>
      </c>
      <c r="B123" s="440" t="s">
        <v>197</v>
      </c>
      <c r="C123" s="543">
        <f>SUM(C117:C122)</f>
        <v>5551216</v>
      </c>
      <c r="D123" s="543">
        <f>SUM(D117:D122)</f>
        <v>5506430</v>
      </c>
      <c r="E123" s="1226">
        <f>SUM(E117:E122)</f>
        <v>3776482</v>
      </c>
      <c r="F123" s="1048">
        <f t="shared" si="1"/>
        <v>0.6858312917807</v>
      </c>
    </row>
    <row r="124" spans="1:6" s="29" customFormat="1" ht="12">
      <c r="A124" s="166"/>
      <c r="B124" s="164"/>
      <c r="C124" s="548"/>
      <c r="D124" s="548"/>
      <c r="E124" s="1224"/>
      <c r="F124" s="1019"/>
    </row>
    <row r="125" spans="1:6" s="29" customFormat="1" ht="12">
      <c r="A125" s="172">
        <v>1841</v>
      </c>
      <c r="B125" s="347" t="s">
        <v>236</v>
      </c>
      <c r="C125" s="166"/>
      <c r="D125" s="166"/>
      <c r="E125" s="166"/>
      <c r="F125" s="610"/>
    </row>
    <row r="126" spans="1:6" s="29" customFormat="1" ht="12">
      <c r="A126" s="172">
        <v>1842</v>
      </c>
      <c r="B126" s="341" t="s">
        <v>237</v>
      </c>
      <c r="C126" s="166"/>
      <c r="D126" s="166"/>
      <c r="E126" s="1239"/>
      <c r="F126" s="610"/>
    </row>
    <row r="127" spans="1:6" s="29" customFormat="1" ht="12">
      <c r="A127" s="172">
        <v>1843</v>
      </c>
      <c r="B127" s="341" t="s">
        <v>156</v>
      </c>
      <c r="C127" s="166"/>
      <c r="D127" s="166"/>
      <c r="E127" s="1239"/>
      <c r="F127" s="610"/>
    </row>
    <row r="128" spans="1:6" s="29" customFormat="1" ht="12">
      <c r="A128" s="172">
        <v>1844</v>
      </c>
      <c r="B128" s="341" t="s">
        <v>202</v>
      </c>
      <c r="C128" s="166">
        <f>SUM(C129:C133)</f>
        <v>4931233</v>
      </c>
      <c r="D128" s="166">
        <f>SUM(D129:D133)</f>
        <v>5038493</v>
      </c>
      <c r="E128" s="1239">
        <f>SUM(E129:E133)</f>
        <v>4674275</v>
      </c>
      <c r="F128" s="610">
        <f t="shared" si="1"/>
        <v>0.927712909395726</v>
      </c>
    </row>
    <row r="129" spans="1:6" s="29" customFormat="1" ht="12">
      <c r="A129" s="172">
        <v>1845</v>
      </c>
      <c r="B129" s="164" t="s">
        <v>1045</v>
      </c>
      <c r="C129" s="164">
        <f>SUM('2.mell '!C524)</f>
        <v>2902336</v>
      </c>
      <c r="D129" s="164">
        <f>SUM('2.mell '!D524)</f>
        <v>3107578</v>
      </c>
      <c r="E129" s="1224">
        <f>SUM('2.mell '!E524)</f>
        <v>2903298</v>
      </c>
      <c r="F129" s="1013">
        <f t="shared" si="1"/>
        <v>0.9342639187174063</v>
      </c>
    </row>
    <row r="130" spans="1:6" s="29" customFormat="1" ht="12">
      <c r="A130" s="172">
        <v>1846</v>
      </c>
      <c r="B130" s="172" t="s">
        <v>1046</v>
      </c>
      <c r="C130" s="164">
        <f>SUM('2.mell '!C525)</f>
        <v>212923</v>
      </c>
      <c r="D130" s="164">
        <f>SUM('2.mell '!D525)</f>
        <v>212923</v>
      </c>
      <c r="E130" s="1224">
        <f>SUM('2.mell '!E525)</f>
        <v>227946</v>
      </c>
      <c r="F130" s="1013">
        <f t="shared" si="1"/>
        <v>1.070556022599719</v>
      </c>
    </row>
    <row r="131" spans="1:6" s="29" customFormat="1" ht="12">
      <c r="A131" s="172">
        <v>1847</v>
      </c>
      <c r="B131" s="164" t="s">
        <v>1006</v>
      </c>
      <c r="C131" s="164"/>
      <c r="D131" s="164"/>
      <c r="E131" s="1224"/>
      <c r="F131" s="610"/>
    </row>
    <row r="132" spans="1:6" s="29" customFormat="1" ht="12">
      <c r="A132" s="172">
        <v>1848</v>
      </c>
      <c r="B132" s="164" t="s">
        <v>198</v>
      </c>
      <c r="C132" s="164">
        <f>SUM('1b.mell '!C184)</f>
        <v>244410</v>
      </c>
      <c r="D132" s="164">
        <f>SUM('1b.mell '!D184)</f>
        <v>274791</v>
      </c>
      <c r="E132" s="1224">
        <f>SUM('1b.mell '!E184)</f>
        <v>263920</v>
      </c>
      <c r="F132" s="1013">
        <f t="shared" si="1"/>
        <v>0.9604390245677624</v>
      </c>
    </row>
    <row r="133" spans="1:6" s="29" customFormat="1" ht="12.75" thickBot="1">
      <c r="A133" s="439">
        <v>1849</v>
      </c>
      <c r="B133" s="164" t="s">
        <v>1224</v>
      </c>
      <c r="C133" s="439">
        <f>SUM('1b.mell '!C159)</f>
        <v>1571564</v>
      </c>
      <c r="D133" s="439">
        <f>SUM('1b.mell '!D159)</f>
        <v>1443201</v>
      </c>
      <c r="E133" s="1240">
        <f>SUM('1b.mell '!E159)</f>
        <v>1279111</v>
      </c>
      <c r="F133" s="1031">
        <f t="shared" si="1"/>
        <v>0.886301353726889</v>
      </c>
    </row>
    <row r="134" spans="1:6" s="29" customFormat="1" ht="18.75" customHeight="1" thickBot="1">
      <c r="A134" s="258">
        <v>1840</v>
      </c>
      <c r="B134" s="440" t="s">
        <v>152</v>
      </c>
      <c r="C134" s="544">
        <f>SUM(C128)</f>
        <v>4931233</v>
      </c>
      <c r="D134" s="544">
        <f>SUM(D128)</f>
        <v>5038493</v>
      </c>
      <c r="E134" s="1241">
        <f>SUM(E128)</f>
        <v>4674275</v>
      </c>
      <c r="F134" s="1048">
        <f t="shared" si="1"/>
        <v>0.927712909395726</v>
      </c>
    </row>
    <row r="135" spans="1:6" s="29" customFormat="1" ht="12">
      <c r="A135" s="547"/>
      <c r="B135" s="547"/>
      <c r="C135" s="547"/>
      <c r="D135" s="166"/>
      <c r="E135" s="1239"/>
      <c r="F135" s="1019"/>
    </row>
    <row r="136" spans="1:6" s="29" customFormat="1" ht="12">
      <c r="A136" s="166">
        <v>1851</v>
      </c>
      <c r="B136" s="335" t="s">
        <v>236</v>
      </c>
      <c r="C136" s="166">
        <v>630860</v>
      </c>
      <c r="D136" s="166">
        <v>772788</v>
      </c>
      <c r="E136" s="1239">
        <v>758725</v>
      </c>
      <c r="F136" s="610">
        <f t="shared" si="1"/>
        <v>0.9818022536581831</v>
      </c>
    </row>
    <row r="137" spans="1:6" s="29" customFormat="1" ht="12">
      <c r="A137" s="165">
        <v>1852</v>
      </c>
      <c r="B137" s="348" t="s">
        <v>238</v>
      </c>
      <c r="C137" s="166">
        <f>SUM(C138:C142)</f>
        <v>56371</v>
      </c>
      <c r="D137" s="166">
        <f>SUM(D138:D142)</f>
        <v>56371</v>
      </c>
      <c r="E137" s="1239">
        <f>SUM(E138:E142)</f>
        <v>44244</v>
      </c>
      <c r="F137" s="610">
        <f t="shared" si="1"/>
        <v>0.7848716538645758</v>
      </c>
    </row>
    <row r="138" spans="1:6" s="29" customFormat="1" ht="12">
      <c r="A138" s="172">
        <v>1853</v>
      </c>
      <c r="B138" s="178" t="s">
        <v>559</v>
      </c>
      <c r="C138" s="164">
        <v>3520</v>
      </c>
      <c r="D138" s="164">
        <v>3520</v>
      </c>
      <c r="E138" s="1224">
        <v>3520</v>
      </c>
      <c r="F138" s="1013">
        <f t="shared" si="1"/>
        <v>1</v>
      </c>
    </row>
    <row r="139" spans="1:6" s="29" customFormat="1" ht="12">
      <c r="A139" s="172">
        <v>1854</v>
      </c>
      <c r="B139" s="178" t="s">
        <v>1100</v>
      </c>
      <c r="C139" s="164">
        <v>1479</v>
      </c>
      <c r="D139" s="164">
        <v>1479</v>
      </c>
      <c r="E139" s="1224">
        <v>1479</v>
      </c>
      <c r="F139" s="1013">
        <f t="shared" si="1"/>
        <v>1</v>
      </c>
    </row>
    <row r="140" spans="1:6" s="29" customFormat="1" ht="12">
      <c r="A140" s="172">
        <v>1855</v>
      </c>
      <c r="B140" s="178" t="s">
        <v>1235</v>
      </c>
      <c r="C140" s="164">
        <v>12127</v>
      </c>
      <c r="D140" s="164">
        <v>12127</v>
      </c>
      <c r="E140" s="1224"/>
      <c r="F140" s="1013">
        <f aca="true" t="shared" si="2" ref="F140:F199">SUM(E140/D140)</f>
        <v>0</v>
      </c>
    </row>
    <row r="141" spans="1:6" s="29" customFormat="1" ht="12">
      <c r="A141" s="172">
        <v>1856</v>
      </c>
      <c r="B141" s="7" t="s">
        <v>558</v>
      </c>
      <c r="C141" s="172">
        <v>9931</v>
      </c>
      <c r="D141" s="172">
        <v>9931</v>
      </c>
      <c r="E141" s="1230">
        <v>9931</v>
      </c>
      <c r="F141" s="1013">
        <f t="shared" si="2"/>
        <v>1</v>
      </c>
    </row>
    <row r="142" spans="1:6" s="29" customFormat="1" ht="12">
      <c r="A142" s="172">
        <v>1857</v>
      </c>
      <c r="B142" s="7" t="s">
        <v>1259</v>
      </c>
      <c r="C142" s="172">
        <v>29314</v>
      </c>
      <c r="D142" s="172">
        <v>29314</v>
      </c>
      <c r="E142" s="1230">
        <v>29314</v>
      </c>
      <c r="F142" s="1013">
        <f t="shared" si="2"/>
        <v>1</v>
      </c>
    </row>
    <row r="143" spans="1:6" s="29" customFormat="1" ht="12">
      <c r="A143" s="172">
        <v>1861</v>
      </c>
      <c r="B143" s="341" t="s">
        <v>156</v>
      </c>
      <c r="C143" s="166"/>
      <c r="D143" s="166"/>
      <c r="E143" s="1239"/>
      <c r="F143" s="610"/>
    </row>
    <row r="144" spans="1:6" s="29" customFormat="1" ht="12">
      <c r="A144" s="172">
        <v>1862</v>
      </c>
      <c r="B144" s="341" t="s">
        <v>202</v>
      </c>
      <c r="C144" s="167">
        <f>SUM(C145:C146)</f>
        <v>132742</v>
      </c>
      <c r="D144" s="167">
        <f>SUM(D145:D146)</f>
        <v>217311</v>
      </c>
      <c r="E144" s="1242">
        <f>SUM(E145:E146)</f>
        <v>134317</v>
      </c>
      <c r="F144" s="610">
        <f t="shared" si="2"/>
        <v>0.6180865211609169</v>
      </c>
    </row>
    <row r="145" spans="1:6" s="29" customFormat="1" ht="12">
      <c r="A145" s="172">
        <v>1863</v>
      </c>
      <c r="B145" s="164" t="s">
        <v>1094</v>
      </c>
      <c r="C145" s="172">
        <f>SUM('1b.mell '!C187)</f>
        <v>20500</v>
      </c>
      <c r="D145" s="172">
        <f>SUM('1b.mell '!D187)</f>
        <v>24500</v>
      </c>
      <c r="E145" s="1230">
        <f>SUM('1b.mell '!E187)</f>
        <v>22402</v>
      </c>
      <c r="F145" s="1013">
        <f t="shared" si="2"/>
        <v>0.9143673469387755</v>
      </c>
    </row>
    <row r="146" spans="1:6" s="29" customFormat="1" ht="12.75" thickBot="1">
      <c r="A146" s="439">
        <v>1864</v>
      </c>
      <c r="B146" s="164" t="s">
        <v>1224</v>
      </c>
      <c r="C146" s="176">
        <f>SUM('1b.mell '!C162)</f>
        <v>112242</v>
      </c>
      <c r="D146" s="176">
        <f>SUM('1b.mell '!D162)</f>
        <v>192811</v>
      </c>
      <c r="E146" s="1243">
        <f>SUM('1b.mell '!E162)</f>
        <v>111915</v>
      </c>
      <c r="F146" s="1031">
        <f t="shared" si="2"/>
        <v>0.5804388753753675</v>
      </c>
    </row>
    <row r="147" spans="1:6" s="29" customFormat="1" ht="18.75" customHeight="1" thickBot="1">
      <c r="A147" s="543">
        <v>1865</v>
      </c>
      <c r="B147" s="440" t="s">
        <v>159</v>
      </c>
      <c r="C147" s="440">
        <f>SUM(C136+C137+C144)</f>
        <v>819973</v>
      </c>
      <c r="D147" s="440">
        <f>SUM(D136+D137+D144)</f>
        <v>1046470</v>
      </c>
      <c r="E147" s="1235">
        <f>SUM(E136+E137+E144)</f>
        <v>937286</v>
      </c>
      <c r="F147" s="1048">
        <f t="shared" si="2"/>
        <v>0.8956644719867746</v>
      </c>
    </row>
    <row r="148" spans="1:6" s="29" customFormat="1" ht="18.75" customHeight="1" thickBot="1">
      <c r="A148" s="543"/>
      <c r="B148" s="969"/>
      <c r="C148" s="440"/>
      <c r="D148" s="440"/>
      <c r="E148" s="1235"/>
      <c r="F148" s="892"/>
    </row>
    <row r="149" spans="1:6" s="29" customFormat="1" ht="18" customHeight="1" thickBot="1">
      <c r="A149" s="258">
        <v>1870</v>
      </c>
      <c r="B149" s="438" t="s">
        <v>199</v>
      </c>
      <c r="C149" s="258">
        <f>SUM(C147+C134+C123+C114)</f>
        <v>17611461</v>
      </c>
      <c r="D149" s="258">
        <f>SUM(D147+D134+D123+D114)</f>
        <v>18610736</v>
      </c>
      <c r="E149" s="258">
        <f>SUM(E147+E134+E123+E114)</f>
        <v>15710683</v>
      </c>
      <c r="F149" s="892">
        <f t="shared" si="2"/>
        <v>0.8441731159906841</v>
      </c>
    </row>
    <row r="150" spans="1:6" s="29" customFormat="1" ht="12.75" thickBot="1">
      <c r="A150" s="161"/>
      <c r="B150" s="437"/>
      <c r="C150" s="232"/>
      <c r="D150" s="258"/>
      <c r="E150" s="258"/>
      <c r="F150" s="892"/>
    </row>
    <row r="151" spans="1:6" ht="7.5" customHeight="1">
      <c r="A151" s="11"/>
      <c r="B151" s="138"/>
      <c r="C151" s="138"/>
      <c r="D151" s="11"/>
      <c r="E151" s="11"/>
      <c r="F151" s="1019"/>
    </row>
    <row r="152" spans="1:6" s="41" customFormat="1" ht="12" customHeight="1">
      <c r="A152" s="19"/>
      <c r="B152" s="40" t="s">
        <v>1104</v>
      </c>
      <c r="C152" s="40"/>
      <c r="D152" s="40"/>
      <c r="E152" s="40"/>
      <c r="F152" s="610"/>
    </row>
    <row r="153" spans="1:6" s="41" customFormat="1" ht="9" customHeight="1">
      <c r="A153" s="19"/>
      <c r="B153" s="40"/>
      <c r="C153" s="40"/>
      <c r="D153" s="40"/>
      <c r="E153" s="40"/>
      <c r="F153" s="610"/>
    </row>
    <row r="154" spans="1:6" s="41" customFormat="1" ht="12" customHeight="1">
      <c r="A154" s="19"/>
      <c r="B154" s="203" t="s">
        <v>195</v>
      </c>
      <c r="C154" s="40"/>
      <c r="D154" s="40"/>
      <c r="E154" s="40"/>
      <c r="F154" s="610"/>
    </row>
    <row r="155" spans="1:6" s="29" customFormat="1" ht="12">
      <c r="A155" s="7">
        <v>1911</v>
      </c>
      <c r="B155" s="10" t="s">
        <v>1025</v>
      </c>
      <c r="C155" s="7">
        <f>SUM('2.mell '!C530)</f>
        <v>1465636</v>
      </c>
      <c r="D155" s="7">
        <f>SUM('2.mell '!D530)</f>
        <v>1591186</v>
      </c>
      <c r="E155" s="7">
        <f>SUM('2.mell '!E530)</f>
        <v>1533376</v>
      </c>
      <c r="F155" s="1013">
        <f t="shared" si="2"/>
        <v>0.9636686094523205</v>
      </c>
    </row>
    <row r="156" spans="1:6" s="29" customFormat="1" ht="12">
      <c r="A156" s="7">
        <v>1912</v>
      </c>
      <c r="B156" s="10" t="s">
        <v>553</v>
      </c>
      <c r="C156" s="7">
        <f>SUM('2.mell '!C531)</f>
        <v>385319</v>
      </c>
      <c r="D156" s="7">
        <f>SUM('2.mell '!D531)</f>
        <v>412657</v>
      </c>
      <c r="E156" s="7">
        <f>SUM('2.mell '!E531)</f>
        <v>385198</v>
      </c>
      <c r="F156" s="1013">
        <f t="shared" si="2"/>
        <v>0.9334580535408341</v>
      </c>
    </row>
    <row r="157" spans="1:6" s="29" customFormat="1" ht="12">
      <c r="A157" s="7">
        <v>1913</v>
      </c>
      <c r="B157" s="7" t="s">
        <v>554</v>
      </c>
      <c r="C157" s="7">
        <f>SUM('2.mell '!C532)</f>
        <v>1654699</v>
      </c>
      <c r="D157" s="7">
        <f>SUM('2.mell '!D532)</f>
        <v>1861379</v>
      </c>
      <c r="E157" s="7">
        <f>SUM('2.mell '!E532)</f>
        <v>1705677</v>
      </c>
      <c r="F157" s="1013">
        <f t="shared" si="2"/>
        <v>0.9163512643045828</v>
      </c>
    </row>
    <row r="158" spans="1:6" s="39" customFormat="1" ht="12">
      <c r="A158" s="255">
        <v>1914</v>
      </c>
      <c r="B158" s="33" t="s">
        <v>958</v>
      </c>
      <c r="C158" s="7"/>
      <c r="D158" s="7"/>
      <c r="E158" s="7"/>
      <c r="F158" s="610"/>
    </row>
    <row r="159" spans="1:6" s="39" customFormat="1" ht="12">
      <c r="A159" s="255">
        <v>1915</v>
      </c>
      <c r="B159" s="10" t="s">
        <v>1053</v>
      </c>
      <c r="C159" s="7">
        <f>SUM('2.mell '!C533)</f>
        <v>0</v>
      </c>
      <c r="D159" s="7">
        <f>SUM('2.mell '!D533)</f>
        <v>0</v>
      </c>
      <c r="E159" s="7">
        <f>SUM('2.mell '!E533)</f>
        <v>0</v>
      </c>
      <c r="F159" s="610"/>
    </row>
    <row r="160" spans="1:6" s="29" customFormat="1" ht="12">
      <c r="A160" s="7">
        <v>1916</v>
      </c>
      <c r="B160" s="10" t="s">
        <v>589</v>
      </c>
      <c r="C160" s="7">
        <f>SUM('2.mell '!C534)</f>
        <v>0</v>
      </c>
      <c r="D160" s="7">
        <f>SUM('2.mell '!D534)</f>
        <v>4342</v>
      </c>
      <c r="E160" s="7">
        <f>SUM('2.mell '!E534)</f>
        <v>2715</v>
      </c>
      <c r="F160" s="1013">
        <f t="shared" si="2"/>
        <v>0.6252878857669277</v>
      </c>
    </row>
    <row r="161" spans="1:6" s="29" customFormat="1" ht="12">
      <c r="A161" s="165">
        <v>1910</v>
      </c>
      <c r="B161" s="166" t="s">
        <v>150</v>
      </c>
      <c r="C161" s="165">
        <f>SUM(C155:C160)</f>
        <v>3505654</v>
      </c>
      <c r="D161" s="165">
        <f>SUM(D155:D160)</f>
        <v>3869564</v>
      </c>
      <c r="E161" s="165">
        <f>SUM(E155:E160)</f>
        <v>3626966</v>
      </c>
      <c r="F161" s="610">
        <f t="shared" si="2"/>
        <v>0.9373061151075418</v>
      </c>
    </row>
    <row r="162" spans="1:6" s="29" customFormat="1" ht="12">
      <c r="A162" s="7"/>
      <c r="B162" s="254" t="s">
        <v>196</v>
      </c>
      <c r="C162" s="165"/>
      <c r="D162" s="165"/>
      <c r="E162" s="165"/>
      <c r="F162" s="610"/>
    </row>
    <row r="163" spans="1:6" s="29" customFormat="1" ht="12">
      <c r="A163" s="7">
        <v>1921</v>
      </c>
      <c r="B163" s="10" t="s">
        <v>555</v>
      </c>
      <c r="C163" s="7">
        <f>SUM('2.mell '!C536)</f>
        <v>0</v>
      </c>
      <c r="D163" s="7">
        <f>SUM('2.mell '!D536)</f>
        <v>4000</v>
      </c>
      <c r="E163" s="7">
        <f>SUM('2.mell '!E536)</f>
        <v>0</v>
      </c>
      <c r="F163" s="610">
        <f t="shared" si="2"/>
        <v>0</v>
      </c>
    </row>
    <row r="164" spans="1:6" s="29" customFormat="1" ht="12">
      <c r="A164" s="7">
        <v>1922</v>
      </c>
      <c r="B164" s="10" t="s">
        <v>556</v>
      </c>
      <c r="C164" s="7">
        <f>SUM('2.mell '!C537)</f>
        <v>0</v>
      </c>
      <c r="D164" s="7">
        <f>SUM('2.mell '!D537)</f>
        <v>22753</v>
      </c>
      <c r="E164" s="7">
        <f>SUM('2.mell '!E537)</f>
        <v>27062</v>
      </c>
      <c r="F164" s="1013">
        <f t="shared" si="2"/>
        <v>1.189381620006153</v>
      </c>
    </row>
    <row r="165" spans="1:6" s="29" customFormat="1" ht="12">
      <c r="A165" s="7">
        <v>1923</v>
      </c>
      <c r="B165" s="10" t="s">
        <v>557</v>
      </c>
      <c r="C165" s="7"/>
      <c r="D165" s="7"/>
      <c r="E165" s="7"/>
      <c r="F165" s="610"/>
    </row>
    <row r="166" spans="1:6" s="29" customFormat="1" ht="12.75" thickBot="1">
      <c r="A166" s="257">
        <v>1920</v>
      </c>
      <c r="B166" s="257" t="s">
        <v>170</v>
      </c>
      <c r="C166" s="257">
        <f>SUM(C163:C165)</f>
        <v>0</v>
      </c>
      <c r="D166" s="257">
        <f>SUM(D163:D165)</f>
        <v>26753</v>
      </c>
      <c r="E166" s="257">
        <f>SUM(E163:E165)</f>
        <v>27062</v>
      </c>
      <c r="F166" s="1029">
        <f t="shared" si="2"/>
        <v>1.0115501065301087</v>
      </c>
    </row>
    <row r="167" spans="1:6" s="29" customFormat="1" ht="16.5" customHeight="1" thickBot="1">
      <c r="A167" s="258"/>
      <c r="B167" s="440" t="s">
        <v>622</v>
      </c>
      <c r="C167" s="258"/>
      <c r="D167" s="258"/>
      <c r="E167" s="258">
        <f>SUM('2.mell '!E540)</f>
        <v>-7496</v>
      </c>
      <c r="F167" s="892"/>
    </row>
    <row r="168" spans="1:6" s="43" customFormat="1" ht="13.5" thickBot="1">
      <c r="A168" s="42">
        <v>1940</v>
      </c>
      <c r="B168" s="259" t="s">
        <v>1232</v>
      </c>
      <c r="C168" s="44">
        <f>SUM(C161+C166)</f>
        <v>3505654</v>
      </c>
      <c r="D168" s="44">
        <f>SUM(D161+D166)</f>
        <v>3896317</v>
      </c>
      <c r="E168" s="44">
        <f>SUM(E161+E166+E167)</f>
        <v>3646532</v>
      </c>
      <c r="F168" s="892">
        <f t="shared" si="2"/>
        <v>0.9358920231593066</v>
      </c>
    </row>
    <row r="169" spans="1:6" s="43" customFormat="1" ht="12.75">
      <c r="A169" s="253"/>
      <c r="B169" s="714"/>
      <c r="C169" s="253"/>
      <c r="D169" s="253"/>
      <c r="E169" s="253"/>
      <c r="F169" s="1019"/>
    </row>
    <row r="170" spans="1:6" ht="14.25" customHeight="1">
      <c r="A170" s="19"/>
      <c r="B170" s="19" t="s">
        <v>1233</v>
      </c>
      <c r="C170" s="19"/>
      <c r="D170" s="19"/>
      <c r="E170" s="1237"/>
      <c r="F170" s="610"/>
    </row>
    <row r="171" spans="1:6" ht="14.25" customHeight="1">
      <c r="A171" s="19"/>
      <c r="B171" s="203" t="s">
        <v>195</v>
      </c>
      <c r="C171" s="40"/>
      <c r="D171" s="40"/>
      <c r="E171" s="1238"/>
      <c r="F171" s="610"/>
    </row>
    <row r="172" spans="1:6" ht="12">
      <c r="A172" s="7">
        <v>1951</v>
      </c>
      <c r="B172" s="10" t="s">
        <v>946</v>
      </c>
      <c r="C172" s="10">
        <f aca="true" t="shared" si="3" ref="C172:D174">SUM(C105+C155)</f>
        <v>2603713</v>
      </c>
      <c r="D172" s="10">
        <f t="shared" si="3"/>
        <v>2829412</v>
      </c>
      <c r="E172" s="1233">
        <f>SUM(E105+E155)</f>
        <v>2702556</v>
      </c>
      <c r="F172" s="1013">
        <f t="shared" si="2"/>
        <v>0.9551652428137012</v>
      </c>
    </row>
    <row r="173" spans="1:6" ht="12">
      <c r="A173" s="7">
        <v>1952</v>
      </c>
      <c r="B173" s="10" t="s">
        <v>1079</v>
      </c>
      <c r="C173" s="10">
        <f t="shared" si="3"/>
        <v>665896</v>
      </c>
      <c r="D173" s="10">
        <f t="shared" si="3"/>
        <v>750521</v>
      </c>
      <c r="E173" s="1233">
        <f>SUM(E106+E156)</f>
        <v>693158</v>
      </c>
      <c r="F173" s="1013">
        <f t="shared" si="2"/>
        <v>0.9235690940026995</v>
      </c>
    </row>
    <row r="174" spans="1:6" ht="12">
      <c r="A174" s="7">
        <v>1953</v>
      </c>
      <c r="B174" s="10" t="s">
        <v>1080</v>
      </c>
      <c r="C174" s="10">
        <f t="shared" si="3"/>
        <v>5255237</v>
      </c>
      <c r="D174" s="10">
        <f t="shared" si="3"/>
        <v>5968352</v>
      </c>
      <c r="E174" s="1233">
        <f>SUM(E107+E157)</f>
        <v>5458386</v>
      </c>
      <c r="F174" s="1013">
        <f t="shared" si="2"/>
        <v>0.9145549726289602</v>
      </c>
    </row>
    <row r="175" spans="1:6" ht="12">
      <c r="A175" s="7">
        <v>1954</v>
      </c>
      <c r="B175" s="10" t="s">
        <v>505</v>
      </c>
      <c r="C175" s="10">
        <f>SUM(C108+C159)</f>
        <v>1097982</v>
      </c>
      <c r="D175" s="10">
        <f>SUM(D108+D159)</f>
        <v>757034</v>
      </c>
      <c r="E175" s="1233">
        <f>SUM(E108+E159)</f>
        <v>712328</v>
      </c>
      <c r="F175" s="1013">
        <f t="shared" si="2"/>
        <v>0.9409458491956768</v>
      </c>
    </row>
    <row r="176" spans="1:6" ht="12">
      <c r="A176" s="7">
        <v>1955</v>
      </c>
      <c r="B176" s="10" t="s">
        <v>951</v>
      </c>
      <c r="C176" s="10">
        <f>SUM(C160+C109)</f>
        <v>3500</v>
      </c>
      <c r="D176" s="10">
        <f>SUM(D160+D109)</f>
        <v>8060</v>
      </c>
      <c r="E176" s="1233">
        <f>SUM(E160+E109)</f>
        <v>4241</v>
      </c>
      <c r="F176" s="1013">
        <f t="shared" si="2"/>
        <v>0.5261786600496278</v>
      </c>
    </row>
    <row r="177" spans="1:6" ht="12">
      <c r="A177" s="7">
        <v>1956</v>
      </c>
      <c r="B177" s="10" t="s">
        <v>1218</v>
      </c>
      <c r="C177" s="10">
        <f>SUM(C50)</f>
        <v>101664</v>
      </c>
      <c r="D177" s="10">
        <f>SUM(D50)</f>
        <v>445226</v>
      </c>
      <c r="E177" s="1233">
        <f>SUM(E50)</f>
        <v>377637</v>
      </c>
      <c r="F177" s="1013">
        <f t="shared" si="2"/>
        <v>0.8481917048869563</v>
      </c>
    </row>
    <row r="178" spans="1:6" ht="12">
      <c r="A178" s="7">
        <v>1957</v>
      </c>
      <c r="B178" s="10" t="s">
        <v>232</v>
      </c>
      <c r="C178" s="10">
        <f aca="true" t="shared" si="4" ref="C178:E179">SUM(C111)</f>
        <v>59685</v>
      </c>
      <c r="D178" s="10">
        <f t="shared" si="4"/>
        <v>129002</v>
      </c>
      <c r="E178" s="1233">
        <f t="shared" si="4"/>
        <v>0</v>
      </c>
      <c r="F178" s="610">
        <f t="shared" si="2"/>
        <v>0</v>
      </c>
    </row>
    <row r="179" spans="1:6" ht="12">
      <c r="A179" s="7">
        <v>1958</v>
      </c>
      <c r="B179" s="7" t="s">
        <v>233</v>
      </c>
      <c r="C179" s="7">
        <f t="shared" si="4"/>
        <v>27016</v>
      </c>
      <c r="D179" s="7">
        <f t="shared" si="4"/>
        <v>0</v>
      </c>
      <c r="E179" s="546">
        <f t="shared" si="4"/>
        <v>0</v>
      </c>
      <c r="F179" s="610"/>
    </row>
    <row r="180" spans="1:6" ht="12.75" thickBot="1">
      <c r="A180" s="427">
        <v>1959</v>
      </c>
      <c r="B180" s="427" t="s">
        <v>409</v>
      </c>
      <c r="C180" s="427"/>
      <c r="D180" s="427">
        <f>SUM(D113)</f>
        <v>1300</v>
      </c>
      <c r="E180" s="1234">
        <f>SUM(E113)</f>
        <v>1300</v>
      </c>
      <c r="F180" s="1031">
        <f t="shared" si="2"/>
        <v>1</v>
      </c>
    </row>
    <row r="181" spans="1:6" ht="18" customHeight="1" thickBot="1">
      <c r="A181" s="440">
        <v>1950</v>
      </c>
      <c r="B181" s="440" t="s">
        <v>150</v>
      </c>
      <c r="C181" s="440">
        <f>SUM(C172:C179)</f>
        <v>9814693</v>
      </c>
      <c r="D181" s="440">
        <f>SUM(D172:D180)</f>
        <v>10888907</v>
      </c>
      <c r="E181" s="1235">
        <f>SUM(E172:E180)</f>
        <v>9949606</v>
      </c>
      <c r="F181" s="1048">
        <f t="shared" si="2"/>
        <v>0.9137378067422194</v>
      </c>
    </row>
    <row r="182" spans="1:6" ht="12">
      <c r="A182" s="10"/>
      <c r="B182" s="254" t="s">
        <v>196</v>
      </c>
      <c r="C182" s="10"/>
      <c r="D182" s="10"/>
      <c r="E182" s="1233"/>
      <c r="F182" s="1019"/>
    </row>
    <row r="183" spans="1:6" ht="12">
      <c r="A183" s="7">
        <v>1961</v>
      </c>
      <c r="B183" s="10" t="s">
        <v>555</v>
      </c>
      <c r="C183" s="10">
        <f aca="true" t="shared" si="5" ref="C183:E184">SUM(C117+C163)</f>
        <v>4336274</v>
      </c>
      <c r="D183" s="10">
        <f t="shared" si="5"/>
        <v>3323023</v>
      </c>
      <c r="E183" s="1233">
        <f t="shared" si="5"/>
        <v>1990756</v>
      </c>
      <c r="F183" s="1013">
        <f t="shared" si="2"/>
        <v>0.599079813771978</v>
      </c>
    </row>
    <row r="184" spans="1:6" ht="12">
      <c r="A184" s="7">
        <v>1962</v>
      </c>
      <c r="B184" s="10" t="s">
        <v>556</v>
      </c>
      <c r="C184" s="10">
        <f t="shared" si="5"/>
        <v>309942</v>
      </c>
      <c r="D184" s="10">
        <f t="shared" si="5"/>
        <v>968280</v>
      </c>
      <c r="E184" s="1233">
        <f t="shared" si="5"/>
        <v>794714</v>
      </c>
      <c r="F184" s="1013">
        <f t="shared" si="2"/>
        <v>0.8207481307059942</v>
      </c>
    </row>
    <row r="185" spans="1:6" ht="12">
      <c r="A185" s="7">
        <v>1963</v>
      </c>
      <c r="B185" s="10" t="s">
        <v>557</v>
      </c>
      <c r="C185" s="10">
        <f>SUM(C165+C119)</f>
        <v>860000</v>
      </c>
      <c r="D185" s="10">
        <f>SUM(D165+D119)</f>
        <v>1194581</v>
      </c>
      <c r="E185" s="1233">
        <f>SUM(E165+E119)</f>
        <v>990927</v>
      </c>
      <c r="F185" s="1013">
        <f t="shared" si="2"/>
        <v>0.8295184671445469</v>
      </c>
    </row>
    <row r="186" spans="1:6" ht="12">
      <c r="A186" s="7">
        <v>1964</v>
      </c>
      <c r="B186" s="10" t="s">
        <v>507</v>
      </c>
      <c r="C186" s="10">
        <f>SUM(C120)</f>
        <v>45000</v>
      </c>
      <c r="D186" s="10">
        <f>SUM(D120)</f>
        <v>40676</v>
      </c>
      <c r="E186" s="1233">
        <f>SUM(E120)</f>
        <v>27147</v>
      </c>
      <c r="F186" s="1013">
        <f t="shared" si="2"/>
        <v>0.6673960074736945</v>
      </c>
    </row>
    <row r="187" spans="1:6" ht="12">
      <c r="A187" s="7">
        <v>1965</v>
      </c>
      <c r="B187" s="10" t="s">
        <v>232</v>
      </c>
      <c r="C187" s="10"/>
      <c r="D187" s="10"/>
      <c r="E187" s="1233"/>
      <c r="F187" s="610"/>
    </row>
    <row r="188" spans="1:6" ht="12.75" thickBot="1">
      <c r="A188" s="260">
        <v>1966</v>
      </c>
      <c r="B188" s="260" t="s">
        <v>235</v>
      </c>
      <c r="C188" s="260"/>
      <c r="D188" s="260">
        <f>SUM('6.mell. '!D28)</f>
        <v>6623</v>
      </c>
      <c r="E188" s="1236">
        <f>SUM('6.mell. '!E28)</f>
        <v>0</v>
      </c>
      <c r="F188" s="1029">
        <f t="shared" si="2"/>
        <v>0</v>
      </c>
    </row>
    <row r="189" spans="1:6" ht="17.25" customHeight="1" thickBot="1">
      <c r="A189" s="440">
        <v>1960</v>
      </c>
      <c r="B189" s="440" t="s">
        <v>170</v>
      </c>
      <c r="C189" s="440">
        <f>SUM(C183:C188)</f>
        <v>5551216</v>
      </c>
      <c r="D189" s="440">
        <f>SUM(D183:D188)</f>
        <v>5533183</v>
      </c>
      <c r="E189" s="1235">
        <f>SUM(E183:E188)</f>
        <v>3803544</v>
      </c>
      <c r="F189" s="1048">
        <f t="shared" si="2"/>
        <v>0.6874061457934791</v>
      </c>
    </row>
    <row r="190" spans="1:6" ht="12">
      <c r="A190" s="10">
        <v>1971</v>
      </c>
      <c r="B190" s="347" t="s">
        <v>236</v>
      </c>
      <c r="C190" s="164"/>
      <c r="D190" s="164"/>
      <c r="E190" s="1224"/>
      <c r="F190" s="1019"/>
    </row>
    <row r="191" spans="1:6" ht="12">
      <c r="A191" s="7">
        <v>1972</v>
      </c>
      <c r="B191" s="341" t="s">
        <v>238</v>
      </c>
      <c r="C191" s="164"/>
      <c r="D191" s="164"/>
      <c r="E191" s="164"/>
      <c r="F191" s="610"/>
    </row>
    <row r="192" spans="1:6" ht="12">
      <c r="A192" s="7">
        <v>1973</v>
      </c>
      <c r="B192" s="341" t="s">
        <v>201</v>
      </c>
      <c r="C192" s="164"/>
      <c r="D192" s="164"/>
      <c r="E192" s="1224"/>
      <c r="F192" s="610"/>
    </row>
    <row r="193" spans="1:6" ht="12.75" thickBot="1">
      <c r="A193" s="688">
        <v>1974</v>
      </c>
      <c r="B193" s="689" t="s">
        <v>202</v>
      </c>
      <c r="C193" s="688">
        <f>SUM(C128)</f>
        <v>4931233</v>
      </c>
      <c r="D193" s="688">
        <f>SUM(D128)</f>
        <v>5038493</v>
      </c>
      <c r="E193" s="1225">
        <f>SUM(E128)</f>
        <v>4674275</v>
      </c>
      <c r="F193" s="1035">
        <f t="shared" si="2"/>
        <v>0.927712909395726</v>
      </c>
    </row>
    <row r="194" spans="1:6" ht="17.25" customHeight="1" thickBot="1">
      <c r="A194" s="543">
        <v>1970</v>
      </c>
      <c r="B194" s="440" t="s">
        <v>57</v>
      </c>
      <c r="C194" s="543">
        <f>SUM(C190:C193)</f>
        <v>4931233</v>
      </c>
      <c r="D194" s="543">
        <f>SUM(D190:D193)</f>
        <v>5038493</v>
      </c>
      <c r="E194" s="1226">
        <f>SUM(E190:E193)</f>
        <v>4674275</v>
      </c>
      <c r="F194" s="892">
        <f t="shared" si="2"/>
        <v>0.927712909395726</v>
      </c>
    </row>
    <row r="195" spans="1:6" ht="12" customHeight="1">
      <c r="A195" s="10">
        <v>1981</v>
      </c>
      <c r="B195" s="347" t="s">
        <v>236</v>
      </c>
      <c r="C195" s="164">
        <f aca="true" t="shared" si="6" ref="C195:E196">SUM(C136)</f>
        <v>630860</v>
      </c>
      <c r="D195" s="164">
        <f t="shared" si="6"/>
        <v>772788</v>
      </c>
      <c r="E195" s="1224">
        <f t="shared" si="6"/>
        <v>758725</v>
      </c>
      <c r="F195" s="1036">
        <f t="shared" si="2"/>
        <v>0.9818022536581831</v>
      </c>
    </row>
    <row r="196" spans="1:6" ht="12" customHeight="1">
      <c r="A196" s="7">
        <v>1982</v>
      </c>
      <c r="B196" s="341" t="s">
        <v>238</v>
      </c>
      <c r="C196" s="164">
        <f t="shared" si="6"/>
        <v>56371</v>
      </c>
      <c r="D196" s="164">
        <f t="shared" si="6"/>
        <v>56371</v>
      </c>
      <c r="E196" s="1224">
        <f t="shared" si="6"/>
        <v>44244</v>
      </c>
      <c r="F196" s="1013">
        <f t="shared" si="2"/>
        <v>0.7848716538645758</v>
      </c>
    </row>
    <row r="197" spans="1:6" ht="12" customHeight="1">
      <c r="A197" s="7">
        <v>1984</v>
      </c>
      <c r="B197" s="341" t="s">
        <v>201</v>
      </c>
      <c r="C197" s="164"/>
      <c r="D197" s="164"/>
      <c r="E197" s="1224"/>
      <c r="F197" s="610"/>
    </row>
    <row r="198" spans="1:6" ht="12" customHeight="1" thickBot="1">
      <c r="A198" s="688">
        <v>1985</v>
      </c>
      <c r="B198" s="689" t="s">
        <v>202</v>
      </c>
      <c r="C198" s="158">
        <f>SUM(C144)</f>
        <v>132742</v>
      </c>
      <c r="D198" s="158">
        <f>SUM(D144)</f>
        <v>217311</v>
      </c>
      <c r="E198" s="1227">
        <f>SUM(E144)</f>
        <v>134317</v>
      </c>
      <c r="F198" s="1031">
        <f t="shared" si="2"/>
        <v>0.6180865211609169</v>
      </c>
    </row>
    <row r="199" spans="1:6" ht="17.25" customHeight="1" thickBot="1">
      <c r="A199" s="543">
        <v>1980</v>
      </c>
      <c r="B199" s="440" t="s">
        <v>56</v>
      </c>
      <c r="C199" s="543">
        <f>SUM(C195:C198)</f>
        <v>819973</v>
      </c>
      <c r="D199" s="543">
        <f>SUM(D195:D198)</f>
        <v>1046470</v>
      </c>
      <c r="E199" s="1226">
        <f>SUM(E195:E198)</f>
        <v>937286</v>
      </c>
      <c r="F199" s="1048">
        <f t="shared" si="2"/>
        <v>0.8956644719867746</v>
      </c>
    </row>
    <row r="200" spans="1:6" ht="12" customHeight="1">
      <c r="A200" s="894"/>
      <c r="B200" s="895" t="s">
        <v>622</v>
      </c>
      <c r="C200" s="895"/>
      <c r="D200" s="895"/>
      <c r="E200" s="1228">
        <f>SUM(E201:E204)</f>
        <v>-542142</v>
      </c>
      <c r="F200" s="1019"/>
    </row>
    <row r="201" spans="1:6" ht="12" customHeight="1">
      <c r="A201" s="896"/>
      <c r="B201" s="896" t="s">
        <v>435</v>
      </c>
      <c r="C201" s="896"/>
      <c r="D201" s="896"/>
      <c r="E201" s="1229">
        <v>-13633</v>
      </c>
      <c r="F201" s="610"/>
    </row>
    <row r="202" spans="1:6" ht="12" customHeight="1">
      <c r="A202" s="896"/>
      <c r="B202" s="896" t="s">
        <v>436</v>
      </c>
      <c r="C202" s="896"/>
      <c r="D202" s="896"/>
      <c r="E202" s="1229">
        <v>-1376</v>
      </c>
      <c r="F202" s="610"/>
    </row>
    <row r="203" spans="1:6" ht="12" customHeight="1">
      <c r="A203" s="172"/>
      <c r="B203" s="172" t="s">
        <v>437</v>
      </c>
      <c r="C203" s="172"/>
      <c r="D203" s="172"/>
      <c r="E203" s="1230">
        <v>-519637</v>
      </c>
      <c r="F203" s="610"/>
    </row>
    <row r="204" spans="1:6" ht="12" customHeight="1" thickBot="1">
      <c r="A204" s="545"/>
      <c r="B204" s="912" t="s">
        <v>1002</v>
      </c>
      <c r="C204" s="545"/>
      <c r="D204" s="950"/>
      <c r="E204" s="1231">
        <f>SUM('2.mell '!E540)</f>
        <v>-7496</v>
      </c>
      <c r="F204" s="1029"/>
    </row>
    <row r="205" spans="1:6" ht="24.75" customHeight="1" thickBot="1">
      <c r="A205" s="44"/>
      <c r="B205" s="549" t="s">
        <v>506</v>
      </c>
      <c r="C205" s="545">
        <f>SUM(C195+C196+C189+C181)</f>
        <v>16053140</v>
      </c>
      <c r="D205" s="545">
        <f>SUM(D195+D196+D189+D181+D202+D201+D203+D204)</f>
        <v>17251249</v>
      </c>
      <c r="E205" s="1232">
        <f>SUM(E195+E196+E189+E181+E202+E201+E203+E204)</f>
        <v>14013977</v>
      </c>
      <c r="F205" s="1047">
        <f>SUM(E205/D205)</f>
        <v>0.8123456452341509</v>
      </c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</sheetData>
  <mergeCells count="6">
    <mergeCell ref="C5:C7"/>
    <mergeCell ref="F5:F7"/>
    <mergeCell ref="A2:F2"/>
    <mergeCell ref="A1:F1"/>
    <mergeCell ref="D5:D7"/>
    <mergeCell ref="E5:E7"/>
  </mergeCells>
  <printOptions horizontalCentered="1"/>
  <pageMargins left="0" right="0" top="0.3937007874015748" bottom="0.31496062992125984" header="0.11811023622047245" footer="0"/>
  <pageSetup firstPageNumber="9" useFirstPageNumber="1" horizontalDpi="600" verticalDpi="600" orientation="landscape" paperSize="9" scale="98" r:id="rId1"/>
  <headerFooter alignWithMargins="0">
    <oddFooter>&amp;C&amp;P. oldal</oddFooter>
  </headerFooter>
  <rowBreaks count="3" manualBreakCount="3">
    <brk id="48" max="255" man="1"/>
    <brk id="130" max="255" man="1"/>
    <brk id="1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541"/>
  <sheetViews>
    <sheetView zoomScaleSheetLayoutView="100" workbookViewId="0" topLeftCell="A481">
      <selection activeCell="A475" sqref="A475"/>
    </sheetView>
  </sheetViews>
  <sheetFormatPr defaultColWidth="9.00390625" defaultRowHeight="12.75"/>
  <cols>
    <col min="1" max="1" width="8.625" style="0" customWidth="1"/>
    <col min="2" max="2" width="58.375" style="0" customWidth="1"/>
    <col min="3" max="5" width="10.625" style="0" customWidth="1"/>
    <col min="6" max="6" width="8.75390625" style="0" customWidth="1"/>
  </cols>
  <sheetData>
    <row r="1" spans="1:6" ht="12.75">
      <c r="A1" s="1486" t="s">
        <v>1028</v>
      </c>
      <c r="B1" s="1458"/>
      <c r="C1" s="1458"/>
      <c r="D1" s="1458"/>
      <c r="E1" s="1458"/>
      <c r="F1" s="1458"/>
    </row>
    <row r="2" spans="1:6" ht="12.75">
      <c r="A2" s="1484" t="s">
        <v>419</v>
      </c>
      <c r="B2" s="1485"/>
      <c r="C2" s="1458"/>
      <c r="D2" s="1458"/>
      <c r="E2" s="1458"/>
      <c r="F2" s="1458"/>
    </row>
    <row r="3" spans="1:2" ht="12.75">
      <c r="A3" s="20"/>
      <c r="B3" s="20"/>
    </row>
    <row r="4" spans="1:6" ht="12.75">
      <c r="A4" s="446"/>
      <c r="B4" s="447"/>
      <c r="C4" s="199"/>
      <c r="D4" s="199"/>
      <c r="E4" s="199"/>
      <c r="F4" s="199" t="s">
        <v>990</v>
      </c>
    </row>
    <row r="5" spans="1:6" ht="12" customHeight="1">
      <c r="A5" s="50" t="s">
        <v>1029</v>
      </c>
      <c r="B5" s="14" t="s">
        <v>952</v>
      </c>
      <c r="C5" s="1455" t="s">
        <v>517</v>
      </c>
      <c r="D5" s="1479" t="s">
        <v>897</v>
      </c>
      <c r="E5" s="1455" t="s">
        <v>942</v>
      </c>
      <c r="F5" s="1483" t="s">
        <v>902</v>
      </c>
    </row>
    <row r="6" spans="1:6" ht="12.75">
      <c r="A6" s="15"/>
      <c r="B6" s="85" t="s">
        <v>1030</v>
      </c>
      <c r="C6" s="1473"/>
      <c r="D6" s="1480"/>
      <c r="E6" s="1473"/>
      <c r="F6" s="1476"/>
    </row>
    <row r="7" spans="1:6" ht="13.5" thickBot="1">
      <c r="A7" s="51"/>
      <c r="B7" s="79"/>
      <c r="C7" s="1474"/>
      <c r="D7" s="1481"/>
      <c r="E7" s="1482"/>
      <c r="F7" s="1477"/>
    </row>
    <row r="8" spans="1:6" ht="13.5" thickBot="1">
      <c r="A8" s="51" t="s">
        <v>1031</v>
      </c>
      <c r="B8" s="79" t="s">
        <v>1038</v>
      </c>
      <c r="C8" s="51" t="s">
        <v>955</v>
      </c>
      <c r="D8" s="51" t="s">
        <v>956</v>
      </c>
      <c r="E8" s="51" t="s">
        <v>957</v>
      </c>
      <c r="F8" s="616" t="s">
        <v>133</v>
      </c>
    </row>
    <row r="9" spans="1:6" ht="15">
      <c r="A9" s="300">
        <v>2305</v>
      </c>
      <c r="B9" s="301" t="s">
        <v>1133</v>
      </c>
      <c r="C9" s="15"/>
      <c r="D9" s="15"/>
      <c r="E9" s="15"/>
      <c r="F9" s="949"/>
    </row>
    <row r="10" spans="1:6" ht="12.75">
      <c r="A10" s="53"/>
      <c r="B10" s="54" t="s">
        <v>1142</v>
      </c>
      <c r="C10" s="273"/>
      <c r="D10" s="273">
        <v>381</v>
      </c>
      <c r="E10" s="273">
        <v>381</v>
      </c>
      <c r="F10" s="965">
        <f>SUM(E10/D10)</f>
        <v>1</v>
      </c>
    </row>
    <row r="11" spans="1:6" ht="12.75">
      <c r="A11" s="53"/>
      <c r="B11" s="54" t="s">
        <v>208</v>
      </c>
      <c r="C11" s="273"/>
      <c r="D11" s="273">
        <v>77</v>
      </c>
      <c r="E11" s="273"/>
      <c r="F11" s="965">
        <f aca="true" t="shared" si="0" ref="F11:F72">SUM(E11/D11)</f>
        <v>0</v>
      </c>
    </row>
    <row r="12" spans="1:6" ht="12.75">
      <c r="A12" s="53"/>
      <c r="B12" s="54" t="s">
        <v>1143</v>
      </c>
      <c r="C12" s="273"/>
      <c r="D12" s="273"/>
      <c r="E12" s="273"/>
      <c r="F12" s="965"/>
    </row>
    <row r="13" spans="1:6" ht="12.75">
      <c r="A13" s="53"/>
      <c r="B13" s="54" t="s">
        <v>1144</v>
      </c>
      <c r="C13" s="273">
        <v>800</v>
      </c>
      <c r="D13" s="273">
        <v>1564</v>
      </c>
      <c r="E13" s="273">
        <v>1641</v>
      </c>
      <c r="F13" s="965">
        <f t="shared" si="0"/>
        <v>1.04923273657289</v>
      </c>
    </row>
    <row r="14" spans="1:6" ht="12.75">
      <c r="A14" s="53"/>
      <c r="B14" s="54" t="s">
        <v>449</v>
      </c>
      <c r="C14" s="273">
        <v>3970</v>
      </c>
      <c r="D14" s="273">
        <v>4731</v>
      </c>
      <c r="E14" s="273">
        <v>4922</v>
      </c>
      <c r="F14" s="965">
        <f t="shared" si="0"/>
        <v>1.0403720143732826</v>
      </c>
    </row>
    <row r="15" spans="1:6" ht="12.75">
      <c r="A15" s="53"/>
      <c r="B15" s="54" t="s">
        <v>1147</v>
      </c>
      <c r="C15" s="273">
        <v>1072</v>
      </c>
      <c r="D15" s="273">
        <v>1218</v>
      </c>
      <c r="E15" s="273">
        <v>1218</v>
      </c>
      <c r="F15" s="965">
        <f t="shared" si="0"/>
        <v>1</v>
      </c>
    </row>
    <row r="16" spans="1:6" ht="13.5" thickBot="1">
      <c r="A16" s="53"/>
      <c r="B16" s="59" t="s">
        <v>1151</v>
      </c>
      <c r="C16" s="310"/>
      <c r="D16" s="310"/>
      <c r="E16" s="310"/>
      <c r="F16" s="1037"/>
    </row>
    <row r="17" spans="1:6" ht="13.5" thickBot="1">
      <c r="A17" s="53"/>
      <c r="B17" s="222" t="s">
        <v>1138</v>
      </c>
      <c r="C17" s="314">
        <f>SUM(C10:C16)</f>
        <v>5842</v>
      </c>
      <c r="D17" s="314">
        <f>SUM(D10:D16)</f>
        <v>7971</v>
      </c>
      <c r="E17" s="314">
        <f>SUM(E10:E16)</f>
        <v>8162</v>
      </c>
      <c r="F17" s="1030">
        <f t="shared" si="0"/>
        <v>1.0239618617488395</v>
      </c>
    </row>
    <row r="18" spans="1:6" ht="13.5" thickBot="1">
      <c r="A18" s="55"/>
      <c r="B18" s="56" t="s">
        <v>203</v>
      </c>
      <c r="C18" s="274"/>
      <c r="D18" s="274">
        <v>290</v>
      </c>
      <c r="E18" s="274">
        <v>290</v>
      </c>
      <c r="F18" s="892">
        <f t="shared" si="0"/>
        <v>1</v>
      </c>
    </row>
    <row r="19" spans="1:6" ht="13.5" thickBot="1">
      <c r="A19" s="55"/>
      <c r="B19" s="174" t="s">
        <v>180</v>
      </c>
      <c r="C19" s="274"/>
      <c r="D19" s="274">
        <v>3340</v>
      </c>
      <c r="E19" s="274">
        <v>3340</v>
      </c>
      <c r="F19" s="892">
        <f t="shared" si="0"/>
        <v>1</v>
      </c>
    </row>
    <row r="20" spans="1:6" ht="18.75" customHeight="1" thickBot="1">
      <c r="A20" s="3"/>
      <c r="B20" s="550" t="s">
        <v>177</v>
      </c>
      <c r="C20" s="551">
        <f>SUM(C18+C17+C19)</f>
        <v>5842</v>
      </c>
      <c r="D20" s="551">
        <f>SUM(D18+D17+D19)</f>
        <v>11601</v>
      </c>
      <c r="E20" s="551">
        <f>SUM(E18+E17+E19)</f>
        <v>11792</v>
      </c>
      <c r="F20" s="892">
        <f t="shared" si="0"/>
        <v>1.016464097922593</v>
      </c>
    </row>
    <row r="21" spans="1:6" ht="18.75" customHeight="1" thickBot="1">
      <c r="A21" s="53"/>
      <c r="B21" s="552" t="s">
        <v>183</v>
      </c>
      <c r="C21" s="553"/>
      <c r="D21" s="553"/>
      <c r="E21" s="553"/>
      <c r="F21" s="1038"/>
    </row>
    <row r="22" spans="1:6" ht="12.75">
      <c r="A22" s="53"/>
      <c r="B22" s="54" t="s">
        <v>1152</v>
      </c>
      <c r="C22" s="273">
        <v>111057</v>
      </c>
      <c r="D22" s="273">
        <v>121459</v>
      </c>
      <c r="E22" s="273">
        <v>119883</v>
      </c>
      <c r="F22" s="965">
        <f t="shared" si="0"/>
        <v>0.9870244279962785</v>
      </c>
    </row>
    <row r="23" spans="1:6" ht="13.5" thickBot="1">
      <c r="A23" s="53"/>
      <c r="B23" s="292" t="s">
        <v>1153</v>
      </c>
      <c r="C23" s="310">
        <v>6800</v>
      </c>
      <c r="D23" s="310">
        <v>6800</v>
      </c>
      <c r="E23" s="310">
        <v>7671</v>
      </c>
      <c r="F23" s="1037">
        <f t="shared" si="0"/>
        <v>1.1280882352941177</v>
      </c>
    </row>
    <row r="24" spans="1:7" ht="18.75" customHeight="1" thickBot="1">
      <c r="A24" s="53"/>
      <c r="B24" s="554" t="s">
        <v>151</v>
      </c>
      <c r="C24" s="555">
        <f>SUM(C22:C23)</f>
        <v>117857</v>
      </c>
      <c r="D24" s="555">
        <f>SUM(D22:D23)</f>
        <v>128259</v>
      </c>
      <c r="E24" s="555">
        <f>SUM(E22:E23)</f>
        <v>127554</v>
      </c>
      <c r="F24" s="892">
        <f t="shared" si="0"/>
        <v>0.9945033097092602</v>
      </c>
      <c r="G24" s="135"/>
    </row>
    <row r="25" spans="1:6" ht="13.5" customHeight="1" thickBot="1">
      <c r="A25" s="53"/>
      <c r="B25" s="899" t="s">
        <v>210</v>
      </c>
      <c r="C25" s="555"/>
      <c r="D25" s="555"/>
      <c r="E25" s="555"/>
      <c r="F25" s="1038"/>
    </row>
    <row r="26" spans="1:6" ht="15.75" thickBot="1">
      <c r="A26" s="58"/>
      <c r="B26" s="298" t="s">
        <v>205</v>
      </c>
      <c r="C26" s="315">
        <f>SUM(C20+C21+C24)</f>
        <v>123699</v>
      </c>
      <c r="D26" s="315">
        <f>SUM(D20+D21+D24)</f>
        <v>139860</v>
      </c>
      <c r="E26" s="315">
        <f>SUM(E20+E21+E24)</f>
        <v>139346</v>
      </c>
      <c r="F26" s="892">
        <f t="shared" si="0"/>
        <v>0.9963248963248963</v>
      </c>
    </row>
    <row r="27" spans="1:6" ht="12.75">
      <c r="A27" s="15"/>
      <c r="B27" s="293" t="s">
        <v>1155</v>
      </c>
      <c r="C27" s="273">
        <v>63532</v>
      </c>
      <c r="D27" s="273">
        <v>71641</v>
      </c>
      <c r="E27" s="273">
        <v>69281</v>
      </c>
      <c r="F27" s="965">
        <f t="shared" si="0"/>
        <v>0.9670579695984143</v>
      </c>
    </row>
    <row r="28" spans="1:6" ht="12.75">
      <c r="A28" s="15"/>
      <c r="B28" s="293" t="s">
        <v>1156</v>
      </c>
      <c r="C28" s="273">
        <v>16581</v>
      </c>
      <c r="D28" s="273">
        <v>18012</v>
      </c>
      <c r="E28" s="273">
        <v>17850</v>
      </c>
      <c r="F28" s="965">
        <f t="shared" si="0"/>
        <v>0.9910059960026649</v>
      </c>
    </row>
    <row r="29" spans="1:6" ht="12.75">
      <c r="A29" s="15"/>
      <c r="B29" s="293" t="s">
        <v>1157</v>
      </c>
      <c r="C29" s="273">
        <v>43586</v>
      </c>
      <c r="D29" s="273">
        <v>49722</v>
      </c>
      <c r="E29" s="273">
        <v>47465</v>
      </c>
      <c r="F29" s="965">
        <f t="shared" si="0"/>
        <v>0.9546076183580708</v>
      </c>
    </row>
    <row r="30" spans="1:6" ht="12.75">
      <c r="A30" s="15"/>
      <c r="B30" s="293" t="s">
        <v>1158</v>
      </c>
      <c r="C30" s="273"/>
      <c r="D30" s="273"/>
      <c r="E30" s="273"/>
      <c r="F30" s="965"/>
    </row>
    <row r="31" spans="1:6" ht="13.5" thickBot="1">
      <c r="A31" s="15"/>
      <c r="B31" s="295" t="s">
        <v>1159</v>
      </c>
      <c r="C31" s="310"/>
      <c r="D31" s="310"/>
      <c r="E31" s="310"/>
      <c r="F31" s="1037"/>
    </row>
    <row r="32" spans="1:6" ht="13.5" thickBot="1">
      <c r="A32" s="15"/>
      <c r="B32" s="294" t="s">
        <v>150</v>
      </c>
      <c r="C32" s="314">
        <f>SUM(C27:C31)</f>
        <v>123699</v>
      </c>
      <c r="D32" s="314">
        <f>SUM(D27:D31)</f>
        <v>139375</v>
      </c>
      <c r="E32" s="314">
        <f>SUM(E27:E31)</f>
        <v>134596</v>
      </c>
      <c r="F32" s="892">
        <f t="shared" si="0"/>
        <v>0.9657112107623318</v>
      </c>
    </row>
    <row r="33" spans="1:6" ht="12.75">
      <c r="A33" s="15"/>
      <c r="B33" s="293" t="s">
        <v>1160</v>
      </c>
      <c r="C33" s="273"/>
      <c r="D33" s="273"/>
      <c r="E33" s="273"/>
      <c r="F33" s="965"/>
    </row>
    <row r="34" spans="1:6" ht="12.75">
      <c r="A34" s="15"/>
      <c r="B34" s="293" t="s">
        <v>1161</v>
      </c>
      <c r="C34" s="273"/>
      <c r="D34" s="273">
        <v>485</v>
      </c>
      <c r="E34" s="273">
        <v>485</v>
      </c>
      <c r="F34" s="965">
        <f t="shared" si="0"/>
        <v>1</v>
      </c>
    </row>
    <row r="35" spans="1:6" ht="13.5" thickBot="1">
      <c r="A35" s="15"/>
      <c r="B35" s="296" t="s">
        <v>1165</v>
      </c>
      <c r="C35" s="310"/>
      <c r="D35" s="310"/>
      <c r="E35" s="310"/>
      <c r="F35" s="1037"/>
    </row>
    <row r="36" spans="1:6" ht="13.5" thickBot="1">
      <c r="A36" s="15"/>
      <c r="B36" s="297" t="s">
        <v>170</v>
      </c>
      <c r="C36" s="309"/>
      <c r="D36" s="314">
        <f>SUM(D34:D35)</f>
        <v>485</v>
      </c>
      <c r="E36" s="314">
        <f>SUM(E34:E35)</f>
        <v>485</v>
      </c>
      <c r="F36" s="892">
        <f t="shared" si="0"/>
        <v>1</v>
      </c>
    </row>
    <row r="37" spans="1:6" ht="13.5" thickBot="1">
      <c r="A37" s="15"/>
      <c r="B37" s="887" t="s">
        <v>211</v>
      </c>
      <c r="C37" s="309"/>
      <c r="D37" s="309"/>
      <c r="E37" s="309">
        <v>-314</v>
      </c>
      <c r="F37" s="1038"/>
    </row>
    <row r="38" spans="1:6" ht="15.75" thickBot="1">
      <c r="A38" s="51"/>
      <c r="B38" s="299" t="s">
        <v>568</v>
      </c>
      <c r="C38" s="315">
        <f>SUM(C32+C36)</f>
        <v>123699</v>
      </c>
      <c r="D38" s="315">
        <f>SUM(D32+D36+D37)</f>
        <v>139860</v>
      </c>
      <c r="E38" s="315">
        <f>SUM(E32+E36+E37)</f>
        <v>134767</v>
      </c>
      <c r="F38" s="892">
        <f t="shared" si="0"/>
        <v>0.9635850135850136</v>
      </c>
    </row>
    <row r="39" spans="1:6" ht="15">
      <c r="A39" s="300">
        <v>2309</v>
      </c>
      <c r="B39" s="1422" t="s">
        <v>1166</v>
      </c>
      <c r="C39" s="273"/>
      <c r="D39" s="273"/>
      <c r="E39" s="273"/>
      <c r="F39" s="965"/>
    </row>
    <row r="40" spans="1:6" ht="12.75">
      <c r="A40" s="53"/>
      <c r="B40" s="54" t="s">
        <v>1142</v>
      </c>
      <c r="C40" s="273"/>
      <c r="D40" s="273"/>
      <c r="E40" s="273"/>
      <c r="F40" s="965"/>
    </row>
    <row r="41" spans="1:6" ht="12.75">
      <c r="A41" s="53"/>
      <c r="B41" s="54" t="s">
        <v>208</v>
      </c>
      <c r="C41" s="273"/>
      <c r="D41" s="273">
        <v>1139</v>
      </c>
      <c r="E41" s="273">
        <v>1139</v>
      </c>
      <c r="F41" s="965">
        <f t="shared" si="0"/>
        <v>1</v>
      </c>
    </row>
    <row r="42" spans="1:6" ht="12.75">
      <c r="A42" s="53"/>
      <c r="B42" s="54" t="s">
        <v>1143</v>
      </c>
      <c r="C42" s="273"/>
      <c r="D42" s="273"/>
      <c r="E42" s="273"/>
      <c r="F42" s="965"/>
    </row>
    <row r="43" spans="1:6" ht="12.75">
      <c r="A43" s="53"/>
      <c r="B43" s="54" t="s">
        <v>1144</v>
      </c>
      <c r="C43" s="273"/>
      <c r="D43" s="273"/>
      <c r="E43" s="273"/>
      <c r="F43" s="965"/>
    </row>
    <row r="44" spans="1:6" ht="12.75">
      <c r="A44" s="53"/>
      <c r="B44" s="54" t="s">
        <v>449</v>
      </c>
      <c r="C44" s="273">
        <v>6378</v>
      </c>
      <c r="D44" s="273">
        <v>6949</v>
      </c>
      <c r="E44" s="273">
        <v>6950</v>
      </c>
      <c r="F44" s="965">
        <f t="shared" si="0"/>
        <v>1.0001439055979278</v>
      </c>
    </row>
    <row r="45" spans="1:6" ht="12.75">
      <c r="A45" s="53"/>
      <c r="B45" s="54" t="s">
        <v>1147</v>
      </c>
      <c r="C45" s="273">
        <v>1722</v>
      </c>
      <c r="D45" s="273">
        <v>2170</v>
      </c>
      <c r="E45" s="273">
        <v>2170</v>
      </c>
      <c r="F45" s="965">
        <f t="shared" si="0"/>
        <v>1</v>
      </c>
    </row>
    <row r="46" spans="1:6" ht="13.5" thickBot="1">
      <c r="A46" s="53"/>
      <c r="B46" s="59" t="s">
        <v>1151</v>
      </c>
      <c r="C46" s="310"/>
      <c r="D46" s="310"/>
      <c r="E46" s="310"/>
      <c r="F46" s="1037"/>
    </row>
    <row r="47" spans="1:6" ht="13.5" thickBot="1">
      <c r="A47" s="53"/>
      <c r="B47" s="222" t="s">
        <v>1138</v>
      </c>
      <c r="C47" s="314">
        <f>SUM(C40:C46)</f>
        <v>8100</v>
      </c>
      <c r="D47" s="314">
        <f>SUM(D40:D46)</f>
        <v>10258</v>
      </c>
      <c r="E47" s="314">
        <f>SUM(E40:E46)</f>
        <v>10259</v>
      </c>
      <c r="F47" s="892">
        <f t="shared" si="0"/>
        <v>1.000097484889842</v>
      </c>
    </row>
    <row r="48" spans="1:6" ht="13.5" thickBot="1">
      <c r="A48" s="53"/>
      <c r="B48" s="56" t="s">
        <v>203</v>
      </c>
      <c r="C48" s="274"/>
      <c r="D48" s="274">
        <v>550</v>
      </c>
      <c r="E48" s="274">
        <v>550</v>
      </c>
      <c r="F48" s="892">
        <f t="shared" si="0"/>
        <v>1</v>
      </c>
    </row>
    <row r="49" spans="1:6" ht="13.5" thickBot="1">
      <c r="A49" s="53"/>
      <c r="B49" s="174" t="s">
        <v>180</v>
      </c>
      <c r="C49" s="274"/>
      <c r="D49" s="274">
        <v>4819</v>
      </c>
      <c r="E49" s="274">
        <v>4819</v>
      </c>
      <c r="F49" s="892">
        <f t="shared" si="0"/>
        <v>1</v>
      </c>
    </row>
    <row r="50" spans="1:6" ht="13.5" thickBot="1">
      <c r="A50" s="53"/>
      <c r="B50" s="174" t="s">
        <v>450</v>
      </c>
      <c r="C50" s="274"/>
      <c r="D50" s="274">
        <v>700</v>
      </c>
      <c r="E50" s="274">
        <v>700</v>
      </c>
      <c r="F50" s="892">
        <f t="shared" si="0"/>
        <v>1</v>
      </c>
    </row>
    <row r="51" spans="1:6" ht="13.5" thickBot="1">
      <c r="A51" s="53"/>
      <c r="B51" s="550" t="s">
        <v>177</v>
      </c>
      <c r="C51" s="551">
        <f>SUM(C48+C47+C49)</f>
        <v>8100</v>
      </c>
      <c r="D51" s="551">
        <f>SUM(D48+D47+D49+D50)</f>
        <v>16327</v>
      </c>
      <c r="E51" s="551">
        <f>SUM(E48+E47+E49+E50)</f>
        <v>16328</v>
      </c>
      <c r="F51" s="892">
        <f t="shared" si="0"/>
        <v>1.0000612482391131</v>
      </c>
    </row>
    <row r="52" spans="1:6" ht="13.5" thickBot="1">
      <c r="A52" s="53"/>
      <c r="B52" s="552" t="s">
        <v>183</v>
      </c>
      <c r="C52" s="553"/>
      <c r="D52" s="553"/>
      <c r="E52" s="553"/>
      <c r="F52" s="1038"/>
    </row>
    <row r="53" spans="1:6" ht="12.75">
      <c r="A53" s="53"/>
      <c r="B53" s="54" t="s">
        <v>1152</v>
      </c>
      <c r="C53" s="273">
        <v>115501</v>
      </c>
      <c r="D53" s="273">
        <v>128478</v>
      </c>
      <c r="E53" s="273">
        <v>127180</v>
      </c>
      <c r="F53" s="965">
        <f t="shared" si="0"/>
        <v>0.9898971030059621</v>
      </c>
    </row>
    <row r="54" spans="1:6" ht="13.5" thickBot="1">
      <c r="A54" s="53"/>
      <c r="B54" s="292" t="s">
        <v>1153</v>
      </c>
      <c r="C54" s="310">
        <v>5718</v>
      </c>
      <c r="D54" s="310">
        <v>5718</v>
      </c>
      <c r="E54" s="310">
        <v>5715</v>
      </c>
      <c r="F54" s="1037">
        <f t="shared" si="0"/>
        <v>0.9994753410283316</v>
      </c>
    </row>
    <row r="55" spans="1:7" ht="13.5" thickBot="1">
      <c r="A55" s="53"/>
      <c r="B55" s="554" t="s">
        <v>151</v>
      </c>
      <c r="C55" s="555">
        <f>SUM(C53:C54)</f>
        <v>121219</v>
      </c>
      <c r="D55" s="555">
        <f>SUM(D53:D54)</f>
        <v>134196</v>
      </c>
      <c r="E55" s="555">
        <f>SUM(E53:E54)</f>
        <v>132895</v>
      </c>
      <c r="F55" s="892">
        <f t="shared" si="0"/>
        <v>0.9903052251930012</v>
      </c>
      <c r="G55" s="135"/>
    </row>
    <row r="56" spans="1:6" ht="13.5" thickBot="1">
      <c r="A56" s="53"/>
      <c r="B56" s="885" t="s">
        <v>212</v>
      </c>
      <c r="C56" s="555"/>
      <c r="D56" s="555"/>
      <c r="E56" s="555"/>
      <c r="F56" s="1038"/>
    </row>
    <row r="57" spans="1:6" ht="15.75" thickBot="1">
      <c r="A57" s="58"/>
      <c r="B57" s="298" t="s">
        <v>205</v>
      </c>
      <c r="C57" s="315">
        <f>SUM(C51+C52+C55)</f>
        <v>129319</v>
      </c>
      <c r="D57" s="315">
        <f>SUM(D51+D52+D55)</f>
        <v>150523</v>
      </c>
      <c r="E57" s="315">
        <f>SUM(E51+E52+E55)</f>
        <v>149223</v>
      </c>
      <c r="F57" s="892">
        <f t="shared" si="0"/>
        <v>0.9913634461178691</v>
      </c>
    </row>
    <row r="58" spans="1:6" ht="12.75">
      <c r="A58" s="15"/>
      <c r="B58" s="293" t="s">
        <v>1155</v>
      </c>
      <c r="C58" s="273">
        <v>72516</v>
      </c>
      <c r="D58" s="273">
        <v>83266</v>
      </c>
      <c r="E58" s="273">
        <v>82396</v>
      </c>
      <c r="F58" s="965">
        <f t="shared" si="0"/>
        <v>0.9895515576585882</v>
      </c>
    </row>
    <row r="59" spans="1:6" ht="12.75">
      <c r="A59" s="15"/>
      <c r="B59" s="293" t="s">
        <v>1156</v>
      </c>
      <c r="C59" s="273">
        <v>19004</v>
      </c>
      <c r="D59" s="273">
        <v>20130</v>
      </c>
      <c r="E59" s="273">
        <v>18562</v>
      </c>
      <c r="F59" s="965">
        <f t="shared" si="0"/>
        <v>0.9221063089915549</v>
      </c>
    </row>
    <row r="60" spans="1:6" ht="12.75" customHeight="1">
      <c r="A60" s="15"/>
      <c r="B60" s="293" t="s">
        <v>1157</v>
      </c>
      <c r="C60" s="273">
        <v>37799</v>
      </c>
      <c r="D60" s="273">
        <v>46919</v>
      </c>
      <c r="E60" s="273">
        <v>43386</v>
      </c>
      <c r="F60" s="965">
        <f t="shared" si="0"/>
        <v>0.9247000149193291</v>
      </c>
    </row>
    <row r="61" spans="1:6" ht="12.75" customHeight="1">
      <c r="A61" s="15"/>
      <c r="B61" s="293" t="s">
        <v>1158</v>
      </c>
      <c r="C61" s="273"/>
      <c r="D61" s="273"/>
      <c r="E61" s="273"/>
      <c r="F61" s="965"/>
    </row>
    <row r="62" spans="1:6" ht="12.75" customHeight="1" thickBot="1">
      <c r="A62" s="15"/>
      <c r="B62" s="295" t="s">
        <v>1159</v>
      </c>
      <c r="C62" s="310"/>
      <c r="D62" s="310"/>
      <c r="E62" s="310"/>
      <c r="F62" s="1037"/>
    </row>
    <row r="63" spans="1:6" ht="12.75" customHeight="1" thickBot="1">
      <c r="A63" s="15"/>
      <c r="B63" s="294" t="s">
        <v>150</v>
      </c>
      <c r="C63" s="314">
        <f>SUM(C58:C62)</f>
        <v>129319</v>
      </c>
      <c r="D63" s="314">
        <f>SUM(D58:D62)</f>
        <v>150315</v>
      </c>
      <c r="E63" s="314">
        <f>SUM(E58:E62)</f>
        <v>144344</v>
      </c>
      <c r="F63" s="892">
        <f t="shared" si="0"/>
        <v>0.9602767521538104</v>
      </c>
    </row>
    <row r="64" spans="1:6" ht="12.75" customHeight="1">
      <c r="A64" s="15"/>
      <c r="B64" s="293" t="s">
        <v>1160</v>
      </c>
      <c r="C64" s="273"/>
      <c r="D64" s="273"/>
      <c r="E64" s="273"/>
      <c r="F64" s="965"/>
    </row>
    <row r="65" spans="1:6" ht="12.75" customHeight="1">
      <c r="A65" s="15"/>
      <c r="B65" s="293" t="s">
        <v>1161</v>
      </c>
      <c r="C65" s="273"/>
      <c r="D65" s="273">
        <v>208</v>
      </c>
      <c r="E65" s="273">
        <v>208</v>
      </c>
      <c r="F65" s="965">
        <f t="shared" si="0"/>
        <v>1</v>
      </c>
    </row>
    <row r="66" spans="1:6" ht="12.75" customHeight="1" thickBot="1">
      <c r="A66" s="15"/>
      <c r="B66" s="296" t="s">
        <v>1165</v>
      </c>
      <c r="C66" s="310"/>
      <c r="D66" s="310"/>
      <c r="E66" s="310"/>
      <c r="F66" s="1037"/>
    </row>
    <row r="67" spans="1:6" ht="12.75" customHeight="1" thickBot="1">
      <c r="A67" s="15"/>
      <c r="B67" s="297" t="s">
        <v>170</v>
      </c>
      <c r="C67" s="309"/>
      <c r="D67" s="314">
        <f>SUM(D65:D66)</f>
        <v>208</v>
      </c>
      <c r="E67" s="314">
        <f>SUM(E65:E66)</f>
        <v>208</v>
      </c>
      <c r="F67" s="892">
        <f t="shared" si="0"/>
        <v>1</v>
      </c>
    </row>
    <row r="68" spans="1:6" ht="12.75" customHeight="1" thickBot="1">
      <c r="A68" s="15"/>
      <c r="B68" s="887" t="s">
        <v>211</v>
      </c>
      <c r="C68" s="309"/>
      <c r="D68" s="309"/>
      <c r="E68" s="309">
        <v>-601</v>
      </c>
      <c r="F68" s="1038"/>
    </row>
    <row r="69" spans="1:6" ht="15.75" customHeight="1" thickBot="1">
      <c r="A69" s="51"/>
      <c r="B69" s="299" t="s">
        <v>568</v>
      </c>
      <c r="C69" s="315">
        <f>SUM(C63+C67)</f>
        <v>129319</v>
      </c>
      <c r="D69" s="315">
        <f>SUM(D63+D67)</f>
        <v>150523</v>
      </c>
      <c r="E69" s="315">
        <f>SUM(E63+E67)</f>
        <v>144552</v>
      </c>
      <c r="F69" s="892">
        <f t="shared" si="0"/>
        <v>0.9603316436690739</v>
      </c>
    </row>
    <row r="70" spans="1:6" ht="15" customHeight="1">
      <c r="A70" s="300">
        <v>2310</v>
      </c>
      <c r="B70" s="1422" t="s">
        <v>1167</v>
      </c>
      <c r="C70" s="273"/>
      <c r="D70" s="273"/>
      <c r="E70" s="273"/>
      <c r="F70" s="965"/>
    </row>
    <row r="71" spans="1:6" ht="12.75" customHeight="1">
      <c r="A71" s="53"/>
      <c r="B71" s="54" t="s">
        <v>1142</v>
      </c>
      <c r="C71" s="273"/>
      <c r="D71" s="273"/>
      <c r="E71" s="273"/>
      <c r="F71" s="965"/>
    </row>
    <row r="72" spans="1:6" ht="12.75" customHeight="1">
      <c r="A72" s="53"/>
      <c r="B72" s="54" t="s">
        <v>208</v>
      </c>
      <c r="C72" s="273"/>
      <c r="D72" s="273">
        <v>594</v>
      </c>
      <c r="E72" s="273">
        <v>594</v>
      </c>
      <c r="F72" s="965">
        <f t="shared" si="0"/>
        <v>1</v>
      </c>
    </row>
    <row r="73" spans="1:6" ht="12.75" customHeight="1">
      <c r="A73" s="53"/>
      <c r="B73" s="54" t="s">
        <v>1143</v>
      </c>
      <c r="C73" s="273"/>
      <c r="D73" s="273"/>
      <c r="E73" s="273"/>
      <c r="F73" s="965"/>
    </row>
    <row r="74" spans="1:6" ht="12.75" customHeight="1">
      <c r="A74" s="53"/>
      <c r="B74" s="54" t="s">
        <v>1144</v>
      </c>
      <c r="C74" s="273"/>
      <c r="D74" s="273"/>
      <c r="E74" s="273"/>
      <c r="F74" s="965"/>
    </row>
    <row r="75" spans="1:6" ht="12.75" customHeight="1">
      <c r="A75" s="53"/>
      <c r="B75" s="54" t="s">
        <v>449</v>
      </c>
      <c r="C75" s="273">
        <v>4687</v>
      </c>
      <c r="D75" s="273">
        <v>4687</v>
      </c>
      <c r="E75" s="273">
        <v>4208</v>
      </c>
      <c r="F75" s="965">
        <f aca="true" t="shared" si="1" ref="F75:F138">SUM(E75/D75)</f>
        <v>0.897802432259441</v>
      </c>
    </row>
    <row r="76" spans="1:6" ht="12.75" customHeight="1">
      <c r="A76" s="53"/>
      <c r="B76" s="54" t="s">
        <v>209</v>
      </c>
      <c r="C76" s="273"/>
      <c r="D76" s="273">
        <v>68</v>
      </c>
      <c r="E76" s="273">
        <v>68</v>
      </c>
      <c r="F76" s="965">
        <f t="shared" si="1"/>
        <v>1</v>
      </c>
    </row>
    <row r="77" spans="1:6" ht="12.75" customHeight="1">
      <c r="A77" s="53"/>
      <c r="B77" s="54" t="s">
        <v>1147</v>
      </c>
      <c r="C77" s="273">
        <v>1213</v>
      </c>
      <c r="D77" s="273">
        <v>1545</v>
      </c>
      <c r="E77" s="273">
        <v>1468</v>
      </c>
      <c r="F77" s="965">
        <f t="shared" si="1"/>
        <v>0.9501618122977347</v>
      </c>
    </row>
    <row r="78" spans="1:6" ht="12.75" customHeight="1" thickBot="1">
      <c r="A78" s="53"/>
      <c r="B78" s="59" t="s">
        <v>1151</v>
      </c>
      <c r="C78" s="310"/>
      <c r="D78" s="310"/>
      <c r="E78" s="310"/>
      <c r="F78" s="1037"/>
    </row>
    <row r="79" spans="1:6" ht="12.75" customHeight="1" thickBot="1">
      <c r="A79" s="53"/>
      <c r="B79" s="222" t="s">
        <v>1138</v>
      </c>
      <c r="C79" s="314">
        <f>SUM(C71:C78)</f>
        <v>5900</v>
      </c>
      <c r="D79" s="314">
        <f>SUM(D71:D78)</f>
        <v>6894</v>
      </c>
      <c r="E79" s="314">
        <f>SUM(E71:E78)</f>
        <v>6338</v>
      </c>
      <c r="F79" s="892">
        <f t="shared" si="1"/>
        <v>0.9193501595590369</v>
      </c>
    </row>
    <row r="80" spans="1:6" ht="12.75" customHeight="1" thickBot="1">
      <c r="A80" s="53"/>
      <c r="B80" s="56" t="s">
        <v>203</v>
      </c>
      <c r="C80" s="274"/>
      <c r="D80" s="274">
        <v>262</v>
      </c>
      <c r="E80" s="274">
        <v>262</v>
      </c>
      <c r="F80" s="892">
        <f t="shared" si="1"/>
        <v>1</v>
      </c>
    </row>
    <row r="81" spans="1:6" ht="12.75" customHeight="1" thickBot="1">
      <c r="A81" s="53"/>
      <c r="B81" s="174" t="s">
        <v>180</v>
      </c>
      <c r="C81" s="274"/>
      <c r="D81" s="274">
        <v>1384</v>
      </c>
      <c r="E81" s="274">
        <v>1384</v>
      </c>
      <c r="F81" s="892">
        <f t="shared" si="1"/>
        <v>1</v>
      </c>
    </row>
    <row r="82" spans="1:6" ht="12.75" customHeight="1" thickBot="1">
      <c r="A82" s="53"/>
      <c r="B82" s="550" t="s">
        <v>177</v>
      </c>
      <c r="C82" s="551">
        <f>SUM(C80+C79+C81)</f>
        <v>5900</v>
      </c>
      <c r="D82" s="551">
        <f>SUM(D80+D79+D81)</f>
        <v>8540</v>
      </c>
      <c r="E82" s="551">
        <f>SUM(E80+E79+E81)</f>
        <v>7984</v>
      </c>
      <c r="F82" s="892">
        <f t="shared" si="1"/>
        <v>0.9348946135831382</v>
      </c>
    </row>
    <row r="83" spans="1:6" ht="12.75" customHeight="1" thickBot="1">
      <c r="A83" s="53"/>
      <c r="B83" s="552" t="s">
        <v>183</v>
      </c>
      <c r="C83" s="553"/>
      <c r="D83" s="553"/>
      <c r="E83" s="553"/>
      <c r="F83" s="1038"/>
    </row>
    <row r="84" spans="1:6" ht="12.75" customHeight="1">
      <c r="A84" s="53"/>
      <c r="B84" s="54" t="s">
        <v>1152</v>
      </c>
      <c r="C84" s="273">
        <v>67250</v>
      </c>
      <c r="D84" s="273">
        <v>70943</v>
      </c>
      <c r="E84" s="273">
        <v>70880</v>
      </c>
      <c r="F84" s="965">
        <f t="shared" si="1"/>
        <v>0.999111963125326</v>
      </c>
    </row>
    <row r="85" spans="1:6" ht="12.75" customHeight="1" thickBot="1">
      <c r="A85" s="53"/>
      <c r="B85" s="292" t="s">
        <v>1153</v>
      </c>
      <c r="C85" s="310">
        <v>3262</v>
      </c>
      <c r="D85" s="310">
        <v>3262</v>
      </c>
      <c r="E85" s="310">
        <v>2515</v>
      </c>
      <c r="F85" s="1037">
        <f t="shared" si="1"/>
        <v>0.7709993868792152</v>
      </c>
    </row>
    <row r="86" spans="1:7" ht="12.75" customHeight="1" thickBot="1">
      <c r="A86" s="53"/>
      <c r="B86" s="554" t="s">
        <v>151</v>
      </c>
      <c r="C86" s="555">
        <f>SUM(C84:C85)</f>
        <v>70512</v>
      </c>
      <c r="D86" s="555">
        <f>SUM(D84:D85)</f>
        <v>74205</v>
      </c>
      <c r="E86" s="555">
        <f>SUM(E84:E85)</f>
        <v>73395</v>
      </c>
      <c r="F86" s="892">
        <f t="shared" si="1"/>
        <v>0.989084293511219</v>
      </c>
      <c r="G86" s="135"/>
    </row>
    <row r="87" spans="1:6" ht="15.75" customHeight="1" thickBot="1">
      <c r="A87" s="58"/>
      <c r="B87" s="298" t="s">
        <v>205</v>
      </c>
      <c r="C87" s="315">
        <f>SUM(C82+C83+C86)</f>
        <v>76412</v>
      </c>
      <c r="D87" s="315">
        <f>SUM(D82+D83+D86)</f>
        <v>82745</v>
      </c>
      <c r="E87" s="315">
        <f>SUM(E82+E83+E86)</f>
        <v>81379</v>
      </c>
      <c r="F87" s="892">
        <f t="shared" si="1"/>
        <v>0.983491449634419</v>
      </c>
    </row>
    <row r="88" spans="1:6" ht="12.75" customHeight="1">
      <c r="A88" s="15"/>
      <c r="B88" s="293" t="s">
        <v>1155</v>
      </c>
      <c r="C88" s="273">
        <v>44674</v>
      </c>
      <c r="D88" s="273">
        <v>48104</v>
      </c>
      <c r="E88" s="273">
        <v>47575</v>
      </c>
      <c r="F88" s="965">
        <f t="shared" si="1"/>
        <v>0.9890029935140529</v>
      </c>
    </row>
    <row r="89" spans="1:6" ht="12.75" customHeight="1">
      <c r="A89" s="15"/>
      <c r="B89" s="293" t="s">
        <v>1156</v>
      </c>
      <c r="C89" s="273">
        <v>11837</v>
      </c>
      <c r="D89" s="273">
        <v>12727</v>
      </c>
      <c r="E89" s="273">
        <v>11846</v>
      </c>
      <c r="F89" s="965">
        <f t="shared" si="1"/>
        <v>0.9307770880804589</v>
      </c>
    </row>
    <row r="90" spans="1:6" ht="12.75" customHeight="1">
      <c r="A90" s="15"/>
      <c r="B90" s="293" t="s">
        <v>1157</v>
      </c>
      <c r="C90" s="273">
        <v>19901</v>
      </c>
      <c r="D90" s="273">
        <v>21914</v>
      </c>
      <c r="E90" s="273">
        <v>21055</v>
      </c>
      <c r="F90" s="965">
        <f t="shared" si="1"/>
        <v>0.9608013142283471</v>
      </c>
    </row>
    <row r="91" spans="1:6" ht="12.75" customHeight="1">
      <c r="A91" s="15"/>
      <c r="B91" s="293" t="s">
        <v>1158</v>
      </c>
      <c r="C91" s="273"/>
      <c r="D91" s="273"/>
      <c r="E91" s="273"/>
      <c r="F91" s="965"/>
    </row>
    <row r="92" spans="1:6" ht="12.75" customHeight="1" thickBot="1">
      <c r="A92" s="15"/>
      <c r="B92" s="295" t="s">
        <v>1159</v>
      </c>
      <c r="C92" s="310"/>
      <c r="D92" s="310"/>
      <c r="E92" s="310"/>
      <c r="F92" s="1037"/>
    </row>
    <row r="93" spans="1:6" ht="12.75" customHeight="1" thickBot="1">
      <c r="A93" s="15"/>
      <c r="B93" s="294" t="s">
        <v>150</v>
      </c>
      <c r="C93" s="314">
        <f>SUM(C88:C92)</f>
        <v>76412</v>
      </c>
      <c r="D93" s="314">
        <f>SUM(D88:D92)</f>
        <v>82745</v>
      </c>
      <c r="E93" s="314">
        <f>SUM(E88:E92)</f>
        <v>80476</v>
      </c>
      <c r="F93" s="892">
        <f t="shared" si="1"/>
        <v>0.9725784035289141</v>
      </c>
    </row>
    <row r="94" spans="1:6" ht="12.75" customHeight="1">
      <c r="A94" s="15"/>
      <c r="B94" s="293" t="s">
        <v>1160</v>
      </c>
      <c r="C94" s="273"/>
      <c r="D94" s="273"/>
      <c r="E94" s="273"/>
      <c r="F94" s="965"/>
    </row>
    <row r="95" spans="1:6" ht="12.75" customHeight="1">
      <c r="A95" s="15"/>
      <c r="B95" s="293" t="s">
        <v>1161</v>
      </c>
      <c r="C95" s="273"/>
      <c r="D95" s="273"/>
      <c r="E95" s="273"/>
      <c r="F95" s="965"/>
    </row>
    <row r="96" spans="1:6" ht="12.75" customHeight="1" thickBot="1">
      <c r="A96" s="15"/>
      <c r="B96" s="296" t="s">
        <v>1165</v>
      </c>
      <c r="C96" s="310"/>
      <c r="D96" s="310"/>
      <c r="E96" s="310"/>
      <c r="F96" s="1037"/>
    </row>
    <row r="97" spans="1:6" ht="12.75" customHeight="1" thickBot="1">
      <c r="A97" s="15"/>
      <c r="B97" s="297" t="s">
        <v>170</v>
      </c>
      <c r="C97" s="309"/>
      <c r="D97" s="309"/>
      <c r="E97" s="309"/>
      <c r="F97" s="1038"/>
    </row>
    <row r="98" spans="1:6" ht="12.75" customHeight="1" thickBot="1">
      <c r="A98" s="15"/>
      <c r="B98" s="887" t="s">
        <v>213</v>
      </c>
      <c r="C98" s="309"/>
      <c r="D98" s="309"/>
      <c r="E98" s="309">
        <v>-84</v>
      </c>
      <c r="F98" s="1038"/>
    </row>
    <row r="99" spans="1:6" ht="15.75" thickBot="1">
      <c r="A99" s="304"/>
      <c r="B99" s="299" t="s">
        <v>568</v>
      </c>
      <c r="C99" s="315">
        <f>SUM(C93+C97)</f>
        <v>76412</v>
      </c>
      <c r="D99" s="315">
        <f>SUM(D93+D97)</f>
        <v>82745</v>
      </c>
      <c r="E99" s="315">
        <f>SUM(E93+E97)</f>
        <v>80476</v>
      </c>
      <c r="F99" s="892">
        <f t="shared" si="1"/>
        <v>0.9725784035289141</v>
      </c>
    </row>
    <row r="100" spans="1:6" ht="15">
      <c r="A100" s="305">
        <v>2315</v>
      </c>
      <c r="B100" s="1423" t="s">
        <v>1168</v>
      </c>
      <c r="C100" s="273"/>
      <c r="D100" s="273"/>
      <c r="E100" s="273"/>
      <c r="F100" s="965"/>
    </row>
    <row r="101" spans="1:6" ht="12.75">
      <c r="A101" s="303"/>
      <c r="B101" s="54" t="s">
        <v>1142</v>
      </c>
      <c r="C101" s="273"/>
      <c r="D101" s="273"/>
      <c r="E101" s="273"/>
      <c r="F101" s="965"/>
    </row>
    <row r="102" spans="1:6" ht="12.75">
      <c r="A102" s="303"/>
      <c r="B102" s="54" t="s">
        <v>208</v>
      </c>
      <c r="C102" s="273"/>
      <c r="D102" s="273">
        <v>2170</v>
      </c>
      <c r="E102" s="273">
        <v>2170</v>
      </c>
      <c r="F102" s="965">
        <f t="shared" si="1"/>
        <v>1</v>
      </c>
    </row>
    <row r="103" spans="1:6" ht="12.75">
      <c r="A103" s="303"/>
      <c r="B103" s="54" t="s">
        <v>1143</v>
      </c>
      <c r="C103" s="273"/>
      <c r="D103" s="273"/>
      <c r="E103" s="273"/>
      <c r="F103" s="965"/>
    </row>
    <row r="104" spans="1:6" ht="12.75">
      <c r="A104" s="303"/>
      <c r="B104" s="54" t="s">
        <v>1144</v>
      </c>
      <c r="C104" s="273"/>
      <c r="D104" s="273"/>
      <c r="E104" s="273"/>
      <c r="F104" s="965"/>
    </row>
    <row r="105" spans="1:6" ht="12.75">
      <c r="A105" s="303"/>
      <c r="B105" s="54" t="s">
        <v>449</v>
      </c>
      <c r="C105" s="273">
        <v>11653</v>
      </c>
      <c r="D105" s="273">
        <v>13052</v>
      </c>
      <c r="E105" s="273">
        <v>13052</v>
      </c>
      <c r="F105" s="965">
        <f t="shared" si="1"/>
        <v>1</v>
      </c>
    </row>
    <row r="106" spans="1:6" ht="12.75">
      <c r="A106" s="303"/>
      <c r="B106" s="54" t="s">
        <v>209</v>
      </c>
      <c r="C106" s="273"/>
      <c r="D106" s="273">
        <v>25</v>
      </c>
      <c r="E106" s="273">
        <v>25</v>
      </c>
      <c r="F106" s="965">
        <f t="shared" si="1"/>
        <v>1</v>
      </c>
    </row>
    <row r="107" spans="1:6" ht="12.75">
      <c r="A107" s="303"/>
      <c r="B107" s="54" t="s">
        <v>1147</v>
      </c>
      <c r="C107" s="273">
        <v>3146</v>
      </c>
      <c r="D107" s="273">
        <v>3754</v>
      </c>
      <c r="E107" s="273">
        <v>3754</v>
      </c>
      <c r="F107" s="965">
        <f t="shared" si="1"/>
        <v>1</v>
      </c>
    </row>
    <row r="108" spans="1:6" ht="13.5" thickBot="1">
      <c r="A108" s="303"/>
      <c r="B108" s="59" t="s">
        <v>1151</v>
      </c>
      <c r="C108" s="310"/>
      <c r="D108" s="310"/>
      <c r="E108" s="310"/>
      <c r="F108" s="1030"/>
    </row>
    <row r="109" spans="1:6" ht="13.5" thickBot="1">
      <c r="A109" s="303"/>
      <c r="B109" s="222" t="s">
        <v>1138</v>
      </c>
      <c r="C109" s="314">
        <f>SUM(C101:C108)</f>
        <v>14799</v>
      </c>
      <c r="D109" s="314">
        <f>SUM(D101:D108)</f>
        <v>19001</v>
      </c>
      <c r="E109" s="314">
        <f>SUM(E101:E108)</f>
        <v>19001</v>
      </c>
      <c r="F109" s="892">
        <f t="shared" si="1"/>
        <v>1</v>
      </c>
    </row>
    <row r="110" spans="1:6" ht="13.5" thickBot="1">
      <c r="A110" s="303"/>
      <c r="B110" s="56" t="s">
        <v>203</v>
      </c>
      <c r="C110" s="274"/>
      <c r="D110" s="274">
        <v>448</v>
      </c>
      <c r="E110" s="274">
        <v>448</v>
      </c>
      <c r="F110" s="892">
        <f t="shared" si="1"/>
        <v>1</v>
      </c>
    </row>
    <row r="111" spans="1:6" ht="13.5" thickBot="1">
      <c r="A111" s="303"/>
      <c r="B111" s="174" t="s">
        <v>180</v>
      </c>
      <c r="C111" s="274"/>
      <c r="D111" s="274">
        <v>5126</v>
      </c>
      <c r="E111" s="274">
        <v>5126</v>
      </c>
      <c r="F111" s="1030">
        <f t="shared" si="1"/>
        <v>1</v>
      </c>
    </row>
    <row r="112" spans="1:6" ht="13.5" thickBot="1">
      <c r="A112" s="303"/>
      <c r="B112" s="550" t="s">
        <v>177</v>
      </c>
      <c r="C112" s="551">
        <f>SUM(C110+C109+C111)</f>
        <v>14799</v>
      </c>
      <c r="D112" s="551">
        <f>SUM(D110+D109+D111)</f>
        <v>24575</v>
      </c>
      <c r="E112" s="551">
        <f>SUM(E110+E109+E111)</f>
        <v>24575</v>
      </c>
      <c r="F112" s="892">
        <f t="shared" si="1"/>
        <v>1</v>
      </c>
    </row>
    <row r="113" spans="1:6" ht="13.5" thickBot="1">
      <c r="A113" s="303"/>
      <c r="B113" s="552" t="s">
        <v>183</v>
      </c>
      <c r="C113" s="553"/>
      <c r="D113" s="553"/>
      <c r="E113" s="553"/>
      <c r="F113" s="1038"/>
    </row>
    <row r="114" spans="1:6" ht="12.75">
      <c r="A114" s="303"/>
      <c r="B114" s="54" t="s">
        <v>1152</v>
      </c>
      <c r="C114" s="273">
        <v>214294</v>
      </c>
      <c r="D114" s="273">
        <v>228755</v>
      </c>
      <c r="E114" s="273">
        <v>224555</v>
      </c>
      <c r="F114" s="965">
        <f t="shared" si="1"/>
        <v>0.9816397455793316</v>
      </c>
    </row>
    <row r="115" spans="1:6" ht="13.5" thickBot="1">
      <c r="A115" s="303"/>
      <c r="B115" s="292" t="s">
        <v>1153</v>
      </c>
      <c r="C115" s="310">
        <v>11688</v>
      </c>
      <c r="D115" s="310">
        <v>11688</v>
      </c>
      <c r="E115" s="310">
        <v>11230</v>
      </c>
      <c r="F115" s="1037">
        <f t="shared" si="1"/>
        <v>0.9608145106091718</v>
      </c>
    </row>
    <row r="116" spans="1:7" ht="13.5" thickBot="1">
      <c r="A116" s="303"/>
      <c r="B116" s="554" t="s">
        <v>151</v>
      </c>
      <c r="C116" s="555">
        <f>SUM(C114:C115)</f>
        <v>225982</v>
      </c>
      <c r="D116" s="555">
        <f>SUM(D114:D115)</f>
        <v>240443</v>
      </c>
      <c r="E116" s="555">
        <f>SUM(E114:E115)</f>
        <v>235785</v>
      </c>
      <c r="F116" s="892">
        <f t="shared" si="1"/>
        <v>0.9806274252109648</v>
      </c>
      <c r="G116" s="135"/>
    </row>
    <row r="117" spans="1:6" ht="13.5" thickBot="1">
      <c r="A117" s="303"/>
      <c r="B117" s="885" t="s">
        <v>212</v>
      </c>
      <c r="C117" s="555"/>
      <c r="D117" s="555"/>
      <c r="E117" s="555"/>
      <c r="F117" s="1038"/>
    </row>
    <row r="118" spans="1:6" ht="15.75" thickBot="1">
      <c r="A118" s="303"/>
      <c r="B118" s="298" t="s">
        <v>205</v>
      </c>
      <c r="C118" s="315">
        <f>SUM(C112+C113+C116)</f>
        <v>240781</v>
      </c>
      <c r="D118" s="315">
        <f>SUM(D112+D113+D116)</f>
        <v>265018</v>
      </c>
      <c r="E118" s="315">
        <f>SUM(E112+E113+E116)</f>
        <v>260360</v>
      </c>
      <c r="F118" s="892">
        <f t="shared" si="1"/>
        <v>0.9824238353621263</v>
      </c>
    </row>
    <row r="119" spans="1:6" ht="12.75">
      <c r="A119" s="302"/>
      <c r="B119" s="293" t="s">
        <v>1155</v>
      </c>
      <c r="C119" s="273">
        <v>123451</v>
      </c>
      <c r="D119" s="273">
        <v>135608</v>
      </c>
      <c r="E119" s="273">
        <v>135425</v>
      </c>
      <c r="F119" s="965">
        <f t="shared" si="1"/>
        <v>0.9986505220930919</v>
      </c>
    </row>
    <row r="120" spans="1:6" ht="12.75">
      <c r="A120" s="302"/>
      <c r="B120" s="293" t="s">
        <v>1156</v>
      </c>
      <c r="C120" s="273">
        <v>32289</v>
      </c>
      <c r="D120" s="273">
        <v>33530</v>
      </c>
      <c r="E120" s="273">
        <v>31491</v>
      </c>
      <c r="F120" s="965">
        <f t="shared" si="1"/>
        <v>0.9391887861616462</v>
      </c>
    </row>
    <row r="121" spans="1:6" ht="12.75">
      <c r="A121" s="302"/>
      <c r="B121" s="293" t="s">
        <v>1157</v>
      </c>
      <c r="C121" s="273">
        <v>85041</v>
      </c>
      <c r="D121" s="273">
        <v>95542</v>
      </c>
      <c r="E121" s="273">
        <v>89728</v>
      </c>
      <c r="F121" s="965">
        <f t="shared" si="1"/>
        <v>0.9391471813443303</v>
      </c>
    </row>
    <row r="122" spans="1:6" ht="12.75">
      <c r="A122" s="302"/>
      <c r="B122" s="293" t="s">
        <v>1158</v>
      </c>
      <c r="C122" s="273"/>
      <c r="D122" s="273"/>
      <c r="E122" s="273"/>
      <c r="F122" s="965"/>
    </row>
    <row r="123" spans="1:6" ht="13.5" thickBot="1">
      <c r="A123" s="302"/>
      <c r="B123" s="295" t="s">
        <v>1159</v>
      </c>
      <c r="C123" s="310"/>
      <c r="D123" s="310"/>
      <c r="E123" s="310"/>
      <c r="F123" s="1037"/>
    </row>
    <row r="124" spans="1:6" ht="13.5" thickBot="1">
      <c r="A124" s="302"/>
      <c r="B124" s="294" t="s">
        <v>150</v>
      </c>
      <c r="C124" s="314">
        <f>SUM(C119:C123)</f>
        <v>240781</v>
      </c>
      <c r="D124" s="314">
        <f>SUM(D119:D123)</f>
        <v>264680</v>
      </c>
      <c r="E124" s="314">
        <f>SUM(E119:E123)</f>
        <v>256644</v>
      </c>
      <c r="F124" s="892">
        <f t="shared" si="1"/>
        <v>0.9696388091280036</v>
      </c>
    </row>
    <row r="125" spans="1:6" ht="12.75">
      <c r="A125" s="302"/>
      <c r="B125" s="293" t="s">
        <v>1160</v>
      </c>
      <c r="C125" s="273"/>
      <c r="D125" s="273"/>
      <c r="E125" s="273"/>
      <c r="F125" s="965"/>
    </row>
    <row r="126" spans="1:6" ht="12.75">
      <c r="A126" s="302"/>
      <c r="B126" s="293" t="s">
        <v>1161</v>
      </c>
      <c r="C126" s="273"/>
      <c r="D126" s="273">
        <v>338</v>
      </c>
      <c r="E126" s="273">
        <v>338</v>
      </c>
      <c r="F126" s="965">
        <f t="shared" si="1"/>
        <v>1</v>
      </c>
    </row>
    <row r="127" spans="1:6" ht="13.5" thickBot="1">
      <c r="A127" s="302"/>
      <c r="B127" s="296" t="s">
        <v>1165</v>
      </c>
      <c r="C127" s="310"/>
      <c r="D127" s="310"/>
      <c r="E127" s="310"/>
      <c r="F127" s="1037"/>
    </row>
    <row r="128" spans="1:6" ht="13.5" thickBot="1">
      <c r="A128" s="302"/>
      <c r="B128" s="297" t="s">
        <v>170</v>
      </c>
      <c r="C128" s="309"/>
      <c r="D128" s="314">
        <f>SUM(D126:D127)</f>
        <v>338</v>
      </c>
      <c r="E128" s="314">
        <f>SUM(E126:E127)</f>
        <v>338</v>
      </c>
      <c r="F128" s="892">
        <f t="shared" si="1"/>
        <v>1</v>
      </c>
    </row>
    <row r="129" spans="1:6" ht="13.5" thickBot="1">
      <c r="A129" s="302"/>
      <c r="B129" s="887" t="s">
        <v>213</v>
      </c>
      <c r="C129" s="309"/>
      <c r="D129" s="309"/>
      <c r="E129" s="309">
        <v>-143</v>
      </c>
      <c r="F129" s="1038"/>
    </row>
    <row r="130" spans="1:6" ht="15.75" thickBot="1">
      <c r="A130" s="304"/>
      <c r="B130" s="299" t="s">
        <v>568</v>
      </c>
      <c r="C130" s="315">
        <f>SUM(C124+C128)</f>
        <v>240781</v>
      </c>
      <c r="D130" s="315">
        <f>SUM(D124+D128)</f>
        <v>265018</v>
      </c>
      <c r="E130" s="315">
        <f>SUM(E124+E128)</f>
        <v>256982</v>
      </c>
      <c r="F130" s="892">
        <f t="shared" si="1"/>
        <v>0.969677531337494</v>
      </c>
    </row>
    <row r="131" spans="1:6" ht="15" customHeight="1">
      <c r="A131" s="305">
        <v>2325</v>
      </c>
      <c r="B131" s="307" t="s">
        <v>1169</v>
      </c>
      <c r="C131" s="273"/>
      <c r="D131" s="273"/>
      <c r="E131" s="273"/>
      <c r="F131" s="965"/>
    </row>
    <row r="132" spans="1:6" ht="12.75">
      <c r="A132" s="303"/>
      <c r="B132" s="54" t="s">
        <v>1142</v>
      </c>
      <c r="C132" s="273">
        <v>600</v>
      </c>
      <c r="D132" s="273">
        <v>800</v>
      </c>
      <c r="E132" s="273">
        <v>779</v>
      </c>
      <c r="F132" s="965">
        <f t="shared" si="1"/>
        <v>0.97375</v>
      </c>
    </row>
    <row r="133" spans="1:6" ht="12.75">
      <c r="A133" s="303"/>
      <c r="B133" s="54" t="s">
        <v>1143</v>
      </c>
      <c r="C133" s="273"/>
      <c r="D133" s="273"/>
      <c r="E133" s="273"/>
      <c r="F133" s="965"/>
    </row>
    <row r="134" spans="1:6" ht="12.75">
      <c r="A134" s="303"/>
      <c r="B134" s="54" t="s">
        <v>1144</v>
      </c>
      <c r="C134" s="273"/>
      <c r="D134" s="273"/>
      <c r="E134" s="273"/>
      <c r="F134" s="965"/>
    </row>
    <row r="135" spans="1:6" ht="12.75">
      <c r="A135" s="303"/>
      <c r="B135" s="54" t="s">
        <v>1146</v>
      </c>
      <c r="C135" s="273">
        <v>4450</v>
      </c>
      <c r="D135" s="273">
        <v>5593</v>
      </c>
      <c r="E135" s="273">
        <v>5593</v>
      </c>
      <c r="F135" s="965">
        <f t="shared" si="1"/>
        <v>1</v>
      </c>
    </row>
    <row r="136" spans="1:6" ht="12.75">
      <c r="A136" s="303"/>
      <c r="B136" s="54" t="s">
        <v>1147</v>
      </c>
      <c r="C136" s="273">
        <v>1470</v>
      </c>
      <c r="D136" s="273">
        <v>1470</v>
      </c>
      <c r="E136" s="273">
        <v>1356</v>
      </c>
      <c r="F136" s="965">
        <f t="shared" si="1"/>
        <v>0.9224489795918367</v>
      </c>
    </row>
    <row r="137" spans="1:6" ht="13.5" thickBot="1">
      <c r="A137" s="303"/>
      <c r="B137" s="59" t="s">
        <v>1151</v>
      </c>
      <c r="C137" s="310"/>
      <c r="D137" s="310"/>
      <c r="E137" s="310"/>
      <c r="F137" s="1037"/>
    </row>
    <row r="138" spans="1:6" ht="13.5" thickBot="1">
      <c r="A138" s="303"/>
      <c r="B138" s="222" t="s">
        <v>1138</v>
      </c>
      <c r="C138" s="314">
        <f>SUM(C132:C137)</f>
        <v>6520</v>
      </c>
      <c r="D138" s="314">
        <f>SUM(D132:D137)</f>
        <v>7863</v>
      </c>
      <c r="E138" s="314">
        <f>SUM(E132:E137)</f>
        <v>7728</v>
      </c>
      <c r="F138" s="892">
        <f t="shared" si="1"/>
        <v>0.982830980541778</v>
      </c>
    </row>
    <row r="139" spans="1:6" ht="13.5" thickBot="1">
      <c r="A139" s="303"/>
      <c r="B139" s="56" t="s">
        <v>203</v>
      </c>
      <c r="C139" s="274"/>
      <c r="D139" s="274">
        <v>190</v>
      </c>
      <c r="E139" s="274">
        <v>190</v>
      </c>
      <c r="F139" s="892">
        <f aca="true" t="shared" si="2" ref="F139:F202">SUM(E139/D139)</f>
        <v>1</v>
      </c>
    </row>
    <row r="140" spans="1:6" ht="13.5" thickBot="1">
      <c r="A140" s="303"/>
      <c r="B140" s="174" t="s">
        <v>180</v>
      </c>
      <c r="C140" s="274"/>
      <c r="D140" s="274">
        <v>2528</v>
      </c>
      <c r="E140" s="274">
        <v>2528</v>
      </c>
      <c r="F140" s="892">
        <f t="shared" si="2"/>
        <v>1</v>
      </c>
    </row>
    <row r="141" spans="1:6" ht="13.5" thickBot="1">
      <c r="A141" s="303"/>
      <c r="B141" s="550" t="s">
        <v>177</v>
      </c>
      <c r="C141" s="551">
        <f>SUM(C139+C138+C140)</f>
        <v>6520</v>
      </c>
      <c r="D141" s="551">
        <f>SUM(D139+D138+D140)</f>
        <v>10581</v>
      </c>
      <c r="E141" s="551">
        <f>SUM(E139+E138+E140)</f>
        <v>10446</v>
      </c>
      <c r="F141" s="892">
        <f t="shared" si="2"/>
        <v>0.9872412815423873</v>
      </c>
    </row>
    <row r="142" spans="1:6" ht="13.5" thickBot="1">
      <c r="A142" s="303"/>
      <c r="B142" s="552" t="s">
        <v>183</v>
      </c>
      <c r="C142" s="553"/>
      <c r="D142" s="553"/>
      <c r="E142" s="553"/>
      <c r="F142" s="1038"/>
    </row>
    <row r="143" spans="1:6" ht="12.75">
      <c r="A143" s="303"/>
      <c r="B143" s="54" t="s">
        <v>1152</v>
      </c>
      <c r="C143" s="273">
        <v>96537</v>
      </c>
      <c r="D143" s="273">
        <v>104646</v>
      </c>
      <c r="E143" s="273">
        <v>102352</v>
      </c>
      <c r="F143" s="965">
        <f t="shared" si="2"/>
        <v>0.9780784740936108</v>
      </c>
    </row>
    <row r="144" spans="1:6" ht="13.5" thickBot="1">
      <c r="A144" s="303"/>
      <c r="B144" s="292" t="s">
        <v>1153</v>
      </c>
      <c r="C144" s="310">
        <v>6250</v>
      </c>
      <c r="D144" s="310">
        <v>6250</v>
      </c>
      <c r="E144" s="310">
        <v>5427</v>
      </c>
      <c r="F144" s="1037">
        <f t="shared" si="2"/>
        <v>0.86832</v>
      </c>
    </row>
    <row r="145" spans="1:7" ht="13.5" thickBot="1">
      <c r="A145" s="303"/>
      <c r="B145" s="554" t="s">
        <v>151</v>
      </c>
      <c r="C145" s="555">
        <f>SUM(C143:C144)</f>
        <v>102787</v>
      </c>
      <c r="D145" s="555">
        <f>SUM(D143:D144)</f>
        <v>110896</v>
      </c>
      <c r="E145" s="555">
        <f>SUM(E143:E144)</f>
        <v>107779</v>
      </c>
      <c r="F145" s="892">
        <f t="shared" si="2"/>
        <v>0.9718925840427067</v>
      </c>
      <c r="G145" s="135"/>
    </row>
    <row r="146" spans="1:6" ht="13.5" thickBot="1">
      <c r="A146" s="303"/>
      <c r="B146" s="899" t="s">
        <v>214</v>
      </c>
      <c r="C146" s="555"/>
      <c r="D146" s="555"/>
      <c r="E146" s="555"/>
      <c r="F146" s="1038"/>
    </row>
    <row r="147" spans="1:6" ht="15.75" thickBot="1">
      <c r="A147" s="303"/>
      <c r="B147" s="298" t="s">
        <v>205</v>
      </c>
      <c r="C147" s="315">
        <f>SUM(C141+C142+C145)</f>
        <v>109307</v>
      </c>
      <c r="D147" s="315">
        <f>SUM(D141+D142+D145)</f>
        <v>121477</v>
      </c>
      <c r="E147" s="315">
        <f>SUM(E141+E142+E145)</f>
        <v>118225</v>
      </c>
      <c r="F147" s="892">
        <f t="shared" si="2"/>
        <v>0.9732295002346123</v>
      </c>
    </row>
    <row r="148" spans="1:6" ht="12.75">
      <c r="A148" s="302"/>
      <c r="B148" s="293" t="s">
        <v>1155</v>
      </c>
      <c r="C148" s="273">
        <v>60324</v>
      </c>
      <c r="D148" s="273">
        <v>67726</v>
      </c>
      <c r="E148" s="273">
        <v>67451</v>
      </c>
      <c r="F148" s="965">
        <f t="shared" si="2"/>
        <v>0.9959395210111331</v>
      </c>
    </row>
    <row r="149" spans="1:6" ht="12.75">
      <c r="A149" s="302"/>
      <c r="B149" s="293" t="s">
        <v>1156</v>
      </c>
      <c r="C149" s="273">
        <v>15824</v>
      </c>
      <c r="D149" s="273">
        <v>16995</v>
      </c>
      <c r="E149" s="273">
        <v>16656</v>
      </c>
      <c r="F149" s="965">
        <f t="shared" si="2"/>
        <v>0.9800529567519859</v>
      </c>
    </row>
    <row r="150" spans="1:6" ht="12.75">
      <c r="A150" s="302"/>
      <c r="B150" s="293" t="s">
        <v>1157</v>
      </c>
      <c r="C150" s="273">
        <v>33159</v>
      </c>
      <c r="D150" s="273">
        <v>36756</v>
      </c>
      <c r="E150" s="273">
        <v>33198</v>
      </c>
      <c r="F150" s="965">
        <f t="shared" si="2"/>
        <v>0.9031994776363043</v>
      </c>
    </row>
    <row r="151" spans="1:6" ht="12.75">
      <c r="A151" s="302"/>
      <c r="B151" s="293" t="s">
        <v>1158</v>
      </c>
      <c r="C151" s="273"/>
      <c r="D151" s="273"/>
      <c r="E151" s="273"/>
      <c r="F151" s="965"/>
    </row>
    <row r="152" spans="1:6" ht="13.5" thickBot="1">
      <c r="A152" s="302"/>
      <c r="B152" s="295" t="s">
        <v>1159</v>
      </c>
      <c r="C152" s="310"/>
      <c r="D152" s="310"/>
      <c r="E152" s="310"/>
      <c r="F152" s="1037"/>
    </row>
    <row r="153" spans="1:6" ht="13.5" thickBot="1">
      <c r="A153" s="302"/>
      <c r="B153" s="294" t="s">
        <v>150</v>
      </c>
      <c r="C153" s="314">
        <f>SUM(C148:C152)</f>
        <v>109307</v>
      </c>
      <c r="D153" s="314">
        <f>SUM(D148:D152)</f>
        <v>121477</v>
      </c>
      <c r="E153" s="314">
        <f>SUM(E148:E152)</f>
        <v>117305</v>
      </c>
      <c r="F153" s="892">
        <f t="shared" si="2"/>
        <v>0.9656560501164829</v>
      </c>
    </row>
    <row r="154" spans="1:6" ht="12.75">
      <c r="A154" s="302"/>
      <c r="B154" s="293" t="s">
        <v>1160</v>
      </c>
      <c r="C154" s="273"/>
      <c r="D154" s="273"/>
      <c r="E154" s="273"/>
      <c r="F154" s="965"/>
    </row>
    <row r="155" spans="1:6" ht="12.75">
      <c r="A155" s="302"/>
      <c r="B155" s="293" t="s">
        <v>1161</v>
      </c>
      <c r="C155" s="273"/>
      <c r="D155" s="273"/>
      <c r="E155" s="273"/>
      <c r="F155" s="965"/>
    </row>
    <row r="156" spans="1:6" ht="13.5" thickBot="1">
      <c r="A156" s="302"/>
      <c r="B156" s="296" t="s">
        <v>1165</v>
      </c>
      <c r="C156" s="310"/>
      <c r="D156" s="310"/>
      <c r="E156" s="310"/>
      <c r="F156" s="1037"/>
    </row>
    <row r="157" spans="1:6" ht="13.5" thickBot="1">
      <c r="A157" s="302"/>
      <c r="B157" s="297" t="s">
        <v>170</v>
      </c>
      <c r="C157" s="309"/>
      <c r="D157" s="309"/>
      <c r="E157" s="309"/>
      <c r="F157" s="1038"/>
    </row>
    <row r="158" spans="1:6" ht="13.5" thickBot="1">
      <c r="A158" s="302"/>
      <c r="B158" s="887" t="s">
        <v>213</v>
      </c>
      <c r="C158" s="309"/>
      <c r="D158" s="309"/>
      <c r="E158" s="309">
        <v>-360</v>
      </c>
      <c r="F158" s="1038"/>
    </row>
    <row r="159" spans="1:6" ht="15.75" thickBot="1">
      <c r="A159" s="304"/>
      <c r="B159" s="299" t="s">
        <v>568</v>
      </c>
      <c r="C159" s="315">
        <f>SUM(C153+C157)</f>
        <v>109307</v>
      </c>
      <c r="D159" s="315">
        <f>SUM(D153+D157)</f>
        <v>121477</v>
      </c>
      <c r="E159" s="315">
        <f>SUM(E153+E157)</f>
        <v>117305</v>
      </c>
      <c r="F159" s="892">
        <f t="shared" si="2"/>
        <v>0.9656560501164829</v>
      </c>
    </row>
    <row r="160" spans="1:6" ht="15">
      <c r="A160" s="305">
        <v>2330</v>
      </c>
      <c r="B160" s="306" t="s">
        <v>1170</v>
      </c>
      <c r="C160" s="273"/>
      <c r="D160" s="273"/>
      <c r="E160" s="273"/>
      <c r="F160" s="965"/>
    </row>
    <row r="161" spans="1:6" ht="12.75">
      <c r="A161" s="303"/>
      <c r="B161" s="54" t="s">
        <v>1142</v>
      </c>
      <c r="C161" s="273"/>
      <c r="D161" s="273">
        <v>674</v>
      </c>
      <c r="E161" s="273">
        <v>674</v>
      </c>
      <c r="F161" s="965">
        <f t="shared" si="2"/>
        <v>1</v>
      </c>
    </row>
    <row r="162" spans="1:6" ht="12.75">
      <c r="A162" s="303"/>
      <c r="B162" s="54" t="s">
        <v>208</v>
      </c>
      <c r="C162" s="273"/>
      <c r="D162" s="273">
        <v>670</v>
      </c>
      <c r="E162" s="273"/>
      <c r="F162" s="965">
        <f t="shared" si="2"/>
        <v>0</v>
      </c>
    </row>
    <row r="163" spans="1:6" ht="12.75">
      <c r="A163" s="303"/>
      <c r="B163" s="54" t="s">
        <v>1143</v>
      </c>
      <c r="C163" s="273"/>
      <c r="D163" s="273"/>
      <c r="E163" s="273"/>
      <c r="F163" s="965"/>
    </row>
    <row r="164" spans="1:6" ht="12.75">
      <c r="A164" s="303"/>
      <c r="B164" s="54" t="s">
        <v>1144</v>
      </c>
      <c r="C164" s="273">
        <v>550</v>
      </c>
      <c r="D164" s="273">
        <v>550</v>
      </c>
      <c r="E164" s="273">
        <v>1212</v>
      </c>
      <c r="F164" s="965">
        <f t="shared" si="2"/>
        <v>2.2036363636363636</v>
      </c>
    </row>
    <row r="165" spans="1:6" ht="12.75">
      <c r="A165" s="303"/>
      <c r="B165" s="54" t="s">
        <v>1146</v>
      </c>
      <c r="C165" s="273">
        <v>4710</v>
      </c>
      <c r="D165" s="273">
        <v>7438</v>
      </c>
      <c r="E165" s="273">
        <v>7439</v>
      </c>
      <c r="F165" s="965">
        <f t="shared" si="2"/>
        <v>1.0001344447432106</v>
      </c>
    </row>
    <row r="166" spans="1:6" ht="12.75">
      <c r="A166" s="303"/>
      <c r="B166" s="54" t="s">
        <v>209</v>
      </c>
      <c r="C166" s="273"/>
      <c r="D166" s="273">
        <v>355</v>
      </c>
      <c r="E166" s="273">
        <v>354</v>
      </c>
      <c r="F166" s="965">
        <f t="shared" si="2"/>
        <v>0.9971830985915493</v>
      </c>
    </row>
    <row r="167" spans="1:6" ht="12.75">
      <c r="A167" s="303"/>
      <c r="B167" s="54" t="s">
        <v>1147</v>
      </c>
      <c r="C167" s="273">
        <v>1131</v>
      </c>
      <c r="D167" s="273">
        <v>1435</v>
      </c>
      <c r="E167" s="273">
        <v>1435</v>
      </c>
      <c r="F167" s="965">
        <f t="shared" si="2"/>
        <v>1</v>
      </c>
    </row>
    <row r="168" spans="1:6" ht="13.5" thickBot="1">
      <c r="A168" s="303"/>
      <c r="B168" s="59" t="s">
        <v>1151</v>
      </c>
      <c r="C168" s="310"/>
      <c r="D168" s="310"/>
      <c r="E168" s="310"/>
      <c r="F168" s="1037"/>
    </row>
    <row r="169" spans="1:6" ht="13.5" thickBot="1">
      <c r="A169" s="303"/>
      <c r="B169" s="222" t="s">
        <v>1138</v>
      </c>
      <c r="C169" s="314">
        <f>SUM(C161:C168)</f>
        <v>6391</v>
      </c>
      <c r="D169" s="314">
        <f>SUM(D161:D168)</f>
        <v>11122</v>
      </c>
      <c r="E169" s="314">
        <f>SUM(E161:E168)</f>
        <v>11114</v>
      </c>
      <c r="F169" s="892">
        <f t="shared" si="2"/>
        <v>0.999280704909189</v>
      </c>
    </row>
    <row r="170" spans="1:6" ht="13.5" thickBot="1">
      <c r="A170" s="303"/>
      <c r="B170" s="56" t="s">
        <v>203</v>
      </c>
      <c r="C170" s="274"/>
      <c r="D170" s="274">
        <v>60</v>
      </c>
      <c r="E170" s="274">
        <v>60</v>
      </c>
      <c r="F170" s="892">
        <f t="shared" si="2"/>
        <v>1</v>
      </c>
    </row>
    <row r="171" spans="1:6" ht="13.5" thickBot="1">
      <c r="A171" s="303"/>
      <c r="B171" s="174" t="s">
        <v>180</v>
      </c>
      <c r="C171" s="274"/>
      <c r="D171" s="274">
        <v>986</v>
      </c>
      <c r="E171" s="274">
        <v>986</v>
      </c>
      <c r="F171" s="892">
        <f t="shared" si="2"/>
        <v>1</v>
      </c>
    </row>
    <row r="172" spans="1:6" ht="13.5" thickBot="1">
      <c r="A172" s="303"/>
      <c r="B172" s="550" t="s">
        <v>177</v>
      </c>
      <c r="C172" s="551">
        <f>SUM(C170+C169+C171)</f>
        <v>6391</v>
      </c>
      <c r="D172" s="551">
        <f>SUM(D170+D169+D171)</f>
        <v>12168</v>
      </c>
      <c r="E172" s="551">
        <f>SUM(E170+E169+E171)</f>
        <v>12160</v>
      </c>
      <c r="F172" s="892">
        <f t="shared" si="2"/>
        <v>0.9993425378040762</v>
      </c>
    </row>
    <row r="173" spans="1:6" ht="13.5" thickBot="1">
      <c r="A173" s="303"/>
      <c r="B173" s="552" t="s">
        <v>183</v>
      </c>
      <c r="C173" s="553"/>
      <c r="D173" s="553"/>
      <c r="E173" s="553"/>
      <c r="F173" s="1038"/>
    </row>
    <row r="174" spans="1:6" ht="12.75">
      <c r="A174" s="303"/>
      <c r="B174" s="54" t="s">
        <v>1152</v>
      </c>
      <c r="C174" s="273">
        <v>94634</v>
      </c>
      <c r="D174" s="273">
        <v>100630</v>
      </c>
      <c r="E174" s="273">
        <v>99723</v>
      </c>
      <c r="F174" s="965">
        <f t="shared" si="2"/>
        <v>0.9909867832654278</v>
      </c>
    </row>
    <row r="175" spans="1:6" ht="13.5" thickBot="1">
      <c r="A175" s="303"/>
      <c r="B175" s="292" t="s">
        <v>1153</v>
      </c>
      <c r="C175" s="310">
        <v>5000</v>
      </c>
      <c r="D175" s="310">
        <v>5000</v>
      </c>
      <c r="E175" s="310">
        <v>3220</v>
      </c>
      <c r="F175" s="1037">
        <f t="shared" si="2"/>
        <v>0.644</v>
      </c>
    </row>
    <row r="176" spans="1:7" ht="13.5" thickBot="1">
      <c r="A176" s="303"/>
      <c r="B176" s="554" t="s">
        <v>151</v>
      </c>
      <c r="C176" s="555">
        <f>SUM(C174:C175)</f>
        <v>99634</v>
      </c>
      <c r="D176" s="555">
        <f>SUM(D174:D175)</f>
        <v>105630</v>
      </c>
      <c r="E176" s="555">
        <f>SUM(E174:E175)</f>
        <v>102943</v>
      </c>
      <c r="F176" s="892">
        <f t="shared" si="2"/>
        <v>0.9745621509040993</v>
      </c>
      <c r="G176" s="135"/>
    </row>
    <row r="177" spans="1:6" ht="13.5" thickBot="1">
      <c r="A177" s="303"/>
      <c r="B177" s="899" t="s">
        <v>215</v>
      </c>
      <c r="C177" s="555"/>
      <c r="D177" s="555"/>
      <c r="E177" s="555"/>
      <c r="F177" s="1038"/>
    </row>
    <row r="178" spans="1:6" ht="15.75" thickBot="1">
      <c r="A178" s="303"/>
      <c r="B178" s="298" t="s">
        <v>205</v>
      </c>
      <c r="C178" s="315">
        <f>SUM(C172+C173+C176)</f>
        <v>106025</v>
      </c>
      <c r="D178" s="315">
        <f>SUM(D172+D173+D176)</f>
        <v>117798</v>
      </c>
      <c r="E178" s="315">
        <f>SUM(E172+E173+E176)</f>
        <v>115103</v>
      </c>
      <c r="F178" s="892">
        <f t="shared" si="2"/>
        <v>0.9771218526630333</v>
      </c>
    </row>
    <row r="179" spans="1:6" ht="12.75">
      <c r="A179" s="302"/>
      <c r="B179" s="293" t="s">
        <v>1155</v>
      </c>
      <c r="C179" s="273">
        <v>54651</v>
      </c>
      <c r="D179" s="273">
        <v>59712</v>
      </c>
      <c r="E179" s="273">
        <v>58556</v>
      </c>
      <c r="F179" s="965">
        <f t="shared" si="2"/>
        <v>0.9806404072883173</v>
      </c>
    </row>
    <row r="180" spans="1:6" ht="12.75">
      <c r="A180" s="302"/>
      <c r="B180" s="293" t="s">
        <v>1156</v>
      </c>
      <c r="C180" s="273">
        <v>14307</v>
      </c>
      <c r="D180" s="273">
        <v>17037</v>
      </c>
      <c r="E180" s="273">
        <v>17012</v>
      </c>
      <c r="F180" s="965">
        <f t="shared" si="2"/>
        <v>0.9985326055056641</v>
      </c>
    </row>
    <row r="181" spans="1:6" ht="12.75">
      <c r="A181" s="302"/>
      <c r="B181" s="293" t="s">
        <v>1157</v>
      </c>
      <c r="C181" s="273">
        <v>37067</v>
      </c>
      <c r="D181" s="273">
        <v>41049</v>
      </c>
      <c r="E181" s="273">
        <v>36633</v>
      </c>
      <c r="F181" s="965">
        <f t="shared" si="2"/>
        <v>0.8924212526492729</v>
      </c>
    </row>
    <row r="182" spans="1:6" ht="12.75">
      <c r="A182" s="302"/>
      <c r="B182" s="293" t="s">
        <v>1158</v>
      </c>
      <c r="C182" s="273"/>
      <c r="D182" s="273"/>
      <c r="E182" s="273"/>
      <c r="F182" s="965"/>
    </row>
    <row r="183" spans="1:6" ht="13.5" thickBot="1">
      <c r="A183" s="302"/>
      <c r="B183" s="295" t="s">
        <v>1159</v>
      </c>
      <c r="C183" s="310"/>
      <c r="D183" s="310"/>
      <c r="E183" s="310"/>
      <c r="F183" s="1037"/>
    </row>
    <row r="184" spans="1:6" ht="13.5" thickBot="1">
      <c r="A184" s="302"/>
      <c r="B184" s="294" t="s">
        <v>150</v>
      </c>
      <c r="C184" s="314">
        <f>SUM(C179:C183)</f>
        <v>106025</v>
      </c>
      <c r="D184" s="314">
        <f>SUM(D179:D183)</f>
        <v>117798</v>
      </c>
      <c r="E184" s="314">
        <f>SUM(E179:E183)</f>
        <v>112201</v>
      </c>
      <c r="F184" s="1038">
        <f t="shared" si="2"/>
        <v>0.9524864598719842</v>
      </c>
    </row>
    <row r="185" spans="1:6" ht="12.75">
      <c r="A185" s="302"/>
      <c r="B185" s="293" t="s">
        <v>1160</v>
      </c>
      <c r="C185" s="273"/>
      <c r="D185" s="273"/>
      <c r="E185" s="273"/>
      <c r="F185" s="965"/>
    </row>
    <row r="186" spans="1:6" ht="12.75">
      <c r="A186" s="302"/>
      <c r="B186" s="293" t="s">
        <v>1161</v>
      </c>
      <c r="C186" s="273"/>
      <c r="D186" s="273"/>
      <c r="E186" s="273"/>
      <c r="F186" s="965"/>
    </row>
    <row r="187" spans="1:6" ht="13.5" thickBot="1">
      <c r="A187" s="302"/>
      <c r="B187" s="296" t="s">
        <v>1165</v>
      </c>
      <c r="C187" s="310"/>
      <c r="D187" s="310"/>
      <c r="E187" s="310"/>
      <c r="F187" s="1037"/>
    </row>
    <row r="188" spans="1:6" ht="13.5" thickBot="1">
      <c r="A188" s="302"/>
      <c r="B188" s="297" t="s">
        <v>170</v>
      </c>
      <c r="C188" s="309"/>
      <c r="D188" s="309"/>
      <c r="E188" s="309"/>
      <c r="F188" s="1038"/>
    </row>
    <row r="189" spans="1:6" ht="13.5" thickBot="1">
      <c r="A189" s="302"/>
      <c r="B189" s="887" t="s">
        <v>213</v>
      </c>
      <c r="C189" s="309"/>
      <c r="D189" s="309"/>
      <c r="E189" s="309">
        <v>-213</v>
      </c>
      <c r="F189" s="1038"/>
    </row>
    <row r="190" spans="1:6" ht="15.75" thickBot="1">
      <c r="A190" s="304"/>
      <c r="B190" s="299" t="s">
        <v>568</v>
      </c>
      <c r="C190" s="315">
        <f>SUM(C184+C188)</f>
        <v>106025</v>
      </c>
      <c r="D190" s="315">
        <f>SUM(D184+D188)</f>
        <v>117798</v>
      </c>
      <c r="E190" s="315">
        <f>SUM(E184+E188)</f>
        <v>112201</v>
      </c>
      <c r="F190" s="892">
        <f t="shared" si="2"/>
        <v>0.9524864598719842</v>
      </c>
    </row>
    <row r="191" spans="1:6" ht="15">
      <c r="A191" s="1424">
        <v>2335</v>
      </c>
      <c r="B191" s="1423" t="s">
        <v>1171</v>
      </c>
      <c r="C191" s="273"/>
      <c r="D191" s="273"/>
      <c r="E191" s="273"/>
      <c r="F191" s="965"/>
    </row>
    <row r="192" spans="1:6" ht="12.75">
      <c r="A192" s="303"/>
      <c r="B192" s="54" t="s">
        <v>1142</v>
      </c>
      <c r="C192" s="273"/>
      <c r="D192" s="273"/>
      <c r="E192" s="273"/>
      <c r="F192" s="965"/>
    </row>
    <row r="193" spans="1:6" ht="12.75">
      <c r="A193" s="303"/>
      <c r="B193" s="54" t="s">
        <v>208</v>
      </c>
      <c r="C193" s="273"/>
      <c r="D193" s="273">
        <v>466</v>
      </c>
      <c r="E193" s="273">
        <v>532</v>
      </c>
      <c r="F193" s="965">
        <f t="shared" si="2"/>
        <v>1.1416309012875536</v>
      </c>
    </row>
    <row r="194" spans="1:6" ht="12.75">
      <c r="A194" s="303"/>
      <c r="B194" s="54" t="s">
        <v>1143</v>
      </c>
      <c r="C194" s="273"/>
      <c r="D194" s="273"/>
      <c r="E194" s="273"/>
      <c r="F194" s="965"/>
    </row>
    <row r="195" spans="1:6" ht="12.75">
      <c r="A195" s="303"/>
      <c r="B195" s="54" t="s">
        <v>1144</v>
      </c>
      <c r="C195" s="273"/>
      <c r="D195" s="273"/>
      <c r="E195" s="273"/>
      <c r="F195" s="965"/>
    </row>
    <row r="196" spans="1:6" ht="12.75">
      <c r="A196" s="303"/>
      <c r="B196" s="54" t="s">
        <v>1146</v>
      </c>
      <c r="C196" s="273">
        <v>4829</v>
      </c>
      <c r="D196" s="273">
        <v>4829</v>
      </c>
      <c r="E196" s="273">
        <v>4110</v>
      </c>
      <c r="F196" s="965">
        <f t="shared" si="2"/>
        <v>0.8511078898322634</v>
      </c>
    </row>
    <row r="197" spans="1:6" ht="12.75">
      <c r="A197" s="303"/>
      <c r="B197" s="54" t="s">
        <v>209</v>
      </c>
      <c r="C197" s="273"/>
      <c r="D197" s="273">
        <v>43</v>
      </c>
      <c r="E197" s="273">
        <v>43</v>
      </c>
      <c r="F197" s="965">
        <f t="shared" si="2"/>
        <v>1</v>
      </c>
    </row>
    <row r="198" spans="1:6" ht="12.75">
      <c r="A198" s="303"/>
      <c r="B198" s="54" t="s">
        <v>1147</v>
      </c>
      <c r="C198" s="273">
        <v>1251</v>
      </c>
      <c r="D198" s="273">
        <v>1251</v>
      </c>
      <c r="E198" s="273">
        <v>1110</v>
      </c>
      <c r="F198" s="965">
        <f t="shared" si="2"/>
        <v>0.8872901678657075</v>
      </c>
    </row>
    <row r="199" spans="1:6" ht="13.5" thickBot="1">
      <c r="A199" s="303"/>
      <c r="B199" s="59" t="s">
        <v>1151</v>
      </c>
      <c r="C199" s="310"/>
      <c r="D199" s="310"/>
      <c r="E199" s="310"/>
      <c r="F199" s="1037"/>
    </row>
    <row r="200" spans="1:6" ht="13.5" thickBot="1">
      <c r="A200" s="303"/>
      <c r="B200" s="222" t="s">
        <v>1138</v>
      </c>
      <c r="C200" s="314">
        <f>SUM(C192:C199)</f>
        <v>6080</v>
      </c>
      <c r="D200" s="314">
        <f>SUM(D192:D199)</f>
        <v>6589</v>
      </c>
      <c r="E200" s="314">
        <f>SUM(E192:E199)</f>
        <v>5795</v>
      </c>
      <c r="F200" s="892">
        <f t="shared" si="2"/>
        <v>0.8794961299134921</v>
      </c>
    </row>
    <row r="201" spans="1:6" ht="13.5" thickBot="1">
      <c r="A201" s="303"/>
      <c r="B201" s="56" t="s">
        <v>203</v>
      </c>
      <c r="C201" s="274"/>
      <c r="D201" s="274">
        <v>252</v>
      </c>
      <c r="E201" s="274">
        <v>252</v>
      </c>
      <c r="F201" s="892">
        <f t="shared" si="2"/>
        <v>1</v>
      </c>
    </row>
    <row r="202" spans="1:6" ht="13.5" thickBot="1">
      <c r="A202" s="303"/>
      <c r="B202" s="174" t="s">
        <v>180</v>
      </c>
      <c r="C202" s="274"/>
      <c r="D202" s="274">
        <v>2585</v>
      </c>
      <c r="E202" s="274">
        <v>2585</v>
      </c>
      <c r="F202" s="892">
        <f t="shared" si="2"/>
        <v>1</v>
      </c>
    </row>
    <row r="203" spans="1:6" ht="13.5" thickBot="1">
      <c r="A203" s="303"/>
      <c r="B203" s="550" t="s">
        <v>177</v>
      </c>
      <c r="C203" s="551">
        <f>SUM(C201+C200+C202)</f>
        <v>6080</v>
      </c>
      <c r="D203" s="551">
        <f>SUM(D201+D200+D202)</f>
        <v>9426</v>
      </c>
      <c r="E203" s="551">
        <f>SUM(E201+E200+E202)</f>
        <v>8632</v>
      </c>
      <c r="F203" s="892">
        <f aca="true" t="shared" si="3" ref="F203:F266">SUM(E203/D203)</f>
        <v>0.9157649055803098</v>
      </c>
    </row>
    <row r="204" spans="1:6" ht="13.5" thickBot="1">
      <c r="A204" s="303"/>
      <c r="B204" s="552" t="s">
        <v>183</v>
      </c>
      <c r="C204" s="553"/>
      <c r="D204" s="553"/>
      <c r="E204" s="553"/>
      <c r="F204" s="1038"/>
    </row>
    <row r="205" spans="1:6" ht="12.75">
      <c r="A205" s="303"/>
      <c r="B205" s="54" t="s">
        <v>1152</v>
      </c>
      <c r="C205" s="273">
        <v>48566</v>
      </c>
      <c r="D205" s="273">
        <v>52221</v>
      </c>
      <c r="E205" s="273">
        <v>51756</v>
      </c>
      <c r="F205" s="965">
        <f t="shared" si="3"/>
        <v>0.9910955362785087</v>
      </c>
    </row>
    <row r="206" spans="1:6" ht="13.5" thickBot="1">
      <c r="A206" s="303"/>
      <c r="B206" s="292" t="s">
        <v>1153</v>
      </c>
      <c r="C206" s="310">
        <v>2615</v>
      </c>
      <c r="D206" s="310">
        <v>2615</v>
      </c>
      <c r="E206" s="310">
        <v>2209</v>
      </c>
      <c r="F206" s="1037">
        <f t="shared" si="3"/>
        <v>0.8447418738049713</v>
      </c>
    </row>
    <row r="207" spans="1:7" ht="13.5" thickBot="1">
      <c r="A207" s="303"/>
      <c r="B207" s="554" t="s">
        <v>151</v>
      </c>
      <c r="C207" s="555">
        <f>SUM(C205:C206)</f>
        <v>51181</v>
      </c>
      <c r="D207" s="555">
        <f>SUM(D205:D206)</f>
        <v>54836</v>
      </c>
      <c r="E207" s="555">
        <f>SUM(E205:E206)</f>
        <v>53965</v>
      </c>
      <c r="F207" s="892">
        <f t="shared" si="3"/>
        <v>0.9841162739805966</v>
      </c>
      <c r="G207" s="135"/>
    </row>
    <row r="208" spans="1:6" ht="15.75" thickBot="1">
      <c r="A208" s="303"/>
      <c r="B208" s="298" t="s">
        <v>205</v>
      </c>
      <c r="C208" s="315">
        <f>SUM(C203+C204+C207)</f>
        <v>57261</v>
      </c>
      <c r="D208" s="315">
        <f>SUM(D203+D204+D207)</f>
        <v>64262</v>
      </c>
      <c r="E208" s="315">
        <f>SUM(E203+E204+E207)</f>
        <v>62597</v>
      </c>
      <c r="F208" s="892">
        <f t="shared" si="3"/>
        <v>0.9740904422520308</v>
      </c>
    </row>
    <row r="209" spans="1:6" ht="12.75">
      <c r="A209" s="302"/>
      <c r="B209" s="293" t="s">
        <v>1155</v>
      </c>
      <c r="C209" s="273">
        <v>30837</v>
      </c>
      <c r="D209" s="273">
        <v>34084</v>
      </c>
      <c r="E209" s="273">
        <v>34010</v>
      </c>
      <c r="F209" s="965">
        <f t="shared" si="3"/>
        <v>0.99782889332238</v>
      </c>
    </row>
    <row r="210" spans="1:6" ht="12.75">
      <c r="A210" s="302"/>
      <c r="B210" s="293" t="s">
        <v>1156</v>
      </c>
      <c r="C210" s="273">
        <v>8148</v>
      </c>
      <c r="D210" s="273">
        <v>9017</v>
      </c>
      <c r="E210" s="273">
        <v>8964</v>
      </c>
      <c r="F210" s="965">
        <f t="shared" si="3"/>
        <v>0.9941222135965398</v>
      </c>
    </row>
    <row r="211" spans="1:6" ht="12.75">
      <c r="A211" s="302"/>
      <c r="B211" s="293" t="s">
        <v>1157</v>
      </c>
      <c r="C211" s="273">
        <v>18276</v>
      </c>
      <c r="D211" s="273">
        <v>21161</v>
      </c>
      <c r="E211" s="273">
        <v>17986</v>
      </c>
      <c r="F211" s="965">
        <f t="shared" si="3"/>
        <v>0.8499598317659846</v>
      </c>
    </row>
    <row r="212" spans="1:6" ht="12.75">
      <c r="A212" s="302"/>
      <c r="B212" s="293" t="s">
        <v>1158</v>
      </c>
      <c r="C212" s="273"/>
      <c r="D212" s="273"/>
      <c r="E212" s="273"/>
      <c r="F212" s="965"/>
    </row>
    <row r="213" spans="1:6" ht="13.5" thickBot="1">
      <c r="A213" s="302"/>
      <c r="B213" s="295" t="s">
        <v>1159</v>
      </c>
      <c r="C213" s="310"/>
      <c r="D213" s="310"/>
      <c r="E213" s="310"/>
      <c r="F213" s="1037"/>
    </row>
    <row r="214" spans="1:6" ht="13.5" thickBot="1">
      <c r="A214" s="302"/>
      <c r="B214" s="294" t="s">
        <v>150</v>
      </c>
      <c r="C214" s="314">
        <f>SUM(C209:C213)</f>
        <v>57261</v>
      </c>
      <c r="D214" s="314">
        <f>SUM(D209:D213)</f>
        <v>64262</v>
      </c>
      <c r="E214" s="314">
        <f>SUM(E209:E213)</f>
        <v>60960</v>
      </c>
      <c r="F214" s="892">
        <f t="shared" si="3"/>
        <v>0.9486166007905138</v>
      </c>
    </row>
    <row r="215" spans="1:6" ht="12.75">
      <c r="A215" s="302"/>
      <c r="B215" s="293" t="s">
        <v>1160</v>
      </c>
      <c r="C215" s="273"/>
      <c r="D215" s="273"/>
      <c r="E215" s="273"/>
      <c r="F215" s="965"/>
    </row>
    <row r="216" spans="1:6" ht="12.75">
      <c r="A216" s="302"/>
      <c r="B216" s="293" t="s">
        <v>1161</v>
      </c>
      <c r="C216" s="273"/>
      <c r="D216" s="273"/>
      <c r="E216" s="273"/>
      <c r="F216" s="965"/>
    </row>
    <row r="217" spans="1:6" ht="13.5" thickBot="1">
      <c r="A217" s="302"/>
      <c r="B217" s="296" t="s">
        <v>1165</v>
      </c>
      <c r="C217" s="310"/>
      <c r="D217" s="310"/>
      <c r="E217" s="310"/>
      <c r="F217" s="1037"/>
    </row>
    <row r="218" spans="1:6" ht="13.5" thickBot="1">
      <c r="A218" s="302"/>
      <c r="B218" s="297" t="s">
        <v>170</v>
      </c>
      <c r="C218" s="309"/>
      <c r="D218" s="309"/>
      <c r="E218" s="309"/>
      <c r="F218" s="1038"/>
    </row>
    <row r="219" spans="1:6" ht="13.5" thickBot="1">
      <c r="A219" s="302"/>
      <c r="B219" s="887" t="s">
        <v>213</v>
      </c>
      <c r="C219" s="309"/>
      <c r="D219" s="309"/>
      <c r="E219" s="309">
        <v>-54</v>
      </c>
      <c r="F219" s="1038"/>
    </row>
    <row r="220" spans="1:6" ht="15.75" thickBot="1">
      <c r="A220" s="304"/>
      <c r="B220" s="299" t="s">
        <v>568</v>
      </c>
      <c r="C220" s="315">
        <f>SUM(C214+C218)</f>
        <v>57261</v>
      </c>
      <c r="D220" s="315">
        <f>SUM(D214+D218)</f>
        <v>64262</v>
      </c>
      <c r="E220" s="315">
        <f>SUM(E214+E218)</f>
        <v>60960</v>
      </c>
      <c r="F220" s="892">
        <f t="shared" si="3"/>
        <v>0.9486166007905138</v>
      </c>
    </row>
    <row r="221" spans="1:6" ht="15">
      <c r="A221" s="305">
        <v>2345</v>
      </c>
      <c r="B221" s="1425" t="s">
        <v>1172</v>
      </c>
      <c r="C221" s="273"/>
      <c r="D221" s="273"/>
      <c r="E221" s="273"/>
      <c r="F221" s="965"/>
    </row>
    <row r="222" spans="1:6" ht="12.75">
      <c r="A222" s="303"/>
      <c r="B222" s="54" t="s">
        <v>1142</v>
      </c>
      <c r="C222" s="273"/>
      <c r="D222" s="273"/>
      <c r="E222" s="273"/>
      <c r="F222" s="965"/>
    </row>
    <row r="223" spans="1:6" ht="12.75">
      <c r="A223" s="303"/>
      <c r="B223" s="54" t="s">
        <v>208</v>
      </c>
      <c r="C223" s="273"/>
      <c r="D223" s="273">
        <v>418</v>
      </c>
      <c r="E223" s="273">
        <v>472</v>
      </c>
      <c r="F223" s="965">
        <f t="shared" si="3"/>
        <v>1.1291866028708133</v>
      </c>
    </row>
    <row r="224" spans="1:6" ht="12.75">
      <c r="A224" s="303"/>
      <c r="B224" s="54" t="s">
        <v>1143</v>
      </c>
      <c r="C224" s="273"/>
      <c r="D224" s="273"/>
      <c r="E224" s="273"/>
      <c r="F224" s="965"/>
    </row>
    <row r="225" spans="1:6" ht="12.75">
      <c r="A225" s="303"/>
      <c r="B225" s="54" t="s">
        <v>1144</v>
      </c>
      <c r="C225" s="273"/>
      <c r="D225" s="273"/>
      <c r="E225" s="273"/>
      <c r="F225" s="965"/>
    </row>
    <row r="226" spans="1:6" ht="12.75">
      <c r="A226" s="303"/>
      <c r="B226" s="54" t="s">
        <v>1146</v>
      </c>
      <c r="C226" s="273">
        <v>5004</v>
      </c>
      <c r="D226" s="273">
        <v>5004</v>
      </c>
      <c r="E226" s="273">
        <v>4128</v>
      </c>
      <c r="F226" s="965">
        <f t="shared" si="3"/>
        <v>0.8249400479616307</v>
      </c>
    </row>
    <row r="227" spans="1:6" ht="12.75">
      <c r="A227" s="303"/>
      <c r="B227" s="54" t="s">
        <v>209</v>
      </c>
      <c r="C227" s="273"/>
      <c r="D227" s="273">
        <v>9</v>
      </c>
      <c r="E227" s="273">
        <v>9</v>
      </c>
      <c r="F227" s="965">
        <f t="shared" si="3"/>
        <v>1</v>
      </c>
    </row>
    <row r="228" spans="1:6" ht="12.75">
      <c r="A228" s="303"/>
      <c r="B228" s="54" t="s">
        <v>1147</v>
      </c>
      <c r="C228" s="273">
        <v>1312</v>
      </c>
      <c r="D228" s="273">
        <v>1312</v>
      </c>
      <c r="E228" s="273">
        <v>1115</v>
      </c>
      <c r="F228" s="965">
        <f t="shared" si="3"/>
        <v>0.8498475609756098</v>
      </c>
    </row>
    <row r="229" spans="1:6" ht="13.5" thickBot="1">
      <c r="A229" s="303"/>
      <c r="B229" s="59" t="s">
        <v>1151</v>
      </c>
      <c r="C229" s="310"/>
      <c r="D229" s="310"/>
      <c r="E229" s="310"/>
      <c r="F229" s="1037"/>
    </row>
    <row r="230" spans="1:6" ht="13.5" thickBot="1">
      <c r="A230" s="303"/>
      <c r="B230" s="222" t="s">
        <v>1138</v>
      </c>
      <c r="C230" s="314">
        <f>SUM(C222:C229)</f>
        <v>6316</v>
      </c>
      <c r="D230" s="314">
        <f>SUM(D222:D229)</f>
        <v>6743</v>
      </c>
      <c r="E230" s="314">
        <f>SUM(E222:E229)</f>
        <v>5724</v>
      </c>
      <c r="F230" s="892">
        <f t="shared" si="3"/>
        <v>0.8488803203321964</v>
      </c>
    </row>
    <row r="231" spans="1:6" ht="13.5" thickBot="1">
      <c r="A231" s="303"/>
      <c r="B231" s="56" t="s">
        <v>203</v>
      </c>
      <c r="C231" s="274"/>
      <c r="D231" s="274">
        <v>522</v>
      </c>
      <c r="E231" s="274">
        <v>522</v>
      </c>
      <c r="F231" s="892">
        <f t="shared" si="3"/>
        <v>1</v>
      </c>
    </row>
    <row r="232" spans="1:6" ht="13.5" thickBot="1">
      <c r="A232" s="303"/>
      <c r="B232" s="174" t="s">
        <v>180</v>
      </c>
      <c r="C232" s="274"/>
      <c r="D232" s="274">
        <v>2143</v>
      </c>
      <c r="E232" s="274">
        <v>2143</v>
      </c>
      <c r="F232" s="892">
        <f t="shared" si="3"/>
        <v>1</v>
      </c>
    </row>
    <row r="233" spans="1:6" ht="13.5" thickBot="1">
      <c r="A233" s="303"/>
      <c r="B233" s="550" t="s">
        <v>177</v>
      </c>
      <c r="C233" s="551">
        <f>SUM(C231+C230+C232)</f>
        <v>6316</v>
      </c>
      <c r="D233" s="551">
        <f>SUM(D231+D230+D232)</f>
        <v>9408</v>
      </c>
      <c r="E233" s="551">
        <f>SUM(E231+E230+E232)</f>
        <v>8389</v>
      </c>
      <c r="F233" s="892">
        <f t="shared" si="3"/>
        <v>0.891687925170068</v>
      </c>
    </row>
    <row r="234" spans="1:6" ht="13.5" thickBot="1">
      <c r="A234" s="303"/>
      <c r="B234" s="552" t="s">
        <v>183</v>
      </c>
      <c r="C234" s="553"/>
      <c r="D234" s="553"/>
      <c r="E234" s="553"/>
      <c r="F234" s="1038"/>
    </row>
    <row r="235" spans="1:6" ht="12.75">
      <c r="A235" s="303"/>
      <c r="B235" s="54" t="s">
        <v>1152</v>
      </c>
      <c r="C235" s="273">
        <v>47971</v>
      </c>
      <c r="D235" s="273">
        <v>52030</v>
      </c>
      <c r="E235" s="273">
        <v>52038</v>
      </c>
      <c r="F235" s="965">
        <f t="shared" si="3"/>
        <v>1.0001537574476265</v>
      </c>
    </row>
    <row r="236" spans="1:6" ht="13.5" thickBot="1">
      <c r="A236" s="303"/>
      <c r="B236" s="292" t="s">
        <v>1153</v>
      </c>
      <c r="C236" s="310">
        <v>2129</v>
      </c>
      <c r="D236" s="310">
        <v>2129</v>
      </c>
      <c r="E236" s="310">
        <v>1063</v>
      </c>
      <c r="F236" s="1037">
        <f t="shared" si="3"/>
        <v>0.4992954438703617</v>
      </c>
    </row>
    <row r="237" spans="1:7" ht="13.5" thickBot="1">
      <c r="A237" s="303"/>
      <c r="B237" s="554" t="s">
        <v>151</v>
      </c>
      <c r="C237" s="555">
        <f>SUM(C235:C236)</f>
        <v>50100</v>
      </c>
      <c r="D237" s="555">
        <f>SUM(D235:D236)</f>
        <v>54159</v>
      </c>
      <c r="E237" s="555">
        <f>SUM(E235:E236)</f>
        <v>53101</v>
      </c>
      <c r="F237" s="892">
        <f t="shared" si="3"/>
        <v>0.9804649273435625</v>
      </c>
      <c r="G237" s="135"/>
    </row>
    <row r="238" spans="1:6" ht="15.75" thickBot="1">
      <c r="A238" s="303"/>
      <c r="B238" s="298" t="s">
        <v>205</v>
      </c>
      <c r="C238" s="315">
        <f>SUM(C233+C234+C237)</f>
        <v>56416</v>
      </c>
      <c r="D238" s="315">
        <f>SUM(D233+D234+D237)</f>
        <v>63567</v>
      </c>
      <c r="E238" s="315">
        <f>SUM(E233+E234+E237)</f>
        <v>61490</v>
      </c>
      <c r="F238" s="892">
        <f t="shared" si="3"/>
        <v>0.9673258137083707</v>
      </c>
    </row>
    <row r="239" spans="1:6" ht="12.75">
      <c r="A239" s="302"/>
      <c r="B239" s="293" t="s">
        <v>1155</v>
      </c>
      <c r="C239" s="273">
        <v>31076</v>
      </c>
      <c r="D239" s="273">
        <v>34588</v>
      </c>
      <c r="E239" s="273">
        <v>34532</v>
      </c>
      <c r="F239" s="965">
        <f t="shared" si="3"/>
        <v>0.9983809413669481</v>
      </c>
    </row>
    <row r="240" spans="1:6" ht="12.75">
      <c r="A240" s="302"/>
      <c r="B240" s="293" t="s">
        <v>1156</v>
      </c>
      <c r="C240" s="273">
        <v>8368</v>
      </c>
      <c r="D240" s="273">
        <v>9315</v>
      </c>
      <c r="E240" s="273">
        <v>9279</v>
      </c>
      <c r="F240" s="965">
        <f t="shared" si="3"/>
        <v>0.996135265700483</v>
      </c>
    </row>
    <row r="241" spans="1:6" ht="12.75">
      <c r="A241" s="302"/>
      <c r="B241" s="293" t="s">
        <v>1157</v>
      </c>
      <c r="C241" s="273">
        <v>16972</v>
      </c>
      <c r="D241" s="273">
        <v>19118</v>
      </c>
      <c r="E241" s="273">
        <v>15586</v>
      </c>
      <c r="F241" s="965">
        <f t="shared" si="3"/>
        <v>0.8152526414896956</v>
      </c>
    </row>
    <row r="242" spans="1:6" ht="12.75">
      <c r="A242" s="302"/>
      <c r="B242" s="293" t="s">
        <v>1158</v>
      </c>
      <c r="C242" s="273"/>
      <c r="D242" s="273"/>
      <c r="E242" s="273"/>
      <c r="F242" s="965"/>
    </row>
    <row r="243" spans="1:6" ht="13.5" thickBot="1">
      <c r="A243" s="302"/>
      <c r="B243" s="295" t="s">
        <v>1159</v>
      </c>
      <c r="C243" s="310"/>
      <c r="D243" s="310"/>
      <c r="E243" s="310"/>
      <c r="F243" s="1037"/>
    </row>
    <row r="244" spans="1:6" ht="13.5" thickBot="1">
      <c r="A244" s="302"/>
      <c r="B244" s="294" t="s">
        <v>150</v>
      </c>
      <c r="C244" s="314">
        <f>SUM(C239:C243)</f>
        <v>56416</v>
      </c>
      <c r="D244" s="314">
        <f>SUM(D239:D243)</f>
        <v>63021</v>
      </c>
      <c r="E244" s="314">
        <f>SUM(E239:E243)</f>
        <v>59397</v>
      </c>
      <c r="F244" s="892">
        <f t="shared" si="3"/>
        <v>0.9424953586899605</v>
      </c>
    </row>
    <row r="245" spans="1:6" ht="12.75">
      <c r="A245" s="302"/>
      <c r="B245" s="293" t="s">
        <v>1160</v>
      </c>
      <c r="C245" s="273"/>
      <c r="D245" s="273"/>
      <c r="E245" s="273"/>
      <c r="F245" s="965"/>
    </row>
    <row r="246" spans="1:6" ht="12.75">
      <c r="A246" s="302"/>
      <c r="B246" s="293" t="s">
        <v>1161</v>
      </c>
      <c r="C246" s="273"/>
      <c r="D246" s="273">
        <v>546</v>
      </c>
      <c r="E246" s="273">
        <v>546</v>
      </c>
      <c r="F246" s="965">
        <f t="shared" si="3"/>
        <v>1</v>
      </c>
    </row>
    <row r="247" spans="1:6" ht="13.5" thickBot="1">
      <c r="A247" s="302"/>
      <c r="B247" s="296" t="s">
        <v>1165</v>
      </c>
      <c r="C247" s="310"/>
      <c r="D247" s="310"/>
      <c r="E247" s="310"/>
      <c r="F247" s="1037"/>
    </row>
    <row r="248" spans="1:6" ht="13.5" thickBot="1">
      <c r="A248" s="302"/>
      <c r="B248" s="297" t="s">
        <v>170</v>
      </c>
      <c r="C248" s="309"/>
      <c r="D248" s="314">
        <f>SUM(D246:D247)</f>
        <v>546</v>
      </c>
      <c r="E248" s="314">
        <f>SUM(E246:E247)</f>
        <v>546</v>
      </c>
      <c r="F248" s="892">
        <f t="shared" si="3"/>
        <v>1</v>
      </c>
    </row>
    <row r="249" spans="1:6" ht="13.5" thickBot="1">
      <c r="A249" s="302"/>
      <c r="B249" s="887" t="s">
        <v>213</v>
      </c>
      <c r="C249" s="309"/>
      <c r="D249" s="309"/>
      <c r="E249" s="309">
        <v>-42</v>
      </c>
      <c r="F249" s="1038"/>
    </row>
    <row r="250" spans="1:6" ht="15.75" thickBot="1">
      <c r="A250" s="304"/>
      <c r="B250" s="299" t="s">
        <v>568</v>
      </c>
      <c r="C250" s="315">
        <f>SUM(C244+C248)</f>
        <v>56416</v>
      </c>
      <c r="D250" s="315">
        <f>SUM(D244+D248)</f>
        <v>63567</v>
      </c>
      <c r="E250" s="315">
        <f>SUM(E244+E248)</f>
        <v>59943</v>
      </c>
      <c r="F250" s="892">
        <f t="shared" si="3"/>
        <v>0.9429892868941432</v>
      </c>
    </row>
    <row r="251" spans="1:6" ht="15">
      <c r="A251" s="305">
        <v>2360</v>
      </c>
      <c r="B251" s="1426" t="s">
        <v>1173</v>
      </c>
      <c r="C251" s="273"/>
      <c r="D251" s="273"/>
      <c r="E251" s="273"/>
      <c r="F251" s="965"/>
    </row>
    <row r="252" spans="1:6" ht="12.75">
      <c r="A252" s="303"/>
      <c r="B252" s="54" t="s">
        <v>1142</v>
      </c>
      <c r="C252" s="273"/>
      <c r="D252" s="273"/>
      <c r="E252" s="273"/>
      <c r="F252" s="965"/>
    </row>
    <row r="253" spans="1:6" ht="12.75">
      <c r="A253" s="303"/>
      <c r="B253" s="54" t="s">
        <v>208</v>
      </c>
      <c r="C253" s="273"/>
      <c r="D253" s="273">
        <v>468</v>
      </c>
      <c r="E253" s="273">
        <v>524</v>
      </c>
      <c r="F253" s="965">
        <f t="shared" si="3"/>
        <v>1.1196581196581197</v>
      </c>
    </row>
    <row r="254" spans="1:6" ht="12.75">
      <c r="A254" s="303"/>
      <c r="B254" s="54" t="s">
        <v>1143</v>
      </c>
      <c r="C254" s="273"/>
      <c r="D254" s="273"/>
      <c r="E254" s="273"/>
      <c r="F254" s="965"/>
    </row>
    <row r="255" spans="1:6" ht="12.75">
      <c r="A255" s="303"/>
      <c r="B255" s="54" t="s">
        <v>1144</v>
      </c>
      <c r="C255" s="273"/>
      <c r="D255" s="273"/>
      <c r="E255" s="273"/>
      <c r="F255" s="965"/>
    </row>
    <row r="256" spans="1:6" ht="12.75">
      <c r="A256" s="303"/>
      <c r="B256" s="54" t="s">
        <v>1146</v>
      </c>
      <c r="C256" s="273">
        <v>4896</v>
      </c>
      <c r="D256" s="273">
        <v>4968</v>
      </c>
      <c r="E256" s="273">
        <v>3973</v>
      </c>
      <c r="F256" s="965">
        <f t="shared" si="3"/>
        <v>0.7997181964573269</v>
      </c>
    </row>
    <row r="257" spans="1:6" ht="12.75">
      <c r="A257" s="303"/>
      <c r="B257" s="54" t="s">
        <v>209</v>
      </c>
      <c r="C257" s="273"/>
      <c r="D257" s="273">
        <v>43</v>
      </c>
      <c r="E257" s="273">
        <v>43</v>
      </c>
      <c r="F257" s="965">
        <f t="shared" si="3"/>
        <v>1</v>
      </c>
    </row>
    <row r="258" spans="1:6" ht="12.75">
      <c r="A258" s="303"/>
      <c r="B258" s="54" t="s">
        <v>1147</v>
      </c>
      <c r="C258" s="273">
        <v>1277</v>
      </c>
      <c r="D258" s="273">
        <v>1277</v>
      </c>
      <c r="E258" s="273">
        <v>1062</v>
      </c>
      <c r="F258" s="965">
        <f t="shared" si="3"/>
        <v>0.831636648394675</v>
      </c>
    </row>
    <row r="259" spans="1:6" ht="13.5" thickBot="1">
      <c r="A259" s="303"/>
      <c r="B259" s="59" t="s">
        <v>1151</v>
      </c>
      <c r="C259" s="310"/>
      <c r="D259" s="310"/>
      <c r="E259" s="310"/>
      <c r="F259" s="1037"/>
    </row>
    <row r="260" spans="1:6" ht="13.5" thickBot="1">
      <c r="A260" s="303"/>
      <c r="B260" s="222" t="s">
        <v>1138</v>
      </c>
      <c r="C260" s="314">
        <f>SUM(C252:C259)</f>
        <v>6173</v>
      </c>
      <c r="D260" s="314">
        <f>SUM(D252:D259)</f>
        <v>6756</v>
      </c>
      <c r="E260" s="314">
        <f>SUM(E252:E259)</f>
        <v>5602</v>
      </c>
      <c r="F260" s="892">
        <f t="shared" si="3"/>
        <v>0.8291888691533452</v>
      </c>
    </row>
    <row r="261" spans="1:6" ht="13.5" thickBot="1">
      <c r="A261" s="303"/>
      <c r="B261" s="56" t="s">
        <v>203</v>
      </c>
      <c r="C261" s="274"/>
      <c r="D261" s="274">
        <v>262</v>
      </c>
      <c r="E261" s="274">
        <v>262</v>
      </c>
      <c r="F261" s="892">
        <f t="shared" si="3"/>
        <v>1</v>
      </c>
    </row>
    <row r="262" spans="1:6" ht="13.5" thickBot="1">
      <c r="A262" s="303"/>
      <c r="B262" s="174" t="s">
        <v>180</v>
      </c>
      <c r="C262" s="274"/>
      <c r="D262" s="274">
        <v>2665</v>
      </c>
      <c r="E262" s="274">
        <v>2665</v>
      </c>
      <c r="F262" s="892">
        <f t="shared" si="3"/>
        <v>1</v>
      </c>
    </row>
    <row r="263" spans="1:6" ht="13.5" thickBot="1">
      <c r="A263" s="303"/>
      <c r="B263" s="550" t="s">
        <v>177</v>
      </c>
      <c r="C263" s="551">
        <f>SUM(C261+C260+C262)</f>
        <v>6173</v>
      </c>
      <c r="D263" s="551">
        <f>SUM(D261+D260+D262)</f>
        <v>9683</v>
      </c>
      <c r="E263" s="551">
        <f>SUM(E261+E260+E262)</f>
        <v>8529</v>
      </c>
      <c r="F263" s="892">
        <f t="shared" si="3"/>
        <v>0.880822059279149</v>
      </c>
    </row>
    <row r="264" spans="1:6" ht="13.5" thickBot="1">
      <c r="A264" s="303"/>
      <c r="B264" s="552" t="s">
        <v>183</v>
      </c>
      <c r="C264" s="553"/>
      <c r="D264" s="553"/>
      <c r="E264" s="553"/>
      <c r="F264" s="1038"/>
    </row>
    <row r="265" spans="1:6" ht="12.75">
      <c r="A265" s="303"/>
      <c r="B265" s="54" t="s">
        <v>1152</v>
      </c>
      <c r="C265" s="273">
        <v>48825</v>
      </c>
      <c r="D265" s="273">
        <v>52164</v>
      </c>
      <c r="E265" s="273">
        <v>52622</v>
      </c>
      <c r="F265" s="965">
        <f t="shared" si="3"/>
        <v>1.0087800015336248</v>
      </c>
    </row>
    <row r="266" spans="1:6" ht="13.5" thickBot="1">
      <c r="A266" s="303"/>
      <c r="B266" s="292" t="s">
        <v>1153</v>
      </c>
      <c r="C266" s="310">
        <v>2493</v>
      </c>
      <c r="D266" s="310">
        <v>2493</v>
      </c>
      <c r="E266" s="310">
        <v>1838</v>
      </c>
      <c r="F266" s="1037">
        <f t="shared" si="3"/>
        <v>0.7372643401524268</v>
      </c>
    </row>
    <row r="267" spans="1:7" ht="13.5" thickBot="1">
      <c r="A267" s="303"/>
      <c r="B267" s="554" t="s">
        <v>151</v>
      </c>
      <c r="C267" s="555">
        <f>SUM(C265:C266)</f>
        <v>51318</v>
      </c>
      <c r="D267" s="555">
        <f>SUM(D265:D266)</f>
        <v>54657</v>
      </c>
      <c r="E267" s="555">
        <f>SUM(E265:E266)</f>
        <v>54460</v>
      </c>
      <c r="F267" s="892">
        <f aca="true" t="shared" si="4" ref="F267:F330">SUM(E267/D267)</f>
        <v>0.9963957041184112</v>
      </c>
      <c r="G267" s="135"/>
    </row>
    <row r="268" spans="1:6" ht="15.75" thickBot="1">
      <c r="A268" s="303"/>
      <c r="B268" s="298" t="s">
        <v>205</v>
      </c>
      <c r="C268" s="315">
        <f>SUM(C263+C264+C267)</f>
        <v>57491</v>
      </c>
      <c r="D268" s="315">
        <f>SUM(D263+D264+D267)</f>
        <v>64340</v>
      </c>
      <c r="E268" s="315">
        <f>SUM(E263+E264+E267)</f>
        <v>62989</v>
      </c>
      <c r="F268" s="892">
        <f t="shared" si="4"/>
        <v>0.979002175940317</v>
      </c>
    </row>
    <row r="269" spans="1:6" ht="12.75">
      <c r="A269" s="302"/>
      <c r="B269" s="293" t="s">
        <v>1155</v>
      </c>
      <c r="C269" s="273">
        <v>31048</v>
      </c>
      <c r="D269" s="273">
        <v>34030</v>
      </c>
      <c r="E269" s="273">
        <v>33995</v>
      </c>
      <c r="F269" s="965">
        <f t="shared" si="4"/>
        <v>0.9989714957390537</v>
      </c>
    </row>
    <row r="270" spans="1:6" ht="12.75">
      <c r="A270" s="302"/>
      <c r="B270" s="293" t="s">
        <v>1156</v>
      </c>
      <c r="C270" s="273">
        <v>8205</v>
      </c>
      <c r="D270" s="273">
        <v>9004</v>
      </c>
      <c r="E270" s="273">
        <v>8731</v>
      </c>
      <c r="F270" s="965">
        <f t="shared" si="4"/>
        <v>0.9696801421590404</v>
      </c>
    </row>
    <row r="271" spans="1:6" ht="12.75">
      <c r="A271" s="302"/>
      <c r="B271" s="293" t="s">
        <v>1157</v>
      </c>
      <c r="C271" s="273">
        <v>18238</v>
      </c>
      <c r="D271" s="273">
        <v>21306</v>
      </c>
      <c r="E271" s="273">
        <v>19312</v>
      </c>
      <c r="F271" s="965">
        <f t="shared" si="4"/>
        <v>0.9064113395287713</v>
      </c>
    </row>
    <row r="272" spans="1:6" ht="12.75">
      <c r="A272" s="302"/>
      <c r="B272" s="293" t="s">
        <v>1158</v>
      </c>
      <c r="C272" s="273"/>
      <c r="D272" s="273"/>
      <c r="E272" s="273"/>
      <c r="F272" s="965"/>
    </row>
    <row r="273" spans="1:6" ht="13.5" thickBot="1">
      <c r="A273" s="302"/>
      <c r="B273" s="295" t="s">
        <v>1159</v>
      </c>
      <c r="C273" s="310"/>
      <c r="D273" s="310"/>
      <c r="E273" s="310"/>
      <c r="F273" s="1037"/>
    </row>
    <row r="274" spans="1:6" ht="13.5" thickBot="1">
      <c r="A274" s="302"/>
      <c r="B274" s="294" t="s">
        <v>150</v>
      </c>
      <c r="C274" s="314">
        <f>SUM(C269:C273)</f>
        <v>57491</v>
      </c>
      <c r="D274" s="314">
        <f>SUM(D269:D273)</f>
        <v>64340</v>
      </c>
      <c r="E274" s="314">
        <f>SUM(E269:E273)</f>
        <v>62038</v>
      </c>
      <c r="F274" s="892">
        <f t="shared" si="4"/>
        <v>0.9642213242151072</v>
      </c>
    </row>
    <row r="275" spans="1:6" ht="12.75">
      <c r="A275" s="302"/>
      <c r="B275" s="293" t="s">
        <v>1160</v>
      </c>
      <c r="C275" s="273"/>
      <c r="D275" s="273"/>
      <c r="E275" s="273"/>
      <c r="F275" s="965"/>
    </row>
    <row r="276" spans="1:6" ht="12.75">
      <c r="A276" s="302"/>
      <c r="B276" s="293" t="s">
        <v>1161</v>
      </c>
      <c r="C276" s="273"/>
      <c r="D276" s="273"/>
      <c r="E276" s="273"/>
      <c r="F276" s="965"/>
    </row>
    <row r="277" spans="1:6" ht="13.5" thickBot="1">
      <c r="A277" s="302"/>
      <c r="B277" s="296" t="s">
        <v>1165</v>
      </c>
      <c r="C277" s="310"/>
      <c r="D277" s="310"/>
      <c r="E277" s="310"/>
      <c r="F277" s="1037"/>
    </row>
    <row r="278" spans="1:6" ht="13.5" thickBot="1">
      <c r="A278" s="302"/>
      <c r="B278" s="297" t="s">
        <v>170</v>
      </c>
      <c r="C278" s="309"/>
      <c r="D278" s="309"/>
      <c r="E278" s="309"/>
      <c r="F278" s="1038"/>
    </row>
    <row r="279" spans="1:6" ht="13.5" thickBot="1">
      <c r="A279" s="302"/>
      <c r="B279" s="887" t="s">
        <v>213</v>
      </c>
      <c r="C279" s="309"/>
      <c r="D279" s="309"/>
      <c r="E279" s="309">
        <v>-38</v>
      </c>
      <c r="F279" s="1038"/>
    </row>
    <row r="280" spans="1:6" ht="15.75" thickBot="1">
      <c r="A280" s="304"/>
      <c r="B280" s="299" t="s">
        <v>568</v>
      </c>
      <c r="C280" s="315">
        <f>SUM(C274+C278)</f>
        <v>57491</v>
      </c>
      <c r="D280" s="315">
        <f>SUM(D274+D278)</f>
        <v>64340</v>
      </c>
      <c r="E280" s="315">
        <f>SUM(E274+E278)</f>
        <v>62038</v>
      </c>
      <c r="F280" s="892">
        <f t="shared" si="4"/>
        <v>0.9642213242151072</v>
      </c>
    </row>
    <row r="281" spans="1:6" ht="15">
      <c r="A281" s="307">
        <v>2499</v>
      </c>
      <c r="B281" s="306" t="s">
        <v>1174</v>
      </c>
      <c r="C281" s="312"/>
      <c r="D281" s="312"/>
      <c r="E281" s="312"/>
      <c r="F281" s="965"/>
    </row>
    <row r="282" spans="1:6" ht="12.75">
      <c r="A282" s="303"/>
      <c r="B282" s="54" t="s">
        <v>1142</v>
      </c>
      <c r="C282" s="312">
        <f>SUM(C10+C40+C71+C101+C132+C161+C192+C222+C252)</f>
        <v>600</v>
      </c>
      <c r="D282" s="312">
        <f>SUM(D10+D40+D71+D101+D132+D161+D192+D222+D252)</f>
        <v>1855</v>
      </c>
      <c r="E282" s="312">
        <f>SUM(E10+E40+E71+E101+E132+E161+E192+E222+E252)</f>
        <v>1834</v>
      </c>
      <c r="F282" s="965">
        <f t="shared" si="4"/>
        <v>0.9886792452830189</v>
      </c>
    </row>
    <row r="283" spans="1:6" ht="12.75">
      <c r="A283" s="303"/>
      <c r="B283" s="54" t="s">
        <v>1143</v>
      </c>
      <c r="C283" s="312">
        <f>SUM(C12+C42+C73+C103+C133+C163+C194+C224+C254)</f>
        <v>0</v>
      </c>
      <c r="D283" s="312">
        <f>SUM(D12+D42+D73+D103+D133+D163+D194+D224+D254)</f>
        <v>0</v>
      </c>
      <c r="E283" s="312">
        <f>SUM(E12+E42+E73+E103+E133+E163+E194+E224+E254)</f>
        <v>0</v>
      </c>
      <c r="F283" s="965"/>
    </row>
    <row r="284" spans="1:6" ht="12.75">
      <c r="A284" s="303"/>
      <c r="B284" s="54" t="s">
        <v>208</v>
      </c>
      <c r="C284" s="312"/>
      <c r="D284" s="312">
        <f>SUM(D41+D72+D102+D193+D223+D253+D162+D11)</f>
        <v>6002</v>
      </c>
      <c r="E284" s="312">
        <f>SUM(E41+E72+E102+E193+E223+E253+E162+E11)</f>
        <v>5431</v>
      </c>
      <c r="F284" s="965">
        <f t="shared" si="4"/>
        <v>0.904865044985005</v>
      </c>
    </row>
    <row r="285" spans="1:6" ht="12.75">
      <c r="A285" s="303"/>
      <c r="B285" s="54" t="s">
        <v>1144</v>
      </c>
      <c r="C285" s="312">
        <f aca="true" t="shared" si="5" ref="C285:E286">SUM(C13+C43+C74+C104+C134+C164+C195+C225+C255)</f>
        <v>1350</v>
      </c>
      <c r="D285" s="312">
        <f t="shared" si="5"/>
        <v>2114</v>
      </c>
      <c r="E285" s="312">
        <f t="shared" si="5"/>
        <v>2853</v>
      </c>
      <c r="F285" s="965">
        <f t="shared" si="4"/>
        <v>1.34957426679281</v>
      </c>
    </row>
    <row r="286" spans="1:6" ht="12.75">
      <c r="A286" s="303"/>
      <c r="B286" s="54" t="s">
        <v>1146</v>
      </c>
      <c r="C286" s="312">
        <f t="shared" si="5"/>
        <v>50577</v>
      </c>
      <c r="D286" s="312">
        <f t="shared" si="5"/>
        <v>57251</v>
      </c>
      <c r="E286" s="312">
        <f t="shared" si="5"/>
        <v>54375</v>
      </c>
      <c r="F286" s="965">
        <f t="shared" si="4"/>
        <v>0.9497650696057711</v>
      </c>
    </row>
    <row r="287" spans="1:6" ht="12.75">
      <c r="A287" s="303"/>
      <c r="B287" s="54" t="s">
        <v>209</v>
      </c>
      <c r="C287" s="312"/>
      <c r="D287" s="312">
        <f>SUM(D257+D227+D197+D166+D106+D76)</f>
        <v>543</v>
      </c>
      <c r="E287" s="312">
        <f>SUM(E257+E227+E197+E166+E106+E76)</f>
        <v>542</v>
      </c>
      <c r="F287" s="965">
        <f t="shared" si="4"/>
        <v>0.998158379373849</v>
      </c>
    </row>
    <row r="288" spans="1:6" ht="12.75">
      <c r="A288" s="303"/>
      <c r="B288" s="54" t="s">
        <v>1147</v>
      </c>
      <c r="C288" s="312">
        <f aca="true" t="shared" si="6" ref="C288:E289">SUM(C15+C45+C77+C107+C136+C167+C198+C228+C258)</f>
        <v>13594</v>
      </c>
      <c r="D288" s="312">
        <f t="shared" si="6"/>
        <v>15432</v>
      </c>
      <c r="E288" s="312">
        <f t="shared" si="6"/>
        <v>14688</v>
      </c>
      <c r="F288" s="965">
        <f t="shared" si="4"/>
        <v>0.9517884914463453</v>
      </c>
    </row>
    <row r="289" spans="1:6" ht="13.5" thickBot="1">
      <c r="A289" s="303"/>
      <c r="B289" s="59" t="s">
        <v>1151</v>
      </c>
      <c r="C289" s="313">
        <f t="shared" si="6"/>
        <v>0</v>
      </c>
      <c r="D289" s="313">
        <f t="shared" si="6"/>
        <v>0</v>
      </c>
      <c r="E289" s="313">
        <f t="shared" si="6"/>
        <v>0</v>
      </c>
      <c r="F289" s="1037"/>
    </row>
    <row r="290" spans="1:6" ht="13.5" thickBot="1">
      <c r="A290" s="303"/>
      <c r="B290" s="222" t="s">
        <v>1138</v>
      </c>
      <c r="C290" s="317">
        <f>SUM(C282:C289)</f>
        <v>66121</v>
      </c>
      <c r="D290" s="317">
        <f>SUM(D282:D289)</f>
        <v>83197</v>
      </c>
      <c r="E290" s="317">
        <f>SUM(E282:E289)</f>
        <v>79723</v>
      </c>
      <c r="F290" s="892">
        <f t="shared" si="4"/>
        <v>0.9582436866713944</v>
      </c>
    </row>
    <row r="291" spans="1:6" ht="13.5" thickBot="1">
      <c r="A291" s="303"/>
      <c r="B291" s="56" t="s">
        <v>203</v>
      </c>
      <c r="C291" s="274"/>
      <c r="D291" s="274">
        <f>SUM(D18+D48+D80+D139+D201+D231+D261+D170+D110)</f>
        <v>2836</v>
      </c>
      <c r="E291" s="274">
        <f>SUM(E18+E48+E80+E139+E201+E231+E261+E170+E110)</f>
        <v>2836</v>
      </c>
      <c r="F291" s="892">
        <f t="shared" si="4"/>
        <v>1</v>
      </c>
    </row>
    <row r="292" spans="1:6" ht="13.5" thickBot="1">
      <c r="A292" s="303"/>
      <c r="B292" s="174" t="s">
        <v>180</v>
      </c>
      <c r="C292" s="274"/>
      <c r="D292" s="274">
        <f>SUM(D19+D49+D81+D111+D140+D171+D232+D202+D262)</f>
        <v>25576</v>
      </c>
      <c r="E292" s="274">
        <f>SUM(E19+E49+E81+E111+E140+E171+E232+E202+E262)</f>
        <v>25576</v>
      </c>
      <c r="F292" s="892">
        <f t="shared" si="4"/>
        <v>1</v>
      </c>
    </row>
    <row r="293" spans="1:6" ht="13.5" thickBot="1">
      <c r="A293" s="303"/>
      <c r="B293" s="174" t="s">
        <v>226</v>
      </c>
      <c r="C293" s="274"/>
      <c r="D293" s="274">
        <f>SUM(D50)</f>
        <v>700</v>
      </c>
      <c r="E293" s="274">
        <f>SUM(E50)</f>
        <v>700</v>
      </c>
      <c r="F293" s="892">
        <f t="shared" si="4"/>
        <v>1</v>
      </c>
    </row>
    <row r="294" spans="1:6" ht="13.5" thickBot="1">
      <c r="A294" s="303"/>
      <c r="B294" s="550" t="s">
        <v>177</v>
      </c>
      <c r="C294" s="551">
        <f>SUM(C291+C290+C292)</f>
        <v>66121</v>
      </c>
      <c r="D294" s="551">
        <f>SUM(D291+D290+D292+D293)</f>
        <v>112309</v>
      </c>
      <c r="E294" s="551">
        <f>SUM(E291+E290+E292+E293)</f>
        <v>108835</v>
      </c>
      <c r="F294" s="892">
        <f t="shared" si="4"/>
        <v>0.9690674834608091</v>
      </c>
    </row>
    <row r="295" spans="1:6" ht="13.5" thickBot="1">
      <c r="A295" s="303"/>
      <c r="B295" s="552" t="s">
        <v>183</v>
      </c>
      <c r="C295" s="553"/>
      <c r="D295" s="553"/>
      <c r="E295" s="553"/>
      <c r="F295" s="1038"/>
    </row>
    <row r="296" spans="1:6" ht="12.75">
      <c r="A296" s="303"/>
      <c r="B296" s="54" t="s">
        <v>1152</v>
      </c>
      <c r="C296" s="312">
        <f aca="true" t="shared" si="7" ref="C296:E297">SUM(C22+C53+C84+C114+C143+C174+C205+C235+C265)</f>
        <v>844635</v>
      </c>
      <c r="D296" s="312">
        <f t="shared" si="7"/>
        <v>911326</v>
      </c>
      <c r="E296" s="312">
        <f t="shared" si="7"/>
        <v>900989</v>
      </c>
      <c r="F296" s="965">
        <f t="shared" si="4"/>
        <v>0.9886571874389626</v>
      </c>
    </row>
    <row r="297" spans="1:6" ht="13.5" thickBot="1">
      <c r="A297" s="303"/>
      <c r="B297" s="292" t="s">
        <v>1153</v>
      </c>
      <c r="C297" s="313">
        <f t="shared" si="7"/>
        <v>45955</v>
      </c>
      <c r="D297" s="313">
        <f t="shared" si="7"/>
        <v>45955</v>
      </c>
      <c r="E297" s="313">
        <f t="shared" si="7"/>
        <v>40888</v>
      </c>
      <c r="F297" s="1037">
        <f t="shared" si="4"/>
        <v>0.8897399630072897</v>
      </c>
    </row>
    <row r="298" spans="1:6" ht="13.5" thickBot="1">
      <c r="A298" s="303"/>
      <c r="B298" s="554" t="s">
        <v>151</v>
      </c>
      <c r="C298" s="555">
        <f>SUM(C296:C297)</f>
        <v>890590</v>
      </c>
      <c r="D298" s="555">
        <f>SUM(D296:D297)</f>
        <v>957281</v>
      </c>
      <c r="E298" s="555">
        <f>SUM(E296:E297)</f>
        <v>941877</v>
      </c>
      <c r="F298" s="892">
        <f t="shared" si="4"/>
        <v>0.9839085911033437</v>
      </c>
    </row>
    <row r="299" spans="1:6" ht="13.5" thickBot="1">
      <c r="A299" s="303"/>
      <c r="B299" s="885" t="s">
        <v>210</v>
      </c>
      <c r="C299" s="555"/>
      <c r="D299" s="555"/>
      <c r="E299" s="555"/>
      <c r="F299" s="1038"/>
    </row>
    <row r="300" spans="1:6" ht="15.75" thickBot="1">
      <c r="A300" s="303"/>
      <c r="B300" s="298" t="s">
        <v>205</v>
      </c>
      <c r="C300" s="315">
        <f>SUM(C294+C295+C298)</f>
        <v>956711</v>
      </c>
      <c r="D300" s="315">
        <f>SUM(D294+D295+D298)</f>
        <v>1069590</v>
      </c>
      <c r="E300" s="315">
        <f>SUM(E294+E295+E298)</f>
        <v>1050712</v>
      </c>
      <c r="F300" s="892">
        <f t="shared" si="4"/>
        <v>0.9823502463560804</v>
      </c>
    </row>
    <row r="301" spans="1:6" ht="12.75">
      <c r="A301" s="302"/>
      <c r="B301" s="293" t="s">
        <v>1155</v>
      </c>
      <c r="C301" s="312">
        <f aca="true" t="shared" si="8" ref="C301:E305">SUM(C27+C58+C88+C119+C148+C179+C209+C239+C269)</f>
        <v>512109</v>
      </c>
      <c r="D301" s="312">
        <f t="shared" si="8"/>
        <v>568759</v>
      </c>
      <c r="E301" s="312">
        <f t="shared" si="8"/>
        <v>563221</v>
      </c>
      <c r="F301" s="965">
        <f t="shared" si="4"/>
        <v>0.9902630112226796</v>
      </c>
    </row>
    <row r="302" spans="1:6" ht="12.75">
      <c r="A302" s="302"/>
      <c r="B302" s="293" t="s">
        <v>1156</v>
      </c>
      <c r="C302" s="312">
        <f t="shared" si="8"/>
        <v>134563</v>
      </c>
      <c r="D302" s="312">
        <f t="shared" si="8"/>
        <v>145767</v>
      </c>
      <c r="E302" s="312">
        <f t="shared" si="8"/>
        <v>140391</v>
      </c>
      <c r="F302" s="965">
        <f t="shared" si="4"/>
        <v>0.9631192245158369</v>
      </c>
    </row>
    <row r="303" spans="1:6" ht="12.75">
      <c r="A303" s="302"/>
      <c r="B303" s="293" t="s">
        <v>1157</v>
      </c>
      <c r="C303" s="312">
        <f t="shared" si="8"/>
        <v>310039</v>
      </c>
      <c r="D303" s="312">
        <f t="shared" si="8"/>
        <v>353487</v>
      </c>
      <c r="E303" s="312">
        <f t="shared" si="8"/>
        <v>324349</v>
      </c>
      <c r="F303" s="965">
        <f t="shared" si="4"/>
        <v>0.9175698116196636</v>
      </c>
    </row>
    <row r="304" spans="1:6" ht="12.75">
      <c r="A304" s="302"/>
      <c r="B304" s="293" t="s">
        <v>1158</v>
      </c>
      <c r="C304" s="312">
        <f t="shared" si="8"/>
        <v>0</v>
      </c>
      <c r="D304" s="312">
        <f t="shared" si="8"/>
        <v>0</v>
      </c>
      <c r="E304" s="312">
        <f t="shared" si="8"/>
        <v>0</v>
      </c>
      <c r="F304" s="965"/>
    </row>
    <row r="305" spans="1:6" ht="13.5" thickBot="1">
      <c r="A305" s="302"/>
      <c r="B305" s="295" t="s">
        <v>1159</v>
      </c>
      <c r="C305" s="313">
        <f t="shared" si="8"/>
        <v>0</v>
      </c>
      <c r="D305" s="313">
        <f t="shared" si="8"/>
        <v>0</v>
      </c>
      <c r="E305" s="313">
        <f t="shared" si="8"/>
        <v>0</v>
      </c>
      <c r="F305" s="1037"/>
    </row>
    <row r="306" spans="1:6" ht="13.5" thickBot="1">
      <c r="A306" s="302"/>
      <c r="B306" s="294" t="s">
        <v>150</v>
      </c>
      <c r="C306" s="316">
        <f>SUM(C301:C305)</f>
        <v>956711</v>
      </c>
      <c r="D306" s="316">
        <f>SUM(D301:D305)</f>
        <v>1068013</v>
      </c>
      <c r="E306" s="316">
        <f>SUM(E301:E305)</f>
        <v>1027961</v>
      </c>
      <c r="F306" s="892">
        <f t="shared" si="4"/>
        <v>0.9624985838187363</v>
      </c>
    </row>
    <row r="307" spans="1:6" ht="12.75">
      <c r="A307" s="302"/>
      <c r="B307" s="293" t="s">
        <v>1160</v>
      </c>
      <c r="C307" s="312">
        <f aca="true" t="shared" si="9" ref="C307:E310">SUM(C33+C64+C94+C125+C154+C185+C215+C245+C275)</f>
        <v>0</v>
      </c>
      <c r="D307" s="312">
        <f t="shared" si="9"/>
        <v>0</v>
      </c>
      <c r="E307" s="312">
        <f t="shared" si="9"/>
        <v>0</v>
      </c>
      <c r="F307" s="965"/>
    </row>
    <row r="308" spans="1:6" ht="12.75">
      <c r="A308" s="302"/>
      <c r="B308" s="293" t="s">
        <v>1161</v>
      </c>
      <c r="C308" s="312">
        <f t="shared" si="9"/>
        <v>0</v>
      </c>
      <c r="D308" s="312">
        <f t="shared" si="9"/>
        <v>1577</v>
      </c>
      <c r="E308" s="312">
        <f t="shared" si="9"/>
        <v>1577</v>
      </c>
      <c r="F308" s="965">
        <f t="shared" si="4"/>
        <v>1</v>
      </c>
    </row>
    <row r="309" spans="1:6" ht="13.5" thickBot="1">
      <c r="A309" s="302"/>
      <c r="B309" s="296" t="s">
        <v>1165</v>
      </c>
      <c r="C309" s="313">
        <f t="shared" si="9"/>
        <v>0</v>
      </c>
      <c r="D309" s="313">
        <f t="shared" si="9"/>
        <v>0</v>
      </c>
      <c r="E309" s="313">
        <f t="shared" si="9"/>
        <v>0</v>
      </c>
      <c r="F309" s="1037"/>
    </row>
    <row r="310" spans="1:6" ht="13.5" thickBot="1">
      <c r="A310" s="302"/>
      <c r="B310" s="297" t="s">
        <v>170</v>
      </c>
      <c r="C310" s="311">
        <f t="shared" si="9"/>
        <v>0</v>
      </c>
      <c r="D310" s="316">
        <f t="shared" si="9"/>
        <v>1577</v>
      </c>
      <c r="E310" s="316">
        <f t="shared" si="9"/>
        <v>1577</v>
      </c>
      <c r="F310" s="892">
        <f t="shared" si="4"/>
        <v>1</v>
      </c>
    </row>
    <row r="311" spans="1:6" ht="13.5" thickBot="1">
      <c r="A311" s="302"/>
      <c r="B311" s="887" t="s">
        <v>213</v>
      </c>
      <c r="C311" s="311"/>
      <c r="D311" s="311"/>
      <c r="E311" s="311">
        <f>E37+E68+E98+E129+E158+E189+E219+E249+E279</f>
        <v>-1849</v>
      </c>
      <c r="F311" s="1038"/>
    </row>
    <row r="312" spans="1:6" ht="15.75" thickBot="1">
      <c r="A312" s="304"/>
      <c r="B312" s="299" t="s">
        <v>568</v>
      </c>
      <c r="C312" s="318">
        <f>SUM(C306+C310)</f>
        <v>956711</v>
      </c>
      <c r="D312" s="318">
        <f>SUM(D306+D310)</f>
        <v>1069590</v>
      </c>
      <c r="E312" s="318">
        <f>SUM(E306+E310)</f>
        <v>1029538</v>
      </c>
      <c r="F312" s="892">
        <f t="shared" si="4"/>
        <v>0.962553875784179</v>
      </c>
    </row>
    <row r="313" spans="1:6" ht="15">
      <c r="A313" s="810">
        <v>2795</v>
      </c>
      <c r="B313" s="811" t="s">
        <v>1374</v>
      </c>
      <c r="C313" s="619"/>
      <c r="D313" s="619"/>
      <c r="E313" s="619"/>
      <c r="F313" s="965"/>
    </row>
    <row r="314" spans="1:6" ht="12.75">
      <c r="A314" s="812"/>
      <c r="B314" s="813" t="s">
        <v>1142</v>
      </c>
      <c r="C314" s="775">
        <v>8660</v>
      </c>
      <c r="D314" s="775">
        <v>5160</v>
      </c>
      <c r="E314" s="775">
        <v>490</v>
      </c>
      <c r="F314" s="965">
        <f t="shared" si="4"/>
        <v>0.09496124031007752</v>
      </c>
    </row>
    <row r="315" spans="1:6" ht="12.75">
      <c r="A315" s="812"/>
      <c r="B315" s="54" t="s">
        <v>208</v>
      </c>
      <c r="C315" s="775"/>
      <c r="D315" s="775">
        <v>6000</v>
      </c>
      <c r="E315" s="775">
        <v>4716</v>
      </c>
      <c r="F315" s="965">
        <f t="shared" si="4"/>
        <v>0.786</v>
      </c>
    </row>
    <row r="316" spans="1:6" ht="12.75">
      <c r="A316" s="620"/>
      <c r="B316" s="813" t="s">
        <v>1143</v>
      </c>
      <c r="C316" s="775">
        <v>6094</v>
      </c>
      <c r="D316" s="775">
        <v>25016</v>
      </c>
      <c r="E316" s="775">
        <v>25004</v>
      </c>
      <c r="F316" s="965">
        <f t="shared" si="4"/>
        <v>0.9995203070035178</v>
      </c>
    </row>
    <row r="317" spans="1:6" ht="12.75">
      <c r="A317" s="620"/>
      <c r="B317" s="813" t="s">
        <v>1144</v>
      </c>
      <c r="C317" s="775">
        <v>18676</v>
      </c>
      <c r="D317" s="775">
        <v>39768</v>
      </c>
      <c r="E317" s="775">
        <v>37856</v>
      </c>
      <c r="F317" s="965">
        <f t="shared" si="4"/>
        <v>0.9519211426272379</v>
      </c>
    </row>
    <row r="318" spans="1:6" ht="12.75">
      <c r="A318" s="620"/>
      <c r="B318" s="813" t="s">
        <v>1146</v>
      </c>
      <c r="C318" s="775">
        <v>99679</v>
      </c>
      <c r="D318" s="775">
        <v>99679</v>
      </c>
      <c r="E318" s="775">
        <v>106867</v>
      </c>
      <c r="F318" s="965">
        <f t="shared" si="4"/>
        <v>1.072111477843879</v>
      </c>
    </row>
    <row r="319" spans="1:6" ht="12.75">
      <c r="A319" s="620"/>
      <c r="B319" s="813" t="s">
        <v>209</v>
      </c>
      <c r="C319" s="775"/>
      <c r="D319" s="775">
        <v>1175</v>
      </c>
      <c r="E319" s="775">
        <v>1891</v>
      </c>
      <c r="F319" s="965">
        <f t="shared" si="4"/>
        <v>1.6093617021276596</v>
      </c>
    </row>
    <row r="320" spans="1:6" ht="12.75">
      <c r="A320" s="620"/>
      <c r="B320" s="813" t="s">
        <v>1147</v>
      </c>
      <c r="C320" s="775">
        <v>31253</v>
      </c>
      <c r="D320" s="775">
        <v>31253</v>
      </c>
      <c r="E320" s="775">
        <v>36728</v>
      </c>
      <c r="F320" s="965">
        <f t="shared" si="4"/>
        <v>1.1751831824144883</v>
      </c>
    </row>
    <row r="321" spans="1:6" ht="13.5" thickBot="1">
      <c r="A321" s="620"/>
      <c r="B321" s="1427" t="s">
        <v>1151</v>
      </c>
      <c r="C321" s="814"/>
      <c r="D321" s="814"/>
      <c r="E321" s="814">
        <v>14</v>
      </c>
      <c r="F321" s="1037"/>
    </row>
    <row r="322" spans="1:6" ht="13.5" thickBot="1">
      <c r="A322" s="620"/>
      <c r="B322" s="764" t="s">
        <v>1138</v>
      </c>
      <c r="C322" s="751">
        <f>SUM(C314:C321)</f>
        <v>164362</v>
      </c>
      <c r="D322" s="751">
        <f>SUM(D314:D321)</f>
        <v>208051</v>
      </c>
      <c r="E322" s="751">
        <f>SUM(E314:E321)</f>
        <v>213566</v>
      </c>
      <c r="F322" s="892">
        <f t="shared" si="4"/>
        <v>1.0265079235379786</v>
      </c>
    </row>
    <row r="323" spans="1:6" ht="13.5" thickBot="1">
      <c r="A323" s="620"/>
      <c r="B323" s="884" t="s">
        <v>621</v>
      </c>
      <c r="C323" s="815"/>
      <c r="D323" s="815"/>
      <c r="E323" s="815">
        <v>2113</v>
      </c>
      <c r="F323" s="1038"/>
    </row>
    <row r="324" spans="1:6" ht="13.5" thickBot="1">
      <c r="A324" s="620"/>
      <c r="B324" s="750" t="s">
        <v>203</v>
      </c>
      <c r="C324" s="815"/>
      <c r="D324" s="815">
        <v>10788</v>
      </c>
      <c r="E324" s="815">
        <v>10787</v>
      </c>
      <c r="F324" s="892">
        <f t="shared" si="4"/>
        <v>0.99990730441231</v>
      </c>
    </row>
    <row r="325" spans="1:6" ht="13.5" thickBot="1">
      <c r="A325" s="620"/>
      <c r="B325" s="816" t="s">
        <v>180</v>
      </c>
      <c r="C325" s="815"/>
      <c r="D325" s="815">
        <v>33837</v>
      </c>
      <c r="E325" s="815">
        <v>33837</v>
      </c>
      <c r="F325" s="892">
        <f t="shared" si="4"/>
        <v>1</v>
      </c>
    </row>
    <row r="326" spans="1:6" ht="13.5" thickBot="1">
      <c r="A326" s="620"/>
      <c r="B326" s="817" t="s">
        <v>177</v>
      </c>
      <c r="C326" s="818">
        <f>SUM(C324+C322+C325)</f>
        <v>164362</v>
      </c>
      <c r="D326" s="818">
        <f>SUM(D324+D322+D325)</f>
        <v>252676</v>
      </c>
      <c r="E326" s="818">
        <f>SUM(E324+E322+E325)</f>
        <v>258190</v>
      </c>
      <c r="F326" s="1030">
        <f t="shared" si="4"/>
        <v>1.0218224128923998</v>
      </c>
    </row>
    <row r="327" spans="1:6" ht="13.5" thickBot="1">
      <c r="A327" s="620"/>
      <c r="B327" s="1006" t="s">
        <v>58</v>
      </c>
      <c r="C327" s="818"/>
      <c r="D327" s="818"/>
      <c r="E327" s="996">
        <v>20</v>
      </c>
      <c r="F327" s="1038"/>
    </row>
    <row r="328" spans="1:6" ht="13.5" thickBot="1">
      <c r="A328" s="620"/>
      <c r="B328" s="819" t="s">
        <v>183</v>
      </c>
      <c r="C328" s="820"/>
      <c r="D328" s="820"/>
      <c r="E328" s="996">
        <f>SUM(E327)</f>
        <v>20</v>
      </c>
      <c r="F328" s="1038"/>
    </row>
    <row r="329" spans="1:6" ht="12.75">
      <c r="A329" s="620"/>
      <c r="B329" s="813" t="s">
        <v>1152</v>
      </c>
      <c r="C329" s="775">
        <v>1013601</v>
      </c>
      <c r="D329" s="775">
        <v>1080169</v>
      </c>
      <c r="E329" s="775">
        <v>961243</v>
      </c>
      <c r="F329" s="965">
        <f t="shared" si="4"/>
        <v>0.8899005618565243</v>
      </c>
    </row>
    <row r="330" spans="1:6" ht="13.5" thickBot="1">
      <c r="A330" s="620"/>
      <c r="B330" s="821" t="s">
        <v>1153</v>
      </c>
      <c r="C330" s="814">
        <v>164868</v>
      </c>
      <c r="D330" s="814">
        <v>164868</v>
      </c>
      <c r="E330" s="814">
        <v>184466</v>
      </c>
      <c r="F330" s="1037">
        <f t="shared" si="4"/>
        <v>1.118870854259165</v>
      </c>
    </row>
    <row r="331" spans="1:7" ht="13.5" thickBot="1">
      <c r="A331" s="620"/>
      <c r="B331" s="817" t="s">
        <v>151</v>
      </c>
      <c r="C331" s="822">
        <f>SUM(C329:C330)</f>
        <v>1178469</v>
      </c>
      <c r="D331" s="822">
        <f>SUM(D329:D330)</f>
        <v>1245037</v>
      </c>
      <c r="E331" s="822">
        <f>SUM(E329:E330)</f>
        <v>1145709</v>
      </c>
      <c r="F331" s="892">
        <f aca="true" t="shared" si="10" ref="F331:F394">SUM(E331/D331)</f>
        <v>0.9202208448423621</v>
      </c>
      <c r="G331" s="135"/>
    </row>
    <row r="332" spans="1:6" ht="13.5" thickBot="1">
      <c r="A332" s="620"/>
      <c r="B332" s="966" t="s">
        <v>215</v>
      </c>
      <c r="C332" s="967"/>
      <c r="D332" s="967"/>
      <c r="E332" s="997">
        <v>-11801</v>
      </c>
      <c r="F332" s="1038"/>
    </row>
    <row r="333" spans="1:6" ht="15.75" thickBot="1">
      <c r="A333" s="620"/>
      <c r="B333" s="823" t="s">
        <v>205</v>
      </c>
      <c r="C333" s="824">
        <f>SUM(C326+C328+C331)</f>
        <v>1342831</v>
      </c>
      <c r="D333" s="824">
        <f>SUM(D326+D328+D331)</f>
        <v>1497713</v>
      </c>
      <c r="E333" s="824">
        <f>SUM(E326+E328+E331)</f>
        <v>1403919</v>
      </c>
      <c r="F333" s="892">
        <f t="shared" si="10"/>
        <v>0.93737518469827</v>
      </c>
    </row>
    <row r="334" spans="1:6" ht="12.75">
      <c r="A334" s="621"/>
      <c r="B334" s="825" t="s">
        <v>1155</v>
      </c>
      <c r="C334" s="775">
        <v>378341</v>
      </c>
      <c r="D334" s="775">
        <v>395401</v>
      </c>
      <c r="E334" s="775">
        <v>370346</v>
      </c>
      <c r="F334" s="965">
        <f t="shared" si="10"/>
        <v>0.9366339488266342</v>
      </c>
    </row>
    <row r="335" spans="1:6" ht="12.75">
      <c r="A335" s="621"/>
      <c r="B335" s="825" t="s">
        <v>1156</v>
      </c>
      <c r="C335" s="775">
        <v>99083</v>
      </c>
      <c r="D335" s="775">
        <v>101973</v>
      </c>
      <c r="E335" s="775">
        <v>88247</v>
      </c>
      <c r="F335" s="965">
        <f t="shared" si="10"/>
        <v>0.8653957420101399</v>
      </c>
    </row>
    <row r="336" spans="1:6" ht="12.75">
      <c r="A336" s="621"/>
      <c r="B336" s="825" t="s">
        <v>1157</v>
      </c>
      <c r="C336" s="775">
        <v>865407</v>
      </c>
      <c r="D336" s="775">
        <v>984489</v>
      </c>
      <c r="E336" s="775">
        <v>902982</v>
      </c>
      <c r="F336" s="965">
        <f t="shared" si="10"/>
        <v>0.9172088261016629</v>
      </c>
    </row>
    <row r="337" spans="1:6" ht="12.75">
      <c r="A337" s="621"/>
      <c r="B337" s="825" t="s">
        <v>1158</v>
      </c>
      <c r="C337" s="775"/>
      <c r="D337" s="775"/>
      <c r="E337" s="775"/>
      <c r="F337" s="965"/>
    </row>
    <row r="338" spans="1:6" ht="13.5" thickBot="1">
      <c r="A338" s="621"/>
      <c r="B338" s="826" t="s">
        <v>1159</v>
      </c>
      <c r="C338" s="814"/>
      <c r="D338" s="814">
        <v>3250</v>
      </c>
      <c r="E338" s="814">
        <v>1623</v>
      </c>
      <c r="F338" s="1037">
        <f t="shared" si="10"/>
        <v>0.49938461538461537</v>
      </c>
    </row>
    <row r="339" spans="1:6" ht="13.5" thickBot="1">
      <c r="A339" s="621"/>
      <c r="B339" s="827" t="s">
        <v>150</v>
      </c>
      <c r="C339" s="751">
        <f>SUM(C334:C338)</f>
        <v>1342831</v>
      </c>
      <c r="D339" s="751">
        <f>SUM(D334:D338)</f>
        <v>1485113</v>
      </c>
      <c r="E339" s="751">
        <f>SUM(E334:E338)</f>
        <v>1363198</v>
      </c>
      <c r="F339" s="892">
        <f t="shared" si="10"/>
        <v>0.9179086035877405</v>
      </c>
    </row>
    <row r="340" spans="1:6" ht="12.75">
      <c r="A340" s="621"/>
      <c r="B340" s="825" t="s">
        <v>1160</v>
      </c>
      <c r="C340" s="775"/>
      <c r="D340" s="775">
        <v>4000</v>
      </c>
      <c r="E340" s="775"/>
      <c r="F340" s="965">
        <f t="shared" si="10"/>
        <v>0</v>
      </c>
    </row>
    <row r="341" spans="1:6" ht="12.75">
      <c r="A341" s="621"/>
      <c r="B341" s="825" t="s">
        <v>1161</v>
      </c>
      <c r="C341" s="775"/>
      <c r="D341" s="775">
        <v>8600</v>
      </c>
      <c r="E341" s="775">
        <v>10560</v>
      </c>
      <c r="F341" s="965">
        <f t="shared" si="10"/>
        <v>1.2279069767441861</v>
      </c>
    </row>
    <row r="342" spans="1:6" ht="13.5" thickBot="1">
      <c r="A342" s="621"/>
      <c r="B342" s="828" t="s">
        <v>1165</v>
      </c>
      <c r="C342" s="814"/>
      <c r="D342" s="814"/>
      <c r="E342" s="814"/>
      <c r="F342" s="1037"/>
    </row>
    <row r="343" spans="1:6" ht="13.5" thickBot="1">
      <c r="A343" s="621"/>
      <c r="B343" s="829" t="s">
        <v>170</v>
      </c>
      <c r="C343" s="830"/>
      <c r="D343" s="751">
        <f>SUM(D340:D342)</f>
        <v>12600</v>
      </c>
      <c r="E343" s="751">
        <f>SUM(E340:E342)</f>
        <v>10560</v>
      </c>
      <c r="F343" s="892">
        <f t="shared" si="10"/>
        <v>0.8380952380952381</v>
      </c>
    </row>
    <row r="344" spans="1:6" ht="13.5" thickBot="1">
      <c r="A344" s="621"/>
      <c r="B344" s="887" t="s">
        <v>213</v>
      </c>
      <c r="C344" s="830"/>
      <c r="D344" s="751"/>
      <c r="E344" s="830">
        <v>-14440</v>
      </c>
      <c r="F344" s="1038"/>
    </row>
    <row r="345" spans="1:6" ht="15.75" thickBot="1">
      <c r="A345" s="622"/>
      <c r="B345" s="831" t="s">
        <v>568</v>
      </c>
      <c r="C345" s="824">
        <f>SUM(C339+C343)</f>
        <v>1342831</v>
      </c>
      <c r="D345" s="824">
        <f>SUM(D339+D343)</f>
        <v>1497713</v>
      </c>
      <c r="E345" s="824">
        <f>SUM(E339+E343)</f>
        <v>1373758</v>
      </c>
      <c r="F345" s="892">
        <f t="shared" si="10"/>
        <v>0.9172371475709966</v>
      </c>
    </row>
    <row r="346" spans="1:6" ht="15">
      <c r="A346" s="308">
        <v>2799</v>
      </c>
      <c r="B346" s="306" t="s">
        <v>453</v>
      </c>
      <c r="C346" s="312"/>
      <c r="D346" s="312"/>
      <c r="E346" s="312"/>
      <c r="F346" s="965"/>
    </row>
    <row r="347" spans="1:6" ht="12.75">
      <c r="A347" s="303"/>
      <c r="B347" s="54" t="s">
        <v>1142</v>
      </c>
      <c r="C347" s="312">
        <f>SUM(C282+C314)</f>
        <v>9260</v>
      </c>
      <c r="D347" s="312">
        <f>SUM(D282+D314)</f>
        <v>7015</v>
      </c>
      <c r="E347" s="312">
        <f>SUM(E282+E314)</f>
        <v>2324</v>
      </c>
      <c r="F347" s="965">
        <f t="shared" si="10"/>
        <v>0.3312900926585887</v>
      </c>
    </row>
    <row r="348" spans="1:6" ht="12.75">
      <c r="A348" s="303"/>
      <c r="B348" s="54" t="s">
        <v>208</v>
      </c>
      <c r="C348" s="312"/>
      <c r="D348" s="312">
        <f>SUM(D315+D284)</f>
        <v>12002</v>
      </c>
      <c r="E348" s="312">
        <f>SUM(E315+E284)</f>
        <v>10147</v>
      </c>
      <c r="F348" s="965">
        <f t="shared" si="10"/>
        <v>0.8454424262622896</v>
      </c>
    </row>
    <row r="349" spans="1:6" ht="12.75">
      <c r="A349" s="303"/>
      <c r="B349" s="54" t="s">
        <v>1143</v>
      </c>
      <c r="C349" s="312">
        <f>SUM(C283+C316)</f>
        <v>6094</v>
      </c>
      <c r="D349" s="312">
        <f>SUM(D283+D316)</f>
        <v>25016</v>
      </c>
      <c r="E349" s="312">
        <f>SUM(E283+E316)</f>
        <v>25004</v>
      </c>
      <c r="F349" s="965">
        <f t="shared" si="10"/>
        <v>0.9995203070035178</v>
      </c>
    </row>
    <row r="350" spans="1:6" ht="12.75">
      <c r="A350" s="303"/>
      <c r="B350" s="54" t="s">
        <v>1144</v>
      </c>
      <c r="C350" s="312">
        <f aca="true" t="shared" si="11" ref="C350:E351">SUM(C285+C317)</f>
        <v>20026</v>
      </c>
      <c r="D350" s="312">
        <f t="shared" si="11"/>
        <v>41882</v>
      </c>
      <c r="E350" s="312">
        <f t="shared" si="11"/>
        <v>40709</v>
      </c>
      <c r="F350" s="965">
        <f t="shared" si="10"/>
        <v>0.9719927415118667</v>
      </c>
    </row>
    <row r="351" spans="1:6" ht="12.75">
      <c r="A351" s="303"/>
      <c r="B351" s="54" t="s">
        <v>1146</v>
      </c>
      <c r="C351" s="312">
        <f t="shared" si="11"/>
        <v>150256</v>
      </c>
      <c r="D351" s="312">
        <f t="shared" si="11"/>
        <v>156930</v>
      </c>
      <c r="E351" s="312">
        <f t="shared" si="11"/>
        <v>161242</v>
      </c>
      <c r="F351" s="965">
        <f t="shared" si="10"/>
        <v>1.0274772191422927</v>
      </c>
    </row>
    <row r="352" spans="1:6" ht="12.75">
      <c r="A352" s="303"/>
      <c r="B352" s="813" t="s">
        <v>209</v>
      </c>
      <c r="C352" s="312"/>
      <c r="D352" s="312">
        <f>SUM(D319+D287)</f>
        <v>1718</v>
      </c>
      <c r="E352" s="312">
        <f>SUM(E319+E287)</f>
        <v>2433</v>
      </c>
      <c r="F352" s="965">
        <f t="shared" si="10"/>
        <v>1.4161816065192083</v>
      </c>
    </row>
    <row r="353" spans="1:6" ht="12.75">
      <c r="A353" s="303"/>
      <c r="B353" s="54" t="s">
        <v>1147</v>
      </c>
      <c r="C353" s="312">
        <f>SUM(C288+C320)</f>
        <v>44847</v>
      </c>
      <c r="D353" s="312">
        <f>SUM(D288+D320)</f>
        <v>46685</v>
      </c>
      <c r="E353" s="312">
        <f>SUM(E288+E320)</f>
        <v>51416</v>
      </c>
      <c r="F353" s="965">
        <f t="shared" si="10"/>
        <v>1.1013387597729463</v>
      </c>
    </row>
    <row r="354" spans="1:6" ht="13.5" thickBot="1">
      <c r="A354" s="303"/>
      <c r="B354" s="59" t="s">
        <v>1151</v>
      </c>
      <c r="C354" s="313">
        <f>SUM(C289)</f>
        <v>0</v>
      </c>
      <c r="D354" s="313">
        <f>SUM(D289)</f>
        <v>0</v>
      </c>
      <c r="E354" s="313">
        <f>SUM(E289)+E321</f>
        <v>14</v>
      </c>
      <c r="F354" s="1037"/>
    </row>
    <row r="355" spans="1:6" ht="13.5" thickBot="1">
      <c r="A355" s="303"/>
      <c r="B355" s="222" t="s">
        <v>1138</v>
      </c>
      <c r="C355" s="316">
        <f>SUM(C347:C354)</f>
        <v>230483</v>
      </c>
      <c r="D355" s="316">
        <f>SUM(D347:D354)</f>
        <v>291248</v>
      </c>
      <c r="E355" s="316">
        <f>SUM(E347:E354)</f>
        <v>293289</v>
      </c>
      <c r="F355" s="892">
        <f t="shared" si="10"/>
        <v>1.0070077734439378</v>
      </c>
    </row>
    <row r="356" spans="1:6" ht="13.5" thickBot="1">
      <c r="A356" s="303"/>
      <c r="B356" s="884" t="s">
        <v>621</v>
      </c>
      <c r="C356" s="317"/>
      <c r="D356" s="317"/>
      <c r="E356" s="317">
        <f>E323</f>
        <v>2113</v>
      </c>
      <c r="F356" s="1038"/>
    </row>
    <row r="357" spans="1:6" ht="13.5" thickBot="1">
      <c r="A357" s="303"/>
      <c r="B357" s="56" t="s">
        <v>203</v>
      </c>
      <c r="C357" s="274"/>
      <c r="D357" s="274">
        <f>SUM(D324+D291)</f>
        <v>13624</v>
      </c>
      <c r="E357" s="274">
        <f>SUM(E324+E291)</f>
        <v>13623</v>
      </c>
      <c r="F357" s="892">
        <f t="shared" si="10"/>
        <v>0.9999266001174398</v>
      </c>
    </row>
    <row r="358" spans="1:6" ht="13.5" thickBot="1">
      <c r="A358" s="303"/>
      <c r="B358" s="174" t="s">
        <v>180</v>
      </c>
      <c r="C358" s="274"/>
      <c r="D358" s="274">
        <f>SUM(D325+D292)</f>
        <v>59413</v>
      </c>
      <c r="E358" s="274">
        <f>SUM(E325+E292)</f>
        <v>59413</v>
      </c>
      <c r="F358" s="892">
        <f t="shared" si="10"/>
        <v>1</v>
      </c>
    </row>
    <row r="359" spans="1:6" ht="13.5" thickBot="1">
      <c r="A359" s="303"/>
      <c r="B359" s="174" t="s">
        <v>226</v>
      </c>
      <c r="C359" s="274"/>
      <c r="D359" s="274">
        <f>SUM(D293)</f>
        <v>700</v>
      </c>
      <c r="E359" s="274">
        <f>SUM(E293)</f>
        <v>700</v>
      </c>
      <c r="F359" s="892">
        <f t="shared" si="10"/>
        <v>1</v>
      </c>
    </row>
    <row r="360" spans="1:6" ht="13.5" thickBot="1">
      <c r="A360" s="303"/>
      <c r="B360" s="550" t="s">
        <v>177</v>
      </c>
      <c r="C360" s="551">
        <f>SUM(C357+C355+C358)</f>
        <v>230483</v>
      </c>
      <c r="D360" s="551">
        <f>SUM(D357+D355+D358+D359)</f>
        <v>364985</v>
      </c>
      <c r="E360" s="551">
        <f>SUM(E357+E355+E358+E359)</f>
        <v>367025</v>
      </c>
      <c r="F360" s="892">
        <f t="shared" si="10"/>
        <v>1.0055892707919503</v>
      </c>
    </row>
    <row r="361" spans="1:6" ht="13.5" thickBot="1">
      <c r="A361" s="303"/>
      <c r="B361" s="1006" t="s">
        <v>58</v>
      </c>
      <c r="C361" s="551"/>
      <c r="D361" s="551"/>
      <c r="E361" s="551">
        <f>E327</f>
        <v>20</v>
      </c>
      <c r="F361" s="1038"/>
    </row>
    <row r="362" spans="1:6" ht="13.5" thickBot="1">
      <c r="A362" s="303"/>
      <c r="B362" s="552" t="s">
        <v>183</v>
      </c>
      <c r="C362" s="553"/>
      <c r="D362" s="553"/>
      <c r="E362" s="998">
        <f>E361</f>
        <v>20</v>
      </c>
      <c r="F362" s="1038"/>
    </row>
    <row r="363" spans="1:6" ht="12.75">
      <c r="A363" s="303"/>
      <c r="B363" s="54" t="s">
        <v>1152</v>
      </c>
      <c r="C363" s="273">
        <f aca="true" t="shared" si="12" ref="C363:E364">SUM(C329+C296)</f>
        <v>1858236</v>
      </c>
      <c r="D363" s="273">
        <f t="shared" si="12"/>
        <v>1991495</v>
      </c>
      <c r="E363" s="273">
        <f t="shared" si="12"/>
        <v>1862232</v>
      </c>
      <c r="F363" s="965">
        <f t="shared" si="10"/>
        <v>0.9350924807744936</v>
      </c>
    </row>
    <row r="364" spans="1:6" ht="13.5" thickBot="1">
      <c r="A364" s="303"/>
      <c r="B364" s="292" t="s">
        <v>1153</v>
      </c>
      <c r="C364" s="310">
        <f t="shared" si="12"/>
        <v>210823</v>
      </c>
      <c r="D364" s="310">
        <f t="shared" si="12"/>
        <v>210823</v>
      </c>
      <c r="E364" s="310">
        <f t="shared" si="12"/>
        <v>225354</v>
      </c>
      <c r="F364" s="1037">
        <f t="shared" si="10"/>
        <v>1.0689251172784753</v>
      </c>
    </row>
    <row r="365" spans="1:6" ht="13.5" thickBot="1">
      <c r="A365" s="303"/>
      <c r="B365" s="554" t="s">
        <v>151</v>
      </c>
      <c r="C365" s="555">
        <f>SUM(C363:C364)</f>
        <v>2069059</v>
      </c>
      <c r="D365" s="555">
        <f>SUM(D363:D364)</f>
        <v>2202318</v>
      </c>
      <c r="E365" s="555">
        <f>SUM(E363:E364)</f>
        <v>2087586</v>
      </c>
      <c r="F365" s="892">
        <f t="shared" si="10"/>
        <v>0.947903981168932</v>
      </c>
    </row>
    <row r="366" spans="1:6" ht="13.5" thickBot="1">
      <c r="A366" s="303"/>
      <c r="B366" s="899" t="s">
        <v>215</v>
      </c>
      <c r="C366" s="555"/>
      <c r="D366" s="555"/>
      <c r="E366" s="999">
        <f>E332</f>
        <v>-11801</v>
      </c>
      <c r="F366" s="1038"/>
    </row>
    <row r="367" spans="1:6" ht="15.75" thickBot="1">
      <c r="A367" s="303"/>
      <c r="B367" s="298" t="s">
        <v>205</v>
      </c>
      <c r="C367" s="315">
        <f>SUM(C360+C362+C365)</f>
        <v>2299542</v>
      </c>
      <c r="D367" s="315">
        <f>SUM(D360+D362+D365)</f>
        <v>2567303</v>
      </c>
      <c r="E367" s="315">
        <f>SUM(E360+E362+E365)</f>
        <v>2454631</v>
      </c>
      <c r="F367" s="892">
        <f t="shared" si="10"/>
        <v>0.9561126988127229</v>
      </c>
    </row>
    <row r="368" spans="1:6" ht="12.75">
      <c r="A368" s="302"/>
      <c r="B368" s="293" t="s">
        <v>1155</v>
      </c>
      <c r="C368" s="312">
        <f aca="true" t="shared" si="13" ref="C368:E370">SUM(C301+C334)</f>
        <v>890450</v>
      </c>
      <c r="D368" s="312">
        <f t="shared" si="13"/>
        <v>964160</v>
      </c>
      <c r="E368" s="312">
        <f t="shared" si="13"/>
        <v>933567</v>
      </c>
      <c r="F368" s="965">
        <f t="shared" si="10"/>
        <v>0.9682697892465981</v>
      </c>
    </row>
    <row r="369" spans="1:6" ht="12.75">
      <c r="A369" s="302"/>
      <c r="B369" s="293" t="s">
        <v>1156</v>
      </c>
      <c r="C369" s="312">
        <f t="shared" si="13"/>
        <v>233646</v>
      </c>
      <c r="D369" s="312">
        <f t="shared" si="13"/>
        <v>247740</v>
      </c>
      <c r="E369" s="312">
        <f t="shared" si="13"/>
        <v>228638</v>
      </c>
      <c r="F369" s="965">
        <f t="shared" si="10"/>
        <v>0.922894970533624</v>
      </c>
    </row>
    <row r="370" spans="1:6" ht="12.75">
      <c r="A370" s="302"/>
      <c r="B370" s="293" t="s">
        <v>1157</v>
      </c>
      <c r="C370" s="312">
        <f t="shared" si="13"/>
        <v>1175446</v>
      </c>
      <c r="D370" s="312">
        <f t="shared" si="13"/>
        <v>1337976</v>
      </c>
      <c r="E370" s="312">
        <f t="shared" si="13"/>
        <v>1227331</v>
      </c>
      <c r="F370" s="965">
        <f t="shared" si="10"/>
        <v>0.9173041967867884</v>
      </c>
    </row>
    <row r="371" spans="1:6" ht="12.75">
      <c r="A371" s="302"/>
      <c r="B371" s="293" t="s">
        <v>1158</v>
      </c>
      <c r="C371" s="312">
        <f>SUM(C304)</f>
        <v>0</v>
      </c>
      <c r="D371" s="312">
        <f>SUM(D304)</f>
        <v>0</v>
      </c>
      <c r="E371" s="312">
        <f>SUM(E304)</f>
        <v>0</v>
      </c>
      <c r="F371" s="965"/>
    </row>
    <row r="372" spans="1:6" ht="13.5" thickBot="1">
      <c r="A372" s="302"/>
      <c r="B372" s="295" t="s">
        <v>1159</v>
      </c>
      <c r="C372" s="313">
        <f>SUM(C305)</f>
        <v>0</v>
      </c>
      <c r="D372" s="313">
        <f>SUM(D305+D338)</f>
        <v>3250</v>
      </c>
      <c r="E372" s="313">
        <f>SUM(E305+E338)</f>
        <v>1623</v>
      </c>
      <c r="F372" s="1037">
        <f t="shared" si="10"/>
        <v>0.49938461538461537</v>
      </c>
    </row>
    <row r="373" spans="1:6" ht="13.5" thickBot="1">
      <c r="A373" s="302"/>
      <c r="B373" s="294" t="s">
        <v>150</v>
      </c>
      <c r="C373" s="316">
        <f>SUM(C368:C372)</f>
        <v>2299542</v>
      </c>
      <c r="D373" s="316">
        <f>SUM(D368:D372)</f>
        <v>2553126</v>
      </c>
      <c r="E373" s="316">
        <f>SUM(E368:E372)</f>
        <v>2391159</v>
      </c>
      <c r="F373" s="892">
        <f t="shared" si="10"/>
        <v>0.9365612977972885</v>
      </c>
    </row>
    <row r="374" spans="1:6" ht="12.75">
      <c r="A374" s="302"/>
      <c r="B374" s="293" t="s">
        <v>1160</v>
      </c>
      <c r="C374" s="312">
        <f>SUM(C307)</f>
        <v>0</v>
      </c>
      <c r="D374" s="312">
        <f>SUM(D307+D340)</f>
        <v>4000</v>
      </c>
      <c r="E374" s="312">
        <f>SUM(E307+E340)</f>
        <v>0</v>
      </c>
      <c r="F374" s="965">
        <f t="shared" si="10"/>
        <v>0</v>
      </c>
    </row>
    <row r="375" spans="1:6" ht="12.75">
      <c r="A375" s="302"/>
      <c r="B375" s="293" t="s">
        <v>1161</v>
      </c>
      <c r="C375" s="312">
        <f>SUM(C308)</f>
        <v>0</v>
      </c>
      <c r="D375" s="312">
        <f>SUM(D308+D341)</f>
        <v>10177</v>
      </c>
      <c r="E375" s="312">
        <f>SUM(E308+E341)</f>
        <v>12137</v>
      </c>
      <c r="F375" s="965">
        <f t="shared" si="10"/>
        <v>1.1925911368772724</v>
      </c>
    </row>
    <row r="376" spans="1:6" ht="13.5" thickBot="1">
      <c r="A376" s="302"/>
      <c r="B376" s="296" t="s">
        <v>1165</v>
      </c>
      <c r="C376" s="313">
        <f>SUM(C309)</f>
        <v>0</v>
      </c>
      <c r="D376" s="313">
        <f>SUM(D309)</f>
        <v>0</v>
      </c>
      <c r="E376" s="313">
        <f>SUM(E309)</f>
        <v>0</v>
      </c>
      <c r="F376" s="1037"/>
    </row>
    <row r="377" spans="1:6" ht="13.5" thickBot="1">
      <c r="A377" s="302"/>
      <c r="B377" s="297" t="s">
        <v>170</v>
      </c>
      <c r="C377" s="316">
        <f>SUM(C374:C376)</f>
        <v>0</v>
      </c>
      <c r="D377" s="316">
        <f>SUM(D374:D376)</f>
        <v>14177</v>
      </c>
      <c r="E377" s="316">
        <f>SUM(E374:E376)</f>
        <v>12137</v>
      </c>
      <c r="F377" s="892">
        <f t="shared" si="10"/>
        <v>0.8561049587359808</v>
      </c>
    </row>
    <row r="378" spans="1:6" ht="13.5" thickBot="1">
      <c r="A378" s="302"/>
      <c r="B378" s="887" t="s">
        <v>213</v>
      </c>
      <c r="C378" s="316"/>
      <c r="D378" s="316"/>
      <c r="E378" s="311">
        <f>E311+E344</f>
        <v>-16289</v>
      </c>
      <c r="F378" s="1038"/>
    </row>
    <row r="379" spans="1:6" ht="15.75" thickBot="1">
      <c r="A379" s="304"/>
      <c r="B379" s="299" t="s">
        <v>568</v>
      </c>
      <c r="C379" s="318">
        <f>SUM(C373+C377)</f>
        <v>2299542</v>
      </c>
      <c r="D379" s="318">
        <f>SUM(D373+D377)</f>
        <v>2567303</v>
      </c>
      <c r="E379" s="318">
        <f>SUM(E373+E377)</f>
        <v>2403296</v>
      </c>
      <c r="F379" s="892">
        <f t="shared" si="10"/>
        <v>0.9361170068355781</v>
      </c>
    </row>
    <row r="380" spans="1:6" ht="15">
      <c r="A380" s="305">
        <v>2850</v>
      </c>
      <c r="B380" s="1423" t="s">
        <v>1175</v>
      </c>
      <c r="C380" s="273"/>
      <c r="D380" s="273"/>
      <c r="E380" s="273"/>
      <c r="F380" s="965"/>
    </row>
    <row r="381" spans="1:6" ht="12.75">
      <c r="A381" s="303"/>
      <c r="B381" s="54" t="s">
        <v>1142</v>
      </c>
      <c r="C381" s="273">
        <v>5000</v>
      </c>
      <c r="D381" s="273">
        <v>0</v>
      </c>
      <c r="E381" s="273"/>
      <c r="F381" s="965"/>
    </row>
    <row r="382" spans="1:6" ht="12.75">
      <c r="A382" s="303"/>
      <c r="B382" s="54" t="s">
        <v>208</v>
      </c>
      <c r="C382" s="273"/>
      <c r="D382" s="273">
        <v>5000</v>
      </c>
      <c r="E382" s="273">
        <v>6005</v>
      </c>
      <c r="F382" s="965">
        <f t="shared" si="10"/>
        <v>1.201</v>
      </c>
    </row>
    <row r="383" spans="1:6" ht="12.75">
      <c r="A383" s="303"/>
      <c r="B383" s="54" t="s">
        <v>1143</v>
      </c>
      <c r="C383" s="273">
        <v>3100</v>
      </c>
      <c r="D383" s="273">
        <v>3100</v>
      </c>
      <c r="E383" s="273">
        <v>2775</v>
      </c>
      <c r="F383" s="965">
        <f t="shared" si="10"/>
        <v>0.8951612903225806</v>
      </c>
    </row>
    <row r="384" spans="1:6" ht="12.75">
      <c r="A384" s="303"/>
      <c r="B384" s="54" t="s">
        <v>1144</v>
      </c>
      <c r="C384" s="273"/>
      <c r="D384" s="273"/>
      <c r="E384" s="273"/>
      <c r="F384" s="965"/>
    </row>
    <row r="385" spans="1:6" ht="12.75">
      <c r="A385" s="303"/>
      <c r="B385" s="54" t="s">
        <v>1146</v>
      </c>
      <c r="C385" s="273">
        <v>17000</v>
      </c>
      <c r="D385" s="273">
        <v>18277</v>
      </c>
      <c r="E385" s="273">
        <v>16569</v>
      </c>
      <c r="F385" s="965">
        <f t="shared" si="10"/>
        <v>0.9065492148602068</v>
      </c>
    </row>
    <row r="386" spans="1:6" ht="12.75">
      <c r="A386" s="303"/>
      <c r="B386" s="54" t="s">
        <v>1147</v>
      </c>
      <c r="C386" s="273">
        <v>5100</v>
      </c>
      <c r="D386" s="273">
        <v>5435</v>
      </c>
      <c r="E386" s="273">
        <v>5223</v>
      </c>
      <c r="F386" s="965">
        <f t="shared" si="10"/>
        <v>0.9609935602575898</v>
      </c>
    </row>
    <row r="387" spans="1:6" ht="13.5" thickBot="1">
      <c r="A387" s="303"/>
      <c r="B387" s="59" t="s">
        <v>1151</v>
      </c>
      <c r="C387" s="310"/>
      <c r="D387" s="310"/>
      <c r="E387" s="310"/>
      <c r="F387" s="1037"/>
    </row>
    <row r="388" spans="1:6" ht="13.5" thickBot="1">
      <c r="A388" s="303"/>
      <c r="B388" s="222" t="s">
        <v>1138</v>
      </c>
      <c r="C388" s="314">
        <f>SUM(C381:C387)</f>
        <v>30200</v>
      </c>
      <c r="D388" s="314">
        <f>SUM(D381:D387)</f>
        <v>31812</v>
      </c>
      <c r="E388" s="314">
        <f>SUM(E381:E387)</f>
        <v>30572</v>
      </c>
      <c r="F388" s="892">
        <f t="shared" si="10"/>
        <v>0.9610209983653967</v>
      </c>
    </row>
    <row r="389" spans="1:6" ht="13.5" thickBot="1">
      <c r="A389" s="303"/>
      <c r="B389" s="884" t="s">
        <v>621</v>
      </c>
      <c r="C389" s="274"/>
      <c r="D389" s="274"/>
      <c r="E389" s="274">
        <v>2357</v>
      </c>
      <c r="F389" s="1038"/>
    </row>
    <row r="390" spans="1:6" ht="13.5" thickBot="1">
      <c r="A390" s="303"/>
      <c r="B390" s="56" t="s">
        <v>203</v>
      </c>
      <c r="C390" s="274"/>
      <c r="D390" s="274"/>
      <c r="E390" s="274"/>
      <c r="F390" s="1038"/>
    </row>
    <row r="391" spans="1:6" ht="13.5" thickBot="1">
      <c r="A391" s="303"/>
      <c r="B391" s="174" t="s">
        <v>180</v>
      </c>
      <c r="C391" s="274"/>
      <c r="D391" s="274">
        <v>4732</v>
      </c>
      <c r="E391" s="274">
        <v>4732</v>
      </c>
      <c r="F391" s="892">
        <f t="shared" si="10"/>
        <v>1</v>
      </c>
    </row>
    <row r="392" spans="1:6" ht="13.5" thickBot="1">
      <c r="A392" s="303"/>
      <c r="B392" s="550" t="s">
        <v>177</v>
      </c>
      <c r="C392" s="551">
        <f>SUM(C390+C388+C391)</f>
        <v>30200</v>
      </c>
      <c r="D392" s="551">
        <f>SUM(D390+D388+D391)</f>
        <v>36544</v>
      </c>
      <c r="E392" s="551">
        <f>SUM(E390+E388+E391)</f>
        <v>35304</v>
      </c>
      <c r="F392" s="892">
        <f t="shared" si="10"/>
        <v>0.9660683012259195</v>
      </c>
    </row>
    <row r="393" spans="1:6" ht="13.5" thickBot="1">
      <c r="A393" s="303"/>
      <c r="B393" s="552" t="s">
        <v>183</v>
      </c>
      <c r="C393" s="553"/>
      <c r="D393" s="553"/>
      <c r="E393" s="553"/>
      <c r="F393" s="1038"/>
    </row>
    <row r="394" spans="1:6" ht="12.75">
      <c r="A394" s="303"/>
      <c r="B394" s="54" t="s">
        <v>1152</v>
      </c>
      <c r="C394" s="273">
        <v>270126</v>
      </c>
      <c r="D394" s="273">
        <v>305755</v>
      </c>
      <c r="E394" s="273">
        <v>296174</v>
      </c>
      <c r="F394" s="965">
        <f t="shared" si="10"/>
        <v>0.9686644535657635</v>
      </c>
    </row>
    <row r="395" spans="1:6" ht="13.5" thickBot="1">
      <c r="A395" s="303"/>
      <c r="B395" s="292" t="s">
        <v>1153</v>
      </c>
      <c r="C395" s="310">
        <v>2100</v>
      </c>
      <c r="D395" s="310">
        <v>2100</v>
      </c>
      <c r="E395" s="310">
        <v>2592</v>
      </c>
      <c r="F395" s="1037">
        <f aca="true" t="shared" si="14" ref="F395:F458">SUM(E395/D395)</f>
        <v>1.2342857142857142</v>
      </c>
    </row>
    <row r="396" spans="1:7" ht="13.5" thickBot="1">
      <c r="A396" s="303"/>
      <c r="B396" s="554" t="s">
        <v>151</v>
      </c>
      <c r="C396" s="555">
        <f>SUM(C394:C395)</f>
        <v>272226</v>
      </c>
      <c r="D396" s="555">
        <f>SUM(D394:D395)</f>
        <v>307855</v>
      </c>
      <c r="E396" s="555">
        <f>SUM(E394:E395)</f>
        <v>298766</v>
      </c>
      <c r="F396" s="892">
        <f t="shared" si="14"/>
        <v>0.9704763606243199</v>
      </c>
      <c r="G396" s="135"/>
    </row>
    <row r="397" spans="1:6" ht="15.75" thickBot="1">
      <c r="A397" s="303"/>
      <c r="B397" s="298" t="s">
        <v>205</v>
      </c>
      <c r="C397" s="315">
        <f>SUM(C392+C393+C396)</f>
        <v>302426</v>
      </c>
      <c r="D397" s="315">
        <f>SUM(D392+D393+D396)</f>
        <v>344399</v>
      </c>
      <c r="E397" s="315">
        <f>SUM(E392+E393+E396)</f>
        <v>334070</v>
      </c>
      <c r="F397" s="892">
        <f t="shared" si="14"/>
        <v>0.9700086237184197</v>
      </c>
    </row>
    <row r="398" spans="1:6" ht="12.75">
      <c r="A398" s="302"/>
      <c r="B398" s="293" t="s">
        <v>1155</v>
      </c>
      <c r="C398" s="273">
        <v>171736</v>
      </c>
      <c r="D398" s="273">
        <v>195969</v>
      </c>
      <c r="E398" s="273">
        <v>187612</v>
      </c>
      <c r="F398" s="965">
        <f t="shared" si="14"/>
        <v>0.9573555001046083</v>
      </c>
    </row>
    <row r="399" spans="1:6" ht="12.75">
      <c r="A399" s="302"/>
      <c r="B399" s="293" t="s">
        <v>1156</v>
      </c>
      <c r="C399" s="273">
        <v>45357</v>
      </c>
      <c r="D399" s="273">
        <v>51688</v>
      </c>
      <c r="E399" s="273">
        <v>47786</v>
      </c>
      <c r="F399" s="965">
        <f t="shared" si="14"/>
        <v>0.9245085900015477</v>
      </c>
    </row>
    <row r="400" spans="1:6" ht="12.75">
      <c r="A400" s="302"/>
      <c r="B400" s="293" t="s">
        <v>1157</v>
      </c>
      <c r="C400" s="273">
        <v>85333</v>
      </c>
      <c r="D400" s="273">
        <v>96742</v>
      </c>
      <c r="E400" s="273">
        <v>92802</v>
      </c>
      <c r="F400" s="965">
        <f t="shared" si="14"/>
        <v>0.9592731181906514</v>
      </c>
    </row>
    <row r="401" spans="1:6" ht="12.75">
      <c r="A401" s="302"/>
      <c r="B401" s="293" t="s">
        <v>1158</v>
      </c>
      <c r="C401" s="273"/>
      <c r="D401" s="273"/>
      <c r="E401" s="273"/>
      <c r="F401" s="965"/>
    </row>
    <row r="402" spans="1:6" ht="13.5" thickBot="1">
      <c r="A402" s="302"/>
      <c r="B402" s="295" t="s">
        <v>1159</v>
      </c>
      <c r="C402" s="310"/>
      <c r="D402" s="310"/>
      <c r="E402" s="310"/>
      <c r="F402" s="1037"/>
    </row>
    <row r="403" spans="1:6" ht="13.5" thickBot="1">
      <c r="A403" s="302"/>
      <c r="B403" s="294" t="s">
        <v>150</v>
      </c>
      <c r="C403" s="314">
        <f>SUM(C398:C402)</f>
        <v>302426</v>
      </c>
      <c r="D403" s="314">
        <f>SUM(D398:D402)</f>
        <v>344399</v>
      </c>
      <c r="E403" s="314">
        <f>SUM(E398:E402)</f>
        <v>328200</v>
      </c>
      <c r="F403" s="892">
        <f t="shared" si="14"/>
        <v>0.9529644395018568</v>
      </c>
    </row>
    <row r="404" spans="1:6" ht="12.75">
      <c r="A404" s="302"/>
      <c r="B404" s="293" t="s">
        <v>1160</v>
      </c>
      <c r="C404" s="273"/>
      <c r="D404" s="273"/>
      <c r="E404" s="273"/>
      <c r="F404" s="965"/>
    </row>
    <row r="405" spans="1:6" ht="12.75">
      <c r="A405" s="302"/>
      <c r="B405" s="293" t="s">
        <v>1161</v>
      </c>
      <c r="C405" s="273"/>
      <c r="D405" s="273"/>
      <c r="E405" s="273">
        <v>2349</v>
      </c>
      <c r="F405" s="965"/>
    </row>
    <row r="406" spans="1:6" ht="13.5" thickBot="1">
      <c r="A406" s="302"/>
      <c r="B406" s="296" t="s">
        <v>1165</v>
      </c>
      <c r="C406" s="310"/>
      <c r="D406" s="310"/>
      <c r="E406" s="310"/>
      <c r="F406" s="1037"/>
    </row>
    <row r="407" spans="1:6" ht="13.5" thickBot="1">
      <c r="A407" s="302"/>
      <c r="B407" s="297" t="s">
        <v>170</v>
      </c>
      <c r="C407" s="309"/>
      <c r="D407" s="309"/>
      <c r="E407" s="314">
        <f>SUM(E405:E406)</f>
        <v>2349</v>
      </c>
      <c r="F407" s="1038"/>
    </row>
    <row r="408" spans="1:6" ht="13.5" thickBot="1">
      <c r="A408" s="302"/>
      <c r="B408" s="887" t="s">
        <v>213</v>
      </c>
      <c r="C408" s="309"/>
      <c r="D408" s="309"/>
      <c r="E408" s="309">
        <v>1343</v>
      </c>
      <c r="F408" s="1038"/>
    </row>
    <row r="409" spans="1:6" ht="15.75" thickBot="1">
      <c r="A409" s="304"/>
      <c r="B409" s="299" t="s">
        <v>568</v>
      </c>
      <c r="C409" s="315">
        <f>SUM(C403+C407)</f>
        <v>302426</v>
      </c>
      <c r="D409" s="315">
        <f>SUM(D403+D407)</f>
        <v>344399</v>
      </c>
      <c r="E409" s="315">
        <f>SUM(E403+E407)</f>
        <v>330549</v>
      </c>
      <c r="F409" s="892">
        <f t="shared" si="14"/>
        <v>0.9597850167973775</v>
      </c>
    </row>
    <row r="410" spans="1:6" ht="15">
      <c r="A410" s="305">
        <v>2875</v>
      </c>
      <c r="B410" s="1423" t="s">
        <v>1095</v>
      </c>
      <c r="C410" s="273"/>
      <c r="D410" s="273"/>
      <c r="E410" s="273"/>
      <c r="F410" s="965"/>
    </row>
    <row r="411" spans="1:6" ht="12.75">
      <c r="A411" s="303"/>
      <c r="B411" s="54" t="s">
        <v>1142</v>
      </c>
      <c r="C411" s="273"/>
      <c r="D411" s="273"/>
      <c r="E411" s="273"/>
      <c r="F411" s="965"/>
    </row>
    <row r="412" spans="1:6" ht="12.75">
      <c r="A412" s="303"/>
      <c r="B412" s="54" t="s">
        <v>1143</v>
      </c>
      <c r="C412" s="273">
        <v>2685</v>
      </c>
      <c r="D412" s="273">
        <v>2685</v>
      </c>
      <c r="E412" s="273">
        <v>2533</v>
      </c>
      <c r="F412" s="965">
        <f t="shared" si="14"/>
        <v>0.943389199255121</v>
      </c>
    </row>
    <row r="413" spans="1:6" ht="12.75">
      <c r="A413" s="303"/>
      <c r="B413" s="54" t="s">
        <v>1144</v>
      </c>
      <c r="C413" s="273">
        <v>1380</v>
      </c>
      <c r="D413" s="273">
        <v>1380</v>
      </c>
      <c r="E413" s="273">
        <v>1435</v>
      </c>
      <c r="F413" s="965">
        <f t="shared" si="14"/>
        <v>1.039855072463768</v>
      </c>
    </row>
    <row r="414" spans="1:7" ht="12.75">
      <c r="A414" s="303"/>
      <c r="B414" s="54" t="s">
        <v>1146</v>
      </c>
      <c r="C414" s="273">
        <v>40403</v>
      </c>
      <c r="D414" s="273">
        <v>40253</v>
      </c>
      <c r="E414" s="273">
        <v>37359</v>
      </c>
      <c r="F414" s="965">
        <f t="shared" si="14"/>
        <v>0.9281047375350906</v>
      </c>
      <c r="G414" s="135"/>
    </row>
    <row r="415" spans="1:7" ht="12.75">
      <c r="A415" s="303"/>
      <c r="B415" s="54" t="s">
        <v>620</v>
      </c>
      <c r="C415" s="273"/>
      <c r="D415" s="273">
        <v>150</v>
      </c>
      <c r="E415" s="273">
        <v>147</v>
      </c>
      <c r="F415" s="965">
        <f t="shared" si="14"/>
        <v>0.98</v>
      </c>
      <c r="G415" s="135"/>
    </row>
    <row r="416" spans="1:7" ht="12.75">
      <c r="A416" s="303"/>
      <c r="B416" s="54" t="s">
        <v>1147</v>
      </c>
      <c r="C416" s="273">
        <v>10244</v>
      </c>
      <c r="D416" s="273">
        <v>10244</v>
      </c>
      <c r="E416" s="273">
        <v>10631</v>
      </c>
      <c r="F416" s="965">
        <f t="shared" si="14"/>
        <v>1.0377782116360796</v>
      </c>
      <c r="G416" s="135"/>
    </row>
    <row r="417" spans="1:6" ht="13.5" thickBot="1">
      <c r="A417" s="303"/>
      <c r="B417" s="59" t="s">
        <v>1151</v>
      </c>
      <c r="C417" s="310"/>
      <c r="D417" s="310"/>
      <c r="E417" s="310"/>
      <c r="F417" s="1037"/>
    </row>
    <row r="418" spans="1:7" ht="13.5" thickBot="1">
      <c r="A418" s="303"/>
      <c r="B418" s="222" t="s">
        <v>1138</v>
      </c>
      <c r="C418" s="314">
        <f>SUM(C411:C417)</f>
        <v>54712</v>
      </c>
      <c r="D418" s="314">
        <f>SUM(D411:D417)</f>
        <v>54712</v>
      </c>
      <c r="E418" s="314">
        <f>SUM(E411:E417)</f>
        <v>52105</v>
      </c>
      <c r="F418" s="892">
        <f t="shared" si="14"/>
        <v>0.9523504898376955</v>
      </c>
      <c r="G418" s="135"/>
    </row>
    <row r="419" spans="1:6" ht="13.5" thickBot="1">
      <c r="A419" s="303"/>
      <c r="B419" s="884" t="s">
        <v>621</v>
      </c>
      <c r="C419" s="274"/>
      <c r="D419" s="274"/>
      <c r="E419" s="274">
        <v>6852</v>
      </c>
      <c r="F419" s="1038"/>
    </row>
    <row r="420" spans="1:6" ht="13.5" thickBot="1">
      <c r="A420" s="303"/>
      <c r="B420" s="56" t="s">
        <v>203</v>
      </c>
      <c r="C420" s="274"/>
      <c r="D420" s="274">
        <v>11942</v>
      </c>
      <c r="E420" s="274">
        <v>24504</v>
      </c>
      <c r="F420" s="892">
        <f t="shared" si="14"/>
        <v>2.051917601741752</v>
      </c>
    </row>
    <row r="421" spans="1:6" ht="13.5" thickBot="1">
      <c r="A421" s="303"/>
      <c r="B421" s="174" t="s">
        <v>180</v>
      </c>
      <c r="C421" s="274"/>
      <c r="D421" s="274">
        <v>10360</v>
      </c>
      <c r="E421" s="274">
        <v>10360</v>
      </c>
      <c r="F421" s="892">
        <f t="shared" si="14"/>
        <v>1</v>
      </c>
    </row>
    <row r="422" spans="1:6" ht="13.5" thickBot="1">
      <c r="A422" s="303"/>
      <c r="B422" s="174" t="s">
        <v>226</v>
      </c>
      <c r="C422" s="274"/>
      <c r="D422" s="274">
        <v>255</v>
      </c>
      <c r="E422" s="274"/>
      <c r="F422" s="1038">
        <f t="shared" si="14"/>
        <v>0</v>
      </c>
    </row>
    <row r="423" spans="1:6" ht="13.5" thickBot="1">
      <c r="A423" s="303"/>
      <c r="B423" s="550" t="s">
        <v>177</v>
      </c>
      <c r="C423" s="551">
        <f>SUM(C420+C418+C421)</f>
        <v>54712</v>
      </c>
      <c r="D423" s="551">
        <f>SUM(D420+D418+D421+D422)</f>
        <v>77269</v>
      </c>
      <c r="E423" s="551">
        <f>SUM(E420+E418+E421+E422)</f>
        <v>86969</v>
      </c>
      <c r="F423" s="892">
        <f t="shared" si="14"/>
        <v>1.1255354670048792</v>
      </c>
    </row>
    <row r="424" spans="1:6" ht="13.5" thickBot="1">
      <c r="A424" s="303"/>
      <c r="B424" s="552" t="s">
        <v>183</v>
      </c>
      <c r="C424" s="553"/>
      <c r="D424" s="553"/>
      <c r="E424" s="553"/>
      <c r="F424" s="1038"/>
    </row>
    <row r="425" spans="1:6" ht="12.75">
      <c r="A425" s="303"/>
      <c r="B425" s="54" t="s">
        <v>1152</v>
      </c>
      <c r="C425" s="273">
        <v>452690</v>
      </c>
      <c r="D425" s="273">
        <v>477534</v>
      </c>
      <c r="E425" s="273">
        <v>455174</v>
      </c>
      <c r="F425" s="965">
        <f t="shared" si="14"/>
        <v>0.9531761089262754</v>
      </c>
    </row>
    <row r="426" spans="1:6" ht="13.5" thickBot="1">
      <c r="A426" s="303"/>
      <c r="B426" s="292" t="s">
        <v>1153</v>
      </c>
      <c r="C426" s="310"/>
      <c r="D426" s="310"/>
      <c r="E426" s="310"/>
      <c r="F426" s="1037"/>
    </row>
    <row r="427" spans="1:6" ht="13.5" thickBot="1">
      <c r="A427" s="303"/>
      <c r="B427" s="554" t="s">
        <v>151</v>
      </c>
      <c r="C427" s="555">
        <f>SUM(C425:C426)</f>
        <v>452690</v>
      </c>
      <c r="D427" s="555">
        <f>SUM(D425:D426)</f>
        <v>477534</v>
      </c>
      <c r="E427" s="555">
        <f>SUM(E425:E426)</f>
        <v>455174</v>
      </c>
      <c r="F427" s="892">
        <f t="shared" si="14"/>
        <v>0.9531761089262754</v>
      </c>
    </row>
    <row r="428" spans="1:6" ht="13.5" thickBot="1">
      <c r="A428" s="303"/>
      <c r="B428" s="899" t="s">
        <v>214</v>
      </c>
      <c r="C428" s="886"/>
      <c r="D428" s="886"/>
      <c r="E428" s="999">
        <v>-26</v>
      </c>
      <c r="F428" s="1038"/>
    </row>
    <row r="429" spans="1:6" ht="15.75" thickBot="1">
      <c r="A429" s="303"/>
      <c r="B429" s="298" t="s">
        <v>205</v>
      </c>
      <c r="C429" s="315">
        <f>SUM(C423+C424+C427)</f>
        <v>507402</v>
      </c>
      <c r="D429" s="315">
        <f>SUM(D423+D424+D427)</f>
        <v>554803</v>
      </c>
      <c r="E429" s="315">
        <f>SUM(E423+E424+E427)</f>
        <v>542143</v>
      </c>
      <c r="F429" s="892">
        <f t="shared" si="14"/>
        <v>0.9771810895038419</v>
      </c>
    </row>
    <row r="430" spans="1:6" ht="12.75">
      <c r="A430" s="302"/>
      <c r="B430" s="293" t="s">
        <v>1155</v>
      </c>
      <c r="C430" s="273">
        <v>275998</v>
      </c>
      <c r="D430" s="273">
        <v>301571</v>
      </c>
      <c r="E430" s="273">
        <v>289258</v>
      </c>
      <c r="F430" s="965">
        <f t="shared" si="14"/>
        <v>0.9591704772673765</v>
      </c>
    </row>
    <row r="431" spans="1:6" ht="12.75">
      <c r="A431" s="302"/>
      <c r="B431" s="293" t="s">
        <v>1156</v>
      </c>
      <c r="C431" s="273">
        <v>73044</v>
      </c>
      <c r="D431" s="273">
        <v>79408</v>
      </c>
      <c r="E431" s="273">
        <v>76599</v>
      </c>
      <c r="F431" s="965">
        <f t="shared" si="14"/>
        <v>0.964625730404997</v>
      </c>
    </row>
    <row r="432" spans="1:6" ht="12.75">
      <c r="A432" s="302"/>
      <c r="B432" s="293" t="s">
        <v>1157</v>
      </c>
      <c r="C432" s="273">
        <v>158360</v>
      </c>
      <c r="D432" s="273">
        <v>171846</v>
      </c>
      <c r="E432" s="273">
        <v>152440</v>
      </c>
      <c r="F432" s="965">
        <f t="shared" si="14"/>
        <v>0.8870733098239121</v>
      </c>
    </row>
    <row r="433" spans="1:6" ht="12.75">
      <c r="A433" s="302"/>
      <c r="B433" s="293" t="s">
        <v>1158</v>
      </c>
      <c r="C433" s="273"/>
      <c r="D433" s="273"/>
      <c r="E433" s="273"/>
      <c r="F433" s="965"/>
    </row>
    <row r="434" spans="1:6" ht="13.5" thickBot="1">
      <c r="A434" s="302"/>
      <c r="B434" s="295" t="s">
        <v>1159</v>
      </c>
      <c r="C434" s="310"/>
      <c r="D434" s="310">
        <v>1092</v>
      </c>
      <c r="E434" s="310">
        <v>1092</v>
      </c>
      <c r="F434" s="1037">
        <f t="shared" si="14"/>
        <v>1</v>
      </c>
    </row>
    <row r="435" spans="1:6" ht="13.5" thickBot="1">
      <c r="A435" s="302"/>
      <c r="B435" s="294" t="s">
        <v>150</v>
      </c>
      <c r="C435" s="314">
        <f>SUM(C430:C434)</f>
        <v>507402</v>
      </c>
      <c r="D435" s="314">
        <f>SUM(D430:D434)</f>
        <v>553917</v>
      </c>
      <c r="E435" s="314">
        <f>SUM(E430:E434)</f>
        <v>519389</v>
      </c>
      <c r="F435" s="892">
        <f t="shared" si="14"/>
        <v>0.9376657513670821</v>
      </c>
    </row>
    <row r="436" spans="1:6" ht="12.75">
      <c r="A436" s="302"/>
      <c r="B436" s="293" t="s">
        <v>1160</v>
      </c>
      <c r="C436" s="273"/>
      <c r="D436" s="273"/>
      <c r="E436" s="273"/>
      <c r="F436" s="965"/>
    </row>
    <row r="437" spans="1:6" ht="12.75">
      <c r="A437" s="302"/>
      <c r="B437" s="293" t="s">
        <v>1161</v>
      </c>
      <c r="C437" s="273"/>
      <c r="D437" s="273">
        <v>886</v>
      </c>
      <c r="E437" s="273">
        <v>886</v>
      </c>
      <c r="F437" s="965">
        <f t="shared" si="14"/>
        <v>1</v>
      </c>
    </row>
    <row r="438" spans="1:6" ht="13.5" thickBot="1">
      <c r="A438" s="302"/>
      <c r="B438" s="296" t="s">
        <v>1165</v>
      </c>
      <c r="C438" s="310"/>
      <c r="D438" s="310"/>
      <c r="E438" s="310"/>
      <c r="F438" s="1037"/>
    </row>
    <row r="439" spans="1:6" ht="13.5" thickBot="1">
      <c r="A439" s="302"/>
      <c r="B439" s="297" t="s">
        <v>170</v>
      </c>
      <c r="C439" s="309"/>
      <c r="D439" s="314">
        <f>SUM(D437:D438)</f>
        <v>886</v>
      </c>
      <c r="E439" s="314">
        <f>SUM(E437:E438)</f>
        <v>886</v>
      </c>
      <c r="F439" s="892">
        <f t="shared" si="14"/>
        <v>1</v>
      </c>
    </row>
    <row r="440" spans="1:6" ht="13.5" thickBot="1">
      <c r="A440" s="302"/>
      <c r="B440" s="887" t="s">
        <v>213</v>
      </c>
      <c r="C440" s="309"/>
      <c r="D440" s="309"/>
      <c r="E440" s="309">
        <v>6290</v>
      </c>
      <c r="F440" s="1038"/>
    </row>
    <row r="441" spans="1:6" ht="15.75" thickBot="1">
      <c r="A441" s="304"/>
      <c r="B441" s="299" t="s">
        <v>568</v>
      </c>
      <c r="C441" s="315">
        <f>SUM(C435+C439)</f>
        <v>507402</v>
      </c>
      <c r="D441" s="315">
        <f>SUM(D435+D439)</f>
        <v>554803</v>
      </c>
      <c r="E441" s="315">
        <f>SUM(E435+E439)</f>
        <v>520275</v>
      </c>
      <c r="F441" s="892">
        <f t="shared" si="14"/>
        <v>0.9377652968711416</v>
      </c>
    </row>
    <row r="442" spans="1:6" ht="15">
      <c r="A442" s="308">
        <v>2898</v>
      </c>
      <c r="B442" s="307" t="s">
        <v>1176</v>
      </c>
      <c r="C442" s="312"/>
      <c r="D442" s="312"/>
      <c r="E442" s="312"/>
      <c r="F442" s="965"/>
    </row>
    <row r="443" spans="1:6" ht="12.75">
      <c r="A443" s="303"/>
      <c r="B443" s="54" t="s">
        <v>1142</v>
      </c>
      <c r="C443" s="312">
        <f>SUM(C411+C381)</f>
        <v>5000</v>
      </c>
      <c r="D443" s="312">
        <f>SUM(D411+D381)</f>
        <v>0</v>
      </c>
      <c r="E443" s="312">
        <f>SUM(E411+E381)</f>
        <v>0</v>
      </c>
      <c r="F443" s="965"/>
    </row>
    <row r="444" spans="1:6" ht="12.75">
      <c r="A444" s="303"/>
      <c r="B444" s="54" t="s">
        <v>208</v>
      </c>
      <c r="C444" s="312"/>
      <c r="D444" s="312">
        <f>SUM(D382)</f>
        <v>5000</v>
      </c>
      <c r="E444" s="312">
        <f>SUM(E382)</f>
        <v>6005</v>
      </c>
      <c r="F444" s="965">
        <f t="shared" si="14"/>
        <v>1.201</v>
      </c>
    </row>
    <row r="445" spans="1:6" ht="12.75">
      <c r="A445" s="303"/>
      <c r="B445" s="54" t="s">
        <v>1143</v>
      </c>
      <c r="C445" s="312">
        <f aca="true" t="shared" si="15" ref="C445:E447">SUM(C412+C383)</f>
        <v>5785</v>
      </c>
      <c r="D445" s="312">
        <f t="shared" si="15"/>
        <v>5785</v>
      </c>
      <c r="E445" s="312">
        <f t="shared" si="15"/>
        <v>5308</v>
      </c>
      <c r="F445" s="965">
        <f t="shared" si="14"/>
        <v>0.9175453759723423</v>
      </c>
    </row>
    <row r="446" spans="1:6" ht="12.75">
      <c r="A446" s="303"/>
      <c r="B446" s="54" t="s">
        <v>1144</v>
      </c>
      <c r="C446" s="312">
        <f t="shared" si="15"/>
        <v>1380</v>
      </c>
      <c r="D446" s="312">
        <f t="shared" si="15"/>
        <v>1380</v>
      </c>
      <c r="E446" s="312">
        <f t="shared" si="15"/>
        <v>1435</v>
      </c>
      <c r="F446" s="965">
        <f t="shared" si="14"/>
        <v>1.039855072463768</v>
      </c>
    </row>
    <row r="447" spans="1:6" ht="12.75">
      <c r="A447" s="303"/>
      <c r="B447" s="54" t="s">
        <v>1146</v>
      </c>
      <c r="C447" s="312">
        <f t="shared" si="15"/>
        <v>57403</v>
      </c>
      <c r="D447" s="312">
        <f t="shared" si="15"/>
        <v>58530</v>
      </c>
      <c r="E447" s="312">
        <f t="shared" si="15"/>
        <v>53928</v>
      </c>
      <c r="F447" s="965">
        <f t="shared" si="14"/>
        <v>0.9213736545361353</v>
      </c>
    </row>
    <row r="448" spans="1:6" ht="12.75">
      <c r="A448" s="303"/>
      <c r="B448" s="54" t="s">
        <v>209</v>
      </c>
      <c r="C448" s="312"/>
      <c r="D448" s="312">
        <f>SUM(D415)</f>
        <v>150</v>
      </c>
      <c r="E448" s="312">
        <f>SUM(E415)</f>
        <v>147</v>
      </c>
      <c r="F448" s="965">
        <f t="shared" si="14"/>
        <v>0.98</v>
      </c>
    </row>
    <row r="449" spans="1:6" ht="12.75">
      <c r="A449" s="303"/>
      <c r="B449" s="54" t="s">
        <v>1147</v>
      </c>
      <c r="C449" s="312">
        <f aca="true" t="shared" si="16" ref="C449:E450">SUM(C416+C386)</f>
        <v>15344</v>
      </c>
      <c r="D449" s="312">
        <f t="shared" si="16"/>
        <v>15679</v>
      </c>
      <c r="E449" s="312">
        <f t="shared" si="16"/>
        <v>15854</v>
      </c>
      <c r="F449" s="965">
        <f t="shared" si="14"/>
        <v>1.011161426111359</v>
      </c>
    </row>
    <row r="450" spans="1:6" ht="13.5" thickBot="1">
      <c r="A450" s="303"/>
      <c r="B450" s="59" t="s">
        <v>1151</v>
      </c>
      <c r="C450" s="313">
        <f t="shared" si="16"/>
        <v>0</v>
      </c>
      <c r="D450" s="313">
        <f t="shared" si="16"/>
        <v>0</v>
      </c>
      <c r="E450" s="313">
        <f t="shared" si="16"/>
        <v>0</v>
      </c>
      <c r="F450" s="1037"/>
    </row>
    <row r="451" spans="1:6" ht="13.5" thickBot="1">
      <c r="A451" s="303"/>
      <c r="B451" s="222" t="s">
        <v>1138</v>
      </c>
      <c r="C451" s="317">
        <f>SUM(C443:C450)</f>
        <v>84912</v>
      </c>
      <c r="D451" s="317">
        <f>SUM(D443:D450)</f>
        <v>86524</v>
      </c>
      <c r="E451" s="317">
        <f>SUM(E443:E450)</f>
        <v>82677</v>
      </c>
      <c r="F451" s="892">
        <f t="shared" si="14"/>
        <v>0.955538347741667</v>
      </c>
    </row>
    <row r="452" spans="1:6" ht="13.5" thickBot="1">
      <c r="A452" s="303"/>
      <c r="B452" s="884" t="s">
        <v>621</v>
      </c>
      <c r="C452" s="317"/>
      <c r="D452" s="317"/>
      <c r="E452" s="317">
        <f>E389+E419</f>
        <v>9209</v>
      </c>
      <c r="F452" s="1038"/>
    </row>
    <row r="453" spans="1:6" ht="13.5" thickBot="1">
      <c r="A453" s="303"/>
      <c r="B453" s="56" t="s">
        <v>203</v>
      </c>
      <c r="C453" s="274"/>
      <c r="D453" s="274">
        <f>SUM(D420)</f>
        <v>11942</v>
      </c>
      <c r="E453" s="274">
        <f>SUM(E420)</f>
        <v>24504</v>
      </c>
      <c r="F453" s="892">
        <f t="shared" si="14"/>
        <v>2.051917601741752</v>
      </c>
    </row>
    <row r="454" spans="1:6" ht="13.5" thickBot="1">
      <c r="A454" s="303"/>
      <c r="B454" s="174" t="s">
        <v>180</v>
      </c>
      <c r="C454" s="274"/>
      <c r="D454" s="274">
        <f>SUM(D421+D391)</f>
        <v>15092</v>
      </c>
      <c r="E454" s="274">
        <f>SUM(E421+E391)</f>
        <v>15092</v>
      </c>
      <c r="F454" s="892">
        <f t="shared" si="14"/>
        <v>1</v>
      </c>
    </row>
    <row r="455" spans="1:6" ht="13.5" thickBot="1">
      <c r="A455" s="303"/>
      <c r="B455" s="174" t="s">
        <v>226</v>
      </c>
      <c r="C455" s="274"/>
      <c r="D455" s="274">
        <f>SUM(D422)</f>
        <v>255</v>
      </c>
      <c r="E455" s="274">
        <f>SUM(E422)</f>
        <v>0</v>
      </c>
      <c r="F455" s="1038">
        <f t="shared" si="14"/>
        <v>0</v>
      </c>
    </row>
    <row r="456" spans="1:6" ht="13.5" thickBot="1">
      <c r="A456" s="303"/>
      <c r="B456" s="550" t="s">
        <v>177</v>
      </c>
      <c r="C456" s="551">
        <f>SUM(C453+C451+C454)</f>
        <v>84912</v>
      </c>
      <c r="D456" s="551">
        <f>SUM(D453+D451+D454+D455)</f>
        <v>113813</v>
      </c>
      <c r="E456" s="551">
        <f>SUM(E453+E451+E454+E455)</f>
        <v>122273</v>
      </c>
      <c r="F456" s="892">
        <f t="shared" si="14"/>
        <v>1.0743324576278632</v>
      </c>
    </row>
    <row r="457" spans="1:6" ht="13.5" thickBot="1">
      <c r="A457" s="303"/>
      <c r="B457" s="552" t="s">
        <v>183</v>
      </c>
      <c r="C457" s="553"/>
      <c r="D457" s="553"/>
      <c r="E457" s="553"/>
      <c r="F457" s="1038"/>
    </row>
    <row r="458" spans="1:6" ht="12.75">
      <c r="A458" s="303"/>
      <c r="B458" s="54" t="s">
        <v>1152</v>
      </c>
      <c r="C458" s="273">
        <f aca="true" t="shared" si="17" ref="C458:E459">SUM(C425+C394)</f>
        <v>722816</v>
      </c>
      <c r="D458" s="273">
        <f t="shared" si="17"/>
        <v>783289</v>
      </c>
      <c r="E458" s="273">
        <f t="shared" si="17"/>
        <v>751348</v>
      </c>
      <c r="F458" s="965">
        <f t="shared" si="14"/>
        <v>0.9592219474548985</v>
      </c>
    </row>
    <row r="459" spans="1:6" ht="13.5" thickBot="1">
      <c r="A459" s="303"/>
      <c r="B459" s="292" t="s">
        <v>1153</v>
      </c>
      <c r="C459" s="310">
        <f t="shared" si="17"/>
        <v>2100</v>
      </c>
      <c r="D459" s="310">
        <f t="shared" si="17"/>
        <v>2100</v>
      </c>
      <c r="E459" s="310">
        <f t="shared" si="17"/>
        <v>2592</v>
      </c>
      <c r="F459" s="1037">
        <f aca="true" t="shared" si="18" ref="F459:F521">SUM(E459/D459)</f>
        <v>1.2342857142857142</v>
      </c>
    </row>
    <row r="460" spans="1:6" ht="13.5" thickBot="1">
      <c r="A460" s="303"/>
      <c r="B460" s="554" t="s">
        <v>151</v>
      </c>
      <c r="C460" s="555">
        <f>SUM(C458:C459)</f>
        <v>724916</v>
      </c>
      <c r="D460" s="555">
        <f>SUM(D458:D459)</f>
        <v>785389</v>
      </c>
      <c r="E460" s="555">
        <f>SUM(E458:E459)</f>
        <v>753940</v>
      </c>
      <c r="F460" s="892">
        <f t="shared" si="18"/>
        <v>0.9599574223728624</v>
      </c>
    </row>
    <row r="461" spans="1:6" ht="13.5" thickBot="1">
      <c r="A461" s="303"/>
      <c r="B461" s="899" t="s">
        <v>214</v>
      </c>
      <c r="C461" s="555"/>
      <c r="D461" s="555"/>
      <c r="E461" s="999">
        <f>E428</f>
        <v>-26</v>
      </c>
      <c r="F461" s="1038"/>
    </row>
    <row r="462" spans="1:6" ht="15.75" thickBot="1">
      <c r="A462" s="303"/>
      <c r="B462" s="298" t="s">
        <v>205</v>
      </c>
      <c r="C462" s="315">
        <f>SUM(C456+C457+C460)</f>
        <v>809828</v>
      </c>
      <c r="D462" s="315">
        <f>SUM(D456+D457+D460)</f>
        <v>899202</v>
      </c>
      <c r="E462" s="315">
        <f>SUM(E456+E457+E460)</f>
        <v>876213</v>
      </c>
      <c r="F462" s="892">
        <f t="shared" si="18"/>
        <v>0.974433998145022</v>
      </c>
    </row>
    <row r="463" spans="1:6" ht="12.75">
      <c r="A463" s="302"/>
      <c r="B463" s="293" t="s">
        <v>1155</v>
      </c>
      <c r="C463" s="312">
        <f aca="true" t="shared" si="19" ref="C463:E467">SUM(C430+C398)</f>
        <v>447734</v>
      </c>
      <c r="D463" s="312">
        <f t="shared" si="19"/>
        <v>497540</v>
      </c>
      <c r="E463" s="312">
        <f t="shared" si="19"/>
        <v>476870</v>
      </c>
      <c r="F463" s="965">
        <f t="shared" si="18"/>
        <v>0.9584556015596736</v>
      </c>
    </row>
    <row r="464" spans="1:6" ht="12.75">
      <c r="A464" s="302"/>
      <c r="B464" s="293" t="s">
        <v>1156</v>
      </c>
      <c r="C464" s="312">
        <f t="shared" si="19"/>
        <v>118401</v>
      </c>
      <c r="D464" s="312">
        <f t="shared" si="19"/>
        <v>131096</v>
      </c>
      <c r="E464" s="312">
        <f t="shared" si="19"/>
        <v>124385</v>
      </c>
      <c r="F464" s="965">
        <f t="shared" si="18"/>
        <v>0.9488085067431501</v>
      </c>
    </row>
    <row r="465" spans="1:6" ht="12.75">
      <c r="A465" s="302"/>
      <c r="B465" s="293" t="s">
        <v>1157</v>
      </c>
      <c r="C465" s="312">
        <f t="shared" si="19"/>
        <v>243693</v>
      </c>
      <c r="D465" s="312">
        <f t="shared" si="19"/>
        <v>268588</v>
      </c>
      <c r="E465" s="312">
        <f t="shared" si="19"/>
        <v>245242</v>
      </c>
      <c r="F465" s="965">
        <f t="shared" si="18"/>
        <v>0.9130787674803044</v>
      </c>
    </row>
    <row r="466" spans="1:6" ht="12.75">
      <c r="A466" s="302"/>
      <c r="B466" s="293" t="s">
        <v>1158</v>
      </c>
      <c r="C466" s="312">
        <f t="shared" si="19"/>
        <v>0</v>
      </c>
      <c r="D466" s="312">
        <f t="shared" si="19"/>
        <v>0</v>
      </c>
      <c r="E466" s="312">
        <f t="shared" si="19"/>
        <v>0</v>
      </c>
      <c r="F466" s="965"/>
    </row>
    <row r="467" spans="1:6" ht="13.5" thickBot="1">
      <c r="A467" s="302"/>
      <c r="B467" s="295" t="s">
        <v>1159</v>
      </c>
      <c r="C467" s="313">
        <f t="shared" si="19"/>
        <v>0</v>
      </c>
      <c r="D467" s="313">
        <f t="shared" si="19"/>
        <v>1092</v>
      </c>
      <c r="E467" s="313">
        <f t="shared" si="19"/>
        <v>1092</v>
      </c>
      <c r="F467" s="1037">
        <f t="shared" si="18"/>
        <v>1</v>
      </c>
    </row>
    <row r="468" spans="1:6" ht="13.5" thickBot="1">
      <c r="A468" s="302"/>
      <c r="B468" s="294" t="s">
        <v>150</v>
      </c>
      <c r="C468" s="317">
        <f>SUM(C463:C467)</f>
        <v>809828</v>
      </c>
      <c r="D468" s="317">
        <f>SUM(D463:D467)</f>
        <v>898316</v>
      </c>
      <c r="E468" s="317">
        <f>SUM(E463:E467)</f>
        <v>847589</v>
      </c>
      <c r="F468" s="892">
        <f t="shared" si="18"/>
        <v>0.9435310069062557</v>
      </c>
    </row>
    <row r="469" spans="1:6" ht="12.75">
      <c r="A469" s="302"/>
      <c r="B469" s="293" t="s">
        <v>1160</v>
      </c>
      <c r="C469" s="312">
        <f aca="true" t="shared" si="20" ref="C469:E471">SUM(C436+C404)</f>
        <v>0</v>
      </c>
      <c r="D469" s="312">
        <f t="shared" si="20"/>
        <v>0</v>
      </c>
      <c r="E469" s="312">
        <f t="shared" si="20"/>
        <v>0</v>
      </c>
      <c r="F469" s="965"/>
    </row>
    <row r="470" spans="1:6" ht="12.75">
      <c r="A470" s="302"/>
      <c r="B470" s="293" t="s">
        <v>1161</v>
      </c>
      <c r="C470" s="312">
        <f t="shared" si="20"/>
        <v>0</v>
      </c>
      <c r="D470" s="312">
        <f t="shared" si="20"/>
        <v>886</v>
      </c>
      <c r="E470" s="312">
        <f t="shared" si="20"/>
        <v>3235</v>
      </c>
      <c r="F470" s="965">
        <f t="shared" si="18"/>
        <v>3.6512415349887135</v>
      </c>
    </row>
    <row r="471" spans="1:6" ht="13.5" thickBot="1">
      <c r="A471" s="302"/>
      <c r="B471" s="296" t="s">
        <v>1165</v>
      </c>
      <c r="C471" s="313">
        <f t="shared" si="20"/>
        <v>0</v>
      </c>
      <c r="D471" s="313">
        <f t="shared" si="20"/>
        <v>0</v>
      </c>
      <c r="E471" s="313">
        <f t="shared" si="20"/>
        <v>0</v>
      </c>
      <c r="F471" s="1037"/>
    </row>
    <row r="472" spans="1:6" ht="13.5" thickBot="1">
      <c r="A472" s="302"/>
      <c r="B472" s="297" t="s">
        <v>170</v>
      </c>
      <c r="C472" s="316">
        <f>SUM(C469:C471)</f>
        <v>0</v>
      </c>
      <c r="D472" s="316">
        <f>SUM(D469:D471)</f>
        <v>886</v>
      </c>
      <c r="E472" s="316">
        <f>SUM(E469:E471)</f>
        <v>3235</v>
      </c>
      <c r="F472" s="892">
        <f t="shared" si="18"/>
        <v>3.6512415349887135</v>
      </c>
    </row>
    <row r="473" spans="1:6" ht="13.5" thickBot="1">
      <c r="A473" s="302"/>
      <c r="B473" s="887" t="s">
        <v>213</v>
      </c>
      <c r="C473" s="317"/>
      <c r="D473" s="317"/>
      <c r="E473" s="317">
        <f>E408+E440</f>
        <v>7633</v>
      </c>
      <c r="F473" s="1038"/>
    </row>
    <row r="474" spans="1:6" ht="15.75" thickBot="1">
      <c r="A474" s="304"/>
      <c r="B474" s="299" t="s">
        <v>568</v>
      </c>
      <c r="C474" s="319">
        <f>SUM(C441+C409)</f>
        <v>809828</v>
      </c>
      <c r="D474" s="319">
        <f>SUM(D441+D409)</f>
        <v>899202</v>
      </c>
      <c r="E474" s="319">
        <f>SUM(E441+E409)</f>
        <v>850824</v>
      </c>
      <c r="F474" s="892">
        <f t="shared" si="18"/>
        <v>0.9461989630805981</v>
      </c>
    </row>
    <row r="475" spans="1:6" ht="15">
      <c r="A475" s="305">
        <v>2985</v>
      </c>
      <c r="B475" s="306" t="s">
        <v>1177</v>
      </c>
      <c r="C475" s="273"/>
      <c r="D475" s="273"/>
      <c r="E475" s="273"/>
      <c r="F475" s="965"/>
    </row>
    <row r="476" spans="1:6" ht="12.75">
      <c r="A476" s="303"/>
      <c r="B476" s="54" t="s">
        <v>1142</v>
      </c>
      <c r="C476" s="273">
        <v>40000</v>
      </c>
      <c r="D476" s="273">
        <v>40000</v>
      </c>
      <c r="E476" s="273">
        <v>47963</v>
      </c>
      <c r="F476" s="965">
        <f t="shared" si="18"/>
        <v>1.199075</v>
      </c>
    </row>
    <row r="477" spans="1:6" ht="12.75">
      <c r="A477" s="303"/>
      <c r="B477" s="54" t="s">
        <v>1143</v>
      </c>
      <c r="C477" s="273"/>
      <c r="D477" s="273"/>
      <c r="E477" s="273"/>
      <c r="F477" s="965"/>
    </row>
    <row r="478" spans="1:6" ht="12.75">
      <c r="A478" s="303"/>
      <c r="B478" s="54" t="s">
        <v>1144</v>
      </c>
      <c r="C478" s="273">
        <v>20000</v>
      </c>
      <c r="D478" s="273">
        <v>22211</v>
      </c>
      <c r="E478" s="273">
        <v>28397</v>
      </c>
      <c r="F478" s="965">
        <f t="shared" si="18"/>
        <v>1.278510647877178</v>
      </c>
    </row>
    <row r="479" spans="1:6" ht="12.75">
      <c r="A479" s="303"/>
      <c r="B479" s="54" t="s">
        <v>1146</v>
      </c>
      <c r="C479" s="273"/>
      <c r="D479" s="273"/>
      <c r="E479" s="273"/>
      <c r="F479" s="965"/>
    </row>
    <row r="480" spans="1:6" ht="12.75">
      <c r="A480" s="303"/>
      <c r="B480" s="54" t="s">
        <v>1147</v>
      </c>
      <c r="C480" s="273">
        <v>15000</v>
      </c>
      <c r="D480" s="273">
        <v>15000</v>
      </c>
      <c r="E480" s="273">
        <v>16296</v>
      </c>
      <c r="F480" s="965">
        <f t="shared" si="18"/>
        <v>1.0864</v>
      </c>
    </row>
    <row r="481" spans="1:6" ht="13.5" thickBot="1">
      <c r="A481" s="303"/>
      <c r="B481" s="59" t="s">
        <v>1151</v>
      </c>
      <c r="C481" s="310"/>
      <c r="D481" s="310"/>
      <c r="E481" s="310"/>
      <c r="F481" s="1037"/>
    </row>
    <row r="482" spans="1:6" ht="13.5" thickBot="1">
      <c r="A482" s="303"/>
      <c r="B482" s="222" t="s">
        <v>1138</v>
      </c>
      <c r="C482" s="314">
        <f>SUM(C476:C481)</f>
        <v>75000</v>
      </c>
      <c r="D482" s="314">
        <f>SUM(D476:D481)</f>
        <v>77211</v>
      </c>
      <c r="E482" s="314">
        <f>SUM(E476:E481)</f>
        <v>92656</v>
      </c>
      <c r="F482" s="892">
        <f t="shared" si="18"/>
        <v>1.2000362642628641</v>
      </c>
    </row>
    <row r="483" spans="1:6" ht="13.5" thickBot="1">
      <c r="A483" s="303"/>
      <c r="B483" s="884" t="s">
        <v>621</v>
      </c>
      <c r="C483" s="274"/>
      <c r="D483" s="274"/>
      <c r="E483" s="274">
        <v>1040</v>
      </c>
      <c r="F483" s="1038"/>
    </row>
    <row r="484" spans="1:6" ht="13.5" thickBot="1">
      <c r="A484" s="303"/>
      <c r="B484" s="56" t="s">
        <v>203</v>
      </c>
      <c r="C484" s="274"/>
      <c r="D484" s="274">
        <v>5450</v>
      </c>
      <c r="E484" s="274">
        <v>5450</v>
      </c>
      <c r="F484" s="892">
        <f t="shared" si="18"/>
        <v>1</v>
      </c>
    </row>
    <row r="485" spans="1:6" ht="13.5" thickBot="1">
      <c r="A485" s="303"/>
      <c r="B485" s="174" t="s">
        <v>180</v>
      </c>
      <c r="C485" s="274"/>
      <c r="D485" s="274">
        <v>1857</v>
      </c>
      <c r="E485" s="274">
        <v>1857</v>
      </c>
      <c r="F485" s="892">
        <f t="shared" si="18"/>
        <v>1</v>
      </c>
    </row>
    <row r="486" spans="1:6" ht="13.5" thickBot="1">
      <c r="A486" s="303"/>
      <c r="B486" s="174" t="s">
        <v>226</v>
      </c>
      <c r="C486" s="274"/>
      <c r="D486" s="274">
        <v>12500</v>
      </c>
      <c r="E486" s="274">
        <v>12500</v>
      </c>
      <c r="F486" s="892">
        <f t="shared" si="18"/>
        <v>1</v>
      </c>
    </row>
    <row r="487" spans="1:6" ht="13.5" thickBot="1">
      <c r="A487" s="303"/>
      <c r="B487" s="550" t="s">
        <v>177</v>
      </c>
      <c r="C487" s="551">
        <f>SUM(C484+C482+C485)</f>
        <v>75000</v>
      </c>
      <c r="D487" s="551">
        <f>SUM(D484+D482+D485+D486)</f>
        <v>97018</v>
      </c>
      <c r="E487" s="551">
        <f>SUM(E484+E482+E485+E486)</f>
        <v>112463</v>
      </c>
      <c r="F487" s="892">
        <f t="shared" si="18"/>
        <v>1.159197262363685</v>
      </c>
    </row>
    <row r="488" spans="1:6" ht="13.5" thickBot="1">
      <c r="A488" s="303"/>
      <c r="B488" s="552" t="s">
        <v>183</v>
      </c>
      <c r="C488" s="553"/>
      <c r="D488" s="553"/>
      <c r="E488" s="553"/>
      <c r="F488" s="1038"/>
    </row>
    <row r="489" spans="1:6" ht="12.75">
      <c r="A489" s="303"/>
      <c r="B489" s="54" t="s">
        <v>1152</v>
      </c>
      <c r="C489" s="273">
        <v>321284</v>
      </c>
      <c r="D489" s="273">
        <v>332794</v>
      </c>
      <c r="E489" s="273">
        <v>289718</v>
      </c>
      <c r="F489" s="965">
        <f t="shared" si="18"/>
        <v>0.8705625702386461</v>
      </c>
    </row>
    <row r="490" spans="1:6" ht="12.75">
      <c r="A490" s="303"/>
      <c r="B490" s="57" t="s">
        <v>1153</v>
      </c>
      <c r="C490" s="273"/>
      <c r="D490" s="273"/>
      <c r="E490" s="273"/>
      <c r="F490" s="965"/>
    </row>
    <row r="491" spans="1:6" ht="13.5" thickBot="1">
      <c r="A491" s="303"/>
      <c r="B491" s="292" t="s">
        <v>1154</v>
      </c>
      <c r="C491" s="310"/>
      <c r="D491" s="310"/>
      <c r="E491" s="310"/>
      <c r="F491" s="1037"/>
    </row>
    <row r="492" spans="1:6" ht="13.5" thickBot="1">
      <c r="A492" s="303"/>
      <c r="B492" s="554" t="s">
        <v>151</v>
      </c>
      <c r="C492" s="555">
        <f>SUM(C489:C491)</f>
        <v>321284</v>
      </c>
      <c r="D492" s="555">
        <f>SUM(D489:D491)</f>
        <v>332794</v>
      </c>
      <c r="E492" s="555">
        <f>SUM(E489:E491)</f>
        <v>289718</v>
      </c>
      <c r="F492" s="892">
        <f t="shared" si="18"/>
        <v>0.8705625702386461</v>
      </c>
    </row>
    <row r="493" spans="1:6" ht="13.5" thickBot="1">
      <c r="A493" s="303"/>
      <c r="B493" s="899" t="s">
        <v>214</v>
      </c>
      <c r="C493" s="555"/>
      <c r="D493" s="555"/>
      <c r="E493" s="555"/>
      <c r="F493" s="1038"/>
    </row>
    <row r="494" spans="1:6" ht="15.75" thickBot="1">
      <c r="A494" s="303"/>
      <c r="B494" s="298" t="s">
        <v>205</v>
      </c>
      <c r="C494" s="315">
        <f>SUM(C487+C488+C492)</f>
        <v>396284</v>
      </c>
      <c r="D494" s="315">
        <f>SUM(D487+D488+D492)</f>
        <v>429812</v>
      </c>
      <c r="E494" s="315">
        <f>SUM(E487+E488+E492)</f>
        <v>402181</v>
      </c>
      <c r="F494" s="892">
        <f t="shared" si="18"/>
        <v>0.9357137539203186</v>
      </c>
    </row>
    <row r="495" spans="1:6" ht="12.75">
      <c r="A495" s="302"/>
      <c r="B495" s="293" t="s">
        <v>1155</v>
      </c>
      <c r="C495" s="273">
        <v>127452</v>
      </c>
      <c r="D495" s="273">
        <v>129486</v>
      </c>
      <c r="E495" s="273">
        <v>122939</v>
      </c>
      <c r="F495" s="965">
        <f t="shared" si="18"/>
        <v>0.9494385493412415</v>
      </c>
    </row>
    <row r="496" spans="1:6" ht="12.75">
      <c r="A496" s="302"/>
      <c r="B496" s="293" t="s">
        <v>1156</v>
      </c>
      <c r="C496" s="273">
        <v>33272</v>
      </c>
      <c r="D496" s="273">
        <v>33821</v>
      </c>
      <c r="E496" s="273">
        <v>32175</v>
      </c>
      <c r="F496" s="965">
        <f t="shared" si="18"/>
        <v>0.9513320126548594</v>
      </c>
    </row>
    <row r="497" spans="1:6" ht="12.75">
      <c r="A497" s="302"/>
      <c r="B497" s="293" t="s">
        <v>1157</v>
      </c>
      <c r="C497" s="273">
        <v>235560</v>
      </c>
      <c r="D497" s="273">
        <v>254815</v>
      </c>
      <c r="E497" s="273">
        <v>233104</v>
      </c>
      <c r="F497" s="965">
        <f t="shared" si="18"/>
        <v>0.9147970095951965</v>
      </c>
    </row>
    <row r="498" spans="1:6" ht="12.75">
      <c r="A498" s="302"/>
      <c r="B498" s="293" t="s">
        <v>1158</v>
      </c>
      <c r="C498" s="273"/>
      <c r="D498" s="273"/>
      <c r="E498" s="273"/>
      <c r="F498" s="965"/>
    </row>
    <row r="499" spans="1:6" ht="13.5" thickBot="1">
      <c r="A499" s="302"/>
      <c r="B499" s="295" t="s">
        <v>1159</v>
      </c>
      <c r="C499" s="310"/>
      <c r="D499" s="310"/>
      <c r="E499" s="310"/>
      <c r="F499" s="1037"/>
    </row>
    <row r="500" spans="1:6" ht="13.5" thickBot="1">
      <c r="A500" s="302"/>
      <c r="B500" s="294" t="s">
        <v>150</v>
      </c>
      <c r="C500" s="314">
        <f>SUM(C495:C499)</f>
        <v>396284</v>
      </c>
      <c r="D500" s="314">
        <f>SUM(D495:D499)</f>
        <v>418122</v>
      </c>
      <c r="E500" s="314">
        <f>SUM(E495:E499)</f>
        <v>388218</v>
      </c>
      <c r="F500" s="892">
        <f t="shared" si="18"/>
        <v>0.9284802043422733</v>
      </c>
    </row>
    <row r="501" spans="1:6" ht="12.75">
      <c r="A501" s="302"/>
      <c r="B501" s="293" t="s">
        <v>1160</v>
      </c>
      <c r="C501" s="273"/>
      <c r="D501" s="273"/>
      <c r="E501" s="273"/>
      <c r="F501" s="965"/>
    </row>
    <row r="502" spans="1:6" ht="12.75">
      <c r="A502" s="302"/>
      <c r="B502" s="293" t="s">
        <v>1161</v>
      </c>
      <c r="C502" s="273"/>
      <c r="D502" s="273">
        <v>11690</v>
      </c>
      <c r="E502" s="273">
        <v>11690</v>
      </c>
      <c r="F502" s="965">
        <f t="shared" si="18"/>
        <v>1</v>
      </c>
    </row>
    <row r="503" spans="1:6" ht="13.5" thickBot="1">
      <c r="A503" s="302"/>
      <c r="B503" s="296" t="s">
        <v>1165</v>
      </c>
      <c r="C503" s="310"/>
      <c r="D503" s="310"/>
      <c r="E503" s="310"/>
      <c r="F503" s="1037"/>
    </row>
    <row r="504" spans="1:6" ht="13.5" thickBot="1">
      <c r="A504" s="302"/>
      <c r="B504" s="297" t="s">
        <v>170</v>
      </c>
      <c r="C504" s="309"/>
      <c r="D504" s="314">
        <f>SUM(D501:D503)</f>
        <v>11690</v>
      </c>
      <c r="E504" s="314">
        <f>SUM(E501:E503)</f>
        <v>11690</v>
      </c>
      <c r="F504" s="892">
        <f t="shared" si="18"/>
        <v>1</v>
      </c>
    </row>
    <row r="505" spans="1:6" ht="13.5" thickBot="1">
      <c r="A505" s="302"/>
      <c r="B505" s="887" t="s">
        <v>213</v>
      </c>
      <c r="C505" s="309"/>
      <c r="D505" s="309"/>
      <c r="E505" s="309">
        <v>1160</v>
      </c>
      <c r="F505" s="1038"/>
    </row>
    <row r="506" spans="1:6" ht="15.75" thickBot="1">
      <c r="A506" s="304"/>
      <c r="B506" s="299" t="s">
        <v>568</v>
      </c>
      <c r="C506" s="315">
        <f>SUM(C500+C504)</f>
        <v>396284</v>
      </c>
      <c r="D506" s="315">
        <f>SUM(D500+D504)</f>
        <v>429812</v>
      </c>
      <c r="E506" s="315">
        <f>SUM(E500+E504)</f>
        <v>399908</v>
      </c>
      <c r="F506" s="892">
        <f t="shared" si="18"/>
        <v>0.9304253952891032</v>
      </c>
    </row>
    <row r="507" spans="1:6" ht="15">
      <c r="A507" s="308">
        <v>2991</v>
      </c>
      <c r="B507" s="306" t="s">
        <v>1050</v>
      </c>
      <c r="C507" s="312"/>
      <c r="D507" s="312"/>
      <c r="E507" s="312"/>
      <c r="F507" s="965"/>
    </row>
    <row r="508" spans="1:7" ht="12.75">
      <c r="A508" s="303"/>
      <c r="B508" s="54" t="s">
        <v>1142</v>
      </c>
      <c r="C508" s="312">
        <f>SUM(C476+C443+C347)</f>
        <v>54260</v>
      </c>
      <c r="D508" s="312">
        <f>SUM(D476+D443+D347)</f>
        <v>47015</v>
      </c>
      <c r="E508" s="1000">
        <f>SUM(E476+E443+E347)</f>
        <v>50287</v>
      </c>
      <c r="F508" s="965">
        <f t="shared" si="18"/>
        <v>1.069594810166968</v>
      </c>
      <c r="G508" s="135"/>
    </row>
    <row r="509" spans="1:7" ht="12.75">
      <c r="A509" s="303"/>
      <c r="B509" s="54" t="s">
        <v>208</v>
      </c>
      <c r="C509" s="312"/>
      <c r="D509" s="312">
        <f>SUM(D444+D348)</f>
        <v>17002</v>
      </c>
      <c r="E509" s="1000">
        <f>SUM(E444+E348)</f>
        <v>16152</v>
      </c>
      <c r="F509" s="965">
        <f t="shared" si="18"/>
        <v>0.9500058816609811</v>
      </c>
      <c r="G509" s="135"/>
    </row>
    <row r="510" spans="1:7" ht="12.75">
      <c r="A510" s="303"/>
      <c r="B510" s="54" t="s">
        <v>1143</v>
      </c>
      <c r="C510" s="312">
        <f aca="true" t="shared" si="21" ref="C510:E512">SUM(C477+C445+C349)</f>
        <v>11879</v>
      </c>
      <c r="D510" s="312">
        <f t="shared" si="21"/>
        <v>30801</v>
      </c>
      <c r="E510" s="1000">
        <f t="shared" si="21"/>
        <v>30312</v>
      </c>
      <c r="F510" s="965">
        <f t="shared" si="18"/>
        <v>0.9841238920814259</v>
      </c>
      <c r="G510" s="135"/>
    </row>
    <row r="511" spans="1:7" ht="12.75">
      <c r="A511" s="303"/>
      <c r="B511" s="54" t="s">
        <v>1144</v>
      </c>
      <c r="C511" s="312">
        <f t="shared" si="21"/>
        <v>41406</v>
      </c>
      <c r="D511" s="312">
        <f t="shared" si="21"/>
        <v>65473</v>
      </c>
      <c r="E511" s="1000">
        <f t="shared" si="21"/>
        <v>70541</v>
      </c>
      <c r="F511" s="965">
        <f t="shared" si="18"/>
        <v>1.0774059535991936</v>
      </c>
      <c r="G511" s="135"/>
    </row>
    <row r="512" spans="1:7" ht="12.75">
      <c r="A512" s="303"/>
      <c r="B512" s="54" t="s">
        <v>1146</v>
      </c>
      <c r="C512" s="312">
        <f t="shared" si="21"/>
        <v>207659</v>
      </c>
      <c r="D512" s="312">
        <f t="shared" si="21"/>
        <v>215460</v>
      </c>
      <c r="E512" s="1000">
        <f t="shared" si="21"/>
        <v>215170</v>
      </c>
      <c r="F512" s="965">
        <f t="shared" si="18"/>
        <v>0.9986540425136916</v>
      </c>
      <c r="G512" s="135"/>
    </row>
    <row r="513" spans="1:9" ht="12.75">
      <c r="A513" s="303"/>
      <c r="B513" s="54" t="s">
        <v>209</v>
      </c>
      <c r="C513" s="312"/>
      <c r="D513" s="312">
        <f>SUM(D448+D352)</f>
        <v>1868</v>
      </c>
      <c r="E513" s="1000">
        <f>SUM(E448+E352)</f>
        <v>2580</v>
      </c>
      <c r="F513" s="965">
        <f t="shared" si="18"/>
        <v>1.3811563169164882</v>
      </c>
      <c r="G513" s="955"/>
      <c r="H513" s="955"/>
      <c r="I513" s="135"/>
    </row>
    <row r="514" spans="1:8" ht="12.75">
      <c r="A514" s="303"/>
      <c r="B514" s="54" t="s">
        <v>1147</v>
      </c>
      <c r="C514" s="312">
        <f aca="true" t="shared" si="22" ref="C514:E515">SUM(C480+C449+C353)</f>
        <v>75191</v>
      </c>
      <c r="D514" s="312">
        <f t="shared" si="22"/>
        <v>77364</v>
      </c>
      <c r="E514" s="1000">
        <f t="shared" si="22"/>
        <v>83566</v>
      </c>
      <c r="F514" s="965">
        <f t="shared" si="18"/>
        <v>1.080166485703945</v>
      </c>
      <c r="G514" s="135"/>
      <c r="H514" s="955"/>
    </row>
    <row r="515" spans="1:7" ht="13.5" thickBot="1">
      <c r="A515" s="303"/>
      <c r="B515" s="59" t="s">
        <v>1151</v>
      </c>
      <c r="C515" s="313">
        <f t="shared" si="22"/>
        <v>0</v>
      </c>
      <c r="D515" s="313">
        <f t="shared" si="22"/>
        <v>0</v>
      </c>
      <c r="E515" s="1001">
        <f t="shared" si="22"/>
        <v>14</v>
      </c>
      <c r="F515" s="1037"/>
      <c r="G515" s="135"/>
    </row>
    <row r="516" spans="1:7" ht="13.5" thickBot="1">
      <c r="A516" s="303"/>
      <c r="B516" s="222" t="s">
        <v>1138</v>
      </c>
      <c r="C516" s="316">
        <f>SUM(C508:C515)</f>
        <v>390395</v>
      </c>
      <c r="D516" s="316">
        <f>SUM(D508:D515)</f>
        <v>454983</v>
      </c>
      <c r="E516" s="1002">
        <f>SUM(E508:E515)</f>
        <v>468622</v>
      </c>
      <c r="F516" s="892">
        <f t="shared" si="18"/>
        <v>1.0299769441935194</v>
      </c>
      <c r="G516" s="955"/>
    </row>
    <row r="517" spans="1:7" ht="13.5" thickBot="1">
      <c r="A517" s="303"/>
      <c r="B517" s="884" t="s">
        <v>621</v>
      </c>
      <c r="C517" s="317"/>
      <c r="D517" s="317">
        <f aca="true" t="shared" si="23" ref="D517:E519">SUM(D483+D452+D356)</f>
        <v>0</v>
      </c>
      <c r="E517" s="1003">
        <f t="shared" si="23"/>
        <v>12362</v>
      </c>
      <c r="F517" s="1038"/>
      <c r="G517" s="135"/>
    </row>
    <row r="518" spans="1:7" ht="13.5" thickBot="1">
      <c r="A518" s="303"/>
      <c r="B518" s="56" t="s">
        <v>203</v>
      </c>
      <c r="C518" s="274"/>
      <c r="D518" s="274">
        <f t="shared" si="23"/>
        <v>31016</v>
      </c>
      <c r="E518" s="1004">
        <f t="shared" si="23"/>
        <v>43577</v>
      </c>
      <c r="F518" s="892">
        <f t="shared" si="18"/>
        <v>1.404984524116585</v>
      </c>
      <c r="G518" s="955"/>
    </row>
    <row r="519" spans="1:7" ht="13.5" thickBot="1">
      <c r="A519" s="303"/>
      <c r="B519" s="174" t="s">
        <v>180</v>
      </c>
      <c r="C519" s="274"/>
      <c r="D519" s="274">
        <f t="shared" si="23"/>
        <v>76362</v>
      </c>
      <c r="E519" s="1004">
        <f t="shared" si="23"/>
        <v>76362</v>
      </c>
      <c r="F519" s="892">
        <f t="shared" si="18"/>
        <v>1</v>
      </c>
      <c r="G519" s="135"/>
    </row>
    <row r="520" spans="1:7" ht="13.5" thickBot="1">
      <c r="A520" s="303"/>
      <c r="B520" s="174" t="s">
        <v>226</v>
      </c>
      <c r="C520" s="274"/>
      <c r="D520" s="274">
        <f>SUM(D359+D486+D455)</f>
        <v>13455</v>
      </c>
      <c r="E520" s="1004">
        <f>SUM(E359+E486+E455)</f>
        <v>13200</v>
      </c>
      <c r="F520" s="892">
        <f t="shared" si="18"/>
        <v>0.9810479375696767</v>
      </c>
      <c r="G520" s="135"/>
    </row>
    <row r="521" spans="1:7" ht="13.5" thickBot="1">
      <c r="A521" s="303"/>
      <c r="B521" s="550" t="s">
        <v>177</v>
      </c>
      <c r="C521" s="551">
        <f>SUM(C518+C516+C519)</f>
        <v>390395</v>
      </c>
      <c r="D521" s="551">
        <f>SUM(D518+D516+D519+D517+D520)</f>
        <v>575816</v>
      </c>
      <c r="E521" s="1005">
        <f>SUM(E518+E516+E519+E517+E520)</f>
        <v>614123</v>
      </c>
      <c r="F521" s="892">
        <f t="shared" si="18"/>
        <v>1.0665264598413382</v>
      </c>
      <c r="G521" s="135"/>
    </row>
    <row r="522" spans="1:7" ht="13.5" thickBot="1">
      <c r="A522" s="303"/>
      <c r="B522" s="1006" t="s">
        <v>58</v>
      </c>
      <c r="C522" s="551"/>
      <c r="D522" s="551"/>
      <c r="E522" s="1005">
        <f>E361</f>
        <v>20</v>
      </c>
      <c r="F522" s="1038"/>
      <c r="G522" s="135"/>
    </row>
    <row r="523" spans="1:7" ht="13.5" thickBot="1">
      <c r="A523" s="303"/>
      <c r="B523" s="552" t="s">
        <v>183</v>
      </c>
      <c r="C523" s="553"/>
      <c r="D523" s="553"/>
      <c r="E523" s="1007">
        <f>E522</f>
        <v>20</v>
      </c>
      <c r="F523" s="1038"/>
      <c r="G523" s="135"/>
    </row>
    <row r="524" spans="1:7" ht="12.75">
      <c r="A524" s="303"/>
      <c r="B524" s="54" t="s">
        <v>1152</v>
      </c>
      <c r="C524" s="273">
        <f aca="true" t="shared" si="24" ref="C524:E525">SUM(C489+C458+C363)</f>
        <v>2902336</v>
      </c>
      <c r="D524" s="273">
        <f t="shared" si="24"/>
        <v>3107578</v>
      </c>
      <c r="E524" s="1008">
        <f t="shared" si="24"/>
        <v>2903298</v>
      </c>
      <c r="F524" s="965">
        <f aca="true" t="shared" si="25" ref="F524:F541">SUM(E524/D524)</f>
        <v>0.9342639187174063</v>
      </c>
      <c r="G524" s="135"/>
    </row>
    <row r="525" spans="1:7" ht="12.75">
      <c r="A525" s="303"/>
      <c r="B525" s="57" t="s">
        <v>1153</v>
      </c>
      <c r="C525" s="273">
        <f t="shared" si="24"/>
        <v>212923</v>
      </c>
      <c r="D525" s="273">
        <f t="shared" si="24"/>
        <v>212923</v>
      </c>
      <c r="E525" s="1008">
        <f t="shared" si="24"/>
        <v>227946</v>
      </c>
      <c r="F525" s="965">
        <f t="shared" si="25"/>
        <v>1.070556022599719</v>
      </c>
      <c r="G525" s="135"/>
    </row>
    <row r="526" spans="1:7" ht="13.5" thickBot="1">
      <c r="A526" s="303"/>
      <c r="B526" s="292" t="s">
        <v>1154</v>
      </c>
      <c r="C526" s="310"/>
      <c r="D526" s="310"/>
      <c r="E526" s="1009"/>
      <c r="F526" s="1037"/>
      <c r="G526" s="135"/>
    </row>
    <row r="527" spans="1:7" ht="13.5" thickBot="1">
      <c r="A527" s="303"/>
      <c r="B527" s="554" t="s">
        <v>151</v>
      </c>
      <c r="C527" s="274">
        <f>SUM(C524:C526)</f>
        <v>3115259</v>
      </c>
      <c r="D527" s="274">
        <f>SUM(D524:D526)</f>
        <v>3320501</v>
      </c>
      <c r="E527" s="1004">
        <f>SUM(E524:E526)</f>
        <v>3131244</v>
      </c>
      <c r="F527" s="892">
        <f t="shared" si="25"/>
        <v>0.9430034804988765</v>
      </c>
      <c r="G527" s="135"/>
    </row>
    <row r="528" spans="1:7" ht="13.5" thickBot="1">
      <c r="A528" s="303"/>
      <c r="B528" s="899" t="s">
        <v>215</v>
      </c>
      <c r="C528" s="274"/>
      <c r="D528" s="310">
        <f>SUM(D493+D461+D366)</f>
        <v>0</v>
      </c>
      <c r="E528" s="1009">
        <f>SUM(E493+E461+E366)</f>
        <v>-11827</v>
      </c>
      <c r="F528" s="1038"/>
      <c r="G528" s="955"/>
    </row>
    <row r="529" spans="1:7" ht="15.75" thickBot="1">
      <c r="A529" s="303"/>
      <c r="B529" s="298" t="s">
        <v>205</v>
      </c>
      <c r="C529" s="555">
        <f>SUM(C521+C527)</f>
        <v>3505654</v>
      </c>
      <c r="D529" s="555">
        <f>SUM(D521+D527+D528)</f>
        <v>3896317</v>
      </c>
      <c r="E529" s="1010">
        <f>SUM(E521+E527+E528)+E523</f>
        <v>3733560</v>
      </c>
      <c r="F529" s="892">
        <f t="shared" si="25"/>
        <v>0.9582279881231429</v>
      </c>
      <c r="G529" s="955"/>
    </row>
    <row r="530" spans="1:7" ht="12.75">
      <c r="A530" s="302"/>
      <c r="B530" s="293" t="s">
        <v>1155</v>
      </c>
      <c r="C530" s="312">
        <f aca="true" t="shared" si="26" ref="C530:E534">SUM(C495+C463+C368)</f>
        <v>1465636</v>
      </c>
      <c r="D530" s="312">
        <f t="shared" si="26"/>
        <v>1591186</v>
      </c>
      <c r="E530" s="1000">
        <f t="shared" si="26"/>
        <v>1533376</v>
      </c>
      <c r="F530" s="965">
        <f t="shared" si="25"/>
        <v>0.9636686094523205</v>
      </c>
      <c r="G530" s="955"/>
    </row>
    <row r="531" spans="1:7" ht="12.75">
      <c r="A531" s="302"/>
      <c r="B531" s="293" t="s">
        <v>1156</v>
      </c>
      <c r="C531" s="312">
        <f t="shared" si="26"/>
        <v>385319</v>
      </c>
      <c r="D531" s="312">
        <f t="shared" si="26"/>
        <v>412657</v>
      </c>
      <c r="E531" s="1000">
        <f t="shared" si="26"/>
        <v>385198</v>
      </c>
      <c r="F531" s="965">
        <f t="shared" si="25"/>
        <v>0.9334580535408341</v>
      </c>
      <c r="G531" s="955"/>
    </row>
    <row r="532" spans="1:7" ht="12.75">
      <c r="A532" s="302"/>
      <c r="B532" s="293" t="s">
        <v>1157</v>
      </c>
      <c r="C532" s="312">
        <f t="shared" si="26"/>
        <v>1654699</v>
      </c>
      <c r="D532" s="312">
        <f t="shared" si="26"/>
        <v>1861379</v>
      </c>
      <c r="E532" s="1000">
        <f t="shared" si="26"/>
        <v>1705677</v>
      </c>
      <c r="F532" s="965">
        <f t="shared" si="25"/>
        <v>0.9163512643045828</v>
      </c>
      <c r="G532" s="135"/>
    </row>
    <row r="533" spans="1:7" ht="12.75">
      <c r="A533" s="302"/>
      <c r="B533" s="293" t="s">
        <v>1158</v>
      </c>
      <c r="C533" s="312">
        <f t="shared" si="26"/>
        <v>0</v>
      </c>
      <c r="D533" s="312">
        <f t="shared" si="26"/>
        <v>0</v>
      </c>
      <c r="E533" s="1000">
        <f t="shared" si="26"/>
        <v>0</v>
      </c>
      <c r="F533" s="965"/>
      <c r="G533" s="135"/>
    </row>
    <row r="534" spans="1:7" ht="13.5" thickBot="1">
      <c r="A534" s="302"/>
      <c r="B534" s="295" t="s">
        <v>1159</v>
      </c>
      <c r="C534" s="313">
        <f t="shared" si="26"/>
        <v>0</v>
      </c>
      <c r="D534" s="313">
        <f t="shared" si="26"/>
        <v>4342</v>
      </c>
      <c r="E534" s="1001">
        <f t="shared" si="26"/>
        <v>2715</v>
      </c>
      <c r="F534" s="1037">
        <f t="shared" si="25"/>
        <v>0.6252878857669277</v>
      </c>
      <c r="G534" s="135"/>
    </row>
    <row r="535" spans="1:7" ht="13.5" thickBot="1">
      <c r="A535" s="302"/>
      <c r="B535" s="294" t="s">
        <v>150</v>
      </c>
      <c r="C535" s="316">
        <f>SUM(C530:C534)</f>
        <v>3505654</v>
      </c>
      <c r="D535" s="316">
        <f>SUM(D530:D534)</f>
        <v>3869564</v>
      </c>
      <c r="E535" s="1002">
        <f>SUM(E530:E534)</f>
        <v>3626966</v>
      </c>
      <c r="F535" s="892">
        <f t="shared" si="25"/>
        <v>0.9373061151075418</v>
      </c>
      <c r="G535" s="135"/>
    </row>
    <row r="536" spans="1:7" ht="12.75">
      <c r="A536" s="302"/>
      <c r="B536" s="293" t="s">
        <v>1160</v>
      </c>
      <c r="C536" s="312">
        <f aca="true" t="shared" si="27" ref="C536:E538">SUM(C501+C469+C374)</f>
        <v>0</v>
      </c>
      <c r="D536" s="312">
        <f t="shared" si="27"/>
        <v>4000</v>
      </c>
      <c r="E536" s="1000">
        <f t="shared" si="27"/>
        <v>0</v>
      </c>
      <c r="F536" s="965">
        <f t="shared" si="25"/>
        <v>0</v>
      </c>
      <c r="G536" s="135"/>
    </row>
    <row r="537" spans="1:7" ht="12.75">
      <c r="A537" s="302"/>
      <c r="B537" s="293" t="s">
        <v>1161</v>
      </c>
      <c r="C537" s="312">
        <f t="shared" si="27"/>
        <v>0</v>
      </c>
      <c r="D537" s="312">
        <f t="shared" si="27"/>
        <v>22753</v>
      </c>
      <c r="E537" s="1000">
        <f t="shared" si="27"/>
        <v>27062</v>
      </c>
      <c r="F537" s="965">
        <f t="shared" si="25"/>
        <v>1.189381620006153</v>
      </c>
      <c r="G537" s="135"/>
    </row>
    <row r="538" spans="1:7" ht="13.5" thickBot="1">
      <c r="A538" s="302"/>
      <c r="B538" s="296" t="s">
        <v>1165</v>
      </c>
      <c r="C538" s="313">
        <f t="shared" si="27"/>
        <v>0</v>
      </c>
      <c r="D538" s="313">
        <f t="shared" si="27"/>
        <v>0</v>
      </c>
      <c r="E538" s="1001">
        <f t="shared" si="27"/>
        <v>0</v>
      </c>
      <c r="F538" s="1037"/>
      <c r="G538" s="135"/>
    </row>
    <row r="539" spans="1:7" ht="13.5" thickBot="1">
      <c r="A539" s="302"/>
      <c r="B539" s="297" t="s">
        <v>170</v>
      </c>
      <c r="C539" s="316">
        <f>SUM(C536:C538)</f>
        <v>0</v>
      </c>
      <c r="D539" s="316">
        <f>SUM(D536:D538)</f>
        <v>26753</v>
      </c>
      <c r="E539" s="1002">
        <f>SUM(E536:E538)</f>
        <v>27062</v>
      </c>
      <c r="F539" s="892">
        <f t="shared" si="25"/>
        <v>1.0115501065301087</v>
      </c>
      <c r="G539" s="135"/>
    </row>
    <row r="540" spans="1:7" ht="13.5" thickBot="1">
      <c r="A540" s="302"/>
      <c r="B540" s="887" t="s">
        <v>213</v>
      </c>
      <c r="C540" s="316"/>
      <c r="D540" s="311">
        <f>SUM(D505+D473+D378)</f>
        <v>0</v>
      </c>
      <c r="E540" s="1011">
        <f>SUM(E505+E473+E378)</f>
        <v>-7496</v>
      </c>
      <c r="F540" s="1038"/>
      <c r="G540" s="135"/>
    </row>
    <row r="541" spans="1:7" ht="15.75" thickBot="1">
      <c r="A541" s="304"/>
      <c r="B541" s="299" t="s">
        <v>568</v>
      </c>
      <c r="C541" s="318">
        <f>SUM(C535+C539)</f>
        <v>3505654</v>
      </c>
      <c r="D541" s="318">
        <f>SUM(D535+D539+D540)</f>
        <v>3896317</v>
      </c>
      <c r="E541" s="1012">
        <f>SUM(E535+E539+E540)</f>
        <v>3646532</v>
      </c>
      <c r="F541" s="892">
        <f t="shared" si="25"/>
        <v>0.9358920231593066</v>
      </c>
      <c r="G541" s="135"/>
    </row>
  </sheetData>
  <sheetProtection/>
  <mergeCells count="6">
    <mergeCell ref="C5:C7"/>
    <mergeCell ref="F5:F7"/>
    <mergeCell ref="A2:F2"/>
    <mergeCell ref="A1:F1"/>
    <mergeCell ref="D5:D7"/>
    <mergeCell ref="E5:E7"/>
  </mergeCells>
  <printOptions horizontalCentered="1" verticalCentered="1"/>
  <pageMargins left="0" right="0" top="0.984251968503937" bottom="0.984251968503937" header="0.31496062992125984" footer="0.5118110236220472"/>
  <pageSetup firstPageNumber="14" useFirstPageNumber="1" horizontalDpi="600" verticalDpi="600" orientation="portrait" paperSize="9" scale="70" r:id="rId2"/>
  <headerFooter alignWithMargins="0">
    <oddFooter>&amp;C&amp;P. oldal</oddFooter>
  </headerFooter>
  <rowBreaks count="8" manualBreakCount="8">
    <brk id="69" max="255" man="1"/>
    <brk id="130" max="255" man="1"/>
    <brk id="190" max="255" man="1"/>
    <brk id="250" max="255" man="1"/>
    <brk id="312" max="255" man="1"/>
    <brk id="379" max="255" man="1"/>
    <brk id="441" max="255" man="1"/>
    <brk id="506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7"/>
  <sheetViews>
    <sheetView showZeros="0" workbookViewId="0" topLeftCell="A28">
      <selection activeCell="E54" sqref="E54"/>
    </sheetView>
  </sheetViews>
  <sheetFormatPr defaultColWidth="9.00390625" defaultRowHeight="12.75"/>
  <cols>
    <col min="1" max="1" width="6.875" style="66" customWidth="1"/>
    <col min="2" max="2" width="50.125" style="67" customWidth="1"/>
    <col min="3" max="5" width="13.75390625" style="67" customWidth="1"/>
    <col min="6" max="6" width="8.75390625" style="67" customWidth="1"/>
    <col min="7" max="16384" width="9.125" style="67" customWidth="1"/>
  </cols>
  <sheetData>
    <row r="1" spans="1:6" ht="12">
      <c r="A1" s="1452" t="s">
        <v>1114</v>
      </c>
      <c r="B1" s="1444"/>
      <c r="C1" s="1445"/>
      <c r="D1" s="1445"/>
      <c r="E1" s="1445"/>
      <c r="F1" s="1445"/>
    </row>
    <row r="2" spans="1:6" ht="12.75">
      <c r="A2" s="1452" t="s">
        <v>420</v>
      </c>
      <c r="B2" s="1444"/>
      <c r="C2" s="1445"/>
      <c r="D2" s="1445"/>
      <c r="E2" s="1445"/>
      <c r="F2" s="1445"/>
    </row>
    <row r="3" spans="1:2" s="1" customFormat="1" ht="11.25" customHeight="1">
      <c r="A3" s="89"/>
      <c r="B3" s="89"/>
    </row>
    <row r="4" spans="3:6" ht="11.25" customHeight="1">
      <c r="C4" s="173"/>
      <c r="D4" s="173"/>
      <c r="E4" s="173"/>
      <c r="F4" s="173" t="s">
        <v>990</v>
      </c>
    </row>
    <row r="5" spans="1:6" s="65" customFormat="1" ht="11.25" customHeight="1">
      <c r="A5" s="14"/>
      <c r="B5" s="90"/>
      <c r="C5" s="1455" t="s">
        <v>517</v>
      </c>
      <c r="D5" s="1479" t="s">
        <v>897</v>
      </c>
      <c r="E5" s="1455" t="s">
        <v>942</v>
      </c>
      <c r="F5" s="1453" t="s">
        <v>895</v>
      </c>
    </row>
    <row r="6" spans="1:6" s="65" customFormat="1" ht="12" customHeight="1">
      <c r="A6" s="85" t="s">
        <v>1029</v>
      </c>
      <c r="B6" s="91" t="s">
        <v>1052</v>
      </c>
      <c r="C6" s="1473"/>
      <c r="D6" s="1480"/>
      <c r="E6" s="1473"/>
      <c r="F6" s="1453"/>
    </row>
    <row r="7" spans="1:6" s="65" customFormat="1" ht="12.75" customHeight="1" thickBot="1">
      <c r="A7" s="79"/>
      <c r="B7" s="92"/>
      <c r="C7" s="1474"/>
      <c r="D7" s="1481"/>
      <c r="E7" s="1482"/>
      <c r="F7" s="1454"/>
    </row>
    <row r="8" spans="1:6" s="65" customFormat="1" ht="12" customHeight="1">
      <c r="A8" s="94" t="s">
        <v>953</v>
      </c>
      <c r="B8" s="126" t="s">
        <v>954</v>
      </c>
      <c r="C8" s="18" t="s">
        <v>955</v>
      </c>
      <c r="D8" s="18" t="s">
        <v>956</v>
      </c>
      <c r="E8" s="18" t="s">
        <v>957</v>
      </c>
      <c r="F8" s="18" t="s">
        <v>133</v>
      </c>
    </row>
    <row r="9" spans="1:6" ht="12" customHeight="1">
      <c r="A9" s="14">
        <v>3010</v>
      </c>
      <c r="B9" s="95" t="s">
        <v>576</v>
      </c>
      <c r="C9" s="88">
        <f>SUM(C19)</f>
        <v>10533</v>
      </c>
      <c r="D9" s="88">
        <f>SUM(D19)</f>
        <v>10668</v>
      </c>
      <c r="E9" s="88">
        <f>SUM(E19)</f>
        <v>8268</v>
      </c>
      <c r="F9" s="610">
        <f>SUM(E9/D9)</f>
        <v>0.7750281214848144</v>
      </c>
    </row>
    <row r="10" spans="1:6" ht="12" customHeight="1">
      <c r="A10" s="15">
        <v>3011</v>
      </c>
      <c r="B10" s="75" t="s">
        <v>577</v>
      </c>
      <c r="C10" s="88"/>
      <c r="D10" s="88"/>
      <c r="E10" s="88"/>
      <c r="F10" s="610"/>
    </row>
    <row r="11" spans="1:6" ht="12" customHeight="1">
      <c r="A11" s="69"/>
      <c r="B11" s="70" t="s">
        <v>578</v>
      </c>
      <c r="C11" s="76">
        <v>2830</v>
      </c>
      <c r="D11" s="76">
        <v>2914</v>
      </c>
      <c r="E11" s="76">
        <v>2914</v>
      </c>
      <c r="F11" s="1013">
        <f aca="true" t="shared" si="0" ref="F11:F55">SUM(E11/D11)</f>
        <v>1</v>
      </c>
    </row>
    <row r="12" spans="1:6" ht="12" customHeight="1">
      <c r="A12" s="69"/>
      <c r="B12" s="7" t="s">
        <v>1067</v>
      </c>
      <c r="C12" s="76">
        <v>703</v>
      </c>
      <c r="D12" s="76">
        <v>754</v>
      </c>
      <c r="E12" s="76">
        <v>754</v>
      </c>
      <c r="F12" s="1013">
        <f t="shared" si="0"/>
        <v>1</v>
      </c>
    </row>
    <row r="13" spans="1:6" ht="12" customHeight="1">
      <c r="A13" s="83"/>
      <c r="B13" s="84" t="s">
        <v>1040</v>
      </c>
      <c r="C13" s="76">
        <v>5000</v>
      </c>
      <c r="D13" s="76">
        <v>5000</v>
      </c>
      <c r="E13" s="76">
        <v>4243</v>
      </c>
      <c r="F13" s="1013">
        <f t="shared" si="0"/>
        <v>0.8486</v>
      </c>
    </row>
    <row r="14" spans="1:6" ht="12" customHeight="1">
      <c r="A14" s="69"/>
      <c r="B14" s="10" t="s">
        <v>1054</v>
      </c>
      <c r="C14" s="76"/>
      <c r="D14" s="76"/>
      <c r="E14" s="76"/>
      <c r="F14" s="1013"/>
    </row>
    <row r="15" spans="1:6" ht="12" customHeight="1">
      <c r="A15" s="69"/>
      <c r="B15" s="10" t="s">
        <v>591</v>
      </c>
      <c r="C15" s="76"/>
      <c r="D15" s="76"/>
      <c r="E15" s="76"/>
      <c r="F15" s="1013"/>
    </row>
    <row r="16" spans="1:6" ht="12" customHeight="1">
      <c r="A16" s="83"/>
      <c r="B16" s="73" t="s">
        <v>53</v>
      </c>
      <c r="C16" s="71">
        <v>2000</v>
      </c>
      <c r="D16" s="71">
        <v>1500</v>
      </c>
      <c r="E16" s="71"/>
      <c r="F16" s="1013">
        <f t="shared" si="0"/>
        <v>0</v>
      </c>
    </row>
    <row r="17" spans="1:6" ht="12" customHeight="1">
      <c r="A17" s="83"/>
      <c r="B17" s="73" t="s">
        <v>10</v>
      </c>
      <c r="C17" s="71"/>
      <c r="D17" s="71">
        <v>500</v>
      </c>
      <c r="E17" s="71">
        <v>357</v>
      </c>
      <c r="F17" s="1013">
        <f t="shared" si="0"/>
        <v>0.714</v>
      </c>
    </row>
    <row r="18" spans="1:6" ht="12" customHeight="1" thickBot="1">
      <c r="A18" s="69"/>
      <c r="B18" s="57" t="s">
        <v>962</v>
      </c>
      <c r="C18" s="77"/>
      <c r="D18" s="77"/>
      <c r="E18" s="170"/>
      <c r="F18" s="1029"/>
    </row>
    <row r="19" spans="1:6" ht="12" customHeight="1" thickBot="1">
      <c r="A19" s="79"/>
      <c r="B19" s="56" t="s">
        <v>1027</v>
      </c>
      <c r="C19" s="81">
        <f>SUM(C11:C18)</f>
        <v>10533</v>
      </c>
      <c r="D19" s="81">
        <f>SUM(D11:D18)</f>
        <v>10668</v>
      </c>
      <c r="E19" s="81">
        <f>SUM(E11:E18)</f>
        <v>8268</v>
      </c>
      <c r="F19" s="1030">
        <f t="shared" si="0"/>
        <v>0.7750281214848144</v>
      </c>
    </row>
    <row r="20" spans="1:6" s="65" customFormat="1" ht="12" customHeight="1">
      <c r="A20" s="106">
        <v>3020</v>
      </c>
      <c r="B20" s="97" t="s">
        <v>579</v>
      </c>
      <c r="C20" s="98">
        <f>SUM(C30+C38)</f>
        <v>1679543</v>
      </c>
      <c r="D20" s="98">
        <f>SUM(D30+D38)</f>
        <v>1805588</v>
      </c>
      <c r="E20" s="98">
        <f>SUM(E30+E38)</f>
        <v>1561017</v>
      </c>
      <c r="F20" s="1019">
        <f t="shared" si="0"/>
        <v>0.864547726280857</v>
      </c>
    </row>
    <row r="21" spans="1:6" s="65" customFormat="1" ht="12" customHeight="1">
      <c r="A21" s="85">
        <v>3021</v>
      </c>
      <c r="B21" s="99" t="s">
        <v>580</v>
      </c>
      <c r="C21" s="88"/>
      <c r="D21" s="88"/>
      <c r="E21" s="88"/>
      <c r="F21" s="610"/>
    </row>
    <row r="22" spans="1:6" ht="12" customHeight="1">
      <c r="A22" s="69"/>
      <c r="B22" s="70" t="s">
        <v>578</v>
      </c>
      <c r="C22" s="76">
        <v>929360</v>
      </c>
      <c r="D22" s="76">
        <v>935796</v>
      </c>
      <c r="E22" s="76">
        <v>875945</v>
      </c>
      <c r="F22" s="1013">
        <f t="shared" si="0"/>
        <v>0.9360426845167109</v>
      </c>
    </row>
    <row r="23" spans="1:6" ht="12" customHeight="1">
      <c r="A23" s="69"/>
      <c r="B23" s="7" t="s">
        <v>1067</v>
      </c>
      <c r="C23" s="76">
        <v>227542</v>
      </c>
      <c r="D23" s="76">
        <v>256759</v>
      </c>
      <c r="E23" s="76">
        <v>232297</v>
      </c>
      <c r="F23" s="1013">
        <f t="shared" si="0"/>
        <v>0.9047277797467664</v>
      </c>
    </row>
    <row r="24" spans="1:6" ht="12" customHeight="1">
      <c r="A24" s="83"/>
      <c r="B24" s="84" t="s">
        <v>1040</v>
      </c>
      <c r="C24" s="76">
        <v>323793</v>
      </c>
      <c r="D24" s="76">
        <v>382920</v>
      </c>
      <c r="E24" s="76">
        <v>323606</v>
      </c>
      <c r="F24" s="1013">
        <f t="shared" si="0"/>
        <v>0.8451008043455552</v>
      </c>
    </row>
    <row r="25" spans="1:6" ht="12" customHeight="1">
      <c r="A25" s="69"/>
      <c r="B25" s="10" t="s">
        <v>1054</v>
      </c>
      <c r="C25" s="76"/>
      <c r="D25" s="76"/>
      <c r="E25" s="76"/>
      <c r="F25" s="610"/>
    </row>
    <row r="26" spans="1:6" ht="12" customHeight="1">
      <c r="A26" s="69"/>
      <c r="B26" s="10" t="s">
        <v>591</v>
      </c>
      <c r="C26" s="76"/>
      <c r="D26" s="76"/>
      <c r="E26" s="76"/>
      <c r="F26" s="610"/>
    </row>
    <row r="27" spans="1:6" ht="12" customHeight="1">
      <c r="A27" s="83"/>
      <c r="B27" s="109" t="s">
        <v>53</v>
      </c>
      <c r="C27" s="71">
        <v>45000</v>
      </c>
      <c r="D27" s="71">
        <v>39799</v>
      </c>
      <c r="E27" s="71">
        <v>14438</v>
      </c>
      <c r="F27" s="1013">
        <f t="shared" si="0"/>
        <v>0.3627729339933164</v>
      </c>
    </row>
    <row r="28" spans="1:6" ht="12" customHeight="1">
      <c r="A28" s="83"/>
      <c r="B28" s="54" t="s">
        <v>10</v>
      </c>
      <c r="C28" s="71"/>
      <c r="D28" s="71">
        <v>22000</v>
      </c>
      <c r="E28" s="71">
        <v>20471</v>
      </c>
      <c r="F28" s="1013">
        <f t="shared" si="0"/>
        <v>0.9305</v>
      </c>
    </row>
    <row r="29" spans="1:6" ht="12" customHeight="1" thickBot="1">
      <c r="A29" s="69"/>
      <c r="B29" s="96" t="s">
        <v>961</v>
      </c>
      <c r="C29" s="77"/>
      <c r="D29" s="77"/>
      <c r="E29" s="170"/>
      <c r="F29" s="1029"/>
    </row>
    <row r="30" spans="1:6" ht="12" customHeight="1" thickBot="1">
      <c r="A30" s="79"/>
      <c r="B30" s="56" t="s">
        <v>1027</v>
      </c>
      <c r="C30" s="81">
        <f>SUM(C22:C29)</f>
        <v>1525695</v>
      </c>
      <c r="D30" s="81">
        <f>SUM(D22:D29)</f>
        <v>1637274</v>
      </c>
      <c r="E30" s="81">
        <f>SUM(E22:E29)</f>
        <v>1466757</v>
      </c>
      <c r="F30" s="892">
        <f t="shared" si="0"/>
        <v>0.8958531070547752</v>
      </c>
    </row>
    <row r="31" spans="1:6" ht="12" customHeight="1">
      <c r="A31" s="68">
        <v>3026</v>
      </c>
      <c r="B31" s="101" t="s">
        <v>1060</v>
      </c>
      <c r="C31" s="88"/>
      <c r="D31" s="88"/>
      <c r="E31" s="88"/>
      <c r="F31" s="1019"/>
    </row>
    <row r="32" spans="1:6" ht="12" customHeight="1">
      <c r="A32" s="15"/>
      <c r="B32" s="70" t="s">
        <v>578</v>
      </c>
      <c r="C32" s="76"/>
      <c r="D32" s="76"/>
      <c r="E32" s="76"/>
      <c r="F32" s="610"/>
    </row>
    <row r="33" spans="1:6" ht="12" customHeight="1">
      <c r="A33" s="15"/>
      <c r="B33" s="7" t="s">
        <v>1067</v>
      </c>
      <c r="C33" s="76"/>
      <c r="D33" s="76"/>
      <c r="E33" s="76"/>
      <c r="F33" s="610"/>
    </row>
    <row r="34" spans="1:6" ht="12" customHeight="1">
      <c r="A34" s="15"/>
      <c r="B34" s="84" t="s">
        <v>1040</v>
      </c>
      <c r="C34" s="76">
        <v>88606</v>
      </c>
      <c r="D34" s="76">
        <v>101500</v>
      </c>
      <c r="E34" s="76">
        <v>72150</v>
      </c>
      <c r="F34" s="1013">
        <f t="shared" si="0"/>
        <v>0.7108374384236453</v>
      </c>
    </row>
    <row r="35" spans="1:6" ht="12" customHeight="1">
      <c r="A35" s="15"/>
      <c r="B35" s="10" t="s">
        <v>1054</v>
      </c>
      <c r="C35" s="45"/>
      <c r="D35" s="45"/>
      <c r="E35" s="45"/>
      <c r="F35" s="610"/>
    </row>
    <row r="36" spans="1:6" ht="12" customHeight="1">
      <c r="A36" s="15"/>
      <c r="B36" s="10" t="s">
        <v>591</v>
      </c>
      <c r="C36" s="103"/>
      <c r="D36" s="103"/>
      <c r="E36" s="103"/>
      <c r="F36" s="610"/>
    </row>
    <row r="37" spans="1:6" ht="12" customHeight="1" thickBot="1">
      <c r="A37" s="15"/>
      <c r="B37" s="73" t="s">
        <v>53</v>
      </c>
      <c r="C37" s="156">
        <v>65242</v>
      </c>
      <c r="D37" s="156">
        <v>66814</v>
      </c>
      <c r="E37" s="736">
        <v>22110</v>
      </c>
      <c r="F37" s="1031">
        <f t="shared" si="0"/>
        <v>0.3309186697398749</v>
      </c>
    </row>
    <row r="38" spans="1:6" ht="12" customHeight="1" thickBot="1">
      <c r="A38" s="51"/>
      <c r="B38" s="56" t="s">
        <v>1027</v>
      </c>
      <c r="C38" s="81">
        <f>SUM(C31:C37)</f>
        <v>153848</v>
      </c>
      <c r="D38" s="81">
        <f>SUM(D31:D37)</f>
        <v>168314</v>
      </c>
      <c r="E38" s="81">
        <f>SUM(E31:E37)</f>
        <v>94260</v>
      </c>
      <c r="F38" s="892">
        <f t="shared" si="0"/>
        <v>0.5600247157099231</v>
      </c>
    </row>
    <row r="39" spans="1:6" ht="12" customHeight="1">
      <c r="A39" s="85">
        <v>3000</v>
      </c>
      <c r="B39" s="107" t="s">
        <v>583</v>
      </c>
      <c r="C39" s="76"/>
      <c r="D39" s="76"/>
      <c r="E39" s="76"/>
      <c r="F39" s="1019"/>
    </row>
    <row r="40" spans="1:6" ht="12" customHeight="1">
      <c r="A40" s="85"/>
      <c r="B40" s="203" t="s">
        <v>195</v>
      </c>
      <c r="C40" s="76"/>
      <c r="D40" s="76"/>
      <c r="E40" s="76"/>
      <c r="F40" s="610"/>
    </row>
    <row r="41" spans="1:6" ht="12" customHeight="1">
      <c r="A41" s="69"/>
      <c r="B41" s="70" t="s">
        <v>578</v>
      </c>
      <c r="C41" s="76">
        <f aca="true" t="shared" si="1" ref="C41:E42">SUM(C22+C11)</f>
        <v>932190</v>
      </c>
      <c r="D41" s="76">
        <f t="shared" si="1"/>
        <v>938710</v>
      </c>
      <c r="E41" s="76">
        <f t="shared" si="1"/>
        <v>878859</v>
      </c>
      <c r="F41" s="1013">
        <f t="shared" si="0"/>
        <v>0.936241224659373</v>
      </c>
    </row>
    <row r="42" spans="1:6" ht="12" customHeight="1">
      <c r="A42" s="69"/>
      <c r="B42" s="7" t="s">
        <v>1067</v>
      </c>
      <c r="C42" s="76">
        <f t="shared" si="1"/>
        <v>228245</v>
      </c>
      <c r="D42" s="76">
        <f t="shared" si="1"/>
        <v>257513</v>
      </c>
      <c r="E42" s="76">
        <f t="shared" si="1"/>
        <v>233051</v>
      </c>
      <c r="F42" s="1013">
        <f t="shared" si="0"/>
        <v>0.9050067375239308</v>
      </c>
    </row>
    <row r="43" spans="1:6" ht="12" customHeight="1">
      <c r="A43" s="83"/>
      <c r="B43" s="10" t="s">
        <v>1061</v>
      </c>
      <c r="C43" s="76">
        <f>SUM(C24+C13+C34)</f>
        <v>417399</v>
      </c>
      <c r="D43" s="76">
        <f>SUM(D24+D13+D34)</f>
        <v>489420</v>
      </c>
      <c r="E43" s="76">
        <f>SUM(E24+E13+E34)</f>
        <v>399999</v>
      </c>
      <c r="F43" s="1013">
        <f t="shared" si="0"/>
        <v>0.8172918965305872</v>
      </c>
    </row>
    <row r="44" spans="1:6" ht="12" customHeight="1">
      <c r="A44" s="69"/>
      <c r="B44" s="10" t="s">
        <v>1054</v>
      </c>
      <c r="C44" s="76">
        <f>SUM(C14)</f>
        <v>0</v>
      </c>
      <c r="D44" s="76">
        <f>SUM(D14)</f>
        <v>0</v>
      </c>
      <c r="E44" s="76">
        <f>SUM(E14)</f>
        <v>0</v>
      </c>
      <c r="F44" s="610"/>
    </row>
    <row r="45" spans="1:6" ht="12" customHeight="1">
      <c r="A45" s="69"/>
      <c r="B45" s="10" t="s">
        <v>591</v>
      </c>
      <c r="C45" s="76">
        <f>SUM(C25+C15)</f>
        <v>0</v>
      </c>
      <c r="D45" s="76">
        <f>SUM(D25+D15)</f>
        <v>0</v>
      </c>
      <c r="E45" s="76">
        <f>SUM(E25+E15)</f>
        <v>0</v>
      </c>
      <c r="F45" s="610"/>
    </row>
    <row r="46" spans="1:6" ht="12" customHeight="1">
      <c r="A46" s="69"/>
      <c r="B46" s="166" t="s">
        <v>150</v>
      </c>
      <c r="C46" s="263">
        <f>SUM(C41:C45)</f>
        <v>1577834</v>
      </c>
      <c r="D46" s="263">
        <f>SUM(D41:D45)</f>
        <v>1685643</v>
      </c>
      <c r="E46" s="263">
        <f>SUM(E41:E45)</f>
        <v>1511909</v>
      </c>
      <c r="F46" s="610">
        <f t="shared" si="0"/>
        <v>0.896933099120039</v>
      </c>
    </row>
    <row r="47" spans="1:6" ht="12" customHeight="1">
      <c r="A47" s="69"/>
      <c r="B47" s="261" t="s">
        <v>196</v>
      </c>
      <c r="C47" s="76"/>
      <c r="D47" s="76"/>
      <c r="E47" s="76"/>
      <c r="F47" s="610"/>
    </row>
    <row r="48" spans="1:6" ht="12" customHeight="1">
      <c r="A48" s="69"/>
      <c r="B48" s="10" t="s">
        <v>555</v>
      </c>
      <c r="C48" s="76"/>
      <c r="D48" s="76">
        <f>SUM(D28+D17)</f>
        <v>22500</v>
      </c>
      <c r="E48" s="76">
        <f>SUM(E28+E17)</f>
        <v>20828</v>
      </c>
      <c r="F48" s="1013">
        <f t="shared" si="0"/>
        <v>0.9256888888888889</v>
      </c>
    </row>
    <row r="49" spans="1:6" ht="12" customHeight="1">
      <c r="A49" s="69"/>
      <c r="B49" s="10" t="s">
        <v>556</v>
      </c>
      <c r="C49" s="76">
        <f>SUM(C27+C16+C37)</f>
        <v>112242</v>
      </c>
      <c r="D49" s="76">
        <f>SUM(D27+D16+D37)</f>
        <v>108113</v>
      </c>
      <c r="E49" s="76">
        <f>SUM(E27+E16+E37)</f>
        <v>36548</v>
      </c>
      <c r="F49" s="1013">
        <f t="shared" si="0"/>
        <v>0.3380537030699361</v>
      </c>
    </row>
    <row r="50" spans="1:6" ht="12" customHeight="1">
      <c r="A50" s="69"/>
      <c r="B50" s="10" t="s">
        <v>557</v>
      </c>
      <c r="C50" s="76"/>
      <c r="D50" s="76"/>
      <c r="E50" s="76"/>
      <c r="F50" s="610"/>
    </row>
    <row r="51" spans="1:6" ht="12" customHeight="1">
      <c r="A51" s="69"/>
      <c r="B51" s="166" t="s">
        <v>197</v>
      </c>
      <c r="C51" s="263">
        <f>SUM(C49:C50)</f>
        <v>112242</v>
      </c>
      <c r="D51" s="263">
        <f>SUM(D48:D50)</f>
        <v>130613</v>
      </c>
      <c r="E51" s="263">
        <f>SUM(E48:E50)</f>
        <v>57376</v>
      </c>
      <c r="F51" s="610">
        <f t="shared" si="0"/>
        <v>0.43928246039827584</v>
      </c>
    </row>
    <row r="52" spans="1:6" ht="12" customHeight="1" thickBot="1">
      <c r="A52" s="69"/>
      <c r="B52" s="262" t="s">
        <v>962</v>
      </c>
      <c r="C52" s="263">
        <f>SUM(C29)</f>
        <v>0</v>
      </c>
      <c r="D52" s="263">
        <f>SUM(D29)</f>
        <v>0</v>
      </c>
      <c r="E52" s="263">
        <f>SUM(E29)</f>
        <v>0</v>
      </c>
      <c r="F52" s="1029"/>
    </row>
    <row r="53" spans="1:6" ht="12" customHeight="1" thickBot="1">
      <c r="A53" s="79"/>
      <c r="B53" s="56" t="s">
        <v>1027</v>
      </c>
      <c r="C53" s="81">
        <f>SUM(C46+C51+C52)</f>
        <v>1690076</v>
      </c>
      <c r="D53" s="81">
        <f>SUM(D46+D51+D52)</f>
        <v>1816256</v>
      </c>
      <c r="E53" s="81">
        <f>SUM(E46+E51+E52)</f>
        <v>1569285</v>
      </c>
      <c r="F53" s="892">
        <f t="shared" si="0"/>
        <v>0.8640219220198033</v>
      </c>
    </row>
    <row r="54" spans="1:6" ht="12.75" thickBot="1">
      <c r="A54" s="69"/>
      <c r="B54" s="57" t="s">
        <v>622</v>
      </c>
      <c r="C54" s="57"/>
      <c r="D54" s="57"/>
      <c r="E54" s="36">
        <v>-13633</v>
      </c>
      <c r="F54" s="892"/>
    </row>
    <row r="55" spans="1:6" ht="12.75" thickBot="1">
      <c r="A55" s="891"/>
      <c r="B55" s="222" t="s">
        <v>434</v>
      </c>
      <c r="C55" s="258">
        <f>SUM(C53+C54)</f>
        <v>1690076</v>
      </c>
      <c r="D55" s="258">
        <f>SUM(D53+D54)</f>
        <v>1816256</v>
      </c>
      <c r="E55" s="258">
        <f>SUM(E53+E54)</f>
        <v>1555652</v>
      </c>
      <c r="F55" s="892">
        <f t="shared" si="0"/>
        <v>0.8565158215581944</v>
      </c>
    </row>
    <row r="57" spans="4:5" ht="12">
      <c r="D57" s="27"/>
      <c r="E57" s="27"/>
    </row>
  </sheetData>
  <mergeCells count="6">
    <mergeCell ref="C5:C7"/>
    <mergeCell ref="F5:F7"/>
    <mergeCell ref="A2:F2"/>
    <mergeCell ref="A1:F1"/>
    <mergeCell ref="D5:D7"/>
    <mergeCell ref="E5:E7"/>
  </mergeCells>
  <printOptions horizontalCentered="1" verticalCentered="1"/>
  <pageMargins left="0.3937007874015748" right="0.3937007874015748" top="0.3937007874015748" bottom="0.3937007874015748" header="0.11811023622047245" footer="0.2362204724409449"/>
  <pageSetup firstPageNumber="23" useFirstPageNumber="1" horizontalDpi="600" verticalDpi="600" orientation="landscape" paperSize="9" r:id="rId2"/>
  <headerFooter alignWithMargins="0">
    <oddFooter>&amp;C&amp;P. oldal</oddFooter>
  </headerFooter>
  <rowBreaks count="1" manualBreakCount="1">
    <brk id="38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40"/>
  <sheetViews>
    <sheetView workbookViewId="0" topLeftCell="A19">
      <selection activeCell="E40" sqref="E40"/>
    </sheetView>
  </sheetViews>
  <sheetFormatPr defaultColWidth="9.00390625" defaultRowHeight="12.75"/>
  <cols>
    <col min="1" max="1" width="9.125" style="236" customWidth="1"/>
    <col min="2" max="2" width="50.75390625" style="236" customWidth="1"/>
    <col min="3" max="5" width="10.875" style="236" customWidth="1"/>
    <col min="6" max="6" width="9.375" style="236" customWidth="1"/>
    <col min="7" max="16384" width="9.125" style="236" customWidth="1"/>
  </cols>
  <sheetData>
    <row r="2" spans="1:6" ht="15">
      <c r="A2" s="1448" t="s">
        <v>1112</v>
      </c>
      <c r="B2" s="1445"/>
      <c r="C2" s="1445"/>
      <c r="D2" s="1445"/>
      <c r="E2" s="1445"/>
      <c r="F2" s="1445"/>
    </row>
    <row r="3" spans="1:6" ht="12.75">
      <c r="A3" s="1447" t="s">
        <v>188</v>
      </c>
      <c r="B3" s="1445"/>
      <c r="C3" s="1445"/>
      <c r="D3" s="1445"/>
      <c r="E3" s="1445"/>
      <c r="F3" s="1445"/>
    </row>
    <row r="4" ht="12.75">
      <c r="B4" s="237"/>
    </row>
    <row r="5" spans="2:6" ht="12.75">
      <c r="B5" s="237"/>
      <c r="F5" s="459"/>
    </row>
    <row r="6" ht="12.75">
      <c r="B6" s="237"/>
    </row>
    <row r="7" spans="3:6" ht="12.75">
      <c r="C7" s="269"/>
      <c r="D7" s="627"/>
      <c r="E7" s="627"/>
      <c r="F7" s="627" t="s">
        <v>990</v>
      </c>
    </row>
    <row r="8" spans="1:6" ht="12.75" customHeight="1">
      <c r="A8" s="247"/>
      <c r="B8" s="238" t="s">
        <v>952</v>
      </c>
      <c r="C8" s="1455" t="s">
        <v>517</v>
      </c>
      <c r="D8" s="1479" t="s">
        <v>897</v>
      </c>
      <c r="E8" s="1455" t="s">
        <v>942</v>
      </c>
      <c r="F8" s="1446" t="s">
        <v>433</v>
      </c>
    </row>
    <row r="9" spans="1:6" ht="12.75">
      <c r="A9" s="243"/>
      <c r="B9" s="239" t="s">
        <v>1030</v>
      </c>
      <c r="C9" s="1473"/>
      <c r="D9" s="1480"/>
      <c r="E9" s="1473"/>
      <c r="F9" s="1476"/>
    </row>
    <row r="10" spans="1:6" ht="13.5" thickBot="1">
      <c r="A10" s="804"/>
      <c r="B10" s="241"/>
      <c r="C10" s="1474"/>
      <c r="D10" s="1481"/>
      <c r="E10" s="1482"/>
      <c r="F10" s="1477"/>
    </row>
    <row r="11" spans="1:6" ht="13.5" thickBot="1">
      <c r="A11" s="803" t="s">
        <v>953</v>
      </c>
      <c r="B11" s="241" t="s">
        <v>954</v>
      </c>
      <c r="C11" s="242" t="s">
        <v>955</v>
      </c>
      <c r="D11" s="242" t="s">
        <v>956</v>
      </c>
      <c r="E11" s="242" t="s">
        <v>957</v>
      </c>
      <c r="F11" s="625" t="s">
        <v>133</v>
      </c>
    </row>
    <row r="12" spans="1:6" ht="15" customHeight="1">
      <c r="A12" s="249">
        <v>3030</v>
      </c>
      <c r="B12" s="250" t="s">
        <v>207</v>
      </c>
      <c r="C12" s="240"/>
      <c r="D12" s="240"/>
      <c r="E12" s="240"/>
      <c r="F12" s="889"/>
    </row>
    <row r="13" spans="1:6" ht="15" customHeight="1">
      <c r="A13" s="249"/>
      <c r="B13" s="250" t="s">
        <v>1068</v>
      </c>
      <c r="C13" s="240"/>
      <c r="D13" s="240"/>
      <c r="E13" s="240"/>
      <c r="F13" s="243"/>
    </row>
    <row r="14" spans="1:6" ht="15" customHeight="1">
      <c r="A14" s="249"/>
      <c r="B14" s="276" t="s">
        <v>39</v>
      </c>
      <c r="C14" s="277">
        <v>244410</v>
      </c>
      <c r="D14" s="277">
        <v>274791</v>
      </c>
      <c r="E14" s="277">
        <v>263920</v>
      </c>
      <c r="F14" s="626">
        <f>SUM(E14/D14)</f>
        <v>0.9604390245677624</v>
      </c>
    </row>
    <row r="15" spans="1:6" ht="15" customHeight="1">
      <c r="A15" s="249"/>
      <c r="B15" s="276" t="s">
        <v>1118</v>
      </c>
      <c r="C15" s="277">
        <v>20500</v>
      </c>
      <c r="D15" s="277">
        <v>24500</v>
      </c>
      <c r="E15" s="277">
        <v>22402</v>
      </c>
      <c r="F15" s="626">
        <f aca="true" t="shared" si="0" ref="F15:F40">SUM(E15/D15)</f>
        <v>0.9143673469387755</v>
      </c>
    </row>
    <row r="16" spans="1:6" ht="15" customHeight="1">
      <c r="A16" s="249"/>
      <c r="B16" s="276" t="s">
        <v>1033</v>
      </c>
      <c r="C16" s="277"/>
      <c r="D16" s="277">
        <v>11137</v>
      </c>
      <c r="E16" s="277">
        <v>11137</v>
      </c>
      <c r="F16" s="626">
        <f t="shared" si="0"/>
        <v>1</v>
      </c>
    </row>
    <row r="17" spans="1:6" ht="15" customHeight="1">
      <c r="A17" s="249"/>
      <c r="B17" s="276" t="s">
        <v>1438</v>
      </c>
      <c r="C17" s="277"/>
      <c r="D17" s="277">
        <v>1643</v>
      </c>
      <c r="E17" s="277">
        <v>1643</v>
      </c>
      <c r="F17" s="626">
        <f t="shared" si="0"/>
        <v>1</v>
      </c>
    </row>
    <row r="18" spans="1:6" ht="15" customHeight="1">
      <c r="A18" s="249"/>
      <c r="B18" s="276" t="s">
        <v>1248</v>
      </c>
      <c r="C18" s="277"/>
      <c r="D18" s="277">
        <v>25</v>
      </c>
      <c r="E18" s="277">
        <v>35</v>
      </c>
      <c r="F18" s="626">
        <f t="shared" si="0"/>
        <v>1.4</v>
      </c>
    </row>
    <row r="19" spans="1:6" ht="15" customHeight="1">
      <c r="A19" s="249"/>
      <c r="B19" s="276" t="s">
        <v>1367</v>
      </c>
      <c r="C19" s="277"/>
      <c r="D19" s="277">
        <v>10</v>
      </c>
      <c r="E19" s="277">
        <v>10</v>
      </c>
      <c r="F19" s="626">
        <f t="shared" si="0"/>
        <v>1</v>
      </c>
    </row>
    <row r="20" spans="1:6" ht="15" customHeight="1">
      <c r="A20" s="249"/>
      <c r="B20" s="276" t="s">
        <v>413</v>
      </c>
      <c r="C20" s="277"/>
      <c r="D20" s="277">
        <v>3235</v>
      </c>
      <c r="E20" s="277">
        <v>3235</v>
      </c>
      <c r="F20" s="626">
        <f t="shared" si="0"/>
        <v>1</v>
      </c>
    </row>
    <row r="21" spans="1:6" ht="15" customHeight="1">
      <c r="A21" s="249"/>
      <c r="B21" s="276" t="s">
        <v>1119</v>
      </c>
      <c r="C21" s="277"/>
      <c r="D21" s="277">
        <v>84</v>
      </c>
      <c r="E21" s="277">
        <v>84</v>
      </c>
      <c r="F21" s="626">
        <f t="shared" si="0"/>
        <v>1</v>
      </c>
    </row>
    <row r="22" spans="1:6" ht="15" customHeight="1">
      <c r="A22" s="249"/>
      <c r="B22" s="276" t="s">
        <v>1106</v>
      </c>
      <c r="C22" s="277"/>
      <c r="D22" s="277">
        <v>1634</v>
      </c>
      <c r="E22" s="277">
        <v>1634</v>
      </c>
      <c r="F22" s="626">
        <f t="shared" si="0"/>
        <v>1</v>
      </c>
    </row>
    <row r="23" spans="1:6" ht="15" customHeight="1">
      <c r="A23" s="951"/>
      <c r="B23" s="952" t="s">
        <v>22</v>
      </c>
      <c r="C23" s="953"/>
      <c r="D23" s="953">
        <v>3249</v>
      </c>
      <c r="E23" s="953">
        <v>3249</v>
      </c>
      <c r="F23" s="1039">
        <f t="shared" si="0"/>
        <v>1</v>
      </c>
    </row>
    <row r="24" spans="1:6" ht="15" customHeight="1">
      <c r="A24" s="249"/>
      <c r="B24" s="805" t="s">
        <v>438</v>
      </c>
      <c r="C24" s="277"/>
      <c r="D24" s="277"/>
      <c r="E24" s="277"/>
      <c r="F24" s="1040"/>
    </row>
    <row r="25" spans="1:6" ht="15" customHeight="1">
      <c r="A25" s="278"/>
      <c r="B25" s="279" t="s">
        <v>205</v>
      </c>
      <c r="C25" s="280">
        <f>SUM(C14:C15)</f>
        <v>264910</v>
      </c>
      <c r="D25" s="280">
        <f>SUM(D14:D23)</f>
        <v>320308</v>
      </c>
      <c r="E25" s="280">
        <f>SUM(E14:E23)</f>
        <v>307349</v>
      </c>
      <c r="F25" s="1041">
        <f t="shared" si="0"/>
        <v>0.9595420657617043</v>
      </c>
    </row>
    <row r="26" spans="1:6" ht="15" customHeight="1">
      <c r="A26" s="249"/>
      <c r="B26" s="253" t="s">
        <v>195</v>
      </c>
      <c r="C26" s="240"/>
      <c r="D26" s="240"/>
      <c r="E26" s="240"/>
      <c r="F26" s="626"/>
    </row>
    <row r="27" spans="1:6" ht="12.75">
      <c r="A27" s="243"/>
      <c r="B27" s="245" t="s">
        <v>1039</v>
      </c>
      <c r="C27" s="264">
        <v>142053</v>
      </c>
      <c r="D27" s="264">
        <v>162544</v>
      </c>
      <c r="E27" s="264">
        <v>158704</v>
      </c>
      <c r="F27" s="626">
        <f t="shared" si="0"/>
        <v>0.9763756275223939</v>
      </c>
    </row>
    <row r="28" spans="1:6" ht="12.75">
      <c r="A28" s="243"/>
      <c r="B28" s="36" t="s">
        <v>566</v>
      </c>
      <c r="C28" s="264">
        <v>35207</v>
      </c>
      <c r="D28" s="264">
        <v>41293</v>
      </c>
      <c r="E28" s="264">
        <v>38937</v>
      </c>
      <c r="F28" s="626">
        <f t="shared" si="0"/>
        <v>0.942944324703945</v>
      </c>
    </row>
    <row r="29" spans="1:6" ht="12.75">
      <c r="A29" s="243"/>
      <c r="B29" s="36" t="s">
        <v>1061</v>
      </c>
      <c r="C29" s="264">
        <v>67150</v>
      </c>
      <c r="D29" s="264">
        <v>91971</v>
      </c>
      <c r="E29" s="264">
        <v>72599</v>
      </c>
      <c r="F29" s="626">
        <f t="shared" si="0"/>
        <v>0.7893683878613911</v>
      </c>
    </row>
    <row r="30" spans="1:6" ht="12.75">
      <c r="A30" s="243"/>
      <c r="B30" s="246" t="s">
        <v>1054</v>
      </c>
      <c r="C30" s="264"/>
      <c r="D30" s="264"/>
      <c r="E30" s="264"/>
      <c r="F30" s="626"/>
    </row>
    <row r="31" spans="1:6" ht="12.75">
      <c r="A31" s="243"/>
      <c r="B31" s="246" t="s">
        <v>1021</v>
      </c>
      <c r="C31" s="264"/>
      <c r="D31" s="264"/>
      <c r="E31" s="264"/>
      <c r="F31" s="626"/>
    </row>
    <row r="32" spans="1:6" ht="12.75">
      <c r="A32" s="243"/>
      <c r="B32" s="246" t="s">
        <v>591</v>
      </c>
      <c r="C32" s="264"/>
      <c r="D32" s="264"/>
      <c r="E32" s="264"/>
      <c r="F32" s="1039"/>
    </row>
    <row r="33" spans="1:6" ht="12.75">
      <c r="A33" s="265"/>
      <c r="B33" s="165" t="s">
        <v>200</v>
      </c>
      <c r="C33" s="266">
        <f>SUM(C27:C32)</f>
        <v>244410</v>
      </c>
      <c r="D33" s="266">
        <f>SUM(D27:D32)</f>
        <v>295808</v>
      </c>
      <c r="E33" s="266">
        <f>SUM(E27:E32)</f>
        <v>270240</v>
      </c>
      <c r="F33" s="1041">
        <f t="shared" si="0"/>
        <v>0.9135655560363479</v>
      </c>
    </row>
    <row r="34" spans="1:6" ht="12.75">
      <c r="A34" s="247"/>
      <c r="B34" s="270" t="s">
        <v>196</v>
      </c>
      <c r="C34" s="271"/>
      <c r="D34" s="271"/>
      <c r="E34" s="989"/>
      <c r="F34" s="626"/>
    </row>
    <row r="35" spans="1:6" ht="12.75">
      <c r="A35" s="243"/>
      <c r="B35" s="36" t="s">
        <v>555</v>
      </c>
      <c r="C35" s="264"/>
      <c r="D35" s="264">
        <v>4732</v>
      </c>
      <c r="E35" s="264">
        <v>4732</v>
      </c>
      <c r="F35" s="626">
        <f t="shared" si="0"/>
        <v>1</v>
      </c>
    </row>
    <row r="36" spans="1:6" ht="12.75">
      <c r="A36" s="243"/>
      <c r="B36" s="36" t="s">
        <v>556</v>
      </c>
      <c r="C36" s="264">
        <v>20500</v>
      </c>
      <c r="D36" s="264">
        <v>19768</v>
      </c>
      <c r="E36" s="264">
        <v>17671</v>
      </c>
      <c r="F36" s="626">
        <f t="shared" si="0"/>
        <v>0.8939194658033185</v>
      </c>
    </row>
    <row r="37" spans="1:6" ht="12.75">
      <c r="A37" s="248"/>
      <c r="B37" s="10" t="s">
        <v>557</v>
      </c>
      <c r="C37" s="267"/>
      <c r="D37" s="267"/>
      <c r="E37" s="267"/>
      <c r="F37" s="1039"/>
    </row>
    <row r="38" spans="1:6" ht="12.75">
      <c r="A38" s="265"/>
      <c r="B38" s="165" t="s">
        <v>196</v>
      </c>
      <c r="C38" s="266">
        <f>SUM(C36:C37)</f>
        <v>20500</v>
      </c>
      <c r="D38" s="266">
        <f>SUM(D35:D37)</f>
        <v>24500</v>
      </c>
      <c r="E38" s="266">
        <f>SUM(E35:E37)</f>
        <v>22403</v>
      </c>
      <c r="F38" s="1041">
        <f t="shared" si="0"/>
        <v>0.9144081632653062</v>
      </c>
    </row>
    <row r="39" spans="1:6" ht="13.5" thickBot="1">
      <c r="A39" s="804"/>
      <c r="B39" s="890" t="s">
        <v>622</v>
      </c>
      <c r="C39" s="888"/>
      <c r="D39" s="888"/>
      <c r="E39" s="1094">
        <v>-1376</v>
      </c>
      <c r="F39" s="1042"/>
    </row>
    <row r="40" spans="1:6" ht="13.5" thickBot="1">
      <c r="A40" s="804"/>
      <c r="B40" s="244" t="s">
        <v>568</v>
      </c>
      <c r="C40" s="268">
        <f>SUM(C38+C33)</f>
        <v>264910</v>
      </c>
      <c r="D40" s="268">
        <f>SUM(D38+D33)</f>
        <v>320308</v>
      </c>
      <c r="E40" s="268">
        <f>SUM(E38+E33+E39)</f>
        <v>291267</v>
      </c>
      <c r="F40" s="1043">
        <f t="shared" si="0"/>
        <v>0.9093341408893939</v>
      </c>
    </row>
  </sheetData>
  <mergeCells count="6">
    <mergeCell ref="C8:C10"/>
    <mergeCell ref="F8:F10"/>
    <mergeCell ref="A3:F3"/>
    <mergeCell ref="A2:F2"/>
    <mergeCell ref="D8:D10"/>
    <mergeCell ref="E8:E10"/>
  </mergeCells>
  <printOptions/>
  <pageMargins left="0.75" right="0.75" top="1" bottom="1" header="0.5" footer="0.5"/>
  <pageSetup firstPageNumber="25" useFirstPageNumber="1" horizontalDpi="600" verticalDpi="600" orientation="portrait" paperSize="9" scale="77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816"/>
  <sheetViews>
    <sheetView showZeros="0" zoomScaleSheetLayoutView="100" workbookViewId="0" topLeftCell="A291">
      <selection activeCell="F305" sqref="F305"/>
    </sheetView>
  </sheetViews>
  <sheetFormatPr defaultColWidth="9.00390625" defaultRowHeight="12.75"/>
  <cols>
    <col min="1" max="1" width="6.125" style="48" customWidth="1"/>
    <col min="2" max="2" width="50.875" style="67" customWidth="1"/>
    <col min="3" max="5" width="14.625" style="112" customWidth="1"/>
    <col min="6" max="6" width="9.375" style="112" customWidth="1"/>
    <col min="7" max="7" width="39.75390625" style="112" customWidth="1"/>
    <col min="8" max="8" width="11.375" style="112" customWidth="1"/>
    <col min="9" max="9" width="12.375" style="112" customWidth="1"/>
    <col min="10" max="16384" width="9.125" style="67" customWidth="1"/>
  </cols>
  <sheetData>
    <row r="1" spans="1:9" ht="12.75">
      <c r="A1" s="1486" t="s">
        <v>1113</v>
      </c>
      <c r="B1" s="1449"/>
      <c r="C1" s="1449"/>
      <c r="D1" s="1449"/>
      <c r="E1" s="1449"/>
      <c r="F1" s="1449"/>
      <c r="G1" s="1449"/>
      <c r="H1" s="1449"/>
      <c r="I1" s="137"/>
    </row>
    <row r="2" spans="1:9" ht="12.75">
      <c r="A2" s="1450" t="s">
        <v>422</v>
      </c>
      <c r="B2" s="1451"/>
      <c r="C2" s="1451"/>
      <c r="D2" s="1451"/>
      <c r="E2" s="1451"/>
      <c r="F2" s="1451"/>
      <c r="G2" s="1451"/>
      <c r="H2" s="1451"/>
      <c r="I2" s="145"/>
    </row>
    <row r="3" spans="1:9" ht="12.75">
      <c r="A3" s="145"/>
      <c r="B3" s="145"/>
      <c r="C3" s="145"/>
      <c r="D3" s="145"/>
      <c r="E3" s="145"/>
      <c r="F3" s="145"/>
      <c r="G3" s="145"/>
      <c r="H3" s="145"/>
      <c r="I3" s="145"/>
    </row>
    <row r="4" spans="3:12" ht="12">
      <c r="C4" s="144"/>
      <c r="D4" s="633"/>
      <c r="E4" s="633"/>
      <c r="F4" s="633"/>
      <c r="G4" s="199" t="s">
        <v>990</v>
      </c>
      <c r="H4" s="144"/>
      <c r="I4" s="144"/>
      <c r="J4" s="49"/>
      <c r="K4" s="49"/>
      <c r="L4" s="49"/>
    </row>
    <row r="5" spans="1:7" s="65" customFormat="1" ht="12" customHeight="1">
      <c r="A5" s="14"/>
      <c r="B5" s="90"/>
      <c r="C5" s="1455" t="s">
        <v>517</v>
      </c>
      <c r="D5" s="1479" t="s">
        <v>897</v>
      </c>
      <c r="E5" s="1455" t="s">
        <v>942</v>
      </c>
      <c r="F5" s="1439" t="s">
        <v>901</v>
      </c>
      <c r="G5" s="3" t="s">
        <v>922</v>
      </c>
    </row>
    <row r="6" spans="1:7" s="65" customFormat="1" ht="12" customHeight="1">
      <c r="A6" s="85" t="s">
        <v>1029</v>
      </c>
      <c r="B6" s="91" t="s">
        <v>1052</v>
      </c>
      <c r="C6" s="1473"/>
      <c r="D6" s="1480"/>
      <c r="E6" s="1473"/>
      <c r="F6" s="1440"/>
      <c r="G6" s="15" t="s">
        <v>923</v>
      </c>
    </row>
    <row r="7" spans="1:7" s="65" customFormat="1" ht="12.75" customHeight="1" thickBot="1">
      <c r="A7" s="85"/>
      <c r="B7" s="92"/>
      <c r="C7" s="1474"/>
      <c r="D7" s="1481"/>
      <c r="E7" s="1482"/>
      <c r="F7" s="1441"/>
      <c r="G7" s="51"/>
    </row>
    <row r="8" spans="1:7" s="65" customFormat="1" ht="12">
      <c r="A8" s="94" t="s">
        <v>953</v>
      </c>
      <c r="B8" s="31" t="s">
        <v>954</v>
      </c>
      <c r="C8" s="18" t="s">
        <v>955</v>
      </c>
      <c r="D8" s="18" t="s">
        <v>956</v>
      </c>
      <c r="E8" s="18" t="s">
        <v>957</v>
      </c>
      <c r="F8" s="18" t="s">
        <v>133</v>
      </c>
      <c r="G8" s="31" t="s">
        <v>134</v>
      </c>
    </row>
    <row r="9" spans="1:8" s="65" customFormat="1" ht="12" customHeight="1">
      <c r="A9" s="85">
        <v>3050</v>
      </c>
      <c r="B9" s="206" t="s">
        <v>1066</v>
      </c>
      <c r="C9" s="207">
        <f>SUM(C17)</f>
        <v>10000</v>
      </c>
      <c r="D9" s="207">
        <f>SUM(D17)</f>
        <v>10000</v>
      </c>
      <c r="E9" s="207"/>
      <c r="F9" s="979">
        <f>SUM(E9/D9)</f>
        <v>0</v>
      </c>
      <c r="G9" s="4"/>
      <c r="H9" s="204"/>
    </row>
    <row r="10" spans="1:7" s="65" customFormat="1" ht="12" customHeight="1">
      <c r="A10" s="738">
        <v>3051</v>
      </c>
      <c r="B10" s="772" t="s">
        <v>587</v>
      </c>
      <c r="C10" s="740"/>
      <c r="D10" s="740"/>
      <c r="E10" s="740"/>
      <c r="F10" s="979"/>
      <c r="G10" s="634"/>
    </row>
    <row r="11" spans="1:9" ht="12" customHeight="1">
      <c r="A11" s="741"/>
      <c r="B11" s="742" t="s">
        <v>578</v>
      </c>
      <c r="C11" s="743"/>
      <c r="D11" s="743"/>
      <c r="E11" s="743"/>
      <c r="F11" s="979"/>
      <c r="G11" s="635"/>
      <c r="H11" s="67"/>
      <c r="I11" s="67"/>
    </row>
    <row r="12" spans="1:9" ht="12" customHeight="1">
      <c r="A12" s="741"/>
      <c r="B12" s="745" t="s">
        <v>1067</v>
      </c>
      <c r="C12" s="743"/>
      <c r="D12" s="743"/>
      <c r="E12" s="743"/>
      <c r="F12" s="979"/>
      <c r="G12" s="635"/>
      <c r="H12" s="67"/>
      <c r="I12" s="67"/>
    </row>
    <row r="13" spans="1:9" ht="12" customHeight="1">
      <c r="A13" s="741"/>
      <c r="B13" s="746" t="s">
        <v>1040</v>
      </c>
      <c r="C13" s="743">
        <v>10000</v>
      </c>
      <c r="D13" s="743">
        <v>10000</v>
      </c>
      <c r="E13" s="743"/>
      <c r="F13" s="979">
        <f>SUM(E13/D13)</f>
        <v>0</v>
      </c>
      <c r="G13" s="635"/>
      <c r="H13" s="67"/>
      <c r="I13" s="67"/>
    </row>
    <row r="14" spans="1:9" ht="12" customHeight="1">
      <c r="A14" s="741"/>
      <c r="B14" s="747" t="s">
        <v>1054</v>
      </c>
      <c r="C14" s="743"/>
      <c r="D14" s="743"/>
      <c r="E14" s="743"/>
      <c r="F14" s="979"/>
      <c r="G14" s="635"/>
      <c r="H14" s="67"/>
      <c r="I14" s="67"/>
    </row>
    <row r="15" spans="1:9" ht="12" customHeight="1">
      <c r="A15" s="741"/>
      <c r="B15" s="747" t="s">
        <v>591</v>
      </c>
      <c r="C15" s="743"/>
      <c r="D15" s="743"/>
      <c r="E15" s="743"/>
      <c r="F15" s="979"/>
      <c r="G15" s="635"/>
      <c r="H15" s="67"/>
      <c r="I15" s="67"/>
    </row>
    <row r="16" spans="1:9" ht="12" customHeight="1" thickBot="1">
      <c r="A16" s="741"/>
      <c r="B16" s="748" t="s">
        <v>1041</v>
      </c>
      <c r="C16" s="743"/>
      <c r="D16" s="743"/>
      <c r="E16" s="775"/>
      <c r="F16" s="981"/>
      <c r="G16" s="635"/>
      <c r="H16" s="67"/>
      <c r="I16" s="67"/>
    </row>
    <row r="17" spans="1:9" ht="13.5" customHeight="1" thickBot="1">
      <c r="A17" s="776"/>
      <c r="B17" s="750" t="s">
        <v>904</v>
      </c>
      <c r="C17" s="751">
        <f>SUM(C11:C16)</f>
        <v>10000</v>
      </c>
      <c r="D17" s="751">
        <f>SUM(D11:D16)</f>
        <v>10000</v>
      </c>
      <c r="E17" s="751"/>
      <c r="F17" s="980">
        <f>SUM(E17/D17)</f>
        <v>0</v>
      </c>
      <c r="G17" s="636"/>
      <c r="H17" s="67"/>
      <c r="I17" s="67"/>
    </row>
    <row r="18" spans="1:9" ht="12">
      <c r="A18" s="738">
        <v>3060</v>
      </c>
      <c r="B18" s="777" t="s">
        <v>592</v>
      </c>
      <c r="C18" s="778">
        <f>SUM(C26)</f>
        <v>1500</v>
      </c>
      <c r="D18" s="778">
        <f>SUM(D26)</f>
        <v>2000</v>
      </c>
      <c r="E18" s="740"/>
      <c r="F18" s="979">
        <f>SUM(E18/D18)</f>
        <v>0</v>
      </c>
      <c r="G18" s="637"/>
      <c r="H18" s="67"/>
      <c r="I18" s="67"/>
    </row>
    <row r="19" spans="1:9" ht="12" customHeight="1">
      <c r="A19" s="738">
        <v>3061</v>
      </c>
      <c r="B19" s="772" t="s">
        <v>594</v>
      </c>
      <c r="C19" s="740"/>
      <c r="D19" s="740"/>
      <c r="E19" s="740"/>
      <c r="F19" s="979"/>
      <c r="G19" s="635"/>
      <c r="H19" s="67"/>
      <c r="I19" s="67"/>
    </row>
    <row r="20" spans="1:9" ht="12" customHeight="1">
      <c r="A20" s="741"/>
      <c r="B20" s="742" t="s">
        <v>578</v>
      </c>
      <c r="C20" s="743"/>
      <c r="D20" s="743"/>
      <c r="E20" s="743"/>
      <c r="F20" s="979"/>
      <c r="G20" s="635"/>
      <c r="H20" s="67"/>
      <c r="I20" s="67"/>
    </row>
    <row r="21" spans="1:9" ht="12" customHeight="1">
      <c r="A21" s="741"/>
      <c r="B21" s="745" t="s">
        <v>1067</v>
      </c>
      <c r="C21" s="743"/>
      <c r="D21" s="743"/>
      <c r="E21" s="743"/>
      <c r="F21" s="979"/>
      <c r="G21" s="635"/>
      <c r="H21" s="67"/>
      <c r="I21" s="67"/>
    </row>
    <row r="22" spans="1:9" ht="12" customHeight="1">
      <c r="A22" s="150"/>
      <c r="B22" s="746" t="s">
        <v>1040</v>
      </c>
      <c r="C22" s="743">
        <v>1500</v>
      </c>
      <c r="D22" s="743">
        <v>2000</v>
      </c>
      <c r="E22" s="743">
        <v>521</v>
      </c>
      <c r="F22" s="963">
        <f>SUM(E22/D22)</f>
        <v>0.2605</v>
      </c>
      <c r="G22" s="635"/>
      <c r="H22" s="67"/>
      <c r="I22" s="67"/>
    </row>
    <row r="23" spans="1:9" ht="12" customHeight="1">
      <c r="A23" s="150"/>
      <c r="B23" s="747" t="s">
        <v>1054</v>
      </c>
      <c r="C23" s="743"/>
      <c r="D23" s="743"/>
      <c r="E23" s="743"/>
      <c r="F23" s="979"/>
      <c r="G23" s="635"/>
      <c r="H23" s="67"/>
      <c r="I23" s="67"/>
    </row>
    <row r="24" spans="1:9" ht="12" customHeight="1">
      <c r="A24" s="150"/>
      <c r="B24" s="747" t="s">
        <v>591</v>
      </c>
      <c r="C24" s="743"/>
      <c r="D24" s="743"/>
      <c r="E24" s="743"/>
      <c r="F24" s="979"/>
      <c r="G24" s="638"/>
      <c r="H24" s="67"/>
      <c r="I24" s="67"/>
    </row>
    <row r="25" spans="1:9" ht="12" customHeight="1" thickBot="1">
      <c r="A25" s="150"/>
      <c r="B25" s="748" t="s">
        <v>1041</v>
      </c>
      <c r="C25" s="743"/>
      <c r="D25" s="743"/>
      <c r="E25" s="775"/>
      <c r="F25" s="981"/>
      <c r="G25" s="639"/>
      <c r="H25" s="67"/>
      <c r="I25" s="67"/>
    </row>
    <row r="26" spans="1:9" ht="12" customHeight="1" thickBot="1">
      <c r="A26" s="749"/>
      <c r="B26" s="750" t="s">
        <v>904</v>
      </c>
      <c r="C26" s="751">
        <f>SUM(C20:C25)</f>
        <v>1500</v>
      </c>
      <c r="D26" s="751">
        <f>SUM(D20:D25)</f>
        <v>2000</v>
      </c>
      <c r="E26" s="751">
        <f>SUM(E20:E25)</f>
        <v>521</v>
      </c>
      <c r="F26" s="980">
        <f>SUM(E26/D26)</f>
        <v>0.2605</v>
      </c>
      <c r="G26" s="640"/>
      <c r="H26" s="67"/>
      <c r="I26" s="67"/>
    </row>
    <row r="27" spans="1:9" ht="12" customHeight="1">
      <c r="A27" s="753">
        <v>3070</v>
      </c>
      <c r="B27" s="777" t="s">
        <v>911</v>
      </c>
      <c r="C27" s="778">
        <f>SUM(C35)</f>
        <v>2500</v>
      </c>
      <c r="D27" s="778">
        <f>SUM(D35)</f>
        <v>3214</v>
      </c>
      <c r="E27" s="778">
        <f>SUM(E35)</f>
        <v>463</v>
      </c>
      <c r="F27" s="979">
        <f>SUM(E27/D27)</f>
        <v>0.14405724953329185</v>
      </c>
      <c r="G27" s="4" t="s">
        <v>948</v>
      </c>
      <c r="H27" s="67"/>
      <c r="I27" s="67"/>
    </row>
    <row r="28" spans="1:9" ht="12" customHeight="1">
      <c r="A28" s="753">
        <v>3071</v>
      </c>
      <c r="B28" s="739" t="s">
        <v>912</v>
      </c>
      <c r="C28" s="740"/>
      <c r="D28" s="740"/>
      <c r="E28" s="740"/>
      <c r="F28" s="979"/>
      <c r="G28" s="5" t="s">
        <v>949</v>
      </c>
      <c r="H28" s="67"/>
      <c r="I28" s="67"/>
    </row>
    <row r="29" spans="1:9" ht="12" customHeight="1">
      <c r="A29" s="150"/>
      <c r="B29" s="742" t="s">
        <v>578</v>
      </c>
      <c r="C29" s="743"/>
      <c r="D29" s="743"/>
      <c r="E29" s="743"/>
      <c r="F29" s="979"/>
      <c r="G29" s="181"/>
      <c r="H29" s="67"/>
      <c r="I29" s="67"/>
    </row>
    <row r="30" spans="1:9" ht="12" customHeight="1">
      <c r="A30" s="741"/>
      <c r="B30" s="745" t="s">
        <v>1067</v>
      </c>
      <c r="C30" s="743"/>
      <c r="D30" s="743"/>
      <c r="E30" s="743"/>
      <c r="F30" s="979"/>
      <c r="G30" s="181"/>
      <c r="H30" s="67"/>
      <c r="I30" s="67"/>
    </row>
    <row r="31" spans="1:9" ht="12" customHeight="1">
      <c r="A31" s="741"/>
      <c r="B31" s="746" t="s">
        <v>1040</v>
      </c>
      <c r="C31" s="743">
        <v>2500</v>
      </c>
      <c r="D31" s="743">
        <v>3214</v>
      </c>
      <c r="E31" s="743">
        <v>463</v>
      </c>
      <c r="F31" s="963">
        <f>SUM(E31/D31)</f>
        <v>0.14405724953329185</v>
      </c>
      <c r="G31" s="181"/>
      <c r="H31" s="67"/>
      <c r="I31" s="67"/>
    </row>
    <row r="32" spans="1:9" ht="12" customHeight="1">
      <c r="A32" s="741"/>
      <c r="B32" s="747" t="s">
        <v>1054</v>
      </c>
      <c r="C32" s="743"/>
      <c r="D32" s="743"/>
      <c r="E32" s="743"/>
      <c r="F32" s="979"/>
      <c r="G32" s="186"/>
      <c r="H32" s="67"/>
      <c r="I32" s="67"/>
    </row>
    <row r="33" spans="1:9" ht="12" customHeight="1">
      <c r="A33" s="741"/>
      <c r="B33" s="747" t="s">
        <v>591</v>
      </c>
      <c r="C33" s="779"/>
      <c r="D33" s="779"/>
      <c r="E33" s="743"/>
      <c r="F33" s="979"/>
      <c r="G33" s="5"/>
      <c r="H33" s="67"/>
      <c r="I33" s="67"/>
    </row>
    <row r="34" spans="1:9" ht="12" customHeight="1" thickBot="1">
      <c r="A34" s="741"/>
      <c r="B34" s="748" t="s">
        <v>1041</v>
      </c>
      <c r="C34" s="743"/>
      <c r="D34" s="743"/>
      <c r="E34" s="775"/>
      <c r="F34" s="981"/>
      <c r="G34" s="183"/>
      <c r="H34" s="67"/>
      <c r="I34" s="67"/>
    </row>
    <row r="35" spans="1:9" ht="12" customHeight="1" thickBot="1">
      <c r="A35" s="773"/>
      <c r="B35" s="750" t="s">
        <v>904</v>
      </c>
      <c r="C35" s="751">
        <f>SUM(C29:C34)</f>
        <v>2500</v>
      </c>
      <c r="D35" s="751">
        <f>SUM(D29:D34)</f>
        <v>3214</v>
      </c>
      <c r="E35" s="751">
        <f>SUM(E29:E34)</f>
        <v>463</v>
      </c>
      <c r="F35" s="980">
        <f>SUM(E35/D35)</f>
        <v>0.14405724953329185</v>
      </c>
      <c r="G35" s="182"/>
      <c r="H35" s="67"/>
      <c r="I35" s="67"/>
    </row>
    <row r="36" spans="1:9" ht="12" customHeight="1">
      <c r="A36" s="753">
        <v>3080</v>
      </c>
      <c r="B36" s="771" t="s">
        <v>917</v>
      </c>
      <c r="C36" s="740">
        <f>SUM(C45)</f>
        <v>18500</v>
      </c>
      <c r="D36" s="740">
        <f>SUM(D45)</f>
        <v>18500</v>
      </c>
      <c r="E36" s="740">
        <f>SUM(E45)</f>
        <v>12749</v>
      </c>
      <c r="F36" s="979">
        <f>SUM(E36/D36)</f>
        <v>0.6891351351351351</v>
      </c>
      <c r="G36" s="4"/>
      <c r="H36" s="67"/>
      <c r="I36" s="67"/>
    </row>
    <row r="37" spans="1:9" ht="12" customHeight="1">
      <c r="A37" s="753">
        <v>3081</v>
      </c>
      <c r="B37" s="772" t="s">
        <v>918</v>
      </c>
      <c r="C37" s="740"/>
      <c r="D37" s="740"/>
      <c r="E37" s="740"/>
      <c r="F37" s="979"/>
      <c r="G37" s="5"/>
      <c r="H37" s="67"/>
      <c r="I37" s="67"/>
    </row>
    <row r="38" spans="1:9" ht="12" customHeight="1">
      <c r="A38" s="150"/>
      <c r="B38" s="742" t="s">
        <v>578</v>
      </c>
      <c r="C38" s="743"/>
      <c r="D38" s="743"/>
      <c r="E38" s="743"/>
      <c r="F38" s="979"/>
      <c r="G38" s="5"/>
      <c r="H38" s="67"/>
      <c r="I38" s="67"/>
    </row>
    <row r="39" spans="1:9" ht="12" customHeight="1">
      <c r="A39" s="150"/>
      <c r="B39" s="745" t="s">
        <v>1067</v>
      </c>
      <c r="C39" s="743"/>
      <c r="D39" s="743"/>
      <c r="E39" s="743"/>
      <c r="F39" s="979"/>
      <c r="G39" s="5"/>
      <c r="H39" s="67"/>
      <c r="I39" s="67"/>
    </row>
    <row r="40" spans="1:9" ht="12" customHeight="1">
      <c r="A40" s="150"/>
      <c r="B40" s="746" t="s">
        <v>1040</v>
      </c>
      <c r="C40" s="743">
        <v>10700</v>
      </c>
      <c r="D40" s="743">
        <v>10700</v>
      </c>
      <c r="E40" s="743">
        <v>6038</v>
      </c>
      <c r="F40" s="963">
        <f>SUM(E40/D40)</f>
        <v>0.5642990654205607</v>
      </c>
      <c r="G40" s="454"/>
      <c r="H40" s="67"/>
      <c r="I40" s="67"/>
    </row>
    <row r="41" spans="1:9" ht="12" customHeight="1">
      <c r="A41" s="150"/>
      <c r="B41" s="747" t="s">
        <v>1054</v>
      </c>
      <c r="C41" s="743">
        <v>7800</v>
      </c>
      <c r="D41" s="743"/>
      <c r="E41" s="743"/>
      <c r="F41" s="963"/>
      <c r="G41" s="5"/>
      <c r="H41" s="67"/>
      <c r="I41" s="67"/>
    </row>
    <row r="42" spans="1:9" ht="12" customHeight="1">
      <c r="A42" s="150"/>
      <c r="B42" s="747" t="s">
        <v>1216</v>
      </c>
      <c r="C42" s="743"/>
      <c r="D42" s="743">
        <v>7800</v>
      </c>
      <c r="E42" s="743">
        <v>6711</v>
      </c>
      <c r="F42" s="963">
        <f>SUM(E42/D42)</f>
        <v>0.8603846153846154</v>
      </c>
      <c r="G42" s="5"/>
      <c r="H42" s="67"/>
      <c r="I42" s="67"/>
    </row>
    <row r="43" spans="1:9" ht="12" customHeight="1">
      <c r="A43" s="150"/>
      <c r="B43" s="747" t="s">
        <v>591</v>
      </c>
      <c r="C43" s="743"/>
      <c r="D43" s="743"/>
      <c r="E43" s="743"/>
      <c r="F43" s="979"/>
      <c r="G43" s="5"/>
      <c r="H43" s="67"/>
      <c r="I43" s="67"/>
    </row>
    <row r="44" spans="1:9" ht="12" customHeight="1" thickBot="1">
      <c r="A44" s="741"/>
      <c r="B44" s="748" t="s">
        <v>1041</v>
      </c>
      <c r="C44" s="743"/>
      <c r="D44" s="743"/>
      <c r="E44" s="775"/>
      <c r="F44" s="981"/>
      <c r="G44" s="183"/>
      <c r="H44" s="67"/>
      <c r="I44" s="67"/>
    </row>
    <row r="45" spans="1:9" ht="12" customHeight="1" thickBot="1">
      <c r="A45" s="773"/>
      <c r="B45" s="750" t="s">
        <v>904</v>
      </c>
      <c r="C45" s="751">
        <f>SUM(C38:C44)</f>
        <v>18500</v>
      </c>
      <c r="D45" s="751">
        <f>SUM(D38:D44)</f>
        <v>18500</v>
      </c>
      <c r="E45" s="751">
        <f>SUM(E38:E44)</f>
        <v>12749</v>
      </c>
      <c r="F45" s="980">
        <f>SUM(E45/D45)</f>
        <v>0.6891351351351351</v>
      </c>
      <c r="G45" s="182"/>
      <c r="H45" s="67"/>
      <c r="I45" s="67"/>
    </row>
    <row r="46" spans="1:9" ht="12" customHeight="1">
      <c r="A46" s="753">
        <v>3090</v>
      </c>
      <c r="B46" s="771" t="s">
        <v>576</v>
      </c>
      <c r="C46" s="740">
        <f>SUM(C54)</f>
        <v>0</v>
      </c>
      <c r="D46" s="740">
        <f>SUM(D54)</f>
        <v>1486</v>
      </c>
      <c r="E46" s="740"/>
      <c r="F46" s="979">
        <f>SUM(E46/D46)</f>
        <v>0</v>
      </c>
      <c r="G46" s="4"/>
      <c r="H46" s="67"/>
      <c r="I46" s="67"/>
    </row>
    <row r="47" spans="1:9" ht="12" customHeight="1">
      <c r="A47" s="753">
        <v>3091</v>
      </c>
      <c r="B47" s="772" t="s">
        <v>931</v>
      </c>
      <c r="C47" s="740"/>
      <c r="D47" s="740"/>
      <c r="E47" s="740"/>
      <c r="F47" s="979"/>
      <c r="G47" s="634"/>
      <c r="H47" s="67"/>
      <c r="I47" s="67"/>
    </row>
    <row r="48" spans="1:9" ht="12" customHeight="1">
      <c r="A48" s="150"/>
      <c r="B48" s="742" t="s">
        <v>578</v>
      </c>
      <c r="C48" s="743"/>
      <c r="D48" s="743">
        <v>109</v>
      </c>
      <c r="E48" s="743">
        <v>109</v>
      </c>
      <c r="F48" s="963">
        <f>SUM(E48/D48)</f>
        <v>1</v>
      </c>
      <c r="G48" s="634"/>
      <c r="H48" s="67"/>
      <c r="I48" s="67"/>
    </row>
    <row r="49" spans="1:9" ht="12" customHeight="1">
      <c r="A49" s="150"/>
      <c r="B49" s="745" t="s">
        <v>1067</v>
      </c>
      <c r="C49" s="743"/>
      <c r="D49" s="743">
        <v>26</v>
      </c>
      <c r="E49" s="743">
        <v>26</v>
      </c>
      <c r="F49" s="963">
        <f>SUM(E49/D49)</f>
        <v>1</v>
      </c>
      <c r="G49" s="638"/>
      <c r="H49" s="67"/>
      <c r="I49" s="67"/>
    </row>
    <row r="50" spans="1:9" ht="12" customHeight="1">
      <c r="A50" s="150"/>
      <c r="B50" s="746" t="s">
        <v>1040</v>
      </c>
      <c r="C50" s="743"/>
      <c r="D50" s="743">
        <v>1351</v>
      </c>
      <c r="E50" s="743">
        <v>1351</v>
      </c>
      <c r="F50" s="963">
        <f>SUM(E50/D50)</f>
        <v>1</v>
      </c>
      <c r="G50" s="641"/>
      <c r="H50" s="67"/>
      <c r="I50" s="67"/>
    </row>
    <row r="51" spans="1:9" ht="12" customHeight="1">
      <c r="A51" s="150"/>
      <c r="B51" s="747" t="s">
        <v>1054</v>
      </c>
      <c r="C51" s="743"/>
      <c r="D51" s="743"/>
      <c r="E51" s="743"/>
      <c r="F51" s="979"/>
      <c r="G51" s="634"/>
      <c r="H51" s="67"/>
      <c r="I51" s="67"/>
    </row>
    <row r="52" spans="1:9" ht="12" customHeight="1">
      <c r="A52" s="150"/>
      <c r="B52" s="747" t="s">
        <v>591</v>
      </c>
      <c r="C52" s="743"/>
      <c r="D52" s="743"/>
      <c r="E52" s="743"/>
      <c r="F52" s="979"/>
      <c r="G52" s="634"/>
      <c r="H52" s="67"/>
      <c r="I52" s="67"/>
    </row>
    <row r="53" spans="1:9" ht="12" customHeight="1" thickBot="1">
      <c r="A53" s="741"/>
      <c r="B53" s="748" t="s">
        <v>1041</v>
      </c>
      <c r="C53" s="743"/>
      <c r="D53" s="743"/>
      <c r="E53" s="775"/>
      <c r="F53" s="981"/>
      <c r="G53" s="642"/>
      <c r="H53" s="67"/>
      <c r="I53" s="67"/>
    </row>
    <row r="54" spans="1:9" ht="12" customHeight="1" thickBot="1">
      <c r="A54" s="773"/>
      <c r="B54" s="750" t="s">
        <v>904</v>
      </c>
      <c r="C54" s="751">
        <f>SUM(C48:C53)</f>
        <v>0</v>
      </c>
      <c r="D54" s="751">
        <f>SUM(D48:D53)</f>
        <v>1486</v>
      </c>
      <c r="E54" s="751">
        <f>SUM(E48:E53)</f>
        <v>1486</v>
      </c>
      <c r="F54" s="980">
        <f>SUM(E54/D54)</f>
        <v>1</v>
      </c>
      <c r="G54" s="640"/>
      <c r="H54" s="67"/>
      <c r="I54" s="67"/>
    </row>
    <row r="55" spans="1:9" ht="12" customHeight="1" thickBot="1">
      <c r="A55" s="763">
        <v>3130</v>
      </c>
      <c r="B55" s="401" t="s">
        <v>595</v>
      </c>
      <c r="C55" s="751">
        <f>SUM(C56+C91)</f>
        <v>951500</v>
      </c>
      <c r="D55" s="751">
        <f>SUM(D56+D91)</f>
        <v>1072183</v>
      </c>
      <c r="E55" s="751">
        <f>SUM(E56+E91)</f>
        <v>921554</v>
      </c>
      <c r="F55" s="980">
        <f>SUM(E55/D55)</f>
        <v>0.85951185571866</v>
      </c>
      <c r="G55" s="182"/>
      <c r="H55" s="67"/>
      <c r="I55" s="67"/>
    </row>
    <row r="56" spans="1:9" ht="12" customHeight="1" thickBot="1">
      <c r="A56" s="753">
        <v>3110</v>
      </c>
      <c r="B56" s="401" t="s">
        <v>1015</v>
      </c>
      <c r="C56" s="751">
        <f>SUM(C65+C73+C81+C90)</f>
        <v>896500</v>
      </c>
      <c r="D56" s="751">
        <f>SUM(D65+D73+D81+D90)</f>
        <v>1008095</v>
      </c>
      <c r="E56" s="751">
        <f>SUM(E65+E73+E81+E90)</f>
        <v>880389</v>
      </c>
      <c r="F56" s="980">
        <f>SUM(E56/D56)</f>
        <v>0.8733194788189605</v>
      </c>
      <c r="G56" s="182"/>
      <c r="H56" s="67"/>
      <c r="I56" s="67"/>
    </row>
    <row r="57" spans="1:9" ht="12" customHeight="1">
      <c r="A57" s="766">
        <v>3111</v>
      </c>
      <c r="B57" s="774" t="s">
        <v>947</v>
      </c>
      <c r="C57" s="740"/>
      <c r="D57" s="740"/>
      <c r="E57" s="740"/>
      <c r="F57" s="979"/>
      <c r="G57" s="18" t="s">
        <v>950</v>
      </c>
      <c r="H57" s="67"/>
      <c r="I57" s="67"/>
    </row>
    <row r="58" spans="1:9" ht="12" customHeight="1">
      <c r="A58" s="741"/>
      <c r="B58" s="742" t="s">
        <v>578</v>
      </c>
      <c r="C58" s="743"/>
      <c r="D58" s="743"/>
      <c r="E58" s="743"/>
      <c r="F58" s="979"/>
      <c r="G58" s="181"/>
      <c r="H58" s="67"/>
      <c r="I58" s="67"/>
    </row>
    <row r="59" spans="1:9" ht="12" customHeight="1">
      <c r="A59" s="741"/>
      <c r="B59" s="745" t="s">
        <v>1067</v>
      </c>
      <c r="C59" s="743"/>
      <c r="D59" s="743"/>
      <c r="E59" s="743"/>
      <c r="F59" s="979"/>
      <c r="G59" s="181"/>
      <c r="H59" s="67"/>
      <c r="I59" s="67"/>
    </row>
    <row r="60" spans="1:9" ht="12" customHeight="1">
      <c r="A60" s="741"/>
      <c r="B60" s="746" t="s">
        <v>1040</v>
      </c>
      <c r="C60" s="743"/>
      <c r="D60" s="743">
        <v>7556</v>
      </c>
      <c r="E60" s="743">
        <v>7556</v>
      </c>
      <c r="F60" s="963">
        <f>SUM(E60/D60)</f>
        <v>1</v>
      </c>
      <c r="G60" s="181"/>
      <c r="H60" s="67"/>
      <c r="I60" s="67"/>
    </row>
    <row r="61" spans="1:9" ht="12" customHeight="1">
      <c r="A61" s="741"/>
      <c r="B61" s="747" t="s">
        <v>1054</v>
      </c>
      <c r="C61" s="743"/>
      <c r="D61" s="743"/>
      <c r="E61" s="743"/>
      <c r="F61" s="963"/>
      <c r="G61" s="181"/>
      <c r="H61" s="67"/>
      <c r="I61" s="67"/>
    </row>
    <row r="62" spans="1:9" ht="12" customHeight="1">
      <c r="A62" s="741"/>
      <c r="B62" s="747" t="s">
        <v>591</v>
      </c>
      <c r="C62" s="743"/>
      <c r="D62" s="743"/>
      <c r="E62" s="743"/>
      <c r="F62" s="963"/>
      <c r="G62" s="181"/>
      <c r="H62" s="67"/>
      <c r="I62" s="67"/>
    </row>
    <row r="63" spans="1:9" ht="12" customHeight="1">
      <c r="A63" s="741"/>
      <c r="B63" s="748" t="s">
        <v>569</v>
      </c>
      <c r="C63" s="743">
        <v>700000</v>
      </c>
      <c r="D63" s="743">
        <v>807444</v>
      </c>
      <c r="E63" s="743">
        <v>702188</v>
      </c>
      <c r="F63" s="963">
        <f>SUM(E63/D63)</f>
        <v>0.8696429721441983</v>
      </c>
      <c r="G63" s="181"/>
      <c r="H63" s="67"/>
      <c r="I63" s="67"/>
    </row>
    <row r="64" spans="1:9" ht="12" customHeight="1" thickBot="1">
      <c r="A64" s="741"/>
      <c r="B64" s="748" t="s">
        <v>1041</v>
      </c>
      <c r="C64" s="775"/>
      <c r="D64" s="775"/>
      <c r="E64" s="775"/>
      <c r="F64" s="981"/>
      <c r="G64" s="53"/>
      <c r="H64" s="67"/>
      <c r="I64" s="67"/>
    </row>
    <row r="65" spans="1:9" ht="12" customHeight="1" thickBot="1">
      <c r="A65" s="773"/>
      <c r="B65" s="750" t="s">
        <v>904</v>
      </c>
      <c r="C65" s="751">
        <f>SUM(C58:C63)</f>
        <v>700000</v>
      </c>
      <c r="D65" s="751">
        <f>SUM(D58:D63)</f>
        <v>815000</v>
      </c>
      <c r="E65" s="751">
        <f>SUM(E58:E63)</f>
        <v>709744</v>
      </c>
      <c r="F65" s="980">
        <f>SUM(E65/D65)</f>
        <v>0.8708515337423313</v>
      </c>
      <c r="G65" s="182"/>
      <c r="H65" s="67"/>
      <c r="I65" s="67"/>
    </row>
    <row r="66" spans="1:9" ht="12" customHeight="1">
      <c r="A66" s="85">
        <v>3112</v>
      </c>
      <c r="B66" s="102" t="s">
        <v>988</v>
      </c>
      <c r="C66" s="88"/>
      <c r="D66" s="88"/>
      <c r="E66" s="88"/>
      <c r="F66" s="979"/>
      <c r="G66" s="31"/>
      <c r="H66" s="67"/>
      <c r="I66" s="67"/>
    </row>
    <row r="67" spans="1:9" ht="12" customHeight="1">
      <c r="A67" s="83"/>
      <c r="B67" s="70" t="s">
        <v>578</v>
      </c>
      <c r="C67" s="76"/>
      <c r="D67" s="76"/>
      <c r="E67" s="76"/>
      <c r="F67" s="979"/>
      <c r="G67" s="181"/>
      <c r="H67" s="67"/>
      <c r="I67" s="67"/>
    </row>
    <row r="68" spans="1:9" ht="12" customHeight="1">
      <c r="A68" s="83"/>
      <c r="B68" s="7" t="s">
        <v>1067</v>
      </c>
      <c r="C68" s="76"/>
      <c r="D68" s="76"/>
      <c r="E68" s="76"/>
      <c r="F68" s="979"/>
      <c r="G68" s="181"/>
      <c r="H68" s="67"/>
      <c r="I68" s="67"/>
    </row>
    <row r="69" spans="1:9" ht="12" customHeight="1">
      <c r="A69" s="83"/>
      <c r="B69" s="84" t="s">
        <v>1040</v>
      </c>
      <c r="C69" s="76">
        <v>90000</v>
      </c>
      <c r="D69" s="76">
        <v>65595</v>
      </c>
      <c r="E69" s="76">
        <v>64372</v>
      </c>
      <c r="F69" s="963">
        <f>SUM(E69/D69)</f>
        <v>0.9813552862260843</v>
      </c>
      <c r="G69" s="181"/>
      <c r="H69" s="67"/>
      <c r="I69" s="67"/>
    </row>
    <row r="70" spans="1:9" ht="12" customHeight="1">
      <c r="A70" s="83"/>
      <c r="B70" s="10" t="s">
        <v>1054</v>
      </c>
      <c r="C70" s="76"/>
      <c r="D70" s="76"/>
      <c r="E70" s="76"/>
      <c r="F70" s="979"/>
      <c r="G70" s="181"/>
      <c r="H70" s="67"/>
      <c r="I70" s="67"/>
    </row>
    <row r="71" spans="1:9" ht="12" customHeight="1">
      <c r="A71" s="83"/>
      <c r="B71" s="10" t="s">
        <v>591</v>
      </c>
      <c r="C71" s="76"/>
      <c r="D71" s="76"/>
      <c r="E71" s="76"/>
      <c r="F71" s="979"/>
      <c r="G71" s="181"/>
      <c r="H71" s="67"/>
      <c r="I71" s="67"/>
    </row>
    <row r="72" spans="1:9" ht="12" customHeight="1" thickBot="1">
      <c r="A72" s="83"/>
      <c r="B72" s="73" t="s">
        <v>1041</v>
      </c>
      <c r="C72" s="76"/>
      <c r="D72" s="76"/>
      <c r="E72" s="77"/>
      <c r="F72" s="981"/>
      <c r="G72" s="181"/>
      <c r="H72" s="67"/>
      <c r="I72" s="67"/>
    </row>
    <row r="73" spans="1:9" ht="12" customHeight="1" thickBot="1">
      <c r="A73" s="79"/>
      <c r="B73" s="750" t="s">
        <v>904</v>
      </c>
      <c r="C73" s="81">
        <f>SUM(C67:C72)</f>
        <v>90000</v>
      </c>
      <c r="D73" s="81">
        <f>SUM(D67:D72)</f>
        <v>65595</v>
      </c>
      <c r="E73" s="81">
        <f>SUM(E67:E72)</f>
        <v>64372</v>
      </c>
      <c r="F73" s="980">
        <f>SUM(E73/D73)</f>
        <v>0.9813552862260843</v>
      </c>
      <c r="G73" s="182"/>
      <c r="H73" s="67"/>
      <c r="I73" s="67"/>
    </row>
    <row r="74" spans="1:9" ht="12" customHeight="1">
      <c r="A74" s="85">
        <v>3113</v>
      </c>
      <c r="B74" s="97" t="s">
        <v>1016</v>
      </c>
      <c r="C74" s="98"/>
      <c r="D74" s="98"/>
      <c r="E74" s="88"/>
      <c r="F74" s="979"/>
      <c r="G74" s="4"/>
      <c r="H74" s="67"/>
      <c r="I74" s="67"/>
    </row>
    <row r="75" spans="1:9" ht="12" customHeight="1">
      <c r="A75" s="83"/>
      <c r="B75" s="70" t="s">
        <v>578</v>
      </c>
      <c r="C75" s="76"/>
      <c r="D75" s="76"/>
      <c r="E75" s="76"/>
      <c r="F75" s="979"/>
      <c r="G75" s="181"/>
      <c r="H75" s="67"/>
      <c r="I75" s="67"/>
    </row>
    <row r="76" spans="1:9" ht="12" customHeight="1">
      <c r="A76" s="83"/>
      <c r="B76" s="7" t="s">
        <v>1067</v>
      </c>
      <c r="C76" s="76"/>
      <c r="D76" s="76"/>
      <c r="E76" s="76"/>
      <c r="F76" s="979"/>
      <c r="G76" s="181"/>
      <c r="H76" s="67"/>
      <c r="I76" s="67"/>
    </row>
    <row r="77" spans="1:9" ht="12" customHeight="1">
      <c r="A77" s="83"/>
      <c r="B77" s="84" t="s">
        <v>1040</v>
      </c>
      <c r="C77" s="76">
        <v>19500</v>
      </c>
      <c r="D77" s="76">
        <v>19500</v>
      </c>
      <c r="E77" s="76">
        <v>17132</v>
      </c>
      <c r="F77" s="963">
        <f>SUM(E77/D77)</f>
        <v>0.8785641025641026</v>
      </c>
      <c r="G77" s="181"/>
      <c r="H77" s="67"/>
      <c r="I77" s="67"/>
    </row>
    <row r="78" spans="1:9" ht="12" customHeight="1">
      <c r="A78" s="83"/>
      <c r="B78" s="10" t="s">
        <v>1054</v>
      </c>
      <c r="C78" s="76"/>
      <c r="D78" s="76"/>
      <c r="E78" s="76"/>
      <c r="F78" s="979"/>
      <c r="G78" s="181"/>
      <c r="H78" s="67"/>
      <c r="I78" s="67"/>
    </row>
    <row r="79" spans="1:9" ht="12" customHeight="1">
      <c r="A79" s="83"/>
      <c r="B79" s="10" t="s">
        <v>591</v>
      </c>
      <c r="C79" s="76"/>
      <c r="D79" s="76"/>
      <c r="E79" s="76"/>
      <c r="F79" s="979"/>
      <c r="G79" s="181"/>
      <c r="H79" s="67"/>
      <c r="I79" s="67"/>
    </row>
    <row r="80" spans="1:9" ht="12" customHeight="1" thickBot="1">
      <c r="A80" s="83"/>
      <c r="B80" s="73" t="s">
        <v>1041</v>
      </c>
      <c r="C80" s="76"/>
      <c r="D80" s="76"/>
      <c r="E80" s="77"/>
      <c r="F80" s="981"/>
      <c r="G80" s="181"/>
      <c r="H80" s="67"/>
      <c r="I80" s="67"/>
    </row>
    <row r="81" spans="1:9" ht="12" customHeight="1" thickBot="1">
      <c r="A81" s="79"/>
      <c r="B81" s="750" t="s">
        <v>904</v>
      </c>
      <c r="C81" s="81">
        <f>SUM(C75:C80)</f>
        <v>19500</v>
      </c>
      <c r="D81" s="81">
        <f>SUM(D75:D80)</f>
        <v>19500</v>
      </c>
      <c r="E81" s="81">
        <f>SUM(E75:E80)</f>
        <v>17132</v>
      </c>
      <c r="F81" s="980">
        <f>SUM(E81/D81)</f>
        <v>0.8785641025641026</v>
      </c>
      <c r="G81" s="182"/>
      <c r="H81" s="67"/>
      <c r="I81" s="67"/>
    </row>
    <row r="82" spans="1:9" ht="12" customHeight="1">
      <c r="A82" s="85">
        <v>3114</v>
      </c>
      <c r="B82" s="102" t="s">
        <v>598</v>
      </c>
      <c r="C82" s="88"/>
      <c r="D82" s="88"/>
      <c r="E82" s="88"/>
      <c r="F82" s="979"/>
      <c r="G82" s="105"/>
      <c r="H82" s="67"/>
      <c r="I82" s="67"/>
    </row>
    <row r="83" spans="1:9" ht="12" customHeight="1">
      <c r="A83" s="83"/>
      <c r="B83" s="70" t="s">
        <v>578</v>
      </c>
      <c r="C83" s="76"/>
      <c r="D83" s="76"/>
      <c r="E83" s="76"/>
      <c r="F83" s="979"/>
      <c r="G83" s="181"/>
      <c r="H83" s="67"/>
      <c r="I83" s="67"/>
    </row>
    <row r="84" spans="1:9" ht="12" customHeight="1">
      <c r="A84" s="83"/>
      <c r="B84" s="7" t="s">
        <v>1067</v>
      </c>
      <c r="C84" s="76"/>
      <c r="D84" s="76"/>
      <c r="E84" s="76"/>
      <c r="F84" s="979"/>
      <c r="G84" s="181"/>
      <c r="H84" s="67"/>
      <c r="I84" s="67"/>
    </row>
    <row r="85" spans="1:9" ht="12" customHeight="1">
      <c r="A85" s="83"/>
      <c r="B85" s="84" t="s">
        <v>1040</v>
      </c>
      <c r="C85" s="76">
        <v>87000</v>
      </c>
      <c r="D85" s="76">
        <v>107441</v>
      </c>
      <c r="E85" s="76">
        <v>88582</v>
      </c>
      <c r="F85" s="963">
        <f>SUM(E85/D85)</f>
        <v>0.8244711050716207</v>
      </c>
      <c r="G85" s="181"/>
      <c r="H85" s="67"/>
      <c r="I85" s="67"/>
    </row>
    <row r="86" spans="1:9" ht="12" customHeight="1">
      <c r="A86" s="83"/>
      <c r="B86" s="10" t="s">
        <v>1054</v>
      </c>
      <c r="C86" s="76"/>
      <c r="D86" s="76"/>
      <c r="E86" s="76"/>
      <c r="F86" s="979"/>
      <c r="G86" s="181"/>
      <c r="H86" s="67"/>
      <c r="I86" s="67"/>
    </row>
    <row r="87" spans="1:9" ht="12" customHeight="1">
      <c r="A87" s="83"/>
      <c r="B87" s="10" t="s">
        <v>591</v>
      </c>
      <c r="C87" s="76"/>
      <c r="D87" s="76"/>
      <c r="E87" s="76"/>
      <c r="F87" s="979"/>
      <c r="G87" s="181"/>
      <c r="H87" s="67"/>
      <c r="I87" s="67"/>
    </row>
    <row r="88" spans="1:9" ht="12" customHeight="1">
      <c r="A88" s="69"/>
      <c r="B88" s="73" t="s">
        <v>1212</v>
      </c>
      <c r="C88" s="76"/>
      <c r="D88" s="76"/>
      <c r="E88" s="76"/>
      <c r="F88" s="979"/>
      <c r="G88" s="181"/>
      <c r="H88" s="67"/>
      <c r="I88" s="67"/>
    </row>
    <row r="89" spans="1:9" ht="12" customHeight="1" thickBot="1">
      <c r="A89" s="69"/>
      <c r="B89" s="54" t="s">
        <v>415</v>
      </c>
      <c r="C89" s="77"/>
      <c r="D89" s="77">
        <v>559</v>
      </c>
      <c r="E89" s="77">
        <v>559</v>
      </c>
      <c r="F89" s="964">
        <f>SUM(E89/D89)</f>
        <v>1</v>
      </c>
      <c r="G89" s="53"/>
      <c r="H89" s="67"/>
      <c r="I89" s="67"/>
    </row>
    <row r="90" spans="1:9" ht="12" customHeight="1" thickBot="1">
      <c r="A90" s="51"/>
      <c r="B90" s="750" t="s">
        <v>904</v>
      </c>
      <c r="C90" s="81">
        <f>SUM(C83:C88)</f>
        <v>87000</v>
      </c>
      <c r="D90" s="81">
        <f>SUM(D83:D89)</f>
        <v>108000</v>
      </c>
      <c r="E90" s="81">
        <f>SUM(E83:E89)</f>
        <v>89141</v>
      </c>
      <c r="F90" s="980">
        <f>SUM(E90/D90)</f>
        <v>0.8253796296296296</v>
      </c>
      <c r="G90" s="182"/>
      <c r="H90" s="67"/>
      <c r="I90" s="67"/>
    </row>
    <row r="91" spans="1:9" ht="12" customHeight="1" thickBot="1">
      <c r="A91" s="140">
        <v>3120</v>
      </c>
      <c r="B91" s="72" t="s">
        <v>1065</v>
      </c>
      <c r="C91" s="81">
        <f>SUM(C99+C107+C115+C123+C131)</f>
        <v>55000</v>
      </c>
      <c r="D91" s="81">
        <f>SUM(D99+D107+D115+D123+D131)</f>
        <v>64088</v>
      </c>
      <c r="E91" s="81">
        <f>SUM(E99+E107+E115+E123+E131)</f>
        <v>41165</v>
      </c>
      <c r="F91" s="980">
        <f>SUM(E91/D91)</f>
        <v>0.6423199350892522</v>
      </c>
      <c r="G91" s="182"/>
      <c r="H91" s="67"/>
      <c r="I91" s="67"/>
    </row>
    <row r="92" spans="1:9" ht="12" customHeight="1">
      <c r="A92" s="15">
        <v>3121</v>
      </c>
      <c r="B92" s="179" t="s">
        <v>1005</v>
      </c>
      <c r="C92" s="98"/>
      <c r="D92" s="98"/>
      <c r="E92" s="88"/>
      <c r="F92" s="979"/>
      <c r="G92" s="4"/>
      <c r="H92" s="67"/>
      <c r="I92" s="67"/>
    </row>
    <row r="93" spans="1:9" ht="12" customHeight="1">
      <c r="A93" s="15"/>
      <c r="B93" s="70" t="s">
        <v>578</v>
      </c>
      <c r="C93" s="45"/>
      <c r="D93" s="45"/>
      <c r="E93" s="88"/>
      <c r="F93" s="979"/>
      <c r="G93" s="5"/>
      <c r="H93" s="67"/>
      <c r="I93" s="67"/>
    </row>
    <row r="94" spans="1:9" ht="12" customHeight="1">
      <c r="A94" s="15"/>
      <c r="B94" s="7" t="s">
        <v>1067</v>
      </c>
      <c r="C94" s="45"/>
      <c r="D94" s="45"/>
      <c r="E94" s="88"/>
      <c r="F94" s="979"/>
      <c r="G94" s="5"/>
      <c r="H94" s="67"/>
      <c r="I94" s="67"/>
    </row>
    <row r="95" spans="1:9" ht="12" customHeight="1">
      <c r="A95" s="85"/>
      <c r="B95" s="84" t="s">
        <v>1040</v>
      </c>
      <c r="C95" s="162">
        <v>1000</v>
      </c>
      <c r="D95" s="162">
        <v>1000</v>
      </c>
      <c r="E95" s="251">
        <v>982</v>
      </c>
      <c r="F95" s="963">
        <f>SUM(E95/D95)</f>
        <v>0.982</v>
      </c>
      <c r="G95" s="217"/>
      <c r="H95" s="67"/>
      <c r="I95" s="67"/>
    </row>
    <row r="96" spans="1:9" ht="12" customHeight="1">
      <c r="A96" s="15"/>
      <c r="B96" s="10" t="s">
        <v>1054</v>
      </c>
      <c r="C96" s="45"/>
      <c r="D96" s="45"/>
      <c r="E96" s="88"/>
      <c r="F96" s="979"/>
      <c r="G96" s="5"/>
      <c r="H96" s="67"/>
      <c r="I96" s="67"/>
    </row>
    <row r="97" spans="1:9" ht="12" customHeight="1">
      <c r="A97" s="15"/>
      <c r="B97" s="10" t="s">
        <v>591</v>
      </c>
      <c r="C97" s="45"/>
      <c r="D97" s="45"/>
      <c r="E97" s="88"/>
      <c r="F97" s="979"/>
      <c r="G97" s="5"/>
      <c r="H97" s="67"/>
      <c r="I97" s="67"/>
    </row>
    <row r="98" spans="1:9" ht="12" customHeight="1" thickBot="1">
      <c r="A98" s="15"/>
      <c r="B98" s="73" t="s">
        <v>1041</v>
      </c>
      <c r="C98" s="46"/>
      <c r="D98" s="46"/>
      <c r="E98" s="46"/>
      <c r="F98" s="981"/>
      <c r="G98" s="3"/>
      <c r="H98" s="67"/>
      <c r="I98" s="67"/>
    </row>
    <row r="99" spans="1:9" ht="12" customHeight="1" thickBot="1">
      <c r="A99" s="51"/>
      <c r="B99" s="750" t="s">
        <v>904</v>
      </c>
      <c r="C99" s="81">
        <f>SUM(C95:C98)</f>
        <v>1000</v>
      </c>
      <c r="D99" s="81">
        <f>SUM(D95:D98)</f>
        <v>1000</v>
      </c>
      <c r="E99" s="81">
        <f>SUM(E95:E98)</f>
        <v>982</v>
      </c>
      <c r="F99" s="980">
        <f>SUM(E99/D99)</f>
        <v>0.982</v>
      </c>
      <c r="G99" s="182"/>
      <c r="H99" s="67"/>
      <c r="I99" s="67"/>
    </row>
    <row r="100" spans="1:9" ht="12" customHeight="1">
      <c r="A100" s="85">
        <v>3122</v>
      </c>
      <c r="B100" s="102" t="s">
        <v>987</v>
      </c>
      <c r="C100" s="88"/>
      <c r="D100" s="88"/>
      <c r="E100" s="88"/>
      <c r="F100" s="979"/>
      <c r="G100" s="22"/>
      <c r="H100" s="67"/>
      <c r="I100" s="67"/>
    </row>
    <row r="101" spans="1:9" ht="12" customHeight="1">
      <c r="A101" s="83"/>
      <c r="B101" s="70" t="s">
        <v>578</v>
      </c>
      <c r="C101" s="76"/>
      <c r="D101" s="76"/>
      <c r="E101" s="76"/>
      <c r="F101" s="979"/>
      <c r="G101" s="181"/>
      <c r="H101" s="67"/>
      <c r="I101" s="67"/>
    </row>
    <row r="102" spans="1:9" ht="12" customHeight="1">
      <c r="A102" s="83"/>
      <c r="B102" s="7" t="s">
        <v>1067</v>
      </c>
      <c r="C102" s="76"/>
      <c r="D102" s="76"/>
      <c r="E102" s="76"/>
      <c r="F102" s="979"/>
      <c r="G102" s="181"/>
      <c r="H102" s="67"/>
      <c r="I102" s="67"/>
    </row>
    <row r="103" spans="1:9" ht="12" customHeight="1">
      <c r="A103" s="83"/>
      <c r="B103" s="84" t="s">
        <v>1040</v>
      </c>
      <c r="C103" s="76">
        <v>15000</v>
      </c>
      <c r="D103" s="76">
        <v>20000</v>
      </c>
      <c r="E103" s="76">
        <v>14379</v>
      </c>
      <c r="F103" s="963">
        <f>SUM(E103/D103)</f>
        <v>0.71895</v>
      </c>
      <c r="G103" s="181"/>
      <c r="H103" s="67"/>
      <c r="I103" s="67"/>
    </row>
    <row r="104" spans="1:9" ht="12" customHeight="1">
      <c r="A104" s="83"/>
      <c r="B104" s="10" t="s">
        <v>1054</v>
      </c>
      <c r="C104" s="76"/>
      <c r="D104" s="76"/>
      <c r="E104" s="76"/>
      <c r="F104" s="979"/>
      <c r="G104" s="181"/>
      <c r="H104" s="67"/>
      <c r="I104" s="67"/>
    </row>
    <row r="105" spans="1:9" ht="12" customHeight="1">
      <c r="A105" s="83"/>
      <c r="B105" s="10" t="s">
        <v>591</v>
      </c>
      <c r="C105" s="76"/>
      <c r="D105" s="76"/>
      <c r="E105" s="76"/>
      <c r="F105" s="979"/>
      <c r="G105" s="181"/>
      <c r="H105" s="67"/>
      <c r="I105" s="67"/>
    </row>
    <row r="106" spans="1:9" ht="12" customHeight="1" thickBot="1">
      <c r="A106" s="83"/>
      <c r="B106" s="73" t="s">
        <v>1041</v>
      </c>
      <c r="C106" s="76"/>
      <c r="D106" s="76"/>
      <c r="E106" s="77"/>
      <c r="F106" s="981"/>
      <c r="G106" s="181"/>
      <c r="H106" s="67"/>
      <c r="I106" s="67"/>
    </row>
    <row r="107" spans="1:9" ht="12" customHeight="1" thickBot="1">
      <c r="A107" s="79"/>
      <c r="B107" s="750" t="s">
        <v>904</v>
      </c>
      <c r="C107" s="81">
        <f>SUM(C101:C106)</f>
        <v>15000</v>
      </c>
      <c r="D107" s="81">
        <f>SUM(D101:D106)</f>
        <v>20000</v>
      </c>
      <c r="E107" s="81">
        <f>SUM(E101:E106)</f>
        <v>14379</v>
      </c>
      <c r="F107" s="980">
        <f>SUM(E107/D107)</f>
        <v>0.71895</v>
      </c>
      <c r="G107" s="182"/>
      <c r="H107" s="67"/>
      <c r="I107" s="67"/>
    </row>
    <row r="108" spans="1:9" ht="12" customHeight="1">
      <c r="A108" s="85">
        <v>3123</v>
      </c>
      <c r="B108" s="97" t="s">
        <v>597</v>
      </c>
      <c r="C108" s="98"/>
      <c r="D108" s="98"/>
      <c r="E108" s="88"/>
      <c r="F108" s="979"/>
      <c r="G108" s="18"/>
      <c r="H108" s="67"/>
      <c r="I108" s="67"/>
    </row>
    <row r="109" spans="1:9" ht="12" customHeight="1">
      <c r="A109" s="83"/>
      <c r="B109" s="70" t="s">
        <v>578</v>
      </c>
      <c r="C109" s="76"/>
      <c r="D109" s="76"/>
      <c r="E109" s="76"/>
      <c r="F109" s="979"/>
      <c r="G109" s="181"/>
      <c r="H109" s="67"/>
      <c r="I109" s="67"/>
    </row>
    <row r="110" spans="1:9" ht="12" customHeight="1">
      <c r="A110" s="83"/>
      <c r="B110" s="7" t="s">
        <v>1067</v>
      </c>
      <c r="C110" s="76"/>
      <c r="D110" s="76"/>
      <c r="E110" s="76"/>
      <c r="F110" s="979"/>
      <c r="G110" s="181"/>
      <c r="H110" s="67"/>
      <c r="I110" s="67"/>
    </row>
    <row r="111" spans="1:9" ht="12" customHeight="1">
      <c r="A111" s="83"/>
      <c r="B111" s="84" t="s">
        <v>1040</v>
      </c>
      <c r="C111" s="76">
        <v>25000</v>
      </c>
      <c r="D111" s="76">
        <v>28938</v>
      </c>
      <c r="E111" s="76">
        <v>15703</v>
      </c>
      <c r="F111" s="963">
        <f>SUM(E111/D111)</f>
        <v>0.5426428916994954</v>
      </c>
      <c r="G111" s="181"/>
      <c r="H111" s="67"/>
      <c r="I111" s="67"/>
    </row>
    <row r="112" spans="1:9" ht="12" customHeight="1">
      <c r="A112" s="83"/>
      <c r="B112" s="10" t="s">
        <v>1054</v>
      </c>
      <c r="C112" s="76"/>
      <c r="D112" s="76"/>
      <c r="E112" s="76"/>
      <c r="F112" s="979"/>
      <c r="G112" s="181"/>
      <c r="H112" s="67"/>
      <c r="I112" s="67"/>
    </row>
    <row r="113" spans="1:9" ht="12" customHeight="1">
      <c r="A113" s="83"/>
      <c r="B113" s="10" t="s">
        <v>591</v>
      </c>
      <c r="C113" s="76"/>
      <c r="D113" s="76"/>
      <c r="E113" s="76"/>
      <c r="F113" s="979"/>
      <c r="G113" s="181"/>
      <c r="H113" s="67"/>
      <c r="I113" s="67"/>
    </row>
    <row r="114" spans="1:9" ht="12" customHeight="1" thickBot="1">
      <c r="A114" s="83"/>
      <c r="B114" s="73" t="s">
        <v>1041</v>
      </c>
      <c r="C114" s="76"/>
      <c r="D114" s="76"/>
      <c r="E114" s="77"/>
      <c r="F114" s="981"/>
      <c r="G114" s="181"/>
      <c r="H114" s="67"/>
      <c r="I114" s="67"/>
    </row>
    <row r="115" spans="1:9" ht="12" customHeight="1" thickBot="1">
      <c r="A115" s="79"/>
      <c r="B115" s="750" t="s">
        <v>904</v>
      </c>
      <c r="C115" s="81">
        <f>SUM(C109:C114)</f>
        <v>25000</v>
      </c>
      <c r="D115" s="81">
        <f>SUM(D109:D114)</f>
        <v>28938</v>
      </c>
      <c r="E115" s="81">
        <f>SUM(E109:E114)</f>
        <v>15703</v>
      </c>
      <c r="F115" s="980">
        <f>SUM(E115/D115)</f>
        <v>0.5426428916994954</v>
      </c>
      <c r="G115" s="182"/>
      <c r="H115" s="67"/>
      <c r="I115" s="67"/>
    </row>
    <row r="116" spans="1:9" ht="12" customHeight="1">
      <c r="A116" s="85">
        <v>3124</v>
      </c>
      <c r="B116" s="97" t="s">
        <v>605</v>
      </c>
      <c r="C116" s="98"/>
      <c r="D116" s="98"/>
      <c r="E116" s="88"/>
      <c r="F116" s="979"/>
      <c r="G116" s="18" t="s">
        <v>950</v>
      </c>
      <c r="H116" s="67"/>
      <c r="I116" s="67"/>
    </row>
    <row r="117" spans="1:9" ht="12" customHeight="1">
      <c r="A117" s="83"/>
      <c r="B117" s="70" t="s">
        <v>578</v>
      </c>
      <c r="C117" s="76"/>
      <c r="D117" s="76"/>
      <c r="E117" s="76"/>
      <c r="F117" s="979"/>
      <c r="G117" s="181"/>
      <c r="H117" s="67"/>
      <c r="I117" s="67"/>
    </row>
    <row r="118" spans="1:9" ht="12" customHeight="1">
      <c r="A118" s="83"/>
      <c r="B118" s="7" t="s">
        <v>1067</v>
      </c>
      <c r="C118" s="76"/>
      <c r="D118" s="76"/>
      <c r="E118" s="76"/>
      <c r="F118" s="979"/>
      <c r="G118" s="181"/>
      <c r="H118" s="67"/>
      <c r="I118" s="67"/>
    </row>
    <row r="119" spans="1:9" ht="12" customHeight="1">
      <c r="A119" s="83"/>
      <c r="B119" s="84" t="s">
        <v>1040</v>
      </c>
      <c r="C119" s="76">
        <v>10000</v>
      </c>
      <c r="D119" s="76">
        <v>10150</v>
      </c>
      <c r="E119" s="76">
        <v>8052</v>
      </c>
      <c r="F119" s="963">
        <f>SUM(E119/D119)</f>
        <v>0.7933004926108375</v>
      </c>
      <c r="G119" s="181"/>
      <c r="H119" s="67"/>
      <c r="I119" s="67"/>
    </row>
    <row r="120" spans="1:9" ht="12" customHeight="1">
      <c r="A120" s="83"/>
      <c r="B120" s="10" t="s">
        <v>1054</v>
      </c>
      <c r="C120" s="76"/>
      <c r="D120" s="76"/>
      <c r="E120" s="76"/>
      <c r="F120" s="979"/>
      <c r="G120" s="181"/>
      <c r="H120" s="67"/>
      <c r="I120" s="67"/>
    </row>
    <row r="121" spans="1:9" ht="12" customHeight="1">
      <c r="A121" s="83"/>
      <c r="B121" s="10" t="s">
        <v>591</v>
      </c>
      <c r="C121" s="76"/>
      <c r="D121" s="76"/>
      <c r="E121" s="76"/>
      <c r="F121" s="979"/>
      <c r="G121" s="181"/>
      <c r="H121" s="67"/>
      <c r="I121" s="67"/>
    </row>
    <row r="122" spans="1:9" ht="12" customHeight="1" thickBot="1">
      <c r="A122" s="83"/>
      <c r="B122" s="73" t="s">
        <v>1041</v>
      </c>
      <c r="C122" s="76"/>
      <c r="D122" s="76"/>
      <c r="E122" s="77"/>
      <c r="F122" s="981"/>
      <c r="G122" s="181"/>
      <c r="H122" s="67"/>
      <c r="I122" s="67"/>
    </row>
    <row r="123" spans="1:9" ht="12" customHeight="1" thickBot="1">
      <c r="A123" s="79"/>
      <c r="B123" s="750" t="s">
        <v>904</v>
      </c>
      <c r="C123" s="81">
        <f>SUM(C117:C122)</f>
        <v>10000</v>
      </c>
      <c r="D123" s="81">
        <f>SUM(D117:D122)</f>
        <v>10150</v>
      </c>
      <c r="E123" s="81">
        <f>SUM(E117:E122)</f>
        <v>8052</v>
      </c>
      <c r="F123" s="980">
        <f>SUM(E123/D123)</f>
        <v>0.7933004926108375</v>
      </c>
      <c r="G123" s="182"/>
      <c r="H123" s="67"/>
      <c r="I123" s="67"/>
    </row>
    <row r="124" spans="1:9" ht="12" customHeight="1">
      <c r="A124" s="85">
        <v>3125</v>
      </c>
      <c r="B124" s="97" t="s">
        <v>115</v>
      </c>
      <c r="C124" s="98"/>
      <c r="D124" s="98"/>
      <c r="E124" s="88"/>
      <c r="F124" s="979"/>
      <c r="G124" s="18"/>
      <c r="H124" s="67"/>
      <c r="I124" s="67"/>
    </row>
    <row r="125" spans="1:9" ht="12" customHeight="1">
      <c r="A125" s="83"/>
      <c r="B125" s="70" t="s">
        <v>578</v>
      </c>
      <c r="C125" s="76"/>
      <c r="D125" s="76"/>
      <c r="E125" s="76"/>
      <c r="F125" s="979"/>
      <c r="G125" s="181"/>
      <c r="H125" s="67"/>
      <c r="I125" s="67"/>
    </row>
    <row r="126" spans="1:9" ht="12" customHeight="1">
      <c r="A126" s="83"/>
      <c r="B126" s="7" t="s">
        <v>1067</v>
      </c>
      <c r="C126" s="76"/>
      <c r="D126" s="76"/>
      <c r="E126" s="76"/>
      <c r="F126" s="979"/>
      <c r="G126" s="181"/>
      <c r="H126" s="67"/>
      <c r="I126" s="67"/>
    </row>
    <row r="127" spans="1:9" ht="12" customHeight="1">
      <c r="A127" s="83"/>
      <c r="B127" s="84" t="s">
        <v>1040</v>
      </c>
      <c r="C127" s="76">
        <v>4000</v>
      </c>
      <c r="D127" s="76">
        <v>4000</v>
      </c>
      <c r="E127" s="76">
        <v>2049</v>
      </c>
      <c r="F127" s="963">
        <f>SUM(E127/D127)</f>
        <v>0.51225</v>
      </c>
      <c r="G127" s="181"/>
      <c r="H127" s="67"/>
      <c r="I127" s="67"/>
    </row>
    <row r="128" spans="1:9" ht="12" customHeight="1">
      <c r="A128" s="83"/>
      <c r="B128" s="10" t="s">
        <v>1054</v>
      </c>
      <c r="C128" s="76"/>
      <c r="D128" s="76"/>
      <c r="E128" s="76"/>
      <c r="F128" s="979"/>
      <c r="G128" s="181"/>
      <c r="H128" s="67"/>
      <c r="I128" s="67"/>
    </row>
    <row r="129" spans="1:9" ht="12" customHeight="1">
      <c r="A129" s="83"/>
      <c r="B129" s="10" t="s">
        <v>591</v>
      </c>
      <c r="C129" s="76"/>
      <c r="D129" s="76"/>
      <c r="E129" s="76"/>
      <c r="F129" s="979"/>
      <c r="G129" s="181"/>
      <c r="H129" s="67"/>
      <c r="I129" s="67"/>
    </row>
    <row r="130" spans="1:9" ht="12" customHeight="1" thickBot="1">
      <c r="A130" s="83"/>
      <c r="B130" s="73" t="s">
        <v>1041</v>
      </c>
      <c r="C130" s="76"/>
      <c r="D130" s="76"/>
      <c r="E130" s="77"/>
      <c r="F130" s="981"/>
      <c r="G130" s="181"/>
      <c r="H130" s="67"/>
      <c r="I130" s="67"/>
    </row>
    <row r="131" spans="1:9" ht="12" customHeight="1" thickBot="1">
      <c r="A131" s="79"/>
      <c r="B131" s="750" t="s">
        <v>904</v>
      </c>
      <c r="C131" s="81">
        <f>SUM(C125:C130)</f>
        <v>4000</v>
      </c>
      <c r="D131" s="81">
        <f>SUM(D125:D130)</f>
        <v>4000</v>
      </c>
      <c r="E131" s="81">
        <f>SUM(E125:E130)</f>
        <v>2049</v>
      </c>
      <c r="F131" s="980">
        <f>SUM(E131/D131)</f>
        <v>0.51225</v>
      </c>
      <c r="G131" s="182"/>
      <c r="H131" s="67"/>
      <c r="I131" s="67"/>
    </row>
    <row r="132" spans="1:9" ht="12" customHeight="1" thickBot="1">
      <c r="A132" s="140">
        <v>3140</v>
      </c>
      <c r="B132" s="86" t="s">
        <v>608</v>
      </c>
      <c r="C132" s="87">
        <f>SUM(C140+C148+C158+C166+C174)</f>
        <v>53500</v>
      </c>
      <c r="D132" s="87">
        <f>SUM(D140+D148+D158+D166+D174)</f>
        <v>59089</v>
      </c>
      <c r="E132" s="81">
        <f>SUM(E140+E148+E158+E166+E174)</f>
        <v>35251</v>
      </c>
      <c r="F132" s="982">
        <f>SUM(E132/D132)</f>
        <v>0.5965746585658921</v>
      </c>
      <c r="G132" s="182"/>
      <c r="H132" s="67"/>
      <c r="I132" s="67"/>
    </row>
    <row r="133" spans="1:9" ht="12" customHeight="1">
      <c r="A133" s="85">
        <v>3141</v>
      </c>
      <c r="B133" s="97" t="s">
        <v>648</v>
      </c>
      <c r="C133" s="98"/>
      <c r="D133" s="98"/>
      <c r="E133" s="88"/>
      <c r="F133" s="979"/>
      <c r="G133" s="181"/>
      <c r="H133" s="67"/>
      <c r="I133" s="67"/>
    </row>
    <row r="134" spans="1:9" ht="12" customHeight="1">
      <c r="A134" s="83"/>
      <c r="B134" s="70" t="s">
        <v>578</v>
      </c>
      <c r="C134" s="76"/>
      <c r="D134" s="76"/>
      <c r="E134" s="76"/>
      <c r="F134" s="979"/>
      <c r="G134" s="181"/>
      <c r="H134" s="67"/>
      <c r="I134" s="67"/>
    </row>
    <row r="135" spans="1:9" ht="12" customHeight="1">
      <c r="A135" s="83"/>
      <c r="B135" s="7" t="s">
        <v>1067</v>
      </c>
      <c r="C135" s="76"/>
      <c r="D135" s="76"/>
      <c r="E135" s="76"/>
      <c r="F135" s="979"/>
      <c r="G135" s="181"/>
      <c r="H135" s="67"/>
      <c r="I135" s="67"/>
    </row>
    <row r="136" spans="1:9" ht="12" customHeight="1">
      <c r="A136" s="83"/>
      <c r="B136" s="84" t="s">
        <v>1040</v>
      </c>
      <c r="C136" s="76"/>
      <c r="D136" s="76">
        <v>5</v>
      </c>
      <c r="E136" s="76">
        <v>4</v>
      </c>
      <c r="F136" s="963">
        <f>SUM(E136/D136)</f>
        <v>0.8</v>
      </c>
      <c r="G136" s="992">
        <v>4</v>
      </c>
      <c r="H136" s="67"/>
      <c r="I136" s="67"/>
    </row>
    <row r="137" spans="1:9" ht="12" customHeight="1">
      <c r="A137" s="83"/>
      <c r="B137" s="10" t="s">
        <v>1054</v>
      </c>
      <c r="C137" s="251">
        <v>29000</v>
      </c>
      <c r="D137" s="251">
        <v>30127</v>
      </c>
      <c r="E137" s="251">
        <v>14714</v>
      </c>
      <c r="F137" s="963">
        <f>SUM(E137/D137)</f>
        <v>0.4883991104325024</v>
      </c>
      <c r="G137" s="181"/>
      <c r="H137" s="67"/>
      <c r="I137" s="67"/>
    </row>
    <row r="138" spans="1:9" ht="12" customHeight="1">
      <c r="A138" s="83"/>
      <c r="B138" s="10" t="s">
        <v>1216</v>
      </c>
      <c r="C138" s="76"/>
      <c r="D138" s="76">
        <v>3868</v>
      </c>
      <c r="E138" s="76">
        <v>3868</v>
      </c>
      <c r="F138" s="963">
        <f aca="true" t="shared" si="0" ref="F138:F201">SUM(E138/D138)</f>
        <v>1</v>
      </c>
      <c r="G138" s="186"/>
      <c r="H138" s="67"/>
      <c r="I138" s="67"/>
    </row>
    <row r="139" spans="1:9" ht="12" customHeight="1" thickBot="1">
      <c r="A139" s="83"/>
      <c r="B139" s="73" t="s">
        <v>1041</v>
      </c>
      <c r="C139" s="76"/>
      <c r="D139" s="76"/>
      <c r="E139" s="77"/>
      <c r="F139" s="981"/>
      <c r="G139" s="30"/>
      <c r="H139" s="67"/>
      <c r="I139" s="67"/>
    </row>
    <row r="140" spans="1:9" ht="12" customHeight="1" thickBot="1">
      <c r="A140" s="79"/>
      <c r="B140" s="750" t="s">
        <v>904</v>
      </c>
      <c r="C140" s="81">
        <f>SUM(C134:C139)</f>
        <v>29000</v>
      </c>
      <c r="D140" s="81">
        <f>SUM(D134:D139)</f>
        <v>34000</v>
      </c>
      <c r="E140" s="81">
        <f>SUM(E134:E139)</f>
        <v>18586</v>
      </c>
      <c r="F140" s="980">
        <f t="shared" si="0"/>
        <v>0.5466470588235294</v>
      </c>
      <c r="G140" s="182"/>
      <c r="H140" s="67"/>
      <c r="I140" s="67"/>
    </row>
    <row r="141" spans="1:9" ht="12" customHeight="1">
      <c r="A141" s="85">
        <v>3142</v>
      </c>
      <c r="B141" s="72" t="s">
        <v>1395</v>
      </c>
      <c r="C141" s="88"/>
      <c r="D141" s="88"/>
      <c r="E141" s="88"/>
      <c r="F141" s="979"/>
      <c r="G141" s="4"/>
      <c r="H141" s="67"/>
      <c r="I141" s="67"/>
    </row>
    <row r="142" spans="1:9" ht="12" customHeight="1">
      <c r="A142" s="85"/>
      <c r="B142" s="70" t="s">
        <v>578</v>
      </c>
      <c r="C142" s="71"/>
      <c r="D142" s="71">
        <v>1429</v>
      </c>
      <c r="E142" s="76">
        <v>1140</v>
      </c>
      <c r="F142" s="963">
        <f t="shared" si="0"/>
        <v>0.7977606717984604</v>
      </c>
      <c r="G142" s="215"/>
      <c r="H142" s="67"/>
      <c r="I142" s="67"/>
    </row>
    <row r="143" spans="1:9" ht="12" customHeight="1">
      <c r="A143" s="85"/>
      <c r="B143" s="7" t="s">
        <v>1067</v>
      </c>
      <c r="C143" s="71"/>
      <c r="D143" s="71">
        <v>813</v>
      </c>
      <c r="E143" s="76">
        <v>524</v>
      </c>
      <c r="F143" s="963">
        <f t="shared" si="0"/>
        <v>0.6445264452644527</v>
      </c>
      <c r="G143" s="215"/>
      <c r="H143" s="67"/>
      <c r="I143" s="67"/>
    </row>
    <row r="144" spans="1:9" ht="12" customHeight="1">
      <c r="A144" s="85"/>
      <c r="B144" s="84" t="s">
        <v>1040</v>
      </c>
      <c r="C144" s="162">
        <v>10000</v>
      </c>
      <c r="D144" s="162">
        <v>5393</v>
      </c>
      <c r="E144" s="251">
        <v>2488</v>
      </c>
      <c r="F144" s="963">
        <f t="shared" si="0"/>
        <v>0.46133877248284816</v>
      </c>
      <c r="G144" s="217"/>
      <c r="H144" s="67"/>
      <c r="I144" s="67"/>
    </row>
    <row r="145" spans="1:9" ht="12" customHeight="1">
      <c r="A145" s="85"/>
      <c r="B145" s="10" t="s">
        <v>1054</v>
      </c>
      <c r="C145" s="45"/>
      <c r="D145" s="162">
        <v>1954</v>
      </c>
      <c r="E145" s="251">
        <v>818</v>
      </c>
      <c r="F145" s="963">
        <f t="shared" si="0"/>
        <v>0.4186284544524053</v>
      </c>
      <c r="G145" s="217"/>
      <c r="H145" s="67"/>
      <c r="I145" s="67"/>
    </row>
    <row r="146" spans="1:9" ht="12" customHeight="1">
      <c r="A146" s="85"/>
      <c r="B146" s="10" t="s">
        <v>591</v>
      </c>
      <c r="C146" s="45"/>
      <c r="D146" s="45"/>
      <c r="E146" s="88"/>
      <c r="F146" s="979"/>
      <c r="G146" s="5"/>
      <c r="H146" s="67"/>
      <c r="I146" s="67"/>
    </row>
    <row r="147" spans="1:9" ht="12" customHeight="1" thickBot="1">
      <c r="A147" s="85"/>
      <c r="B147" s="73" t="s">
        <v>1041</v>
      </c>
      <c r="C147" s="46"/>
      <c r="D147" s="46"/>
      <c r="E147" s="46"/>
      <c r="F147" s="981"/>
      <c r="G147" s="30"/>
      <c r="H147" s="67"/>
      <c r="I147" s="67"/>
    </row>
    <row r="148" spans="1:9" ht="12" customHeight="1" thickBot="1">
      <c r="A148" s="79"/>
      <c r="B148" s="750" t="s">
        <v>904</v>
      </c>
      <c r="C148" s="81">
        <f>SUM(C142:C147)</f>
        <v>10000</v>
      </c>
      <c r="D148" s="81">
        <f>SUM(D142:D147)</f>
        <v>9589</v>
      </c>
      <c r="E148" s="81">
        <f>SUM(E142:E147)</f>
        <v>4970</v>
      </c>
      <c r="F148" s="980">
        <f t="shared" si="0"/>
        <v>0.5183022212952342</v>
      </c>
      <c r="G148" s="182"/>
      <c r="H148" s="67"/>
      <c r="I148" s="67"/>
    </row>
    <row r="149" spans="1:9" ht="12" customHeight="1">
      <c r="A149" s="106">
        <v>3143</v>
      </c>
      <c r="B149" s="97" t="s">
        <v>121</v>
      </c>
      <c r="C149" s="98"/>
      <c r="D149" s="98"/>
      <c r="E149" s="88"/>
      <c r="F149" s="979"/>
      <c r="G149" s="31" t="s">
        <v>993</v>
      </c>
      <c r="H149" s="67"/>
      <c r="I149" s="67"/>
    </row>
    <row r="150" spans="1:9" ht="12" customHeight="1">
      <c r="A150" s="83"/>
      <c r="B150" s="70" t="s">
        <v>578</v>
      </c>
      <c r="C150" s="76"/>
      <c r="D150" s="76"/>
      <c r="E150" s="76"/>
      <c r="F150" s="979"/>
      <c r="G150" s="181"/>
      <c r="H150" s="67"/>
      <c r="I150" s="67"/>
    </row>
    <row r="151" spans="1:9" ht="12" customHeight="1">
      <c r="A151" s="83"/>
      <c r="B151" s="7" t="s">
        <v>1067</v>
      </c>
      <c r="C151" s="76"/>
      <c r="D151" s="76">
        <v>50</v>
      </c>
      <c r="E151" s="76">
        <v>32</v>
      </c>
      <c r="F151" s="963">
        <f t="shared" si="0"/>
        <v>0.64</v>
      </c>
      <c r="G151" s="181"/>
      <c r="H151" s="67"/>
      <c r="I151" s="67"/>
    </row>
    <row r="152" spans="1:9" ht="12" customHeight="1">
      <c r="A152" s="83"/>
      <c r="B152" s="84" t="s">
        <v>1040</v>
      </c>
      <c r="C152" s="251">
        <v>7000</v>
      </c>
      <c r="D152" s="251">
        <v>706</v>
      </c>
      <c r="E152" s="251">
        <v>579</v>
      </c>
      <c r="F152" s="963">
        <f t="shared" si="0"/>
        <v>0.8201133144475921</v>
      </c>
      <c r="G152" s="217"/>
      <c r="H152" s="67"/>
      <c r="I152" s="67"/>
    </row>
    <row r="153" spans="1:9" ht="12" customHeight="1">
      <c r="A153" s="83"/>
      <c r="B153" s="10" t="s">
        <v>1054</v>
      </c>
      <c r="C153" s="76"/>
      <c r="D153" s="76">
        <v>7000</v>
      </c>
      <c r="E153" s="76">
        <v>4232</v>
      </c>
      <c r="F153" s="963">
        <f t="shared" si="0"/>
        <v>0.6045714285714285</v>
      </c>
      <c r="G153" s="215"/>
      <c r="H153" s="67"/>
      <c r="I153" s="67"/>
    </row>
    <row r="154" spans="1:9" ht="12" customHeight="1">
      <c r="A154" s="83"/>
      <c r="B154" s="10" t="s">
        <v>107</v>
      </c>
      <c r="C154" s="76"/>
      <c r="D154" s="76"/>
      <c r="E154" s="76">
        <v>1947</v>
      </c>
      <c r="F154" s="963"/>
      <c r="G154" s="215"/>
      <c r="H154" s="67"/>
      <c r="I154" s="67"/>
    </row>
    <row r="155" spans="1:9" ht="12" customHeight="1">
      <c r="A155" s="83"/>
      <c r="B155" s="10" t="s">
        <v>591</v>
      </c>
      <c r="C155" s="76"/>
      <c r="D155" s="76"/>
      <c r="E155" s="76"/>
      <c r="F155" s="963"/>
      <c r="G155" s="186"/>
      <c r="H155" s="67"/>
      <c r="I155" s="67"/>
    </row>
    <row r="156" spans="1:9" ht="12" customHeight="1">
      <c r="A156" s="83"/>
      <c r="B156" s="73" t="s">
        <v>1212</v>
      </c>
      <c r="C156" s="76"/>
      <c r="D156" s="76"/>
      <c r="E156" s="76"/>
      <c r="F156" s="963"/>
      <c r="G156" s="5"/>
      <c r="H156" s="67"/>
      <c r="I156" s="67"/>
    </row>
    <row r="157" spans="1:9" ht="12" customHeight="1" thickBot="1">
      <c r="A157" s="83"/>
      <c r="B157" s="54" t="s">
        <v>1213</v>
      </c>
      <c r="C157" s="77"/>
      <c r="D157" s="77">
        <v>244</v>
      </c>
      <c r="E157" s="77">
        <v>244</v>
      </c>
      <c r="F157" s="964">
        <f t="shared" si="0"/>
        <v>1</v>
      </c>
      <c r="G157" s="30"/>
      <c r="H157" s="67"/>
      <c r="I157" s="67"/>
    </row>
    <row r="158" spans="1:9" ht="12" customHeight="1" thickBot="1">
      <c r="A158" s="79"/>
      <c r="B158" s="750" t="s">
        <v>904</v>
      </c>
      <c r="C158" s="81">
        <f>SUM(C150:C156)</f>
        <v>7000</v>
      </c>
      <c r="D158" s="81">
        <f>SUM(D150:D157)</f>
        <v>8000</v>
      </c>
      <c r="E158" s="81">
        <f>SUM(E150:E157)</f>
        <v>7034</v>
      </c>
      <c r="F158" s="980">
        <f t="shared" si="0"/>
        <v>0.87925</v>
      </c>
      <c r="G158" s="182"/>
      <c r="H158" s="67"/>
      <c r="I158" s="67"/>
    </row>
    <row r="159" spans="1:9" ht="12" customHeight="1">
      <c r="A159" s="85">
        <v>3144</v>
      </c>
      <c r="B159" s="97" t="s">
        <v>649</v>
      </c>
      <c r="C159" s="98"/>
      <c r="D159" s="98"/>
      <c r="E159" s="88"/>
      <c r="F159" s="979"/>
      <c r="G159" s="181"/>
      <c r="H159" s="67"/>
      <c r="I159" s="67"/>
    </row>
    <row r="160" spans="1:9" ht="12" customHeight="1">
      <c r="A160" s="83"/>
      <c r="B160" s="70" t="s">
        <v>578</v>
      </c>
      <c r="C160" s="76"/>
      <c r="D160" s="76"/>
      <c r="E160" s="76"/>
      <c r="F160" s="979"/>
      <c r="G160" s="181"/>
      <c r="H160" s="67"/>
      <c r="I160" s="67"/>
    </row>
    <row r="161" spans="1:9" ht="12" customHeight="1">
      <c r="A161" s="83"/>
      <c r="B161" s="7" t="s">
        <v>1067</v>
      </c>
      <c r="C161" s="76"/>
      <c r="D161" s="76"/>
      <c r="E161" s="76"/>
      <c r="F161" s="979"/>
      <c r="G161" s="217"/>
      <c r="H161" s="67"/>
      <c r="I161" s="67"/>
    </row>
    <row r="162" spans="1:9" ht="12" customHeight="1">
      <c r="A162" s="83"/>
      <c r="B162" s="84" t="s">
        <v>1040</v>
      </c>
      <c r="C162" s="76"/>
      <c r="D162" s="76">
        <v>10</v>
      </c>
      <c r="E162" s="76">
        <v>7</v>
      </c>
      <c r="F162" s="963">
        <f t="shared" si="0"/>
        <v>0.7</v>
      </c>
      <c r="G162" s="215"/>
      <c r="H162" s="67"/>
      <c r="I162" s="67"/>
    </row>
    <row r="163" spans="1:9" ht="12" customHeight="1">
      <c r="A163" s="83"/>
      <c r="B163" s="10" t="s">
        <v>1054</v>
      </c>
      <c r="C163" s="76"/>
      <c r="D163" s="76"/>
      <c r="E163" s="76"/>
      <c r="F163" s="979"/>
      <c r="G163" s="181"/>
      <c r="H163" s="67"/>
      <c r="I163" s="67"/>
    </row>
    <row r="164" spans="1:9" ht="12" customHeight="1">
      <c r="A164" s="83"/>
      <c r="B164" s="10" t="s">
        <v>591</v>
      </c>
      <c r="C164" s="251">
        <v>3500</v>
      </c>
      <c r="D164" s="251">
        <v>3490</v>
      </c>
      <c r="E164" s="251">
        <v>1298</v>
      </c>
      <c r="F164" s="963">
        <f t="shared" si="0"/>
        <v>0.37191977077363897</v>
      </c>
      <c r="G164" s="186"/>
      <c r="H164" s="67"/>
      <c r="I164" s="67"/>
    </row>
    <row r="165" spans="1:9" ht="12" customHeight="1" thickBot="1">
      <c r="A165" s="83"/>
      <c r="B165" s="73" t="s">
        <v>1041</v>
      </c>
      <c r="C165" s="76"/>
      <c r="D165" s="76"/>
      <c r="E165" s="77"/>
      <c r="F165" s="981"/>
      <c r="G165" s="30"/>
      <c r="H165" s="67"/>
      <c r="I165" s="67"/>
    </row>
    <row r="166" spans="1:9" ht="12" customHeight="1" thickBot="1">
      <c r="A166" s="79"/>
      <c r="B166" s="750" t="s">
        <v>904</v>
      </c>
      <c r="C166" s="81">
        <f>SUM(C160:C165)</f>
        <v>3500</v>
      </c>
      <c r="D166" s="81">
        <f>SUM(D160:D165)</f>
        <v>3500</v>
      </c>
      <c r="E166" s="81">
        <f>SUM(E160:E165)</f>
        <v>1305</v>
      </c>
      <c r="F166" s="980">
        <f t="shared" si="0"/>
        <v>0.37285714285714283</v>
      </c>
      <c r="G166" s="182"/>
      <c r="H166" s="67"/>
      <c r="I166" s="67"/>
    </row>
    <row r="167" spans="1:9" ht="12" customHeight="1">
      <c r="A167" s="753">
        <v>3145</v>
      </c>
      <c r="B167" s="739" t="s">
        <v>145</v>
      </c>
      <c r="C167" s="740"/>
      <c r="D167" s="740"/>
      <c r="E167" s="740"/>
      <c r="F167" s="979"/>
      <c r="G167" s="744"/>
      <c r="H167" s="67"/>
      <c r="I167" s="67"/>
    </row>
    <row r="168" spans="1:9" ht="12" customHeight="1">
      <c r="A168" s="150"/>
      <c r="B168" s="742" t="s">
        <v>578</v>
      </c>
      <c r="C168" s="743"/>
      <c r="D168" s="743"/>
      <c r="E168" s="743"/>
      <c r="F168" s="979"/>
      <c r="G168" s="744"/>
      <c r="H168" s="67"/>
      <c r="I168" s="67"/>
    </row>
    <row r="169" spans="1:9" ht="12" customHeight="1">
      <c r="A169" s="150"/>
      <c r="B169" s="745" t="s">
        <v>1067</v>
      </c>
      <c r="C169" s="743"/>
      <c r="D169" s="743"/>
      <c r="E169" s="743"/>
      <c r="F169" s="979"/>
      <c r="G169" s="744"/>
      <c r="H169" s="67"/>
      <c r="I169" s="67"/>
    </row>
    <row r="170" spans="1:9" ht="12" customHeight="1">
      <c r="A170" s="150"/>
      <c r="B170" s="746" t="s">
        <v>1040</v>
      </c>
      <c r="C170" s="743">
        <v>4000</v>
      </c>
      <c r="D170" s="743">
        <v>4000</v>
      </c>
      <c r="E170" s="743">
        <v>3356</v>
      </c>
      <c r="F170" s="963">
        <f t="shared" si="0"/>
        <v>0.839</v>
      </c>
      <c r="G170" s="744"/>
      <c r="H170" s="67"/>
      <c r="I170" s="67"/>
    </row>
    <row r="171" spans="1:9" ht="12" customHeight="1">
      <c r="A171" s="150"/>
      <c r="B171" s="747" t="s">
        <v>1054</v>
      </c>
      <c r="C171" s="743"/>
      <c r="D171" s="743"/>
      <c r="E171" s="743"/>
      <c r="F171" s="979"/>
      <c r="G171" s="744"/>
      <c r="H171" s="67"/>
      <c r="I171" s="67"/>
    </row>
    <row r="172" spans="1:9" ht="12" customHeight="1">
      <c r="A172" s="150"/>
      <c r="B172" s="747" t="s">
        <v>591</v>
      </c>
      <c r="C172" s="743"/>
      <c r="D172" s="743"/>
      <c r="E172" s="743"/>
      <c r="F172" s="979"/>
      <c r="G172" s="754"/>
      <c r="H172" s="67"/>
      <c r="I172" s="67"/>
    </row>
    <row r="173" spans="1:9" ht="12" customHeight="1" thickBot="1">
      <c r="A173" s="150"/>
      <c r="B173" s="748" t="s">
        <v>1041</v>
      </c>
      <c r="C173" s="743"/>
      <c r="D173" s="743"/>
      <c r="E173" s="775"/>
      <c r="F173" s="981"/>
      <c r="G173" s="755"/>
      <c r="H173" s="67"/>
      <c r="I173" s="67"/>
    </row>
    <row r="174" spans="1:9" ht="12" customHeight="1" thickBot="1">
      <c r="A174" s="749"/>
      <c r="B174" s="750" t="s">
        <v>904</v>
      </c>
      <c r="C174" s="751">
        <f>SUM(C168:C173)</f>
        <v>4000</v>
      </c>
      <c r="D174" s="751">
        <f>SUM(D168:D173)</f>
        <v>4000</v>
      </c>
      <c r="E174" s="751">
        <f>SUM(E168:E173)</f>
        <v>3356</v>
      </c>
      <c r="F174" s="980">
        <f t="shared" si="0"/>
        <v>0.839</v>
      </c>
      <c r="G174" s="752"/>
      <c r="H174" s="67"/>
      <c r="I174" s="67"/>
    </row>
    <row r="175" spans="1:9" ht="12.75" thickBot="1">
      <c r="A175" s="140"/>
      <c r="B175" s="62" t="s">
        <v>606</v>
      </c>
      <c r="C175" s="81">
        <f>SUM(C201+C210+C218+C226+C234+C268+C310+C242+C251+C276+C193+C284+C293+C259+C183)</f>
        <v>2159671</v>
      </c>
      <c r="D175" s="81">
        <f>SUM(D201+D210+D218+D226+D234+D268+D310+D242+D251+D276+D193+D284+D293+D259+D183)</f>
        <v>2477349</v>
      </c>
      <c r="E175" s="81">
        <f>SUM(E201+E210+E218+E226+E234+E268+E310+E242+E251+E276+E193+E284+E293+E259+E183)</f>
        <v>2363835</v>
      </c>
      <c r="F175" s="980">
        <f t="shared" si="0"/>
        <v>0.954179245637171</v>
      </c>
      <c r="G175" s="182"/>
      <c r="H175" s="67"/>
      <c r="I175" s="67"/>
    </row>
    <row r="176" spans="1:9" ht="12">
      <c r="A176" s="85">
        <v>3200</v>
      </c>
      <c r="B176" s="100" t="s">
        <v>581</v>
      </c>
      <c r="C176" s="82"/>
      <c r="D176" s="82"/>
      <c r="E176" s="98"/>
      <c r="F176" s="979"/>
      <c r="G176" s="31"/>
      <c r="H176" s="67"/>
      <c r="I176" s="67"/>
    </row>
    <row r="177" spans="1:9" ht="12">
      <c r="A177" s="69"/>
      <c r="B177" s="70" t="s">
        <v>578</v>
      </c>
      <c r="C177" s="71">
        <v>44834</v>
      </c>
      <c r="D177" s="71">
        <v>41926</v>
      </c>
      <c r="E177" s="76">
        <v>38885</v>
      </c>
      <c r="F177" s="963">
        <f t="shared" si="0"/>
        <v>0.9274674426370272</v>
      </c>
      <c r="G177" s="73"/>
      <c r="H177" s="67"/>
      <c r="I177" s="67"/>
    </row>
    <row r="178" spans="1:9" ht="12">
      <c r="A178" s="69"/>
      <c r="B178" s="7" t="s">
        <v>1067</v>
      </c>
      <c r="C178" s="71">
        <v>12105</v>
      </c>
      <c r="D178" s="71">
        <v>11342</v>
      </c>
      <c r="E178" s="76">
        <v>9426</v>
      </c>
      <c r="F178" s="963">
        <f t="shared" si="0"/>
        <v>0.8310703579615588</v>
      </c>
      <c r="G178" s="217"/>
      <c r="H178" s="67"/>
      <c r="I178" s="67"/>
    </row>
    <row r="179" spans="1:9" ht="12">
      <c r="A179" s="83"/>
      <c r="B179" s="84" t="s">
        <v>1040</v>
      </c>
      <c r="C179" s="71">
        <v>1711</v>
      </c>
      <c r="D179" s="71">
        <v>1719</v>
      </c>
      <c r="E179" s="76">
        <v>1719</v>
      </c>
      <c r="F179" s="963">
        <f t="shared" si="0"/>
        <v>1</v>
      </c>
      <c r="G179" s="5"/>
      <c r="H179" s="67"/>
      <c r="I179" s="67"/>
    </row>
    <row r="180" spans="1:9" ht="12">
      <c r="A180" s="69"/>
      <c r="B180" s="10" t="s">
        <v>1054</v>
      </c>
      <c r="C180" s="71"/>
      <c r="D180" s="71"/>
      <c r="E180" s="76"/>
      <c r="F180" s="979"/>
      <c r="G180" s="73"/>
      <c r="H180" s="67"/>
      <c r="I180" s="67"/>
    </row>
    <row r="181" spans="1:9" ht="12">
      <c r="A181" s="69"/>
      <c r="B181" s="10" t="s">
        <v>591</v>
      </c>
      <c r="C181" s="71"/>
      <c r="D181" s="71"/>
      <c r="E181" s="76"/>
      <c r="F181" s="979"/>
      <c r="G181" s="57"/>
      <c r="H181" s="67"/>
      <c r="I181" s="67"/>
    </row>
    <row r="182" spans="1:9" ht="12.75" thickBot="1">
      <c r="A182" s="83"/>
      <c r="B182" s="54" t="s">
        <v>1041</v>
      </c>
      <c r="C182" s="170"/>
      <c r="D182" s="170"/>
      <c r="E182" s="170"/>
      <c r="F182" s="981"/>
      <c r="G182" s="183"/>
      <c r="H182" s="67"/>
      <c r="I182" s="67"/>
    </row>
    <row r="183" spans="1:9" ht="12.75" thickBot="1">
      <c r="A183" s="79"/>
      <c r="B183" s="750" t="s">
        <v>904</v>
      </c>
      <c r="C183" s="81">
        <f>SUM(C177:C182)</f>
        <v>58650</v>
      </c>
      <c r="D183" s="81">
        <f>SUM(D177:D182)</f>
        <v>54987</v>
      </c>
      <c r="E183" s="81">
        <f>SUM(E177:E182)</f>
        <v>50030</v>
      </c>
      <c r="F183" s="980">
        <f t="shared" si="0"/>
        <v>0.9098514194264099</v>
      </c>
      <c r="G183" s="182"/>
      <c r="H183" s="67"/>
      <c r="I183" s="67"/>
    </row>
    <row r="184" spans="1:9" ht="12">
      <c r="A184" s="85">
        <v>3201</v>
      </c>
      <c r="B184" s="401" t="s">
        <v>1243</v>
      </c>
      <c r="C184" s="98"/>
      <c r="D184" s="98"/>
      <c r="E184" s="88"/>
      <c r="F184" s="979"/>
      <c r="G184" s="31"/>
      <c r="H184" s="67"/>
      <c r="I184" s="67"/>
    </row>
    <row r="185" spans="1:9" ht="12">
      <c r="A185" s="85"/>
      <c r="B185" s="84" t="s">
        <v>578</v>
      </c>
      <c r="C185" s="162">
        <v>7000</v>
      </c>
      <c r="D185" s="162">
        <v>7960</v>
      </c>
      <c r="E185" s="162">
        <v>6777</v>
      </c>
      <c r="F185" s="963">
        <f t="shared" si="0"/>
        <v>0.8513819095477387</v>
      </c>
      <c r="G185" s="5"/>
      <c r="H185" s="67"/>
      <c r="I185" s="67"/>
    </row>
    <row r="186" spans="1:9" ht="12">
      <c r="A186" s="85"/>
      <c r="B186" s="7" t="s">
        <v>1067</v>
      </c>
      <c r="C186" s="162">
        <v>1700</v>
      </c>
      <c r="D186" s="162">
        <v>2046</v>
      </c>
      <c r="E186" s="251">
        <v>2046</v>
      </c>
      <c r="F186" s="963">
        <f t="shared" si="0"/>
        <v>1</v>
      </c>
      <c r="G186" s="217"/>
      <c r="H186" s="67"/>
      <c r="I186" s="67"/>
    </row>
    <row r="187" spans="1:9" ht="12">
      <c r="A187" s="85"/>
      <c r="B187" s="84" t="s">
        <v>1040</v>
      </c>
      <c r="C187" s="162">
        <v>63846</v>
      </c>
      <c r="D187" s="162">
        <v>68481</v>
      </c>
      <c r="E187" s="251">
        <v>65290</v>
      </c>
      <c r="F187" s="963">
        <f t="shared" si="0"/>
        <v>0.9534031337159212</v>
      </c>
      <c r="G187" s="5"/>
      <c r="H187" s="67"/>
      <c r="I187" s="67"/>
    </row>
    <row r="188" spans="1:9" ht="12">
      <c r="A188" s="85"/>
      <c r="B188" s="178" t="s">
        <v>1054</v>
      </c>
      <c r="C188" s="162">
        <v>2000</v>
      </c>
      <c r="D188" s="162"/>
      <c r="E188" s="251"/>
      <c r="F188" s="963"/>
      <c r="G188" s="5"/>
      <c r="H188" s="67"/>
      <c r="I188" s="67"/>
    </row>
    <row r="189" spans="1:9" ht="12">
      <c r="A189" s="85"/>
      <c r="B189" s="178" t="s">
        <v>591</v>
      </c>
      <c r="C189" s="45"/>
      <c r="D189" s="162">
        <v>228</v>
      </c>
      <c r="E189" s="251">
        <v>228</v>
      </c>
      <c r="F189" s="963">
        <f t="shared" si="0"/>
        <v>1</v>
      </c>
      <c r="G189" s="5"/>
      <c r="H189" s="67"/>
      <c r="I189" s="67"/>
    </row>
    <row r="190" spans="1:9" ht="12">
      <c r="A190" s="85"/>
      <c r="B190" s="178" t="s">
        <v>1216</v>
      </c>
      <c r="C190" s="103"/>
      <c r="D190" s="156">
        <v>875</v>
      </c>
      <c r="E190" s="162">
        <v>876</v>
      </c>
      <c r="F190" s="963">
        <f t="shared" si="0"/>
        <v>1.0011428571428571</v>
      </c>
      <c r="G190" s="993"/>
      <c r="H190" s="67"/>
      <c r="I190" s="67"/>
    </row>
    <row r="191" spans="1:9" ht="12">
      <c r="A191" s="85"/>
      <c r="B191" s="109" t="s">
        <v>1041</v>
      </c>
      <c r="C191" s="45"/>
      <c r="D191" s="45"/>
      <c r="E191" s="45"/>
      <c r="F191" s="963"/>
      <c r="G191" s="5"/>
      <c r="H191" s="67"/>
      <c r="I191" s="67"/>
    </row>
    <row r="192" spans="1:9" ht="12.75" thickBot="1">
      <c r="A192" s="85"/>
      <c r="B192" s="54" t="s">
        <v>416</v>
      </c>
      <c r="C192" s="310"/>
      <c r="D192" s="310">
        <v>1300</v>
      </c>
      <c r="E192" s="310">
        <v>1300</v>
      </c>
      <c r="F192" s="964">
        <f t="shared" si="0"/>
        <v>1</v>
      </c>
      <c r="G192" s="30"/>
      <c r="H192" s="67"/>
      <c r="I192" s="67"/>
    </row>
    <row r="193" spans="1:9" ht="12.75" thickBot="1">
      <c r="A193" s="51"/>
      <c r="B193" s="750" t="s">
        <v>904</v>
      </c>
      <c r="C193" s="81">
        <f>SUM(C185:C191)</f>
        <v>74546</v>
      </c>
      <c r="D193" s="81">
        <f>SUM(D185:D192)</f>
        <v>80890</v>
      </c>
      <c r="E193" s="81">
        <f>SUM(E185:E192)</f>
        <v>76517</v>
      </c>
      <c r="F193" s="980">
        <f t="shared" si="0"/>
        <v>0.9459389294103103</v>
      </c>
      <c r="G193" s="182"/>
      <c r="H193" s="67"/>
      <c r="I193" s="67"/>
    </row>
    <row r="194" spans="1:9" ht="12">
      <c r="A194" s="15">
        <v>3202</v>
      </c>
      <c r="B194" s="72" t="s">
        <v>1042</v>
      </c>
      <c r="C194" s="82"/>
      <c r="D194" s="82"/>
      <c r="E194" s="98"/>
      <c r="F194" s="979"/>
      <c r="G194" s="3" t="s">
        <v>993</v>
      </c>
      <c r="H194" s="67"/>
      <c r="I194" s="67"/>
    </row>
    <row r="195" spans="1:9" ht="12">
      <c r="A195" s="15"/>
      <c r="B195" s="70" t="s">
        <v>578</v>
      </c>
      <c r="C195" s="162">
        <v>5000</v>
      </c>
      <c r="D195" s="162">
        <v>1500</v>
      </c>
      <c r="E195" s="251">
        <v>1334</v>
      </c>
      <c r="F195" s="963">
        <f t="shared" si="0"/>
        <v>0.8893333333333333</v>
      </c>
      <c r="G195" s="5"/>
      <c r="H195" s="67"/>
      <c r="I195" s="67"/>
    </row>
    <row r="196" spans="1:9" ht="12">
      <c r="A196" s="15"/>
      <c r="B196" s="7" t="s">
        <v>1067</v>
      </c>
      <c r="C196" s="162">
        <v>1430</v>
      </c>
      <c r="D196" s="162">
        <v>500</v>
      </c>
      <c r="E196" s="251">
        <v>408</v>
      </c>
      <c r="F196" s="963">
        <f t="shared" si="0"/>
        <v>0.816</v>
      </c>
      <c r="G196" s="217"/>
      <c r="H196" s="67"/>
      <c r="I196" s="67"/>
    </row>
    <row r="197" spans="1:9" ht="12">
      <c r="A197" s="15"/>
      <c r="B197" s="84" t="s">
        <v>1040</v>
      </c>
      <c r="C197" s="162">
        <v>6570</v>
      </c>
      <c r="D197" s="162">
        <v>11000</v>
      </c>
      <c r="E197" s="251">
        <v>6511</v>
      </c>
      <c r="F197" s="963">
        <f t="shared" si="0"/>
        <v>0.5919090909090909</v>
      </c>
      <c r="G197" s="217"/>
      <c r="H197" s="67"/>
      <c r="I197" s="67"/>
    </row>
    <row r="198" spans="1:9" ht="12">
      <c r="A198" s="15"/>
      <c r="B198" s="10" t="s">
        <v>1054</v>
      </c>
      <c r="C198" s="45"/>
      <c r="D198" s="45"/>
      <c r="E198" s="88"/>
      <c r="F198" s="979"/>
      <c r="G198" s="217"/>
      <c r="H198" s="67"/>
      <c r="I198" s="67"/>
    </row>
    <row r="199" spans="1:9" ht="12">
      <c r="A199" s="15"/>
      <c r="B199" s="10" t="s">
        <v>591</v>
      </c>
      <c r="C199" s="45"/>
      <c r="D199" s="45"/>
      <c r="E199" s="88"/>
      <c r="F199" s="979"/>
      <c r="G199" s="5"/>
      <c r="H199" s="67"/>
      <c r="I199" s="67"/>
    </row>
    <row r="200" spans="1:9" ht="12.75" thickBot="1">
      <c r="A200" s="15"/>
      <c r="B200" s="73" t="s">
        <v>1041</v>
      </c>
      <c r="C200" s="46"/>
      <c r="D200" s="46"/>
      <c r="E200" s="46"/>
      <c r="F200" s="981"/>
      <c r="G200" s="183"/>
      <c r="H200" s="67"/>
      <c r="I200" s="67"/>
    </row>
    <row r="201" spans="1:9" ht="12.75" thickBot="1">
      <c r="A201" s="51"/>
      <c r="B201" s="750" t="s">
        <v>904</v>
      </c>
      <c r="C201" s="81">
        <f>SUM(C195:C200)</f>
        <v>13000</v>
      </c>
      <c r="D201" s="81">
        <f>SUM(D195:D200)</f>
        <v>13000</v>
      </c>
      <c r="E201" s="81">
        <f>SUM(E195:E200)</f>
        <v>8253</v>
      </c>
      <c r="F201" s="980">
        <f t="shared" si="0"/>
        <v>0.6348461538461538</v>
      </c>
      <c r="G201" s="182"/>
      <c r="H201" s="67"/>
      <c r="I201" s="67"/>
    </row>
    <row r="202" spans="1:9" ht="12">
      <c r="A202" s="15">
        <v>3203</v>
      </c>
      <c r="B202" s="102" t="s">
        <v>963</v>
      </c>
      <c r="C202" s="88"/>
      <c r="D202" s="88"/>
      <c r="E202" s="88"/>
      <c r="F202" s="979"/>
      <c r="G202" s="4" t="s">
        <v>948</v>
      </c>
      <c r="H202" s="67"/>
      <c r="I202" s="67"/>
    </row>
    <row r="203" spans="1:9" ht="12" customHeight="1">
      <c r="A203" s="69"/>
      <c r="B203" s="70" t="s">
        <v>578</v>
      </c>
      <c r="C203" s="76"/>
      <c r="D203" s="76"/>
      <c r="E203" s="76"/>
      <c r="F203" s="979"/>
      <c r="G203" s="5" t="s">
        <v>949</v>
      </c>
      <c r="H203" s="67"/>
      <c r="I203" s="67"/>
    </row>
    <row r="204" spans="1:9" ht="12" customHeight="1">
      <c r="A204" s="69"/>
      <c r="B204" s="7" t="s">
        <v>1067</v>
      </c>
      <c r="C204" s="76"/>
      <c r="D204" s="76">
        <v>17</v>
      </c>
      <c r="E204" s="76">
        <v>17</v>
      </c>
      <c r="F204" s="963">
        <f>SUM(E204/D204)</f>
        <v>1</v>
      </c>
      <c r="G204" s="4"/>
      <c r="H204" s="67"/>
      <c r="I204" s="67"/>
    </row>
    <row r="205" spans="1:9" ht="12" customHeight="1">
      <c r="A205" s="69"/>
      <c r="B205" s="84" t="s">
        <v>1040</v>
      </c>
      <c r="C205" s="76">
        <v>10000</v>
      </c>
      <c r="D205" s="76">
        <v>966</v>
      </c>
      <c r="E205" s="76">
        <v>493</v>
      </c>
      <c r="F205" s="963">
        <f>SUM(E205/D205)</f>
        <v>0.510351966873706</v>
      </c>
      <c r="G205" s="4"/>
      <c r="H205" s="67"/>
      <c r="I205" s="67"/>
    </row>
    <row r="206" spans="1:9" ht="12" customHeight="1">
      <c r="A206" s="69"/>
      <c r="B206" s="10" t="s">
        <v>1054</v>
      </c>
      <c r="C206" s="76"/>
      <c r="D206" s="76">
        <v>12400</v>
      </c>
      <c r="E206" s="76">
        <v>4200</v>
      </c>
      <c r="F206" s="963">
        <f>SUM(E206/D206)</f>
        <v>0.3387096774193548</v>
      </c>
      <c r="G206" s="455"/>
      <c r="H206" s="67"/>
      <c r="I206" s="67"/>
    </row>
    <row r="207" spans="1:9" ht="12" customHeight="1">
      <c r="A207" s="69"/>
      <c r="B207" s="10" t="s">
        <v>591</v>
      </c>
      <c r="C207" s="76"/>
      <c r="D207" s="76"/>
      <c r="E207" s="76"/>
      <c r="F207" s="963"/>
      <c r="G207" s="5"/>
      <c r="H207" s="67"/>
      <c r="I207" s="67"/>
    </row>
    <row r="208" spans="1:9" ht="12" customHeight="1">
      <c r="A208" s="69"/>
      <c r="B208" s="10" t="s">
        <v>10</v>
      </c>
      <c r="C208" s="76"/>
      <c r="D208" s="76">
        <v>4017</v>
      </c>
      <c r="E208" s="76">
        <v>4017</v>
      </c>
      <c r="F208" s="963">
        <f>SUM(E208/D208)</f>
        <v>1</v>
      </c>
      <c r="G208" s="5"/>
      <c r="H208" s="67"/>
      <c r="I208" s="67"/>
    </row>
    <row r="209" spans="1:9" ht="12" customHeight="1" thickBot="1">
      <c r="A209" s="69"/>
      <c r="B209" s="73" t="s">
        <v>53</v>
      </c>
      <c r="C209" s="76"/>
      <c r="D209" s="76">
        <v>1651</v>
      </c>
      <c r="E209" s="77">
        <v>1651</v>
      </c>
      <c r="F209" s="964">
        <f>SUM(E209/D209)</f>
        <v>1</v>
      </c>
      <c r="G209" s="30"/>
      <c r="H209" s="67"/>
      <c r="I209" s="67"/>
    </row>
    <row r="210" spans="1:9" ht="12" customHeight="1" thickBot="1">
      <c r="A210" s="51"/>
      <c r="B210" s="750" t="s">
        <v>904</v>
      </c>
      <c r="C210" s="81">
        <f>SUM(C203:C209)</f>
        <v>10000</v>
      </c>
      <c r="D210" s="81">
        <f>SUM(D203:D209)</f>
        <v>19051</v>
      </c>
      <c r="E210" s="81">
        <f>SUM(E203:E209)</f>
        <v>10378</v>
      </c>
      <c r="F210" s="980">
        <f>SUM(E210/D210)</f>
        <v>0.5447483071754764</v>
      </c>
      <c r="G210" s="182"/>
      <c r="H210" s="67"/>
      <c r="I210" s="67"/>
    </row>
    <row r="211" spans="1:9" ht="12" customHeight="1">
      <c r="A211" s="15">
        <v>3205</v>
      </c>
      <c r="B211" s="102" t="s">
        <v>1245</v>
      </c>
      <c r="C211" s="88"/>
      <c r="D211" s="88"/>
      <c r="E211" s="88"/>
      <c r="F211" s="979"/>
      <c r="G211" s="4" t="s">
        <v>948</v>
      </c>
      <c r="H211" s="67"/>
      <c r="I211" s="67"/>
    </row>
    <row r="212" spans="1:9" ht="12" customHeight="1">
      <c r="A212" s="69"/>
      <c r="B212" s="70" t="s">
        <v>578</v>
      </c>
      <c r="C212" s="76"/>
      <c r="D212" s="76">
        <v>1615</v>
      </c>
      <c r="E212" s="76">
        <v>1615</v>
      </c>
      <c r="F212" s="963">
        <f>SUM(E212/D212)</f>
        <v>1</v>
      </c>
      <c r="G212" s="5" t="s">
        <v>949</v>
      </c>
      <c r="H212" s="67"/>
      <c r="I212" s="67"/>
    </row>
    <row r="213" spans="1:9" ht="12" customHeight="1">
      <c r="A213" s="69"/>
      <c r="B213" s="7" t="s">
        <v>1067</v>
      </c>
      <c r="C213" s="76"/>
      <c r="D213" s="76">
        <v>328</v>
      </c>
      <c r="E213" s="76">
        <v>328</v>
      </c>
      <c r="F213" s="963">
        <f>SUM(E213/D213)</f>
        <v>1</v>
      </c>
      <c r="G213" s="181"/>
      <c r="H213" s="67"/>
      <c r="I213" s="67"/>
    </row>
    <row r="214" spans="1:9" ht="12" customHeight="1">
      <c r="A214" s="83"/>
      <c r="B214" s="84" t="s">
        <v>1040</v>
      </c>
      <c r="C214" s="76">
        <v>28900</v>
      </c>
      <c r="D214" s="76">
        <v>35511</v>
      </c>
      <c r="E214" s="76">
        <v>21544</v>
      </c>
      <c r="F214" s="963">
        <f>SUM(E214/D214)</f>
        <v>0.6066852524569851</v>
      </c>
      <c r="G214" s="181"/>
      <c r="H214" s="67"/>
      <c r="I214" s="67"/>
    </row>
    <row r="215" spans="1:9" ht="12" customHeight="1">
      <c r="A215" s="83"/>
      <c r="B215" s="10" t="s">
        <v>1054</v>
      </c>
      <c r="C215" s="76"/>
      <c r="D215" s="76">
        <v>800</v>
      </c>
      <c r="E215" s="76">
        <v>800</v>
      </c>
      <c r="F215" s="963">
        <f>SUM(E215/D215)</f>
        <v>1</v>
      </c>
      <c r="G215" s="53"/>
      <c r="H215" s="67"/>
      <c r="I215" s="67"/>
    </row>
    <row r="216" spans="1:9" ht="12" customHeight="1">
      <c r="A216" s="83"/>
      <c r="B216" s="10" t="s">
        <v>591</v>
      </c>
      <c r="C216" s="76"/>
      <c r="D216" s="76"/>
      <c r="E216" s="76"/>
      <c r="F216" s="963"/>
      <c r="G216" s="186"/>
      <c r="H216" s="67"/>
      <c r="I216" s="67"/>
    </row>
    <row r="217" spans="1:9" ht="12" customHeight="1" thickBot="1">
      <c r="A217" s="83"/>
      <c r="B217" s="73" t="s">
        <v>1041</v>
      </c>
      <c r="C217" s="76"/>
      <c r="D217" s="76"/>
      <c r="E217" s="77"/>
      <c r="F217" s="981"/>
      <c r="G217" s="61"/>
      <c r="H217" s="67"/>
      <c r="I217" s="67"/>
    </row>
    <row r="218" spans="1:9" ht="12" customHeight="1" thickBot="1">
      <c r="A218" s="51"/>
      <c r="B218" s="750" t="s">
        <v>904</v>
      </c>
      <c r="C218" s="81">
        <f>SUM(C212:C217)</f>
        <v>28900</v>
      </c>
      <c r="D218" s="81">
        <f>SUM(D212:D217)</f>
        <v>38254</v>
      </c>
      <c r="E218" s="81">
        <f>SUM(E212:E217)</f>
        <v>24287</v>
      </c>
      <c r="F218" s="980">
        <f>SUM(E218/D218)</f>
        <v>0.6348878548648508</v>
      </c>
      <c r="G218" s="187"/>
      <c r="H218" s="67"/>
      <c r="I218" s="67"/>
    </row>
    <row r="219" spans="1:9" ht="12" customHeight="1">
      <c r="A219" s="85">
        <v>3206</v>
      </c>
      <c r="B219" s="102" t="s">
        <v>607</v>
      </c>
      <c r="C219" s="88"/>
      <c r="D219" s="88"/>
      <c r="E219" s="88"/>
      <c r="F219" s="979"/>
      <c r="G219" s="4" t="s">
        <v>948</v>
      </c>
      <c r="H219" s="67"/>
      <c r="I219" s="67"/>
    </row>
    <row r="220" spans="1:9" ht="12" customHeight="1">
      <c r="A220" s="83"/>
      <c r="B220" s="70" t="s">
        <v>578</v>
      </c>
      <c r="C220" s="76"/>
      <c r="D220" s="76"/>
      <c r="E220" s="76"/>
      <c r="F220" s="979"/>
      <c r="G220" s="5" t="s">
        <v>949</v>
      </c>
      <c r="H220" s="67"/>
      <c r="I220" s="67"/>
    </row>
    <row r="221" spans="1:9" ht="12" customHeight="1">
      <c r="A221" s="83"/>
      <c r="B221" s="7" t="s">
        <v>1067</v>
      </c>
      <c r="C221" s="76"/>
      <c r="D221" s="76"/>
      <c r="E221" s="76"/>
      <c r="F221" s="979"/>
      <c r="G221" s="181"/>
      <c r="H221" s="67"/>
      <c r="I221" s="67"/>
    </row>
    <row r="222" spans="1:9" ht="12" customHeight="1">
      <c r="A222" s="83"/>
      <c r="B222" s="84" t="s">
        <v>1040</v>
      </c>
      <c r="C222" s="76">
        <v>3000</v>
      </c>
      <c r="D222" s="76">
        <v>3000</v>
      </c>
      <c r="E222" s="76"/>
      <c r="F222" s="979">
        <f>SUM(E222/D222)</f>
        <v>0</v>
      </c>
      <c r="G222" s="181"/>
      <c r="H222" s="67"/>
      <c r="I222" s="67"/>
    </row>
    <row r="223" spans="1:9" ht="12" customHeight="1">
      <c r="A223" s="69"/>
      <c r="B223" s="10" t="s">
        <v>1054</v>
      </c>
      <c r="C223" s="76"/>
      <c r="D223" s="76"/>
      <c r="E223" s="76"/>
      <c r="F223" s="979"/>
      <c r="G223" s="181"/>
      <c r="H223" s="67"/>
      <c r="I223" s="67"/>
    </row>
    <row r="224" spans="1:9" ht="12" customHeight="1">
      <c r="A224" s="69"/>
      <c r="B224" s="10" t="s">
        <v>591</v>
      </c>
      <c r="C224" s="76"/>
      <c r="D224" s="76"/>
      <c r="E224" s="76"/>
      <c r="F224" s="979"/>
      <c r="G224" s="186"/>
      <c r="H224" s="67"/>
      <c r="I224" s="67"/>
    </row>
    <row r="225" spans="1:9" ht="12" customHeight="1" thickBot="1">
      <c r="A225" s="69"/>
      <c r="B225" s="73" t="s">
        <v>1041</v>
      </c>
      <c r="C225" s="76"/>
      <c r="D225" s="76"/>
      <c r="E225" s="77"/>
      <c r="F225" s="981"/>
      <c r="G225" s="30"/>
      <c r="H225" s="67"/>
      <c r="I225" s="67"/>
    </row>
    <row r="226" spans="1:9" ht="12" customHeight="1" thickBot="1">
      <c r="A226" s="51"/>
      <c r="B226" s="750" t="s">
        <v>904</v>
      </c>
      <c r="C226" s="81">
        <f>SUM(C220:C225)</f>
        <v>3000</v>
      </c>
      <c r="D226" s="81">
        <f>SUM(D220:D225)</f>
        <v>3000</v>
      </c>
      <c r="E226" s="81"/>
      <c r="F226" s="980">
        <f>SUM(E226/D226)</f>
        <v>0</v>
      </c>
      <c r="G226" s="188"/>
      <c r="H226" s="67"/>
      <c r="I226" s="67"/>
    </row>
    <row r="227" spans="1:9" ht="12" customHeight="1">
      <c r="A227" s="85">
        <v>3207</v>
      </c>
      <c r="B227" s="102" t="s">
        <v>1051</v>
      </c>
      <c r="C227" s="88"/>
      <c r="D227" s="88"/>
      <c r="E227" s="88"/>
      <c r="F227" s="979"/>
      <c r="G227" s="181"/>
      <c r="H227" s="67"/>
      <c r="I227" s="67"/>
    </row>
    <row r="228" spans="1:9" ht="12" customHeight="1">
      <c r="A228" s="83"/>
      <c r="B228" s="70" t="s">
        <v>578</v>
      </c>
      <c r="C228" s="76"/>
      <c r="D228" s="76"/>
      <c r="E228" s="76"/>
      <c r="F228" s="979"/>
      <c r="G228" s="181"/>
      <c r="H228" s="67"/>
      <c r="I228" s="67"/>
    </row>
    <row r="229" spans="1:9" ht="12" customHeight="1">
      <c r="A229" s="83"/>
      <c r="B229" s="7" t="s">
        <v>1067</v>
      </c>
      <c r="C229" s="76"/>
      <c r="D229" s="76"/>
      <c r="E229" s="76"/>
      <c r="F229" s="979"/>
      <c r="G229" s="181"/>
      <c r="H229" s="67"/>
      <c r="I229" s="67"/>
    </row>
    <row r="230" spans="1:9" ht="12" customHeight="1">
      <c r="A230" s="83"/>
      <c r="B230" s="84" t="s">
        <v>1040</v>
      </c>
      <c r="C230" s="76">
        <v>24000</v>
      </c>
      <c r="D230" s="76">
        <v>24270</v>
      </c>
      <c r="E230" s="76">
        <v>24270</v>
      </c>
      <c r="F230" s="963">
        <f>SUM(E230/D230)</f>
        <v>1</v>
      </c>
      <c r="G230" s="181"/>
      <c r="H230" s="67"/>
      <c r="I230" s="67"/>
    </row>
    <row r="231" spans="1:9" ht="12" customHeight="1">
      <c r="A231" s="83"/>
      <c r="B231" s="10" t="s">
        <v>1054</v>
      </c>
      <c r="C231" s="76"/>
      <c r="D231" s="76"/>
      <c r="E231" s="76"/>
      <c r="F231" s="979"/>
      <c r="G231" s="181"/>
      <c r="H231" s="67"/>
      <c r="I231" s="67"/>
    </row>
    <row r="232" spans="1:9" ht="12" customHeight="1">
      <c r="A232" s="83"/>
      <c r="B232" s="10" t="s">
        <v>591</v>
      </c>
      <c r="C232" s="76"/>
      <c r="D232" s="76"/>
      <c r="E232" s="76"/>
      <c r="F232" s="979"/>
      <c r="G232" s="186"/>
      <c r="H232" s="67"/>
      <c r="I232" s="67"/>
    </row>
    <row r="233" spans="1:9" ht="12" customHeight="1" thickBot="1">
      <c r="A233" s="83"/>
      <c r="B233" s="73" t="s">
        <v>1041</v>
      </c>
      <c r="C233" s="76"/>
      <c r="D233" s="76"/>
      <c r="E233" s="77"/>
      <c r="F233" s="981"/>
      <c r="G233" s="3"/>
      <c r="H233" s="67"/>
      <c r="I233" s="67"/>
    </row>
    <row r="234" spans="1:9" ht="12.75" thickBot="1">
      <c r="A234" s="79"/>
      <c r="B234" s="750" t="s">
        <v>904</v>
      </c>
      <c r="C234" s="81">
        <f>SUM(C228:C233)</f>
        <v>24000</v>
      </c>
      <c r="D234" s="81">
        <f>SUM(D228:D233)</f>
        <v>24270</v>
      </c>
      <c r="E234" s="81">
        <f>SUM(E228:E233)</f>
        <v>24270</v>
      </c>
      <c r="F234" s="980">
        <f>SUM(E234/D234)</f>
        <v>1</v>
      </c>
      <c r="G234" s="182"/>
      <c r="H234" s="67"/>
      <c r="I234" s="67"/>
    </row>
    <row r="235" spans="1:9" ht="12">
      <c r="A235" s="85">
        <v>3208</v>
      </c>
      <c r="B235" s="102" t="s">
        <v>1017</v>
      </c>
      <c r="C235" s="88"/>
      <c r="D235" s="88"/>
      <c r="E235" s="88"/>
      <c r="F235" s="979"/>
      <c r="G235" s="181"/>
      <c r="H235" s="67"/>
      <c r="I235" s="67"/>
    </row>
    <row r="236" spans="1:9" ht="12">
      <c r="A236" s="83"/>
      <c r="B236" s="70" t="s">
        <v>578</v>
      </c>
      <c r="C236" s="76"/>
      <c r="D236" s="76"/>
      <c r="E236" s="76"/>
      <c r="F236" s="979"/>
      <c r="G236" s="181"/>
      <c r="H236" s="67"/>
      <c r="I236" s="67"/>
    </row>
    <row r="237" spans="1:9" ht="12">
      <c r="A237" s="83"/>
      <c r="B237" s="7" t="s">
        <v>1067</v>
      </c>
      <c r="C237" s="76"/>
      <c r="D237" s="76"/>
      <c r="E237" s="76"/>
      <c r="F237" s="979"/>
      <c r="G237" s="181"/>
      <c r="H237" s="67"/>
      <c r="I237" s="67"/>
    </row>
    <row r="238" spans="1:9" ht="12">
      <c r="A238" s="83"/>
      <c r="B238" s="84" t="s">
        <v>1040</v>
      </c>
      <c r="C238" s="76">
        <v>20500</v>
      </c>
      <c r="D238" s="76">
        <v>20500</v>
      </c>
      <c r="E238" s="76">
        <v>15201</v>
      </c>
      <c r="F238" s="963">
        <f>SUM(E238/D238)</f>
        <v>0.7415121951219512</v>
      </c>
      <c r="G238" s="181"/>
      <c r="H238" s="67"/>
      <c r="I238" s="67"/>
    </row>
    <row r="239" spans="1:9" ht="12">
      <c r="A239" s="83"/>
      <c r="B239" s="10" t="s">
        <v>1054</v>
      </c>
      <c r="C239" s="76"/>
      <c r="D239" s="76"/>
      <c r="E239" s="76"/>
      <c r="F239" s="979"/>
      <c r="G239" s="181"/>
      <c r="H239" s="67"/>
      <c r="I239" s="67"/>
    </row>
    <row r="240" spans="1:9" ht="12">
      <c r="A240" s="83"/>
      <c r="B240" s="10" t="s">
        <v>591</v>
      </c>
      <c r="C240" s="76"/>
      <c r="D240" s="76"/>
      <c r="E240" s="76"/>
      <c r="F240" s="979"/>
      <c r="G240" s="186"/>
      <c r="H240" s="67"/>
      <c r="I240" s="67"/>
    </row>
    <row r="241" spans="1:9" ht="12.75" thickBot="1">
      <c r="A241" s="83"/>
      <c r="B241" s="73" t="s">
        <v>1041</v>
      </c>
      <c r="C241" s="76"/>
      <c r="D241" s="76"/>
      <c r="E241" s="77"/>
      <c r="F241" s="981"/>
      <c r="G241" s="3"/>
      <c r="H241" s="67"/>
      <c r="I241" s="67"/>
    </row>
    <row r="242" spans="1:9" ht="12.75" thickBot="1">
      <c r="A242" s="79"/>
      <c r="B242" s="750" t="s">
        <v>904</v>
      </c>
      <c r="C242" s="81">
        <f>SUM(C236:C241)</f>
        <v>20500</v>
      </c>
      <c r="D242" s="81">
        <f>SUM(D236:D241)</f>
        <v>20500</v>
      </c>
      <c r="E242" s="81">
        <f>SUM(E236:E241)</f>
        <v>15201</v>
      </c>
      <c r="F242" s="980">
        <f>SUM(E242/D242)</f>
        <v>0.7415121951219512</v>
      </c>
      <c r="G242" s="182"/>
      <c r="H242" s="67"/>
      <c r="I242" s="67"/>
    </row>
    <row r="243" spans="1:9" ht="12">
      <c r="A243" s="15">
        <v>3209</v>
      </c>
      <c r="B243" s="101" t="s">
        <v>217</v>
      </c>
      <c r="C243" s="88"/>
      <c r="D243" s="88"/>
      <c r="E243" s="88"/>
      <c r="F243" s="979"/>
      <c r="G243" s="4"/>
      <c r="H243" s="67"/>
      <c r="I243" s="67"/>
    </row>
    <row r="244" spans="1:9" ht="12">
      <c r="A244" s="15"/>
      <c r="B244" s="84" t="s">
        <v>578</v>
      </c>
      <c r="C244" s="45"/>
      <c r="D244" s="45"/>
      <c r="E244" s="88"/>
      <c r="F244" s="979"/>
      <c r="G244" s="5"/>
      <c r="H244" s="67"/>
      <c r="I244" s="67"/>
    </row>
    <row r="245" spans="1:9" ht="12">
      <c r="A245" s="15"/>
      <c r="B245" s="7" t="s">
        <v>1067</v>
      </c>
      <c r="C245" s="45"/>
      <c r="D245" s="162">
        <v>69</v>
      </c>
      <c r="E245" s="251">
        <v>69</v>
      </c>
      <c r="F245" s="963">
        <f>SUM(E245/D245)</f>
        <v>1</v>
      </c>
      <c r="G245" s="217"/>
      <c r="H245" s="67"/>
      <c r="I245" s="67"/>
    </row>
    <row r="246" spans="1:9" ht="12">
      <c r="A246" s="15"/>
      <c r="B246" s="84" t="s">
        <v>1040</v>
      </c>
      <c r="C246" s="162">
        <v>3500</v>
      </c>
      <c r="D246" s="162">
        <v>2631</v>
      </c>
      <c r="E246" s="251">
        <v>913</v>
      </c>
      <c r="F246" s="963">
        <f>SUM(E246/D246)</f>
        <v>0.347016343595591</v>
      </c>
      <c r="G246" s="217"/>
      <c r="H246" s="67"/>
      <c r="I246" s="67"/>
    </row>
    <row r="247" spans="1:9" ht="12">
      <c r="A247" s="15"/>
      <c r="B247" s="178" t="s">
        <v>1054</v>
      </c>
      <c r="C247" s="162">
        <v>4500</v>
      </c>
      <c r="D247" s="162">
        <v>5500</v>
      </c>
      <c r="E247" s="251">
        <v>2790</v>
      </c>
      <c r="F247" s="963">
        <f>SUM(E247/D247)</f>
        <v>0.5072727272727273</v>
      </c>
      <c r="G247" s="5"/>
      <c r="H247" s="67"/>
      <c r="I247" s="67"/>
    </row>
    <row r="248" spans="1:9" ht="12">
      <c r="A248" s="15"/>
      <c r="B248" s="178" t="s">
        <v>1439</v>
      </c>
      <c r="C248" s="162"/>
      <c r="D248" s="162">
        <v>800</v>
      </c>
      <c r="E248" s="251">
        <v>700</v>
      </c>
      <c r="F248" s="963">
        <f>SUM(E248/D248)</f>
        <v>0.875</v>
      </c>
      <c r="G248" s="5"/>
      <c r="H248" s="67"/>
      <c r="I248" s="67"/>
    </row>
    <row r="249" spans="1:9" ht="12">
      <c r="A249" s="15"/>
      <c r="B249" s="178" t="s">
        <v>591</v>
      </c>
      <c r="C249" s="45"/>
      <c r="D249" s="45"/>
      <c r="E249" s="88"/>
      <c r="F249" s="979"/>
      <c r="G249" s="5"/>
      <c r="H249" s="67"/>
      <c r="I249" s="67"/>
    </row>
    <row r="250" spans="1:9" ht="12.75" thickBot="1">
      <c r="A250" s="15"/>
      <c r="B250" s="73" t="s">
        <v>1041</v>
      </c>
      <c r="C250" s="46"/>
      <c r="D250" s="46"/>
      <c r="E250" s="46"/>
      <c r="F250" s="981"/>
      <c r="G250" s="183"/>
      <c r="H250" s="67"/>
      <c r="I250" s="67"/>
    </row>
    <row r="251" spans="1:9" ht="12.75" thickBot="1">
      <c r="A251" s="51"/>
      <c r="B251" s="750" t="s">
        <v>904</v>
      </c>
      <c r="C251" s="81">
        <f>SUM(C246:C250)</f>
        <v>8000</v>
      </c>
      <c r="D251" s="81">
        <f>SUM(D244:D250)</f>
        <v>9000</v>
      </c>
      <c r="E251" s="81">
        <f>SUM(E244:E250)</f>
        <v>4472</v>
      </c>
      <c r="F251" s="980">
        <f>SUM(E251/D251)</f>
        <v>0.4968888888888889</v>
      </c>
      <c r="G251" s="182"/>
      <c r="H251" s="67"/>
      <c r="I251" s="67"/>
    </row>
    <row r="252" spans="1:9" ht="12">
      <c r="A252" s="15">
        <v>3210</v>
      </c>
      <c r="B252" s="101" t="s">
        <v>126</v>
      </c>
      <c r="C252" s="88"/>
      <c r="D252" s="88"/>
      <c r="E252" s="88"/>
      <c r="F252" s="979"/>
      <c r="G252" s="4"/>
      <c r="H252" s="67"/>
      <c r="I252" s="67"/>
    </row>
    <row r="253" spans="1:9" ht="12">
      <c r="A253" s="15"/>
      <c r="B253" s="84" t="s">
        <v>578</v>
      </c>
      <c r="C253" s="45"/>
      <c r="D253" s="45"/>
      <c r="E253" s="88"/>
      <c r="F253" s="979"/>
      <c r="G253" s="5"/>
      <c r="H253" s="67"/>
      <c r="I253" s="67"/>
    </row>
    <row r="254" spans="1:9" ht="12">
      <c r="A254" s="15"/>
      <c r="B254" s="7" t="s">
        <v>1067</v>
      </c>
      <c r="C254" s="45"/>
      <c r="D254" s="45"/>
      <c r="E254" s="88"/>
      <c r="F254" s="979"/>
      <c r="G254" s="217"/>
      <c r="H254" s="67"/>
      <c r="I254" s="67"/>
    </row>
    <row r="255" spans="1:9" ht="12">
      <c r="A255" s="15"/>
      <c r="B255" s="84" t="s">
        <v>1040</v>
      </c>
      <c r="C255" s="162">
        <v>3000</v>
      </c>
      <c r="D255" s="162">
        <v>3000</v>
      </c>
      <c r="E255" s="251"/>
      <c r="F255" s="979">
        <f>SUM(E255/D255)</f>
        <v>0</v>
      </c>
      <c r="G255" s="217"/>
      <c r="H255" s="67"/>
      <c r="I255" s="67"/>
    </row>
    <row r="256" spans="1:9" ht="12">
      <c r="A256" s="15"/>
      <c r="B256" s="178" t="s">
        <v>1054</v>
      </c>
      <c r="C256" s="162"/>
      <c r="D256" s="162"/>
      <c r="E256" s="251"/>
      <c r="F256" s="979"/>
      <c r="G256" s="5"/>
      <c r="H256" s="67"/>
      <c r="I256" s="67"/>
    </row>
    <row r="257" spans="1:9" ht="12">
      <c r="A257" s="15"/>
      <c r="B257" s="178" t="s">
        <v>591</v>
      </c>
      <c r="C257" s="45"/>
      <c r="D257" s="45"/>
      <c r="E257" s="88"/>
      <c r="F257" s="979"/>
      <c r="G257" s="5"/>
      <c r="H257" s="67"/>
      <c r="I257" s="67"/>
    </row>
    <row r="258" spans="1:9" ht="12.75" thickBot="1">
      <c r="A258" s="15"/>
      <c r="B258" s="109" t="s">
        <v>1041</v>
      </c>
      <c r="C258" s="46"/>
      <c r="D258" s="46"/>
      <c r="E258" s="46"/>
      <c r="F258" s="981"/>
      <c r="G258" s="183"/>
      <c r="H258" s="67"/>
      <c r="I258" s="67"/>
    </row>
    <row r="259" spans="1:9" ht="12.75" thickBot="1">
      <c r="A259" s="51"/>
      <c r="B259" s="750" t="s">
        <v>904</v>
      </c>
      <c r="C259" s="81">
        <f>SUM(C255:C258)</f>
        <v>3000</v>
      </c>
      <c r="D259" s="81">
        <f>SUM(D255:D258)</f>
        <v>3000</v>
      </c>
      <c r="E259" s="81">
        <f>SUM(E255:E258)</f>
        <v>0</v>
      </c>
      <c r="F259" s="980">
        <f>SUM(E259/D259)</f>
        <v>0</v>
      </c>
      <c r="G259" s="182"/>
      <c r="H259" s="67"/>
      <c r="I259" s="67"/>
    </row>
    <row r="260" spans="1:9" ht="12">
      <c r="A260" s="85"/>
      <c r="B260" s="72" t="s">
        <v>938</v>
      </c>
      <c r="C260" s="98">
        <f>SUM(C268+C276+C284+C293+C301+C309)</f>
        <v>2204338</v>
      </c>
      <c r="D260" s="98">
        <f>SUM(D268+D276+D284+D293+D301+D309)</f>
        <v>2373950</v>
      </c>
      <c r="E260" s="98">
        <f>SUM(E268+E276+E284+E293+E301+E309)</f>
        <v>2299737</v>
      </c>
      <c r="F260" s="979">
        <f>SUM(E260/D260)</f>
        <v>0.9687386002232566</v>
      </c>
      <c r="G260" s="31"/>
      <c r="H260" s="67"/>
      <c r="I260" s="67"/>
    </row>
    <row r="261" spans="1:9" ht="12">
      <c r="A261" s="85">
        <v>3211</v>
      </c>
      <c r="B261" s="105" t="s">
        <v>1392</v>
      </c>
      <c r="C261" s="88"/>
      <c r="D261" s="88"/>
      <c r="E261" s="88"/>
      <c r="F261" s="979"/>
      <c r="G261" s="4"/>
      <c r="H261" s="67"/>
      <c r="I261" s="67"/>
    </row>
    <row r="262" spans="1:9" ht="12">
      <c r="A262" s="85"/>
      <c r="B262" s="84" t="s">
        <v>578</v>
      </c>
      <c r="C262" s="45"/>
      <c r="D262" s="45"/>
      <c r="E262" s="88"/>
      <c r="F262" s="979"/>
      <c r="G262" s="5"/>
      <c r="H262" s="67"/>
      <c r="I262" s="67"/>
    </row>
    <row r="263" spans="1:9" ht="12">
      <c r="A263" s="85"/>
      <c r="B263" s="7" t="s">
        <v>1067</v>
      </c>
      <c r="C263" s="45"/>
      <c r="D263" s="45"/>
      <c r="E263" s="88"/>
      <c r="F263" s="979"/>
      <c r="G263" s="5"/>
      <c r="H263" s="67"/>
      <c r="I263" s="67"/>
    </row>
    <row r="264" spans="1:9" ht="12">
      <c r="A264" s="85"/>
      <c r="B264" s="84" t="s">
        <v>1040</v>
      </c>
      <c r="C264" s="162">
        <v>207086</v>
      </c>
      <c r="D264" s="162">
        <v>227096</v>
      </c>
      <c r="E264" s="251">
        <v>222141</v>
      </c>
      <c r="F264" s="963">
        <f>SUM(E264/D264)</f>
        <v>0.9781810335717054</v>
      </c>
      <c r="G264" s="217"/>
      <c r="H264" s="67"/>
      <c r="I264" s="67"/>
    </row>
    <row r="265" spans="1:9" ht="12">
      <c r="A265" s="85"/>
      <c r="B265" s="178" t="s">
        <v>1054</v>
      </c>
      <c r="C265" s="45"/>
      <c r="D265" s="45"/>
      <c r="E265" s="88"/>
      <c r="F265" s="979"/>
      <c r="G265" s="5"/>
      <c r="H265" s="67"/>
      <c r="I265" s="67"/>
    </row>
    <row r="266" spans="1:9" ht="12">
      <c r="A266" s="85"/>
      <c r="B266" s="178" t="s">
        <v>591</v>
      </c>
      <c r="C266" s="45"/>
      <c r="D266" s="45"/>
      <c r="E266" s="88"/>
      <c r="F266" s="979"/>
      <c r="G266" s="5"/>
      <c r="H266" s="67"/>
      <c r="I266" s="67"/>
    </row>
    <row r="267" spans="1:9" ht="12.75" thickBot="1">
      <c r="A267" s="85"/>
      <c r="B267" s="109" t="s">
        <v>1041</v>
      </c>
      <c r="C267" s="46"/>
      <c r="D267" s="46"/>
      <c r="E267" s="46"/>
      <c r="F267" s="981"/>
      <c r="G267" s="183"/>
      <c r="H267" s="67"/>
      <c r="I267" s="67"/>
    </row>
    <row r="268" spans="1:9" ht="12.75" thickBot="1">
      <c r="A268" s="51"/>
      <c r="B268" s="750" t="s">
        <v>904</v>
      </c>
      <c r="C268" s="81">
        <f>SUM(C264:C267)</f>
        <v>207086</v>
      </c>
      <c r="D268" s="81">
        <f>SUM(D264:D267)</f>
        <v>227096</v>
      </c>
      <c r="E268" s="81">
        <f>SUM(E264:E267)</f>
        <v>222141</v>
      </c>
      <c r="F268" s="980">
        <f>SUM(E268/D268)</f>
        <v>0.9781810335717054</v>
      </c>
      <c r="G268" s="182"/>
      <c r="H268" s="67"/>
      <c r="I268" s="67"/>
    </row>
    <row r="269" spans="1:9" ht="12">
      <c r="A269" s="85">
        <v>3212</v>
      </c>
      <c r="B269" s="105" t="s">
        <v>959</v>
      </c>
      <c r="C269" s="88"/>
      <c r="D269" s="88"/>
      <c r="E269" s="88"/>
      <c r="F269" s="979"/>
      <c r="G269" s="4"/>
      <c r="H269" s="67"/>
      <c r="I269" s="67"/>
    </row>
    <row r="270" spans="1:9" ht="12">
      <c r="A270" s="85"/>
      <c r="B270" s="84" t="s">
        <v>578</v>
      </c>
      <c r="C270" s="45"/>
      <c r="D270" s="162">
        <v>50</v>
      </c>
      <c r="E270" s="251">
        <v>50</v>
      </c>
      <c r="F270" s="963">
        <f>SUM(E270/D270)</f>
        <v>1</v>
      </c>
      <c r="G270" s="5"/>
      <c r="H270" s="67"/>
      <c r="I270" s="67"/>
    </row>
    <row r="271" spans="1:9" ht="12">
      <c r="A271" s="85"/>
      <c r="B271" s="7" t="s">
        <v>1067</v>
      </c>
      <c r="C271" s="45"/>
      <c r="D271" s="162">
        <v>12</v>
      </c>
      <c r="E271" s="251">
        <v>12</v>
      </c>
      <c r="F271" s="963">
        <f>SUM(E271/D271)</f>
        <v>1</v>
      </c>
      <c r="G271" s="217"/>
      <c r="H271" s="67"/>
      <c r="I271" s="67"/>
    </row>
    <row r="272" spans="1:9" ht="12">
      <c r="A272" s="85"/>
      <c r="B272" s="84" t="s">
        <v>1040</v>
      </c>
      <c r="C272" s="162">
        <v>853557</v>
      </c>
      <c r="D272" s="162">
        <v>853495</v>
      </c>
      <c r="E272" s="251">
        <v>840954</v>
      </c>
      <c r="F272" s="963">
        <f>SUM(E272/D272)</f>
        <v>0.9853062993924979</v>
      </c>
      <c r="G272" s="5"/>
      <c r="H272" s="67"/>
      <c r="I272" s="67"/>
    </row>
    <row r="273" spans="1:9" ht="12">
      <c r="A273" s="85"/>
      <c r="B273" s="178" t="s">
        <v>1054</v>
      </c>
      <c r="C273" s="45"/>
      <c r="D273" s="45"/>
      <c r="E273" s="88"/>
      <c r="F273" s="979"/>
      <c r="G273" s="5"/>
      <c r="H273" s="67"/>
      <c r="I273" s="67"/>
    </row>
    <row r="274" spans="1:9" ht="12">
      <c r="A274" s="85"/>
      <c r="B274" s="178" t="s">
        <v>591</v>
      </c>
      <c r="C274" s="45"/>
      <c r="D274" s="45"/>
      <c r="E274" s="88"/>
      <c r="F274" s="979"/>
      <c r="G274" s="5"/>
      <c r="H274" s="67"/>
      <c r="I274" s="67"/>
    </row>
    <row r="275" spans="1:9" ht="12.75" thickBot="1">
      <c r="A275" s="85"/>
      <c r="B275" s="109" t="s">
        <v>1041</v>
      </c>
      <c r="C275" s="46"/>
      <c r="D275" s="46"/>
      <c r="E275" s="46"/>
      <c r="F275" s="981"/>
      <c r="G275" s="183"/>
      <c r="H275" s="67"/>
      <c r="I275" s="67"/>
    </row>
    <row r="276" spans="1:9" ht="12.75" thickBot="1">
      <c r="A276" s="51"/>
      <c r="B276" s="750" t="s">
        <v>904</v>
      </c>
      <c r="C276" s="81">
        <f>SUM(C272:C275)</f>
        <v>853557</v>
      </c>
      <c r="D276" s="81">
        <f>SUM(D270:D275)</f>
        <v>853557</v>
      </c>
      <c r="E276" s="81">
        <f>SUM(E270:E275)</f>
        <v>841016</v>
      </c>
      <c r="F276" s="980">
        <f>SUM(E276/D276)</f>
        <v>0.9853073667019309</v>
      </c>
      <c r="G276" s="182"/>
      <c r="H276" s="67"/>
      <c r="I276" s="67"/>
    </row>
    <row r="277" spans="1:9" ht="12">
      <c r="A277" s="85">
        <v>3213</v>
      </c>
      <c r="B277" s="101" t="s">
        <v>1203</v>
      </c>
      <c r="C277" s="98"/>
      <c r="D277" s="98"/>
      <c r="E277" s="88"/>
      <c r="F277" s="979"/>
      <c r="G277" s="31"/>
      <c r="H277" s="67"/>
      <c r="I277" s="67"/>
    </row>
    <row r="278" spans="1:9" ht="12">
      <c r="A278" s="85"/>
      <c r="B278" s="84" t="s">
        <v>578</v>
      </c>
      <c r="C278" s="45"/>
      <c r="D278" s="45"/>
      <c r="E278" s="88"/>
      <c r="F278" s="979"/>
      <c r="G278" s="5"/>
      <c r="H278" s="67"/>
      <c r="I278" s="67"/>
    </row>
    <row r="279" spans="1:9" ht="12">
      <c r="A279" s="85"/>
      <c r="B279" s="7" t="s">
        <v>1067</v>
      </c>
      <c r="C279" s="45"/>
      <c r="D279" s="45"/>
      <c r="E279" s="88"/>
      <c r="F279" s="979"/>
      <c r="G279" s="5"/>
      <c r="H279" s="67"/>
      <c r="I279" s="67"/>
    </row>
    <row r="280" spans="1:9" ht="12">
      <c r="A280" s="85"/>
      <c r="B280" s="84" t="s">
        <v>1040</v>
      </c>
      <c r="C280" s="162">
        <v>642850</v>
      </c>
      <c r="D280" s="162">
        <v>672850</v>
      </c>
      <c r="E280" s="251">
        <v>672666</v>
      </c>
      <c r="F280" s="963">
        <f>SUM(E280/D280)</f>
        <v>0.9997265363751208</v>
      </c>
      <c r="G280" s="217"/>
      <c r="H280" s="67"/>
      <c r="I280" s="67"/>
    </row>
    <row r="281" spans="1:9" ht="12">
      <c r="A281" s="85"/>
      <c r="B281" s="178" t="s">
        <v>1054</v>
      </c>
      <c r="C281" s="45"/>
      <c r="D281" s="45"/>
      <c r="E281" s="88"/>
      <c r="F281" s="979"/>
      <c r="G281" s="5"/>
      <c r="H281" s="67"/>
      <c r="I281" s="67"/>
    </row>
    <row r="282" spans="1:9" ht="12">
      <c r="A282" s="85"/>
      <c r="B282" s="178" t="s">
        <v>591</v>
      </c>
      <c r="C282" s="45"/>
      <c r="D282" s="45"/>
      <c r="E282" s="88"/>
      <c r="F282" s="979"/>
      <c r="G282" s="5"/>
      <c r="H282" s="67"/>
      <c r="I282" s="67"/>
    </row>
    <row r="283" spans="1:9" ht="12.75" thickBot="1">
      <c r="A283" s="85"/>
      <c r="B283" s="109" t="s">
        <v>1041</v>
      </c>
      <c r="C283" s="46"/>
      <c r="D283" s="46"/>
      <c r="E283" s="46"/>
      <c r="F283" s="981"/>
      <c r="G283" s="183"/>
      <c r="H283" s="67"/>
      <c r="I283" s="67"/>
    </row>
    <row r="284" spans="1:9" ht="12.75" thickBot="1">
      <c r="A284" s="51"/>
      <c r="B284" s="750" t="s">
        <v>904</v>
      </c>
      <c r="C284" s="81">
        <f>SUM(C280:C283)</f>
        <v>642850</v>
      </c>
      <c r="D284" s="81">
        <f>SUM(D280:D283)</f>
        <v>672850</v>
      </c>
      <c r="E284" s="81">
        <f>SUM(E280:E283)</f>
        <v>672666</v>
      </c>
      <c r="F284" s="980">
        <f>SUM(E284/D284)</f>
        <v>0.9997265363751208</v>
      </c>
      <c r="G284" s="4"/>
      <c r="H284" s="67"/>
      <c r="I284" s="67"/>
    </row>
    <row r="285" spans="1:9" ht="12">
      <c r="A285" s="85">
        <v>3214</v>
      </c>
      <c r="B285" s="101" t="s">
        <v>1328</v>
      </c>
      <c r="C285" s="98"/>
      <c r="D285" s="98"/>
      <c r="E285" s="88"/>
      <c r="F285" s="979"/>
      <c r="G285" s="31"/>
      <c r="H285" s="67"/>
      <c r="I285" s="67"/>
    </row>
    <row r="286" spans="1:9" ht="12">
      <c r="A286" s="85"/>
      <c r="B286" s="84" t="s">
        <v>578</v>
      </c>
      <c r="C286" s="45"/>
      <c r="D286" s="45"/>
      <c r="E286" s="88"/>
      <c r="F286" s="979"/>
      <c r="G286" s="5"/>
      <c r="H286" s="67"/>
      <c r="I286" s="67"/>
    </row>
    <row r="287" spans="1:9" ht="12">
      <c r="A287" s="85"/>
      <c r="B287" s="7" t="s">
        <v>1067</v>
      </c>
      <c r="C287" s="45"/>
      <c r="D287" s="45"/>
      <c r="E287" s="88"/>
      <c r="F287" s="979"/>
      <c r="G287" s="5"/>
      <c r="H287" s="67"/>
      <c r="I287" s="67"/>
    </row>
    <row r="288" spans="1:9" ht="12">
      <c r="A288" s="85"/>
      <c r="B288" s="84" t="s">
        <v>1040</v>
      </c>
      <c r="C288" s="162">
        <v>83782</v>
      </c>
      <c r="D288" s="162">
        <v>2000</v>
      </c>
      <c r="E288" s="162">
        <v>1163</v>
      </c>
      <c r="F288" s="963">
        <f>SUM(E288/D288)</f>
        <v>0.5815</v>
      </c>
      <c r="G288" s="217"/>
      <c r="H288" s="67"/>
      <c r="I288" s="67"/>
    </row>
    <row r="289" spans="1:9" ht="12">
      <c r="A289" s="85"/>
      <c r="B289" s="178" t="s">
        <v>1054</v>
      </c>
      <c r="C289" s="45"/>
      <c r="D289" s="45"/>
      <c r="E289" s="88"/>
      <c r="F289" s="979"/>
      <c r="G289" s="5"/>
      <c r="H289" s="67"/>
      <c r="I289" s="67"/>
    </row>
    <row r="290" spans="1:9" ht="12">
      <c r="A290" s="85"/>
      <c r="B290" s="178" t="s">
        <v>591</v>
      </c>
      <c r="C290" s="45"/>
      <c r="D290" s="45"/>
      <c r="E290" s="88"/>
      <c r="F290" s="979"/>
      <c r="G290" s="5"/>
      <c r="H290" s="67"/>
      <c r="I290" s="67"/>
    </row>
    <row r="291" spans="1:9" ht="12">
      <c r="A291" s="85"/>
      <c r="B291" s="178" t="s">
        <v>1440</v>
      </c>
      <c r="C291" s="103"/>
      <c r="D291" s="156">
        <v>218948</v>
      </c>
      <c r="E291" s="162">
        <v>218948</v>
      </c>
      <c r="F291" s="994">
        <f>SUM(E291/D291)</f>
        <v>1</v>
      </c>
      <c r="G291" s="2"/>
      <c r="H291" s="67"/>
      <c r="I291" s="67"/>
    </row>
    <row r="292" spans="1:9" ht="12.75" thickBot="1">
      <c r="A292" s="85"/>
      <c r="B292" s="109" t="s">
        <v>53</v>
      </c>
      <c r="C292" s="736">
        <v>93200</v>
      </c>
      <c r="D292" s="736">
        <v>35864</v>
      </c>
      <c r="E292" s="310">
        <v>18096</v>
      </c>
      <c r="F292" s="964">
        <f>SUM(E292/D292)</f>
        <v>0.5045728306937318</v>
      </c>
      <c r="G292" s="183"/>
      <c r="H292" s="67"/>
      <c r="I292" s="67"/>
    </row>
    <row r="293" spans="1:9" ht="12.75" thickBot="1">
      <c r="A293" s="51"/>
      <c r="B293" s="750" t="s">
        <v>904</v>
      </c>
      <c r="C293" s="81">
        <f>SUM(C288:C292)</f>
        <v>176982</v>
      </c>
      <c r="D293" s="81">
        <f>SUM(D288:D292)</f>
        <v>256812</v>
      </c>
      <c r="E293" s="81">
        <f>SUM(E288:E292)</f>
        <v>238207</v>
      </c>
      <c r="F293" s="980">
        <f>SUM(E293/D293)</f>
        <v>0.9275540083796707</v>
      </c>
      <c r="G293" s="4"/>
      <c r="H293" s="67"/>
      <c r="I293" s="67"/>
    </row>
    <row r="294" spans="1:9" ht="12">
      <c r="A294" s="738">
        <v>3215</v>
      </c>
      <c r="B294" s="401" t="s">
        <v>573</v>
      </c>
      <c r="C294" s="778"/>
      <c r="D294" s="778"/>
      <c r="E294" s="740"/>
      <c r="F294" s="979"/>
      <c r="G294" s="783"/>
      <c r="H294" s="67"/>
      <c r="I294" s="67"/>
    </row>
    <row r="295" spans="1:9" ht="12">
      <c r="A295" s="738"/>
      <c r="B295" s="746" t="s">
        <v>578</v>
      </c>
      <c r="C295" s="784"/>
      <c r="D295" s="784"/>
      <c r="E295" s="740"/>
      <c r="F295" s="979"/>
      <c r="G295" s="781"/>
      <c r="H295" s="67"/>
      <c r="I295" s="67"/>
    </row>
    <row r="296" spans="1:9" ht="12">
      <c r="A296" s="738"/>
      <c r="B296" s="745" t="s">
        <v>1067</v>
      </c>
      <c r="C296" s="784"/>
      <c r="D296" s="784"/>
      <c r="E296" s="740"/>
      <c r="F296" s="979"/>
      <c r="G296" s="754"/>
      <c r="H296" s="67"/>
      <c r="I296" s="67"/>
    </row>
    <row r="297" spans="1:9" ht="12">
      <c r="A297" s="738"/>
      <c r="B297" s="746" t="s">
        <v>1040</v>
      </c>
      <c r="C297" s="779">
        <v>11443</v>
      </c>
      <c r="D297" s="779">
        <v>22750</v>
      </c>
      <c r="E297" s="743">
        <v>22750</v>
      </c>
      <c r="F297" s="963">
        <f>SUM(E297/D297)</f>
        <v>1</v>
      </c>
      <c r="G297" s="781"/>
      <c r="H297" s="67"/>
      <c r="I297" s="67"/>
    </row>
    <row r="298" spans="1:9" ht="12">
      <c r="A298" s="738"/>
      <c r="B298" s="785" t="s">
        <v>1054</v>
      </c>
      <c r="C298" s="784"/>
      <c r="D298" s="784"/>
      <c r="E298" s="740"/>
      <c r="F298" s="979"/>
      <c r="G298" s="781"/>
      <c r="H298" s="67"/>
      <c r="I298" s="67"/>
    </row>
    <row r="299" spans="1:9" ht="12">
      <c r="A299" s="738"/>
      <c r="B299" s="785" t="s">
        <v>591</v>
      </c>
      <c r="C299" s="784"/>
      <c r="D299" s="784"/>
      <c r="E299" s="740"/>
      <c r="F299" s="979"/>
      <c r="G299" s="781"/>
      <c r="H299" s="67"/>
      <c r="I299" s="67"/>
    </row>
    <row r="300" spans="1:9" ht="12.75" thickBot="1">
      <c r="A300" s="738"/>
      <c r="B300" s="786" t="s">
        <v>1041</v>
      </c>
      <c r="C300" s="787"/>
      <c r="D300" s="787"/>
      <c r="E300" s="787"/>
      <c r="F300" s="981"/>
      <c r="G300" s="788"/>
      <c r="H300" s="67"/>
      <c r="I300" s="67"/>
    </row>
    <row r="301" spans="1:9" ht="12.75" thickBot="1">
      <c r="A301" s="749"/>
      <c r="B301" s="750" t="s">
        <v>904</v>
      </c>
      <c r="C301" s="751">
        <f>SUM(C297:C300)</f>
        <v>11443</v>
      </c>
      <c r="D301" s="751">
        <f>SUM(D297:D300)</f>
        <v>22750</v>
      </c>
      <c r="E301" s="751">
        <f>SUM(E297:E300)</f>
        <v>22750</v>
      </c>
      <c r="F301" s="980">
        <f>SUM(E301/D301)</f>
        <v>1</v>
      </c>
      <c r="G301" s="780"/>
      <c r="H301" s="67"/>
      <c r="I301" s="67"/>
    </row>
    <row r="302" spans="1:9" ht="12">
      <c r="A302" s="738">
        <v>3216</v>
      </c>
      <c r="B302" s="401" t="s">
        <v>116</v>
      </c>
      <c r="C302" s="778"/>
      <c r="D302" s="778"/>
      <c r="E302" s="740"/>
      <c r="F302" s="979"/>
      <c r="G302" s="783"/>
      <c r="H302" s="67"/>
      <c r="I302" s="67"/>
    </row>
    <row r="303" spans="1:9" ht="12">
      <c r="A303" s="738"/>
      <c r="B303" s="746" t="s">
        <v>578</v>
      </c>
      <c r="C303" s="784"/>
      <c r="D303" s="784"/>
      <c r="E303" s="740"/>
      <c r="F303" s="979"/>
      <c r="G303" s="781"/>
      <c r="H303" s="67"/>
      <c r="I303" s="67"/>
    </row>
    <row r="304" spans="1:9" ht="12">
      <c r="A304" s="738"/>
      <c r="B304" s="745" t="s">
        <v>1067</v>
      </c>
      <c r="C304" s="784"/>
      <c r="D304" s="784"/>
      <c r="E304" s="740"/>
      <c r="F304" s="979"/>
      <c r="G304" s="781"/>
      <c r="H304" s="67"/>
      <c r="I304" s="67"/>
    </row>
    <row r="305" spans="1:9" ht="12">
      <c r="A305" s="738"/>
      <c r="B305" s="746" t="s">
        <v>1040</v>
      </c>
      <c r="C305" s="779">
        <v>312420</v>
      </c>
      <c r="D305" s="779">
        <v>339755</v>
      </c>
      <c r="E305" s="743">
        <v>301827</v>
      </c>
      <c r="F305" s="963">
        <f>SUM(E305/D305)</f>
        <v>0.8883666171211608</v>
      </c>
      <c r="G305" s="754"/>
      <c r="H305" s="67"/>
      <c r="I305" s="67"/>
    </row>
    <row r="306" spans="1:9" ht="12">
      <c r="A306" s="738"/>
      <c r="B306" s="785" t="s">
        <v>1054</v>
      </c>
      <c r="C306" s="784"/>
      <c r="D306" s="784"/>
      <c r="E306" s="740"/>
      <c r="F306" s="979"/>
      <c r="G306" s="781"/>
      <c r="H306" s="67"/>
      <c r="I306" s="67"/>
    </row>
    <row r="307" spans="1:9" ht="12">
      <c r="A307" s="738"/>
      <c r="B307" s="785" t="s">
        <v>591</v>
      </c>
      <c r="C307" s="784"/>
      <c r="D307" s="784"/>
      <c r="E307" s="740"/>
      <c r="F307" s="979"/>
      <c r="G307" s="781"/>
      <c r="H307" s="67"/>
      <c r="I307" s="67"/>
    </row>
    <row r="308" spans="1:9" ht="12.75" thickBot="1">
      <c r="A308" s="738"/>
      <c r="B308" s="786" t="s">
        <v>53</v>
      </c>
      <c r="C308" s="787"/>
      <c r="D308" s="977">
        <v>1130</v>
      </c>
      <c r="E308" s="977">
        <v>1130</v>
      </c>
      <c r="F308" s="964">
        <f>SUM(E308/D308)</f>
        <v>1</v>
      </c>
      <c r="G308" s="788"/>
      <c r="H308" s="67"/>
      <c r="I308" s="67"/>
    </row>
    <row r="309" spans="1:9" ht="12.75" thickBot="1">
      <c r="A309" s="749"/>
      <c r="B309" s="750" t="s">
        <v>904</v>
      </c>
      <c r="C309" s="751">
        <f>SUM(C305:C308)</f>
        <v>312420</v>
      </c>
      <c r="D309" s="751">
        <f>SUM(D305:D308)</f>
        <v>340885</v>
      </c>
      <c r="E309" s="751">
        <f>SUM(E305:E308)</f>
        <v>302957</v>
      </c>
      <c r="F309" s="980">
        <f>SUM(E309/D309)</f>
        <v>0.8887366707247312</v>
      </c>
      <c r="G309" s="780"/>
      <c r="H309" s="67"/>
      <c r="I309" s="67"/>
    </row>
    <row r="310" spans="1:9" ht="12.75" thickBot="1">
      <c r="A310" s="85">
        <v>3220</v>
      </c>
      <c r="B310" s="56" t="s">
        <v>939</v>
      </c>
      <c r="C310" s="81">
        <f>SUM(C319+C323)</f>
        <v>35600</v>
      </c>
      <c r="D310" s="81">
        <f>SUM(D319+D323)</f>
        <v>201082</v>
      </c>
      <c r="E310" s="81">
        <f>SUM(E319+E323)</f>
        <v>176397</v>
      </c>
      <c r="F310" s="980">
        <f>SUM(E310/D310)</f>
        <v>0.8772391362727644</v>
      </c>
      <c r="G310" s="182"/>
      <c r="H310" s="67"/>
      <c r="I310" s="67"/>
    </row>
    <row r="311" spans="1:9" ht="12">
      <c r="A311" s="85">
        <v>3222</v>
      </c>
      <c r="B311" s="72" t="s">
        <v>600</v>
      </c>
      <c r="C311" s="98"/>
      <c r="D311" s="98"/>
      <c r="E311" s="88"/>
      <c r="F311" s="979"/>
      <c r="G311" s="31"/>
      <c r="H311" s="67"/>
      <c r="I311" s="67"/>
    </row>
    <row r="312" spans="1:9" ht="12">
      <c r="A312" s="85"/>
      <c r="B312" s="70" t="s">
        <v>578</v>
      </c>
      <c r="C312" s="88"/>
      <c r="D312" s="251">
        <v>55573</v>
      </c>
      <c r="E312" s="251">
        <v>55573</v>
      </c>
      <c r="F312" s="963">
        <f>SUM(E312/D312)</f>
        <v>1</v>
      </c>
      <c r="G312" s="4"/>
      <c r="H312" s="67"/>
      <c r="I312" s="67"/>
    </row>
    <row r="313" spans="1:9" ht="12">
      <c r="A313" s="85"/>
      <c r="B313" s="7" t="s">
        <v>1067</v>
      </c>
      <c r="C313" s="45"/>
      <c r="D313" s="162">
        <v>13582</v>
      </c>
      <c r="E313" s="251">
        <v>13582</v>
      </c>
      <c r="F313" s="963">
        <f>SUM(E313/D313)</f>
        <v>1</v>
      </c>
      <c r="G313" s="5"/>
      <c r="H313" s="67"/>
      <c r="I313" s="67"/>
    </row>
    <row r="314" spans="1:9" ht="12">
      <c r="A314" s="85"/>
      <c r="B314" s="84" t="s">
        <v>1040</v>
      </c>
      <c r="C314" s="162">
        <v>5600</v>
      </c>
      <c r="D314" s="162">
        <v>55520</v>
      </c>
      <c r="E314" s="251">
        <v>55520</v>
      </c>
      <c r="F314" s="963">
        <f>SUM(E314/D314)</f>
        <v>1</v>
      </c>
      <c r="G314" s="5"/>
      <c r="H314" s="67"/>
      <c r="I314" s="67"/>
    </row>
    <row r="315" spans="1:9" ht="12">
      <c r="A315" s="85"/>
      <c r="B315" s="10" t="s">
        <v>1054</v>
      </c>
      <c r="C315" s="45"/>
      <c r="D315" s="45"/>
      <c r="E315" s="88"/>
      <c r="F315" s="963"/>
      <c r="G315" s="5"/>
      <c r="H315" s="67"/>
      <c r="I315" s="67"/>
    </row>
    <row r="316" spans="1:9" ht="12">
      <c r="A316" s="85"/>
      <c r="B316" s="10" t="s">
        <v>591</v>
      </c>
      <c r="C316" s="45"/>
      <c r="D316" s="45"/>
      <c r="E316" s="88"/>
      <c r="F316" s="963"/>
      <c r="G316" s="5"/>
      <c r="H316" s="67"/>
      <c r="I316" s="67"/>
    </row>
    <row r="317" spans="1:9" ht="12">
      <c r="A317" s="85"/>
      <c r="B317" s="10" t="s">
        <v>10</v>
      </c>
      <c r="C317" s="103"/>
      <c r="D317" s="156">
        <v>32101</v>
      </c>
      <c r="E317" s="162">
        <v>32101</v>
      </c>
      <c r="F317" s="963">
        <f>SUM(E317/D317)</f>
        <v>1</v>
      </c>
      <c r="G317" s="2"/>
      <c r="H317" s="67"/>
      <c r="I317" s="67"/>
    </row>
    <row r="318" spans="1:9" ht="12.75" thickBot="1">
      <c r="A318" s="85"/>
      <c r="B318" s="73" t="s">
        <v>53</v>
      </c>
      <c r="C318" s="46"/>
      <c r="D318" s="736">
        <v>17891</v>
      </c>
      <c r="E318" s="310">
        <v>17891</v>
      </c>
      <c r="F318" s="964">
        <f>SUM(E318/D318)</f>
        <v>1</v>
      </c>
      <c r="G318" s="183"/>
      <c r="H318" s="67"/>
      <c r="I318" s="67"/>
    </row>
    <row r="319" spans="1:9" ht="12.75" thickBot="1">
      <c r="A319" s="51"/>
      <c r="B319" s="750" t="s">
        <v>904</v>
      </c>
      <c r="C319" s="81">
        <f>SUM(C314:C318)</f>
        <v>5600</v>
      </c>
      <c r="D319" s="81">
        <f>SUM(D312:D318)</f>
        <v>174667</v>
      </c>
      <c r="E319" s="81">
        <f>SUM(E312:E318)</f>
        <v>174667</v>
      </c>
      <c r="F319" s="980">
        <f>SUM(E319/D319)</f>
        <v>1</v>
      </c>
      <c r="G319" s="182"/>
      <c r="H319" s="67"/>
      <c r="I319" s="67"/>
    </row>
    <row r="320" spans="1:9" ht="12">
      <c r="A320" s="85">
        <v>3223</v>
      </c>
      <c r="B320" s="101" t="s">
        <v>411</v>
      </c>
      <c r="C320" s="98"/>
      <c r="D320" s="98"/>
      <c r="E320" s="88"/>
      <c r="F320" s="979"/>
      <c r="G320" s="31"/>
      <c r="H320" s="67"/>
      <c r="I320" s="67"/>
    </row>
    <row r="321" spans="1:9" ht="12">
      <c r="A321" s="85"/>
      <c r="B321" s="70" t="s">
        <v>578</v>
      </c>
      <c r="C321" s="88"/>
      <c r="D321" s="88"/>
      <c r="E321" s="88"/>
      <c r="F321" s="979"/>
      <c r="G321" s="4"/>
      <c r="H321" s="67"/>
      <c r="I321" s="67"/>
    </row>
    <row r="322" spans="1:9" ht="12">
      <c r="A322" s="85"/>
      <c r="B322" s="7" t="s">
        <v>1067</v>
      </c>
      <c r="C322" s="45"/>
      <c r="D322" s="45"/>
      <c r="E322" s="88"/>
      <c r="F322" s="979"/>
      <c r="G322" s="5"/>
      <c r="H322" s="67"/>
      <c r="I322" s="67"/>
    </row>
    <row r="323" spans="1:9" ht="12">
      <c r="A323" s="85"/>
      <c r="B323" s="84" t="s">
        <v>1040</v>
      </c>
      <c r="C323" s="162">
        <v>30000</v>
      </c>
      <c r="D323" s="162">
        <v>26415</v>
      </c>
      <c r="E323" s="251">
        <v>1730</v>
      </c>
      <c r="F323" s="963">
        <f>SUM(E323/D323)</f>
        <v>0.06549309104675374</v>
      </c>
      <c r="G323" s="5"/>
      <c r="H323" s="67"/>
      <c r="I323" s="67"/>
    </row>
    <row r="324" spans="1:9" ht="12">
      <c r="A324" s="85"/>
      <c r="B324" s="10" t="s">
        <v>1054</v>
      </c>
      <c r="C324" s="45"/>
      <c r="D324" s="45"/>
      <c r="E324" s="88"/>
      <c r="F324" s="979"/>
      <c r="G324" s="5"/>
      <c r="H324" s="67"/>
      <c r="I324" s="67"/>
    </row>
    <row r="325" spans="1:9" ht="12">
      <c r="A325" s="85"/>
      <c r="B325" s="10" t="s">
        <v>591</v>
      </c>
      <c r="C325" s="45"/>
      <c r="D325" s="45"/>
      <c r="E325" s="88"/>
      <c r="F325" s="979"/>
      <c r="G325" s="5"/>
      <c r="H325" s="67"/>
      <c r="I325" s="67"/>
    </row>
    <row r="326" spans="1:9" ht="12.75" thickBot="1">
      <c r="A326" s="85"/>
      <c r="B326" s="73" t="s">
        <v>1041</v>
      </c>
      <c r="C326" s="46"/>
      <c r="D326" s="46"/>
      <c r="E326" s="46"/>
      <c r="F326" s="981"/>
      <c r="G326" s="183"/>
      <c r="H326" s="67"/>
      <c r="I326" s="67"/>
    </row>
    <row r="327" spans="1:9" ht="12.75" thickBot="1">
      <c r="A327" s="51"/>
      <c r="B327" s="750" t="s">
        <v>904</v>
      </c>
      <c r="C327" s="81">
        <f>SUM(C323:C326)</f>
        <v>30000</v>
      </c>
      <c r="D327" s="81">
        <f>SUM(D323:D326)</f>
        <v>26415</v>
      </c>
      <c r="E327" s="81">
        <f>SUM(E323:E326)</f>
        <v>1730</v>
      </c>
      <c r="F327" s="980">
        <f>SUM(E327/D327)</f>
        <v>0.06549309104675374</v>
      </c>
      <c r="G327" s="182"/>
      <c r="H327" s="67"/>
      <c r="I327" s="67"/>
    </row>
    <row r="328" spans="1:9" ht="12" customHeight="1" thickBot="1">
      <c r="A328" s="85">
        <v>3300</v>
      </c>
      <c r="B328" s="62" t="s">
        <v>582</v>
      </c>
      <c r="C328" s="81">
        <f>SUM(C336+C353+C362+C371+C380+C389+C398+C407+C416+C434+C443+C452+C477+C485+C493+C501+C509+C517+C525+C533+C541+C550+C558+C567+C575+C583+C591+C599+C469)</f>
        <v>217670</v>
      </c>
      <c r="D328" s="81">
        <f>SUM(D336+D353+D362+D371+D380+D389+D398+D407+D416+D434+D443+D452+D477+D485+D493+D501+D509+D517+D525+D533+D541+D550+D558+D567+D575+D583+D591+D599+D469+D425+D461+D607)</f>
        <v>512830</v>
      </c>
      <c r="E328" s="81">
        <f>SUM(E336+E353+E362+E371+E380+E389+E398+E407+E416+E434+E443+E452+E477+E485+E493+E501+E509+E517+E525+E533+E541+E550+E558+E567+E575+E583+E591+E599+E469+E425+E461+E607)</f>
        <v>423864</v>
      </c>
      <c r="F328" s="980">
        <f>SUM(E328/D328)</f>
        <v>0.8265195093890763</v>
      </c>
      <c r="G328" s="189"/>
      <c r="H328" s="67"/>
      <c r="I328" s="67"/>
    </row>
    <row r="329" spans="1:9" ht="12" customHeight="1">
      <c r="A329" s="85">
        <v>3301</v>
      </c>
      <c r="B329" s="107" t="s">
        <v>929</v>
      </c>
      <c r="C329" s="88"/>
      <c r="D329" s="88"/>
      <c r="E329" s="88"/>
      <c r="F329" s="979"/>
      <c r="G329" s="4" t="s">
        <v>993</v>
      </c>
      <c r="H329" s="67"/>
      <c r="I329" s="67"/>
    </row>
    <row r="330" spans="1:9" ht="12" customHeight="1">
      <c r="A330" s="15"/>
      <c r="B330" s="70" t="s">
        <v>578</v>
      </c>
      <c r="C330" s="45"/>
      <c r="D330" s="45"/>
      <c r="E330" s="88"/>
      <c r="F330" s="979"/>
      <c r="G330" s="181"/>
      <c r="H330" s="67"/>
      <c r="I330" s="67"/>
    </row>
    <row r="331" spans="1:9" ht="12" customHeight="1">
      <c r="A331" s="15"/>
      <c r="B331" s="7" t="s">
        <v>1067</v>
      </c>
      <c r="C331" s="45"/>
      <c r="D331" s="162">
        <v>77</v>
      </c>
      <c r="E331" s="251">
        <v>59</v>
      </c>
      <c r="F331" s="963">
        <f>SUM(E331/D331)</f>
        <v>0.7662337662337663</v>
      </c>
      <c r="G331" s="217"/>
      <c r="H331" s="67"/>
      <c r="I331" s="67"/>
    </row>
    <row r="332" spans="1:9" ht="12" customHeight="1">
      <c r="A332" s="85"/>
      <c r="B332" s="84" t="s">
        <v>1040</v>
      </c>
      <c r="C332" s="76"/>
      <c r="D332" s="76">
        <v>10023</v>
      </c>
      <c r="E332" s="76">
        <v>4276</v>
      </c>
      <c r="F332" s="963">
        <f>SUM(E332/D332)</f>
        <v>0.4266187768133293</v>
      </c>
      <c r="G332" s="217"/>
      <c r="H332" s="67"/>
      <c r="I332" s="67"/>
    </row>
    <row r="333" spans="1:9" ht="12" customHeight="1">
      <c r="A333" s="15"/>
      <c r="B333" s="10" t="s">
        <v>1054</v>
      </c>
      <c r="C333" s="162">
        <v>7600</v>
      </c>
      <c r="D333" s="162"/>
      <c r="E333" s="251"/>
      <c r="F333" s="979"/>
      <c r="G333" s="186"/>
      <c r="H333" s="67"/>
      <c r="I333" s="67"/>
    </row>
    <row r="334" spans="1:9" ht="12" customHeight="1">
      <c r="A334" s="15"/>
      <c r="B334" s="10" t="s">
        <v>591</v>
      </c>
      <c r="C334" s="45"/>
      <c r="D334" s="45"/>
      <c r="E334" s="88"/>
      <c r="F334" s="979"/>
      <c r="G334" s="217"/>
      <c r="H334" s="67"/>
      <c r="I334" s="67"/>
    </row>
    <row r="335" spans="1:9" ht="12" customHeight="1" thickBot="1">
      <c r="A335" s="15"/>
      <c r="B335" s="73" t="s">
        <v>1041</v>
      </c>
      <c r="C335" s="45"/>
      <c r="D335" s="45"/>
      <c r="E335" s="103"/>
      <c r="F335" s="981"/>
      <c r="G335" s="184"/>
      <c r="H335" s="67"/>
      <c r="I335" s="67"/>
    </row>
    <row r="336" spans="1:9" ht="12.75" thickBot="1">
      <c r="A336" s="51"/>
      <c r="B336" s="750" t="s">
        <v>904</v>
      </c>
      <c r="C336" s="81">
        <f>SUM(C330:C335)</f>
        <v>7600</v>
      </c>
      <c r="D336" s="81">
        <f>SUM(D330:D335)</f>
        <v>10100</v>
      </c>
      <c r="E336" s="81">
        <f>SUM(E330:E335)</f>
        <v>4335</v>
      </c>
      <c r="F336" s="980">
        <f>SUM(E336/D336)</f>
        <v>0.4292079207920792</v>
      </c>
      <c r="G336" s="182"/>
      <c r="H336" s="67"/>
      <c r="I336" s="67"/>
    </row>
    <row r="337" spans="1:9" ht="12">
      <c r="A337" s="85">
        <v>3302</v>
      </c>
      <c r="B337" s="107" t="s">
        <v>1141</v>
      </c>
      <c r="C337" s="88"/>
      <c r="D337" s="88"/>
      <c r="E337" s="88"/>
      <c r="F337" s="979"/>
      <c r="G337" s="4"/>
      <c r="H337" s="67"/>
      <c r="I337" s="67"/>
    </row>
    <row r="338" spans="1:9" ht="12">
      <c r="A338" s="15"/>
      <c r="B338" s="70" t="s">
        <v>578</v>
      </c>
      <c r="C338" s="45"/>
      <c r="D338" s="45"/>
      <c r="E338" s="88"/>
      <c r="F338" s="979"/>
      <c r="G338" s="181"/>
      <c r="H338" s="67"/>
      <c r="I338" s="67"/>
    </row>
    <row r="339" spans="1:9" ht="12">
      <c r="A339" s="15"/>
      <c r="B339" s="7" t="s">
        <v>1067</v>
      </c>
      <c r="C339" s="45"/>
      <c r="D339" s="162"/>
      <c r="E339" s="251"/>
      <c r="F339" s="979"/>
      <c r="G339" s="217"/>
      <c r="H339" s="67"/>
      <c r="I339" s="67"/>
    </row>
    <row r="340" spans="1:9" ht="12">
      <c r="A340" s="85"/>
      <c r="B340" s="84" t="s">
        <v>1040</v>
      </c>
      <c r="C340" s="76"/>
      <c r="D340" s="76">
        <v>197000</v>
      </c>
      <c r="E340" s="76">
        <v>196800</v>
      </c>
      <c r="F340" s="963">
        <f>SUM(E340/D340)</f>
        <v>0.9989847715736041</v>
      </c>
      <c r="G340" s="217"/>
      <c r="H340" s="67"/>
      <c r="I340" s="67"/>
    </row>
    <row r="341" spans="1:9" ht="12">
      <c r="A341" s="15"/>
      <c r="B341" s="10" t="s">
        <v>1054</v>
      </c>
      <c r="C341" s="162"/>
      <c r="D341" s="162"/>
      <c r="E341" s="251"/>
      <c r="F341" s="979"/>
      <c r="G341" s="186"/>
      <c r="H341" s="67"/>
      <c r="I341" s="67"/>
    </row>
    <row r="342" spans="1:9" ht="12">
      <c r="A342" s="15"/>
      <c r="B342" s="10" t="s">
        <v>591</v>
      </c>
      <c r="C342" s="45"/>
      <c r="D342" s="45"/>
      <c r="E342" s="88"/>
      <c r="F342" s="979"/>
      <c r="G342" s="217"/>
      <c r="H342" s="67"/>
      <c r="I342" s="67"/>
    </row>
    <row r="343" spans="1:9" ht="12.75" thickBot="1">
      <c r="A343" s="15"/>
      <c r="B343" s="73" t="s">
        <v>1041</v>
      </c>
      <c r="C343" s="45"/>
      <c r="D343" s="45"/>
      <c r="E343" s="103"/>
      <c r="F343" s="981"/>
      <c r="G343" s="184"/>
      <c r="H343" s="67"/>
      <c r="I343" s="67"/>
    </row>
    <row r="344" spans="1:9" ht="12.75" thickBot="1">
      <c r="A344" s="51"/>
      <c r="B344" s="750" t="s">
        <v>904</v>
      </c>
      <c r="C344" s="81">
        <f>SUM(C338:C343)</f>
        <v>0</v>
      </c>
      <c r="D344" s="81">
        <f>SUM(D338:D343)</f>
        <v>197000</v>
      </c>
      <c r="E344" s="81">
        <f>SUM(E338:E343)</f>
        <v>196800</v>
      </c>
      <c r="F344" s="980">
        <f>SUM(E344/D344)</f>
        <v>0.9989847715736041</v>
      </c>
      <c r="G344" s="182"/>
      <c r="H344" s="67"/>
      <c r="I344" s="67"/>
    </row>
    <row r="345" spans="1:9" ht="12.75">
      <c r="A345" s="85">
        <v>3303</v>
      </c>
      <c r="B345" s="97" t="s">
        <v>1003</v>
      </c>
      <c r="C345" s="88"/>
      <c r="D345" s="88"/>
      <c r="E345" s="88"/>
      <c r="F345" s="979"/>
      <c r="G345" s="190"/>
      <c r="H345" s="67"/>
      <c r="I345" s="67"/>
    </row>
    <row r="346" spans="1:9" ht="12" customHeight="1">
      <c r="A346" s="83"/>
      <c r="B346" s="70" t="s">
        <v>578</v>
      </c>
      <c r="C346" s="76"/>
      <c r="D346" s="76"/>
      <c r="E346" s="76"/>
      <c r="F346" s="979"/>
      <c r="G346" s="185"/>
      <c r="H346" s="67"/>
      <c r="I346" s="67"/>
    </row>
    <row r="347" spans="1:9" ht="12" customHeight="1">
      <c r="A347" s="83"/>
      <c r="B347" s="7" t="s">
        <v>1067</v>
      </c>
      <c r="C347" s="76"/>
      <c r="D347" s="76"/>
      <c r="E347" s="76"/>
      <c r="F347" s="979"/>
      <c r="G347" s="185"/>
      <c r="H347" s="67"/>
      <c r="I347" s="67"/>
    </row>
    <row r="348" spans="1:9" ht="12" customHeight="1">
      <c r="A348" s="83"/>
      <c r="B348" s="84" t="s">
        <v>1040</v>
      </c>
      <c r="C348" s="76">
        <v>500</v>
      </c>
      <c r="D348" s="76">
        <v>836</v>
      </c>
      <c r="E348" s="76">
        <v>836</v>
      </c>
      <c r="F348" s="979">
        <f>SUM(E348/D348)</f>
        <v>1</v>
      </c>
      <c r="G348" s="185"/>
      <c r="H348" s="67"/>
      <c r="I348" s="67"/>
    </row>
    <row r="349" spans="1:9" ht="12" customHeight="1">
      <c r="A349" s="83"/>
      <c r="B349" s="10" t="s">
        <v>1054</v>
      </c>
      <c r="C349" s="251"/>
      <c r="D349" s="251"/>
      <c r="E349" s="251"/>
      <c r="F349" s="979"/>
      <c r="G349" s="456"/>
      <c r="H349" s="67"/>
      <c r="I349" s="67"/>
    </row>
    <row r="350" spans="1:9" ht="12" customHeight="1">
      <c r="A350" s="69"/>
      <c r="B350" s="10" t="s">
        <v>591</v>
      </c>
      <c r="C350" s="76"/>
      <c r="D350" s="76"/>
      <c r="E350" s="76"/>
      <c r="F350" s="979"/>
      <c r="G350" s="191"/>
      <c r="H350" s="67"/>
      <c r="I350" s="67"/>
    </row>
    <row r="351" spans="1:9" ht="12" customHeight="1">
      <c r="A351" s="69"/>
      <c r="B351" s="10" t="s">
        <v>1216</v>
      </c>
      <c r="C351" s="76">
        <v>2550</v>
      </c>
      <c r="D351" s="76">
        <v>55052</v>
      </c>
      <c r="E351" s="76">
        <v>55052</v>
      </c>
      <c r="F351" s="979">
        <f>SUM(E351/D351)</f>
        <v>1</v>
      </c>
      <c r="G351" s="191"/>
      <c r="H351" s="67"/>
      <c r="I351" s="67"/>
    </row>
    <row r="352" spans="1:9" ht="12" customHeight="1" thickBot="1">
      <c r="A352" s="69"/>
      <c r="B352" s="73" t="s">
        <v>1041</v>
      </c>
      <c r="C352" s="76"/>
      <c r="D352" s="76"/>
      <c r="E352" s="77"/>
      <c r="F352" s="981"/>
      <c r="G352" s="30"/>
      <c r="H352" s="67"/>
      <c r="I352" s="67"/>
    </row>
    <row r="353" spans="1:9" ht="12" customHeight="1" thickBot="1">
      <c r="A353" s="51"/>
      <c r="B353" s="750" t="s">
        <v>904</v>
      </c>
      <c r="C353" s="81">
        <f>SUM(C346:C352)</f>
        <v>3050</v>
      </c>
      <c r="D353" s="81">
        <f>SUM(D346:D352)</f>
        <v>55888</v>
      </c>
      <c r="E353" s="81">
        <f>SUM(E346:E352)</f>
        <v>55888</v>
      </c>
      <c r="F353" s="980">
        <f>SUM(E353/D353)</f>
        <v>1</v>
      </c>
      <c r="G353" s="121"/>
      <c r="H353" s="67"/>
      <c r="I353" s="67"/>
    </row>
    <row r="354" spans="1:9" ht="12" customHeight="1">
      <c r="A354" s="15">
        <v>3304</v>
      </c>
      <c r="B354" s="102" t="s">
        <v>1004</v>
      </c>
      <c r="C354" s="88"/>
      <c r="D354" s="88"/>
      <c r="E354" s="88"/>
      <c r="F354" s="979"/>
      <c r="G354" s="190"/>
      <c r="H354" s="67"/>
      <c r="I354" s="67"/>
    </row>
    <row r="355" spans="1:9" ht="12" customHeight="1">
      <c r="A355" s="69"/>
      <c r="B355" s="70" t="s">
        <v>578</v>
      </c>
      <c r="C355" s="76"/>
      <c r="D355" s="76"/>
      <c r="E355" s="76"/>
      <c r="F355" s="979"/>
      <c r="G355" s="185"/>
      <c r="H355" s="67"/>
      <c r="I355" s="67"/>
    </row>
    <row r="356" spans="1:9" ht="12" customHeight="1">
      <c r="A356" s="69"/>
      <c r="B356" s="7" t="s">
        <v>1067</v>
      </c>
      <c r="C356" s="76"/>
      <c r="D356" s="76"/>
      <c r="E356" s="76"/>
      <c r="F356" s="979"/>
      <c r="G356" s="214"/>
      <c r="H356" s="67"/>
      <c r="I356" s="67"/>
    </row>
    <row r="357" spans="1:9" ht="12" customHeight="1">
      <c r="A357" s="69"/>
      <c r="B357" s="84" t="s">
        <v>1040</v>
      </c>
      <c r="C357" s="76">
        <v>402</v>
      </c>
      <c r="D357" s="76">
        <v>402</v>
      </c>
      <c r="E357" s="76">
        <v>402</v>
      </c>
      <c r="F357" s="963">
        <f>SUM(E357/D357)</f>
        <v>1</v>
      </c>
      <c r="G357" s="456"/>
      <c r="H357" s="67"/>
      <c r="I357" s="67"/>
    </row>
    <row r="358" spans="1:9" ht="12" customHeight="1">
      <c r="A358" s="69"/>
      <c r="B358" s="10" t="s">
        <v>1054</v>
      </c>
      <c r="C358" s="251"/>
      <c r="D358" s="251"/>
      <c r="E358" s="251"/>
      <c r="F358" s="963"/>
      <c r="G358" s="185"/>
      <c r="H358" s="67"/>
      <c r="I358" s="67"/>
    </row>
    <row r="359" spans="1:9" ht="12" customHeight="1">
      <c r="A359" s="69"/>
      <c r="B359" s="10" t="s">
        <v>591</v>
      </c>
      <c r="C359" s="76"/>
      <c r="D359" s="76"/>
      <c r="E359" s="76"/>
      <c r="F359" s="963"/>
      <c r="G359" s="452"/>
      <c r="H359" s="67"/>
      <c r="I359" s="67"/>
    </row>
    <row r="360" spans="1:9" ht="12" customHeight="1">
      <c r="A360" s="69"/>
      <c r="B360" s="10" t="s">
        <v>1216</v>
      </c>
      <c r="C360" s="76">
        <v>2300</v>
      </c>
      <c r="D360" s="76">
        <v>21381</v>
      </c>
      <c r="E360" s="76">
        <v>21381</v>
      </c>
      <c r="F360" s="963">
        <f>SUM(E360/D360)</f>
        <v>1</v>
      </c>
      <c r="G360" s="452"/>
      <c r="H360" s="67"/>
      <c r="I360" s="67"/>
    </row>
    <row r="361" spans="1:9" ht="12" customHeight="1" thickBot="1">
      <c r="A361" s="69"/>
      <c r="B361" s="73" t="s">
        <v>1041</v>
      </c>
      <c r="C361" s="76"/>
      <c r="D361" s="76"/>
      <c r="E361" s="77"/>
      <c r="F361" s="981"/>
      <c r="G361" s="30"/>
      <c r="H361" s="67"/>
      <c r="I361" s="67"/>
    </row>
    <row r="362" spans="1:9" ht="12" customHeight="1" thickBot="1">
      <c r="A362" s="51"/>
      <c r="B362" s="750" t="s">
        <v>904</v>
      </c>
      <c r="C362" s="81">
        <f>SUM(C355:C361)</f>
        <v>2702</v>
      </c>
      <c r="D362" s="81">
        <f>SUM(D355:D361)</f>
        <v>21783</v>
      </c>
      <c r="E362" s="81">
        <f>SUM(E355:E361)</f>
        <v>21783</v>
      </c>
      <c r="F362" s="980">
        <f>SUM(E362/D362)</f>
        <v>1</v>
      </c>
      <c r="G362" s="121"/>
      <c r="H362" s="67"/>
      <c r="I362" s="67"/>
    </row>
    <row r="363" spans="1:9" ht="12" customHeight="1">
      <c r="A363" s="15">
        <v>3308</v>
      </c>
      <c r="B363" s="97" t="s">
        <v>1018</v>
      </c>
      <c r="C363" s="98"/>
      <c r="D363" s="98"/>
      <c r="E363" s="88"/>
      <c r="F363" s="979"/>
      <c r="G363" s="4"/>
      <c r="H363" s="67"/>
      <c r="I363" s="67"/>
    </row>
    <row r="364" spans="1:9" ht="12" customHeight="1">
      <c r="A364" s="15"/>
      <c r="B364" s="70" t="s">
        <v>578</v>
      </c>
      <c r="C364" s="88"/>
      <c r="D364" s="88"/>
      <c r="E364" s="88"/>
      <c r="F364" s="979"/>
      <c r="G364" s="5"/>
      <c r="H364" s="67"/>
      <c r="I364" s="67"/>
    </row>
    <row r="365" spans="1:9" ht="12" customHeight="1">
      <c r="A365" s="15"/>
      <c r="B365" s="7" t="s">
        <v>1067</v>
      </c>
      <c r="C365" s="45"/>
      <c r="D365" s="45"/>
      <c r="E365" s="88"/>
      <c r="F365" s="979"/>
      <c r="G365" s="456"/>
      <c r="H365" s="67"/>
      <c r="I365" s="67"/>
    </row>
    <row r="366" spans="1:9" ht="12" customHeight="1">
      <c r="A366" s="15"/>
      <c r="B366" s="84" t="s">
        <v>1040</v>
      </c>
      <c r="C366" s="162">
        <v>1845</v>
      </c>
      <c r="D366" s="162">
        <v>2156</v>
      </c>
      <c r="E366" s="251">
        <v>2156</v>
      </c>
      <c r="F366" s="963">
        <f>SUM(E366/D366)</f>
        <v>1</v>
      </c>
      <c r="G366" s="214"/>
      <c r="H366" s="67"/>
      <c r="I366" s="67"/>
    </row>
    <row r="367" spans="1:9" ht="12" customHeight="1">
      <c r="A367" s="15"/>
      <c r="B367" s="10" t="s">
        <v>1054</v>
      </c>
      <c r="C367" s="162"/>
      <c r="D367" s="162"/>
      <c r="E367" s="251"/>
      <c r="F367" s="963"/>
      <c r="G367" s="215"/>
      <c r="H367" s="67"/>
      <c r="I367" s="67"/>
    </row>
    <row r="368" spans="1:9" ht="12" customHeight="1">
      <c r="A368" s="15"/>
      <c r="B368" s="10" t="s">
        <v>591</v>
      </c>
      <c r="C368" s="45"/>
      <c r="D368" s="45"/>
      <c r="E368" s="88"/>
      <c r="F368" s="963"/>
      <c r="G368" s="217"/>
      <c r="H368" s="67"/>
      <c r="I368" s="67"/>
    </row>
    <row r="369" spans="1:9" ht="12" customHeight="1">
      <c r="A369" s="15"/>
      <c r="B369" s="10" t="s">
        <v>1216</v>
      </c>
      <c r="C369" s="156">
        <v>25000</v>
      </c>
      <c r="D369" s="156">
        <v>145989</v>
      </c>
      <c r="E369" s="273">
        <v>145989</v>
      </c>
      <c r="F369" s="963">
        <f>SUM(E369/D369)</f>
        <v>1</v>
      </c>
      <c r="G369" s="454"/>
      <c r="H369" s="67"/>
      <c r="I369" s="67"/>
    </row>
    <row r="370" spans="1:9" ht="12" customHeight="1" thickBot="1">
      <c r="A370" s="15"/>
      <c r="B370" s="73" t="s">
        <v>1041</v>
      </c>
      <c r="C370" s="46"/>
      <c r="D370" s="46"/>
      <c r="E370" s="46"/>
      <c r="F370" s="981"/>
      <c r="G370" s="183"/>
      <c r="H370" s="67"/>
      <c r="I370" s="67"/>
    </row>
    <row r="371" spans="1:9" ht="12" customHeight="1" thickBot="1">
      <c r="A371" s="51"/>
      <c r="B371" s="750" t="s">
        <v>904</v>
      </c>
      <c r="C371" s="81">
        <f>SUM(C366:C370)</f>
        <v>26845</v>
      </c>
      <c r="D371" s="81">
        <f>SUM(D366:D370)</f>
        <v>148145</v>
      </c>
      <c r="E371" s="81">
        <f>SUM(E366:E370)</f>
        <v>148145</v>
      </c>
      <c r="F371" s="980">
        <f>SUM(E371/D371)</f>
        <v>1</v>
      </c>
      <c r="G371" s="30"/>
      <c r="H371" s="67"/>
      <c r="I371" s="67"/>
    </row>
    <row r="372" spans="1:9" ht="12" customHeight="1">
      <c r="A372" s="15">
        <v>3309</v>
      </c>
      <c r="B372" s="97" t="s">
        <v>1019</v>
      </c>
      <c r="C372" s="88"/>
      <c r="D372" s="88"/>
      <c r="E372" s="88"/>
      <c r="F372" s="979"/>
      <c r="G372" s="181"/>
      <c r="H372" s="67"/>
      <c r="I372" s="67"/>
    </row>
    <row r="373" spans="1:9" ht="12" customHeight="1">
      <c r="A373" s="69"/>
      <c r="B373" s="70" t="s">
        <v>578</v>
      </c>
      <c r="C373" s="76"/>
      <c r="D373" s="76"/>
      <c r="E373" s="76"/>
      <c r="F373" s="979"/>
      <c r="G373" s="181"/>
      <c r="H373" s="67"/>
      <c r="I373" s="67"/>
    </row>
    <row r="374" spans="1:9" ht="12" customHeight="1">
      <c r="A374" s="69"/>
      <c r="B374" s="7" t="s">
        <v>1067</v>
      </c>
      <c r="C374" s="76"/>
      <c r="D374" s="76"/>
      <c r="E374" s="76"/>
      <c r="F374" s="979"/>
      <c r="G374" s="181"/>
      <c r="H374" s="67"/>
      <c r="I374" s="67"/>
    </row>
    <row r="375" spans="1:9" ht="12" customHeight="1">
      <c r="A375" s="69"/>
      <c r="B375" s="84" t="s">
        <v>1040</v>
      </c>
      <c r="C375" s="76"/>
      <c r="D375" s="76">
        <v>20</v>
      </c>
      <c r="E375" s="76">
        <v>12</v>
      </c>
      <c r="F375" s="963">
        <f>SUM(E375/D375)</f>
        <v>0.6</v>
      </c>
      <c r="G375" s="456"/>
      <c r="H375" s="67"/>
      <c r="I375" s="67"/>
    </row>
    <row r="376" spans="1:9" ht="12" customHeight="1">
      <c r="A376" s="69"/>
      <c r="B376" s="10" t="s">
        <v>1054</v>
      </c>
      <c r="C376" s="251"/>
      <c r="D376" s="251"/>
      <c r="E376" s="251"/>
      <c r="F376" s="963"/>
      <c r="G376" s="181"/>
      <c r="H376" s="67"/>
      <c r="I376" s="67"/>
    </row>
    <row r="377" spans="1:9" ht="12" customHeight="1">
      <c r="A377" s="69"/>
      <c r="B377" s="10" t="s">
        <v>591</v>
      </c>
      <c r="C377" s="76"/>
      <c r="D377" s="76"/>
      <c r="E377" s="76"/>
      <c r="F377" s="963"/>
      <c r="G377" s="186"/>
      <c r="H377" s="67"/>
      <c r="I377" s="67"/>
    </row>
    <row r="378" spans="1:9" ht="12" customHeight="1">
      <c r="A378" s="69"/>
      <c r="B378" s="10" t="s">
        <v>1216</v>
      </c>
      <c r="C378" s="76">
        <v>5100</v>
      </c>
      <c r="D378" s="76">
        <v>42254</v>
      </c>
      <c r="E378" s="76">
        <v>41002</v>
      </c>
      <c r="F378" s="963">
        <f>SUM(E378/D378)</f>
        <v>0.9703696691437497</v>
      </c>
      <c r="G378" s="186"/>
      <c r="H378" s="67"/>
      <c r="I378" s="67"/>
    </row>
    <row r="379" spans="1:9" ht="12" customHeight="1" thickBot="1">
      <c r="A379" s="69"/>
      <c r="B379" s="73" t="s">
        <v>1041</v>
      </c>
      <c r="C379" s="76"/>
      <c r="D379" s="76"/>
      <c r="E379" s="77"/>
      <c r="F379" s="981"/>
      <c r="G379" s="30"/>
      <c r="H379" s="67"/>
      <c r="I379" s="67"/>
    </row>
    <row r="380" spans="1:9" ht="12.75" customHeight="1" thickBot="1">
      <c r="A380" s="51"/>
      <c r="B380" s="750" t="s">
        <v>904</v>
      </c>
      <c r="C380" s="81">
        <f>SUM(C373:C379)</f>
        <v>5100</v>
      </c>
      <c r="D380" s="81">
        <f>SUM(D373:D379)</f>
        <v>42274</v>
      </c>
      <c r="E380" s="81">
        <f>SUM(E373:E379)</f>
        <v>41014</v>
      </c>
      <c r="F380" s="980">
        <f>SUM(E380/D380)</f>
        <v>0.9701944457586223</v>
      </c>
      <c r="G380" s="182"/>
      <c r="H380" s="67"/>
      <c r="I380" s="67"/>
    </row>
    <row r="381" spans="1:9" ht="12.75" customHeight="1">
      <c r="A381" s="15">
        <v>3310</v>
      </c>
      <c r="B381" s="97" t="s">
        <v>1145</v>
      </c>
      <c r="C381" s="88"/>
      <c r="D381" s="88"/>
      <c r="E381" s="88"/>
      <c r="F381" s="979"/>
      <c r="G381" s="181"/>
      <c r="H381" s="67"/>
      <c r="I381" s="67"/>
    </row>
    <row r="382" spans="1:9" ht="12.75" customHeight="1">
      <c r="A382" s="69"/>
      <c r="B382" s="70" t="s">
        <v>578</v>
      </c>
      <c r="C382" s="76"/>
      <c r="D382" s="76"/>
      <c r="E382" s="76"/>
      <c r="F382" s="979"/>
      <c r="G382" s="181"/>
      <c r="H382" s="67"/>
      <c r="I382" s="67"/>
    </row>
    <row r="383" spans="1:9" ht="12.75" customHeight="1">
      <c r="A383" s="69"/>
      <c r="B383" s="7" t="s">
        <v>1067</v>
      </c>
      <c r="C383" s="76"/>
      <c r="D383" s="76"/>
      <c r="E383" s="76"/>
      <c r="F383" s="979"/>
      <c r="G383" s="181"/>
      <c r="H383" s="67"/>
      <c r="I383" s="67"/>
    </row>
    <row r="384" spans="1:9" ht="12.75" customHeight="1">
      <c r="A384" s="69"/>
      <c r="B384" s="84" t="s">
        <v>1040</v>
      </c>
      <c r="C384" s="76"/>
      <c r="D384" s="76"/>
      <c r="E384" s="76"/>
      <c r="F384" s="979"/>
      <c r="G384" s="456"/>
      <c r="H384" s="67"/>
      <c r="I384" s="67"/>
    </row>
    <row r="385" spans="1:9" ht="12.75" customHeight="1">
      <c r="A385" s="69"/>
      <c r="B385" s="10" t="s">
        <v>1054</v>
      </c>
      <c r="C385" s="251"/>
      <c r="D385" s="251"/>
      <c r="E385" s="251"/>
      <c r="F385" s="979"/>
      <c r="G385" s="181"/>
      <c r="H385" s="67"/>
      <c r="I385" s="67"/>
    </row>
    <row r="386" spans="1:9" ht="12.75" customHeight="1">
      <c r="A386" s="69"/>
      <c r="B386" s="10" t="s">
        <v>591</v>
      </c>
      <c r="C386" s="76"/>
      <c r="D386" s="76"/>
      <c r="E386" s="76"/>
      <c r="F386" s="979"/>
      <c r="G386" s="186"/>
      <c r="H386" s="67"/>
      <c r="I386" s="67"/>
    </row>
    <row r="387" spans="1:9" ht="12.75" customHeight="1">
      <c r="A387" s="69"/>
      <c r="B387" s="10" t="s">
        <v>1216</v>
      </c>
      <c r="C387" s="76">
        <v>6000</v>
      </c>
      <c r="D387" s="76">
        <v>6000</v>
      </c>
      <c r="E387" s="76">
        <v>2034</v>
      </c>
      <c r="F387" s="963">
        <f>SUM(E387/D387)</f>
        <v>0.339</v>
      </c>
      <c r="G387" s="186"/>
      <c r="H387" s="67"/>
      <c r="I387" s="67"/>
    </row>
    <row r="388" spans="1:9" ht="12.75" customHeight="1" thickBot="1">
      <c r="A388" s="69"/>
      <c r="B388" s="73" t="s">
        <v>1041</v>
      </c>
      <c r="C388" s="76"/>
      <c r="D388" s="76"/>
      <c r="E388" s="77"/>
      <c r="F388" s="981"/>
      <c r="G388" s="30"/>
      <c r="H388" s="67"/>
      <c r="I388" s="67"/>
    </row>
    <row r="389" spans="1:9" ht="12.75" customHeight="1" thickBot="1">
      <c r="A389" s="51"/>
      <c r="B389" s="750" t="s">
        <v>904</v>
      </c>
      <c r="C389" s="81">
        <f>SUM(C382:C388)</f>
        <v>6000</v>
      </c>
      <c r="D389" s="81">
        <f>SUM(D382:D388)</f>
        <v>6000</v>
      </c>
      <c r="E389" s="81">
        <f>SUM(E382:E388)</f>
        <v>2034</v>
      </c>
      <c r="F389" s="980">
        <f>SUM(E389/D389)</f>
        <v>0.339</v>
      </c>
      <c r="G389" s="182"/>
      <c r="H389" s="67"/>
      <c r="I389" s="67"/>
    </row>
    <row r="390" spans="1:9" ht="12" customHeight="1">
      <c r="A390" s="15">
        <v>3311</v>
      </c>
      <c r="B390" s="97" t="s">
        <v>905</v>
      </c>
      <c r="C390" s="88"/>
      <c r="D390" s="88"/>
      <c r="E390" s="88"/>
      <c r="F390" s="979"/>
      <c r="G390" s="181"/>
      <c r="H390" s="67"/>
      <c r="I390" s="67"/>
    </row>
    <row r="391" spans="1:9" ht="12" customHeight="1">
      <c r="A391" s="69"/>
      <c r="B391" s="70" t="s">
        <v>578</v>
      </c>
      <c r="C391" s="76"/>
      <c r="D391" s="76"/>
      <c r="E391" s="76"/>
      <c r="F391" s="979"/>
      <c r="G391" s="181"/>
      <c r="H391" s="67"/>
      <c r="I391" s="67"/>
    </row>
    <row r="392" spans="1:9" ht="12" customHeight="1">
      <c r="A392" s="69"/>
      <c r="B392" s="7" t="s">
        <v>1067</v>
      </c>
      <c r="C392" s="76"/>
      <c r="D392" s="76"/>
      <c r="E392" s="76"/>
      <c r="F392" s="979"/>
      <c r="G392" s="181"/>
      <c r="H392" s="67"/>
      <c r="I392" s="67"/>
    </row>
    <row r="393" spans="1:9" ht="12" customHeight="1">
      <c r="A393" s="69"/>
      <c r="B393" s="84" t="s">
        <v>1040</v>
      </c>
      <c r="C393" s="76"/>
      <c r="D393" s="76"/>
      <c r="E393" s="76"/>
      <c r="F393" s="979"/>
      <c r="G393" s="456"/>
      <c r="H393" s="67"/>
      <c r="I393" s="67"/>
    </row>
    <row r="394" spans="1:9" ht="12" customHeight="1">
      <c r="A394" s="69"/>
      <c r="B394" s="10" t="s">
        <v>1054</v>
      </c>
      <c r="C394" s="251"/>
      <c r="D394" s="251"/>
      <c r="E394" s="251"/>
      <c r="F394" s="979"/>
      <c r="G394" s="181"/>
      <c r="H394" s="67"/>
      <c r="I394" s="67"/>
    </row>
    <row r="395" spans="1:9" ht="12" customHeight="1">
      <c r="A395" s="69"/>
      <c r="B395" s="10" t="s">
        <v>591</v>
      </c>
      <c r="C395" s="76"/>
      <c r="D395" s="76"/>
      <c r="E395" s="76"/>
      <c r="F395" s="979"/>
      <c r="G395" s="186"/>
      <c r="H395" s="67"/>
      <c r="I395" s="67"/>
    </row>
    <row r="396" spans="1:9" ht="12" customHeight="1">
      <c r="A396" s="69"/>
      <c r="B396" s="10" t="s">
        <v>1216</v>
      </c>
      <c r="C396" s="76">
        <v>25000</v>
      </c>
      <c r="D396" s="76">
        <v>25000</v>
      </c>
      <c r="E396" s="76">
        <v>11076</v>
      </c>
      <c r="F396" s="963">
        <f>SUM(E396/D396)</f>
        <v>0.44304</v>
      </c>
      <c r="G396" s="186"/>
      <c r="H396" s="67"/>
      <c r="I396" s="67"/>
    </row>
    <row r="397" spans="1:9" ht="12" customHeight="1" thickBot="1">
      <c r="A397" s="69"/>
      <c r="B397" s="73" t="s">
        <v>1041</v>
      </c>
      <c r="C397" s="76"/>
      <c r="D397" s="76"/>
      <c r="E397" s="77"/>
      <c r="F397" s="981"/>
      <c r="G397" s="30"/>
      <c r="H397" s="67"/>
      <c r="I397" s="67"/>
    </row>
    <row r="398" spans="1:9" ht="12.75" thickBot="1">
      <c r="A398" s="51"/>
      <c r="B398" s="750" t="s">
        <v>904</v>
      </c>
      <c r="C398" s="81">
        <f>SUM(C391:C397)</f>
        <v>25000</v>
      </c>
      <c r="D398" s="81">
        <f>SUM(D391:D397)</f>
        <v>25000</v>
      </c>
      <c r="E398" s="81">
        <f>SUM(E391:E397)</f>
        <v>11076</v>
      </c>
      <c r="F398" s="980">
        <f>SUM(E398/D398)</f>
        <v>0.44304</v>
      </c>
      <c r="G398" s="182"/>
      <c r="H398" s="67"/>
      <c r="I398" s="67"/>
    </row>
    <row r="399" spans="1:9" ht="12">
      <c r="A399" s="68">
        <v>3314</v>
      </c>
      <c r="B399" s="97" t="s">
        <v>906</v>
      </c>
      <c r="C399" s="88"/>
      <c r="D399" s="88"/>
      <c r="E399" s="88"/>
      <c r="F399" s="979"/>
      <c r="G399" s="181"/>
      <c r="H399" s="67"/>
      <c r="I399" s="67"/>
    </row>
    <row r="400" spans="1:9" ht="12" customHeight="1">
      <c r="A400" s="69"/>
      <c r="B400" s="70" t="s">
        <v>578</v>
      </c>
      <c r="C400" s="76"/>
      <c r="D400" s="76"/>
      <c r="E400" s="76"/>
      <c r="F400" s="979"/>
      <c r="G400" s="181"/>
      <c r="H400" s="67"/>
      <c r="I400" s="67"/>
    </row>
    <row r="401" spans="1:9" ht="12" customHeight="1">
      <c r="A401" s="69"/>
      <c r="B401" s="7" t="s">
        <v>1067</v>
      </c>
      <c r="C401" s="76"/>
      <c r="D401" s="76"/>
      <c r="E401" s="76"/>
      <c r="F401" s="979"/>
      <c r="G401" s="456"/>
      <c r="H401" s="67"/>
      <c r="I401" s="67"/>
    </row>
    <row r="402" spans="1:9" ht="12" customHeight="1">
      <c r="A402" s="69"/>
      <c r="B402" s="84" t="s">
        <v>1040</v>
      </c>
      <c r="C402" s="76">
        <v>700</v>
      </c>
      <c r="D402" s="76">
        <v>826</v>
      </c>
      <c r="E402" s="76">
        <v>826</v>
      </c>
      <c r="F402" s="963">
        <f>SUM(E402/D402)</f>
        <v>1</v>
      </c>
      <c r="G402" s="181"/>
      <c r="H402" s="67"/>
      <c r="I402" s="67"/>
    </row>
    <row r="403" spans="1:9" ht="12" customHeight="1">
      <c r="A403" s="69"/>
      <c r="B403" s="10" t="s">
        <v>1054</v>
      </c>
      <c r="C403" s="251"/>
      <c r="D403" s="251"/>
      <c r="E403" s="251"/>
      <c r="F403" s="963"/>
      <c r="G403" s="181"/>
      <c r="H403" s="67"/>
      <c r="I403" s="67"/>
    </row>
    <row r="404" spans="1:9" ht="12" customHeight="1">
      <c r="A404" s="69"/>
      <c r="B404" s="10" t="s">
        <v>591</v>
      </c>
      <c r="C404" s="76"/>
      <c r="D404" s="76"/>
      <c r="E404" s="76"/>
      <c r="F404" s="963"/>
      <c r="G404" s="186"/>
      <c r="H404" s="67"/>
      <c r="I404" s="67"/>
    </row>
    <row r="405" spans="1:9" ht="12" customHeight="1">
      <c r="A405" s="69"/>
      <c r="B405" s="10" t="s">
        <v>1216</v>
      </c>
      <c r="C405" s="76">
        <v>13000</v>
      </c>
      <c r="D405" s="76">
        <v>12874</v>
      </c>
      <c r="E405" s="76">
        <v>9465</v>
      </c>
      <c r="F405" s="963">
        <f>SUM(E405/D405)</f>
        <v>0.735202734192947</v>
      </c>
      <c r="G405" s="186"/>
      <c r="H405" s="67"/>
      <c r="I405" s="67"/>
    </row>
    <row r="406" spans="1:9" ht="12" customHeight="1" thickBot="1">
      <c r="A406" s="69"/>
      <c r="B406" s="73" t="s">
        <v>1041</v>
      </c>
      <c r="C406" s="76"/>
      <c r="D406" s="76"/>
      <c r="E406" s="77"/>
      <c r="F406" s="981"/>
      <c r="G406" s="30"/>
      <c r="H406" s="67"/>
      <c r="I406" s="67"/>
    </row>
    <row r="407" spans="1:9" ht="12" customHeight="1" thickBot="1">
      <c r="A407" s="51"/>
      <c r="B407" s="750" t="s">
        <v>904</v>
      </c>
      <c r="C407" s="81">
        <f>SUM(C400:C406)</f>
        <v>13700</v>
      </c>
      <c r="D407" s="81">
        <f>SUM(D400:D406)</f>
        <v>13700</v>
      </c>
      <c r="E407" s="81">
        <f>SUM(E400:E406)</f>
        <v>10291</v>
      </c>
      <c r="F407" s="980">
        <f>SUM(E407/D407)</f>
        <v>0.7511678832116788</v>
      </c>
      <c r="G407" s="182"/>
      <c r="H407" s="67"/>
      <c r="I407" s="67"/>
    </row>
    <row r="408" spans="1:9" ht="12" customHeight="1">
      <c r="A408" s="15">
        <v>3315</v>
      </c>
      <c r="B408" s="102" t="s">
        <v>907</v>
      </c>
      <c r="C408" s="88"/>
      <c r="D408" s="88"/>
      <c r="E408" s="88"/>
      <c r="F408" s="979"/>
      <c r="G408" s="181"/>
      <c r="H408" s="67"/>
      <c r="I408" s="67"/>
    </row>
    <row r="409" spans="1:9" ht="12" customHeight="1">
      <c r="A409" s="69"/>
      <c r="B409" s="70" t="s">
        <v>578</v>
      </c>
      <c r="C409" s="76"/>
      <c r="D409" s="76"/>
      <c r="E409" s="76"/>
      <c r="F409" s="979"/>
      <c r="G409" s="181"/>
      <c r="H409" s="67"/>
      <c r="I409" s="67"/>
    </row>
    <row r="410" spans="1:9" ht="12" customHeight="1">
      <c r="A410" s="69"/>
      <c r="B410" s="7" t="s">
        <v>1067</v>
      </c>
      <c r="C410" s="76"/>
      <c r="D410" s="76"/>
      <c r="E410" s="76"/>
      <c r="F410" s="979"/>
      <c r="G410" s="456"/>
      <c r="H410" s="67"/>
      <c r="I410" s="67"/>
    </row>
    <row r="411" spans="1:9" ht="12" customHeight="1">
      <c r="A411" s="69"/>
      <c r="B411" s="84" t="s">
        <v>1040</v>
      </c>
      <c r="C411" s="76">
        <v>435</v>
      </c>
      <c r="D411" s="76">
        <v>1004</v>
      </c>
      <c r="E411" s="76">
        <v>992</v>
      </c>
      <c r="F411" s="963">
        <f>SUM(E411/D411)</f>
        <v>0.9880478087649402</v>
      </c>
      <c r="G411" s="181"/>
      <c r="H411" s="67"/>
      <c r="I411" s="67"/>
    </row>
    <row r="412" spans="1:9" ht="12" customHeight="1">
      <c r="A412" s="69"/>
      <c r="B412" s="10" t="s">
        <v>1054</v>
      </c>
      <c r="C412" s="251"/>
      <c r="D412" s="251"/>
      <c r="E412" s="251"/>
      <c r="F412" s="963"/>
      <c r="G412" s="181"/>
      <c r="H412" s="67"/>
      <c r="I412" s="67"/>
    </row>
    <row r="413" spans="1:9" ht="12" customHeight="1">
      <c r="A413" s="69"/>
      <c r="B413" s="10" t="s">
        <v>591</v>
      </c>
      <c r="C413" s="76"/>
      <c r="D413" s="76"/>
      <c r="E413" s="76"/>
      <c r="F413" s="963"/>
      <c r="G413" s="186"/>
      <c r="H413" s="67"/>
      <c r="I413" s="67"/>
    </row>
    <row r="414" spans="1:9" ht="12" customHeight="1">
      <c r="A414" s="69"/>
      <c r="B414" s="10" t="s">
        <v>1216</v>
      </c>
      <c r="C414" s="76">
        <v>13000</v>
      </c>
      <c r="D414" s="76">
        <v>18300</v>
      </c>
      <c r="E414" s="76">
        <v>16016</v>
      </c>
      <c r="F414" s="963">
        <f>SUM(E414/D414)</f>
        <v>0.8751912568306011</v>
      </c>
      <c r="G414" s="186"/>
      <c r="H414" s="67"/>
      <c r="I414" s="67"/>
    </row>
    <row r="415" spans="1:9" ht="12" customHeight="1" thickBot="1">
      <c r="A415" s="69"/>
      <c r="B415" s="73" t="s">
        <v>1041</v>
      </c>
      <c r="C415" s="76"/>
      <c r="D415" s="76"/>
      <c r="E415" s="77"/>
      <c r="F415" s="964"/>
      <c r="G415" s="183"/>
      <c r="H415" s="67"/>
      <c r="I415" s="67"/>
    </row>
    <row r="416" spans="1:9" ht="12" customHeight="1" thickBot="1">
      <c r="A416" s="51"/>
      <c r="B416" s="750" t="s">
        <v>904</v>
      </c>
      <c r="C416" s="81">
        <f>SUM(C409:C415)</f>
        <v>13435</v>
      </c>
      <c r="D416" s="81">
        <f>SUM(D409:D415)</f>
        <v>19304</v>
      </c>
      <c r="E416" s="81">
        <f>SUM(E409:E415)</f>
        <v>17008</v>
      </c>
      <c r="F416" s="980">
        <f>SUM(E416/D416)</f>
        <v>0.8810609200165769</v>
      </c>
      <c r="G416" s="182"/>
      <c r="H416" s="67"/>
      <c r="I416" s="67"/>
    </row>
    <row r="417" spans="1:9" ht="12" customHeight="1">
      <c r="A417" s="15">
        <v>3316</v>
      </c>
      <c r="B417" s="102" t="s">
        <v>23</v>
      </c>
      <c r="C417" s="88"/>
      <c r="D417" s="88"/>
      <c r="E417" s="88"/>
      <c r="F417" s="979"/>
      <c r="G417" s="181"/>
      <c r="H417" s="67"/>
      <c r="I417" s="67"/>
    </row>
    <row r="418" spans="1:9" ht="12" customHeight="1">
      <c r="A418" s="69"/>
      <c r="B418" s="70" t="s">
        <v>578</v>
      </c>
      <c r="C418" s="76"/>
      <c r="D418" s="76"/>
      <c r="E418" s="76"/>
      <c r="F418" s="979"/>
      <c r="G418" s="181"/>
      <c r="H418" s="67"/>
      <c r="I418" s="67"/>
    </row>
    <row r="419" spans="1:9" ht="12" customHeight="1">
      <c r="A419" s="69"/>
      <c r="B419" s="7" t="s">
        <v>1067</v>
      </c>
      <c r="C419" s="76"/>
      <c r="D419" s="76"/>
      <c r="E419" s="76"/>
      <c r="F419" s="979"/>
      <c r="G419" s="456"/>
      <c r="H419" s="67"/>
      <c r="I419" s="67"/>
    </row>
    <row r="420" spans="1:9" ht="12" customHeight="1">
      <c r="A420" s="69"/>
      <c r="B420" s="84" t="s">
        <v>1040</v>
      </c>
      <c r="C420" s="76"/>
      <c r="D420" s="76">
        <v>15</v>
      </c>
      <c r="E420" s="76">
        <v>10</v>
      </c>
      <c r="F420" s="963">
        <f>SUM(E420/D420)</f>
        <v>0.6666666666666666</v>
      </c>
      <c r="G420" s="181"/>
      <c r="H420" s="67"/>
      <c r="I420" s="67"/>
    </row>
    <row r="421" spans="1:9" ht="12" customHeight="1">
      <c r="A421" s="69"/>
      <c r="B421" s="10" t="s">
        <v>1054</v>
      </c>
      <c r="C421" s="251"/>
      <c r="D421" s="251"/>
      <c r="E421" s="251"/>
      <c r="F421" s="963"/>
      <c r="G421" s="181"/>
      <c r="H421" s="67"/>
      <c r="I421" s="67"/>
    </row>
    <row r="422" spans="1:9" ht="12" customHeight="1">
      <c r="A422" s="69"/>
      <c r="B422" s="10" t="s">
        <v>591</v>
      </c>
      <c r="C422" s="76"/>
      <c r="D422" s="76"/>
      <c r="E422" s="76"/>
      <c r="F422" s="963"/>
      <c r="G422" s="186"/>
      <c r="H422" s="67"/>
      <c r="I422" s="67"/>
    </row>
    <row r="423" spans="1:9" ht="12" customHeight="1">
      <c r="A423" s="69"/>
      <c r="B423" s="10" t="s">
        <v>1216</v>
      </c>
      <c r="C423" s="76"/>
      <c r="D423" s="76">
        <v>413</v>
      </c>
      <c r="E423" s="76">
        <v>413</v>
      </c>
      <c r="F423" s="963">
        <f>SUM(E423/D423)</f>
        <v>1</v>
      </c>
      <c r="G423" s="186"/>
      <c r="H423" s="67"/>
      <c r="I423" s="67"/>
    </row>
    <row r="424" spans="1:9" ht="12" customHeight="1" thickBot="1">
      <c r="A424" s="69"/>
      <c r="B424" s="73" t="s">
        <v>1041</v>
      </c>
      <c r="C424" s="76"/>
      <c r="D424" s="76"/>
      <c r="E424" s="77"/>
      <c r="F424" s="981"/>
      <c r="G424" s="183"/>
      <c r="H424" s="67"/>
      <c r="I424" s="67"/>
    </row>
    <row r="425" spans="1:9" ht="12" customHeight="1" thickBot="1">
      <c r="A425" s="51"/>
      <c r="B425" s="750" t="s">
        <v>904</v>
      </c>
      <c r="C425" s="81">
        <f>SUM(C418:C424)</f>
        <v>0</v>
      </c>
      <c r="D425" s="81">
        <f>SUM(D418:D424)</f>
        <v>428</v>
      </c>
      <c r="E425" s="81">
        <f>SUM(E418:E424)</f>
        <v>423</v>
      </c>
      <c r="F425" s="980">
        <f>SUM(E425/D425)</f>
        <v>0.9883177570093458</v>
      </c>
      <c r="G425" s="182"/>
      <c r="H425" s="67"/>
      <c r="I425" s="67"/>
    </row>
    <row r="426" spans="1:9" ht="12" customHeight="1">
      <c r="A426" s="15">
        <v>3318</v>
      </c>
      <c r="B426" s="102" t="s">
        <v>908</v>
      </c>
      <c r="C426" s="88"/>
      <c r="D426" s="88"/>
      <c r="E426" s="88"/>
      <c r="F426" s="979"/>
      <c r="G426" s="181"/>
      <c r="H426" s="67"/>
      <c r="I426" s="67"/>
    </row>
    <row r="427" spans="1:9" ht="12" customHeight="1">
      <c r="A427" s="69"/>
      <c r="B427" s="70" t="s">
        <v>578</v>
      </c>
      <c r="C427" s="76"/>
      <c r="D427" s="76"/>
      <c r="E427" s="76"/>
      <c r="F427" s="979"/>
      <c r="G427" s="181"/>
      <c r="H427" s="67"/>
      <c r="I427" s="67"/>
    </row>
    <row r="428" spans="1:9" ht="12" customHeight="1">
      <c r="A428" s="69"/>
      <c r="B428" s="7" t="s">
        <v>1067</v>
      </c>
      <c r="C428" s="76"/>
      <c r="D428" s="76"/>
      <c r="E428" s="76"/>
      <c r="F428" s="979"/>
      <c r="G428" s="181"/>
      <c r="H428" s="67"/>
      <c r="I428" s="67"/>
    </row>
    <row r="429" spans="1:9" ht="12" customHeight="1">
      <c r="A429" s="69"/>
      <c r="B429" s="84" t="s">
        <v>1040</v>
      </c>
      <c r="C429" s="76"/>
      <c r="D429" s="76"/>
      <c r="E429" s="76"/>
      <c r="F429" s="979"/>
      <c r="G429" s="995"/>
      <c r="H429" s="67"/>
      <c r="I429" s="67"/>
    </row>
    <row r="430" spans="1:9" ht="12" customHeight="1">
      <c r="A430" s="69"/>
      <c r="B430" s="10" t="s">
        <v>1054</v>
      </c>
      <c r="C430" s="251"/>
      <c r="D430" s="251"/>
      <c r="E430" s="251"/>
      <c r="F430" s="979"/>
      <c r="G430" s="181"/>
      <c r="H430" s="67"/>
      <c r="I430" s="67"/>
    </row>
    <row r="431" spans="1:9" ht="12" customHeight="1">
      <c r="A431" s="69"/>
      <c r="B431" s="10" t="s">
        <v>591</v>
      </c>
      <c r="C431" s="76"/>
      <c r="D431" s="76"/>
      <c r="E431" s="76"/>
      <c r="F431" s="979"/>
      <c r="G431" s="186"/>
      <c r="H431" s="67"/>
      <c r="I431" s="67"/>
    </row>
    <row r="432" spans="1:9" ht="12" customHeight="1">
      <c r="A432" s="69"/>
      <c r="B432" s="10" t="s">
        <v>1216</v>
      </c>
      <c r="C432" s="76">
        <v>2200</v>
      </c>
      <c r="D432" s="76">
        <v>15687</v>
      </c>
      <c r="E432" s="76">
        <v>14930</v>
      </c>
      <c r="F432" s="963">
        <f>SUM(E432/D432)</f>
        <v>0.9517434818639638</v>
      </c>
      <c r="G432" s="186"/>
      <c r="H432" s="67"/>
      <c r="I432" s="67"/>
    </row>
    <row r="433" spans="1:9" ht="12" customHeight="1" thickBot="1">
      <c r="A433" s="69"/>
      <c r="B433" s="73" t="s">
        <v>1041</v>
      </c>
      <c r="C433" s="76"/>
      <c r="D433" s="76"/>
      <c r="E433" s="77"/>
      <c r="F433" s="981"/>
      <c r="G433" s="30"/>
      <c r="H433" s="67"/>
      <c r="I433" s="67"/>
    </row>
    <row r="434" spans="1:9" ht="12" customHeight="1" thickBot="1">
      <c r="A434" s="51"/>
      <c r="B434" s="750" t="s">
        <v>904</v>
      </c>
      <c r="C434" s="81">
        <f>SUM(C427:C433)</f>
        <v>2200</v>
      </c>
      <c r="D434" s="81">
        <f>SUM(D427:D433)</f>
        <v>15687</v>
      </c>
      <c r="E434" s="81">
        <f>SUM(E427:E433)</f>
        <v>14930</v>
      </c>
      <c r="F434" s="980">
        <f>SUM(E434/D434)</f>
        <v>0.9517434818639638</v>
      </c>
      <c r="G434" s="182"/>
      <c r="H434" s="67"/>
      <c r="I434" s="67"/>
    </row>
    <row r="435" spans="1:9" ht="12" customHeight="1">
      <c r="A435" s="15">
        <v>3320</v>
      </c>
      <c r="B435" s="97" t="s">
        <v>960</v>
      </c>
      <c r="C435" s="98"/>
      <c r="D435" s="98"/>
      <c r="E435" s="88"/>
      <c r="F435" s="979"/>
      <c r="G435" s="181"/>
      <c r="H435" s="67"/>
      <c r="I435" s="67"/>
    </row>
    <row r="436" spans="1:9" ht="12" customHeight="1">
      <c r="A436" s="69"/>
      <c r="B436" s="70" t="s">
        <v>578</v>
      </c>
      <c r="C436" s="76"/>
      <c r="D436" s="76"/>
      <c r="E436" s="76"/>
      <c r="F436" s="979"/>
      <c r="G436" s="181"/>
      <c r="H436" s="67"/>
      <c r="I436" s="67"/>
    </row>
    <row r="437" spans="1:9" ht="12" customHeight="1">
      <c r="A437" s="69"/>
      <c r="B437" s="7" t="s">
        <v>1067</v>
      </c>
      <c r="C437" s="76"/>
      <c r="D437" s="76"/>
      <c r="E437" s="76"/>
      <c r="F437" s="979"/>
      <c r="G437" s="181"/>
      <c r="H437" s="67"/>
      <c r="I437" s="67"/>
    </row>
    <row r="438" spans="1:9" ht="12" customHeight="1">
      <c r="A438" s="69"/>
      <c r="B438" s="84" t="s">
        <v>1040</v>
      </c>
      <c r="C438" s="76"/>
      <c r="D438" s="76"/>
      <c r="E438" s="76"/>
      <c r="F438" s="979"/>
      <c r="G438" s="456"/>
      <c r="H438" s="67"/>
      <c r="I438" s="67"/>
    </row>
    <row r="439" spans="1:9" ht="12" customHeight="1">
      <c r="A439" s="69"/>
      <c r="B439" s="10" t="s">
        <v>1054</v>
      </c>
      <c r="C439" s="251"/>
      <c r="D439" s="251"/>
      <c r="E439" s="251"/>
      <c r="F439" s="979"/>
      <c r="G439" s="181"/>
      <c r="H439" s="67"/>
      <c r="I439" s="67"/>
    </row>
    <row r="440" spans="1:9" ht="12" customHeight="1">
      <c r="A440" s="69"/>
      <c r="B440" s="10" t="s">
        <v>591</v>
      </c>
      <c r="C440" s="76"/>
      <c r="D440" s="76"/>
      <c r="E440" s="76"/>
      <c r="F440" s="979"/>
      <c r="G440" s="186"/>
      <c r="H440" s="67"/>
      <c r="I440" s="67"/>
    </row>
    <row r="441" spans="1:9" ht="12" customHeight="1">
      <c r="A441" s="69"/>
      <c r="B441" s="10" t="s">
        <v>1216</v>
      </c>
      <c r="C441" s="76">
        <v>1114</v>
      </c>
      <c r="D441" s="76">
        <v>3313</v>
      </c>
      <c r="E441" s="76">
        <v>2309</v>
      </c>
      <c r="F441" s="963">
        <f>SUM(E441/D441)</f>
        <v>0.6969514035617266</v>
      </c>
      <c r="G441" s="186"/>
      <c r="H441" s="67"/>
      <c r="I441" s="67"/>
    </row>
    <row r="442" spans="1:9" ht="12" customHeight="1" thickBot="1">
      <c r="A442" s="69"/>
      <c r="B442" s="73" t="s">
        <v>1041</v>
      </c>
      <c r="C442" s="76"/>
      <c r="D442" s="76"/>
      <c r="E442" s="77"/>
      <c r="F442" s="981"/>
      <c r="G442" s="30"/>
      <c r="H442" s="67"/>
      <c r="I442" s="67"/>
    </row>
    <row r="443" spans="1:9" ht="12" customHeight="1" thickBot="1">
      <c r="A443" s="51"/>
      <c r="B443" s="750" t="s">
        <v>904</v>
      </c>
      <c r="C443" s="81">
        <f>SUM(C436:C442)</f>
        <v>1114</v>
      </c>
      <c r="D443" s="81">
        <f>SUM(D436:D442)</f>
        <v>3313</v>
      </c>
      <c r="E443" s="81">
        <f>SUM(E436:E442)</f>
        <v>2309</v>
      </c>
      <c r="F443" s="980">
        <f>SUM(E443/D443)</f>
        <v>0.6969514035617266</v>
      </c>
      <c r="G443" s="182"/>
      <c r="H443" s="67"/>
      <c r="I443" s="67"/>
    </row>
    <row r="444" spans="1:9" ht="12" customHeight="1">
      <c r="A444" s="15">
        <v>3322</v>
      </c>
      <c r="B444" s="97" t="s">
        <v>909</v>
      </c>
      <c r="C444" s="88"/>
      <c r="D444" s="88"/>
      <c r="E444" s="88"/>
      <c r="F444" s="979"/>
      <c r="G444" s="181"/>
      <c r="H444" s="67"/>
      <c r="I444" s="67"/>
    </row>
    <row r="445" spans="1:9" ht="12" customHeight="1">
      <c r="A445" s="69"/>
      <c r="B445" s="70" t="s">
        <v>578</v>
      </c>
      <c r="C445" s="76"/>
      <c r="D445" s="76"/>
      <c r="E445" s="76"/>
      <c r="F445" s="979"/>
      <c r="G445" s="181"/>
      <c r="H445" s="67"/>
      <c r="I445" s="67"/>
    </row>
    <row r="446" spans="1:9" ht="12" customHeight="1">
      <c r="A446" s="69"/>
      <c r="B446" s="7" t="s">
        <v>1067</v>
      </c>
      <c r="C446" s="76"/>
      <c r="D446" s="76"/>
      <c r="E446" s="76"/>
      <c r="F446" s="979"/>
      <c r="G446" s="456"/>
      <c r="H446" s="67"/>
      <c r="I446" s="67"/>
    </row>
    <row r="447" spans="1:9" ht="12" customHeight="1">
      <c r="A447" s="69"/>
      <c r="B447" s="84" t="s">
        <v>1040</v>
      </c>
      <c r="C447" s="76">
        <v>100</v>
      </c>
      <c r="D447" s="76">
        <v>100</v>
      </c>
      <c r="E447" s="76">
        <v>19</v>
      </c>
      <c r="F447" s="963">
        <f>SUM(E447/D447)</f>
        <v>0.19</v>
      </c>
      <c r="G447" s="181"/>
      <c r="H447" s="67"/>
      <c r="I447" s="67"/>
    </row>
    <row r="448" spans="1:9" ht="12" customHeight="1">
      <c r="A448" s="69"/>
      <c r="B448" s="10" t="s">
        <v>1054</v>
      </c>
      <c r="C448" s="251"/>
      <c r="D448" s="251"/>
      <c r="E448" s="251"/>
      <c r="F448" s="979"/>
      <c r="G448" s="181"/>
      <c r="H448" s="67"/>
      <c r="I448" s="67"/>
    </row>
    <row r="449" spans="1:9" ht="12" customHeight="1">
      <c r="A449" s="69"/>
      <c r="B449" s="10" t="s">
        <v>591</v>
      </c>
      <c r="C449" s="76"/>
      <c r="D449" s="76"/>
      <c r="E449" s="76"/>
      <c r="F449" s="979"/>
      <c r="G449" s="186"/>
      <c r="H449" s="67"/>
      <c r="I449" s="67"/>
    </row>
    <row r="450" spans="1:9" ht="12" customHeight="1">
      <c r="A450" s="69"/>
      <c r="B450" s="10" t="s">
        <v>1216</v>
      </c>
      <c r="C450" s="76">
        <v>6400</v>
      </c>
      <c r="D450" s="76">
        <v>6400</v>
      </c>
      <c r="E450" s="76">
        <v>5818</v>
      </c>
      <c r="F450" s="963">
        <f>SUM(E450/D450)</f>
        <v>0.9090625</v>
      </c>
      <c r="G450" s="217"/>
      <c r="H450" s="67"/>
      <c r="I450" s="67"/>
    </row>
    <row r="451" spans="1:9" ht="12" customHeight="1" thickBot="1">
      <c r="A451" s="69"/>
      <c r="B451" s="73" t="s">
        <v>1041</v>
      </c>
      <c r="C451" s="76"/>
      <c r="D451" s="76"/>
      <c r="E451" s="77"/>
      <c r="F451" s="981"/>
      <c r="G451" s="453"/>
      <c r="H451" s="67"/>
      <c r="I451" s="67"/>
    </row>
    <row r="452" spans="1:9" ht="12" customHeight="1" thickBot="1">
      <c r="A452" s="51"/>
      <c r="B452" s="750" t="s">
        <v>904</v>
      </c>
      <c r="C452" s="81">
        <f>SUM(C445:C451)</f>
        <v>6500</v>
      </c>
      <c r="D452" s="81">
        <f>SUM(D445:D451)</f>
        <v>6500</v>
      </c>
      <c r="E452" s="81">
        <f>SUM(E445:E451)</f>
        <v>5837</v>
      </c>
      <c r="F452" s="980">
        <f>SUM(E452/D452)</f>
        <v>0.898</v>
      </c>
      <c r="G452" s="182"/>
      <c r="H452" s="67"/>
      <c r="I452" s="67"/>
    </row>
    <row r="453" spans="1:9" ht="12" customHeight="1">
      <c r="A453" s="171">
        <v>3323</v>
      </c>
      <c r="B453" s="837" t="s">
        <v>1283</v>
      </c>
      <c r="C453" s="88"/>
      <c r="D453" s="88"/>
      <c r="E453" s="88"/>
      <c r="F453" s="979"/>
      <c r="G453" s="181"/>
      <c r="H453" s="67"/>
      <c r="I453" s="67"/>
    </row>
    <row r="454" spans="1:9" ht="12" customHeight="1">
      <c r="A454" s="69"/>
      <c r="B454" s="70" t="s">
        <v>578</v>
      </c>
      <c r="C454" s="76"/>
      <c r="D454" s="76"/>
      <c r="E454" s="76"/>
      <c r="F454" s="979"/>
      <c r="G454" s="181"/>
      <c r="H454" s="67"/>
      <c r="I454" s="67"/>
    </row>
    <row r="455" spans="1:9" ht="12" customHeight="1">
      <c r="A455" s="69"/>
      <c r="B455" s="7" t="s">
        <v>1067</v>
      </c>
      <c r="C455" s="76"/>
      <c r="D455" s="76"/>
      <c r="E455" s="76"/>
      <c r="F455" s="979"/>
      <c r="G455" s="456"/>
      <c r="H455" s="67"/>
      <c r="I455" s="67"/>
    </row>
    <row r="456" spans="1:9" ht="12" customHeight="1">
      <c r="A456" s="69"/>
      <c r="B456" s="84" t="s">
        <v>1040</v>
      </c>
      <c r="C456" s="76"/>
      <c r="D456" s="76">
        <v>50</v>
      </c>
      <c r="E456" s="76">
        <v>5</v>
      </c>
      <c r="F456" s="963">
        <f>SUM(E456/D456)</f>
        <v>0.1</v>
      </c>
      <c r="G456" s="181"/>
      <c r="H456" s="67"/>
      <c r="I456" s="67"/>
    </row>
    <row r="457" spans="1:9" ht="12" customHeight="1">
      <c r="A457" s="69"/>
      <c r="B457" s="10" t="s">
        <v>1054</v>
      </c>
      <c r="C457" s="251"/>
      <c r="D457" s="251"/>
      <c r="E457" s="251"/>
      <c r="F457" s="963"/>
      <c r="G457" s="181"/>
      <c r="H457" s="67"/>
      <c r="I457" s="67"/>
    </row>
    <row r="458" spans="1:9" ht="12" customHeight="1">
      <c r="A458" s="69"/>
      <c r="B458" s="10" t="s">
        <v>591</v>
      </c>
      <c r="C458" s="76"/>
      <c r="D458" s="76"/>
      <c r="E458" s="76"/>
      <c r="F458" s="963"/>
      <c r="G458" s="186"/>
      <c r="H458" s="67"/>
      <c r="I458" s="67"/>
    </row>
    <row r="459" spans="1:9" ht="12" customHeight="1">
      <c r="A459" s="69"/>
      <c r="B459" s="10" t="s">
        <v>1216</v>
      </c>
      <c r="C459" s="76"/>
      <c r="D459" s="838">
        <v>5950</v>
      </c>
      <c r="E459" s="838">
        <v>2000</v>
      </c>
      <c r="F459" s="963">
        <f>SUM(E459/D459)</f>
        <v>0.33613445378151263</v>
      </c>
      <c r="G459" s="217"/>
      <c r="H459" s="67"/>
      <c r="I459" s="67"/>
    </row>
    <row r="460" spans="1:9" ht="12" customHeight="1" thickBot="1">
      <c r="A460" s="69"/>
      <c r="B460" s="73" t="s">
        <v>1041</v>
      </c>
      <c r="C460" s="76"/>
      <c r="D460" s="76"/>
      <c r="E460" s="77"/>
      <c r="F460" s="981"/>
      <c r="G460" s="453"/>
      <c r="H460" s="67"/>
      <c r="I460" s="67"/>
    </row>
    <row r="461" spans="1:9" ht="12" customHeight="1" thickBot="1">
      <c r="A461" s="51"/>
      <c r="B461" s="750" t="s">
        <v>904</v>
      </c>
      <c r="C461" s="81">
        <f>SUM(C454:C460)</f>
        <v>0</v>
      </c>
      <c r="D461" s="81">
        <f>SUM(D454:D460)</f>
        <v>6000</v>
      </c>
      <c r="E461" s="81">
        <f>SUM(E454:E460)</f>
        <v>2005</v>
      </c>
      <c r="F461" s="980">
        <f>SUM(E461/D461)</f>
        <v>0.33416666666666667</v>
      </c>
      <c r="G461" s="182"/>
      <c r="H461" s="67"/>
      <c r="I461" s="67"/>
    </row>
    <row r="462" spans="1:9" ht="12" customHeight="1">
      <c r="A462" s="50">
        <v>3340</v>
      </c>
      <c r="B462" s="105" t="s">
        <v>1320</v>
      </c>
      <c r="C462" s="98"/>
      <c r="D462" s="98"/>
      <c r="E462" s="88"/>
      <c r="F462" s="979"/>
      <c r="G462" s="181"/>
      <c r="H462" s="67"/>
      <c r="I462" s="67"/>
    </row>
    <row r="463" spans="1:9" ht="12" customHeight="1">
      <c r="A463" s="15"/>
      <c r="B463" s="70" t="s">
        <v>578</v>
      </c>
      <c r="C463" s="45"/>
      <c r="D463" s="45"/>
      <c r="E463" s="88"/>
      <c r="F463" s="979"/>
      <c r="G463" s="181"/>
      <c r="H463" s="67"/>
      <c r="I463" s="67"/>
    </row>
    <row r="464" spans="1:9" ht="12" customHeight="1">
      <c r="A464" s="15"/>
      <c r="B464" s="7" t="s">
        <v>1067</v>
      </c>
      <c r="C464" s="45"/>
      <c r="D464" s="45"/>
      <c r="E464" s="88"/>
      <c r="F464" s="979"/>
      <c r="G464" s="456"/>
      <c r="H464" s="67"/>
      <c r="I464" s="67"/>
    </row>
    <row r="465" spans="1:9" ht="12" customHeight="1">
      <c r="A465" s="85"/>
      <c r="B465" s="84" t="s">
        <v>1040</v>
      </c>
      <c r="C465" s="162">
        <v>4000</v>
      </c>
      <c r="D465" s="162">
        <v>4000</v>
      </c>
      <c r="E465" s="251">
        <v>3291</v>
      </c>
      <c r="F465" s="963">
        <f>SUM(E465/D465)</f>
        <v>0.82275</v>
      </c>
      <c r="G465" s="181"/>
      <c r="H465" s="67"/>
      <c r="I465" s="67"/>
    </row>
    <row r="466" spans="1:9" ht="12" customHeight="1">
      <c r="A466" s="15"/>
      <c r="B466" s="10" t="s">
        <v>979</v>
      </c>
      <c r="C466" s="45"/>
      <c r="D466" s="45"/>
      <c r="E466" s="88"/>
      <c r="F466" s="979"/>
      <c r="G466" s="181"/>
      <c r="H466" s="67"/>
      <c r="I466" s="67"/>
    </row>
    <row r="467" spans="1:9" ht="12" customHeight="1">
      <c r="A467" s="15"/>
      <c r="B467" s="10" t="s">
        <v>591</v>
      </c>
      <c r="C467" s="45"/>
      <c r="D467" s="45"/>
      <c r="E467" s="88"/>
      <c r="F467" s="979"/>
      <c r="G467" s="186"/>
      <c r="H467" s="67"/>
      <c r="I467" s="67"/>
    </row>
    <row r="468" spans="1:9" ht="12" customHeight="1" thickBot="1">
      <c r="A468" s="15"/>
      <c r="B468" s="73" t="s">
        <v>1041</v>
      </c>
      <c r="C468" s="103"/>
      <c r="D468" s="103"/>
      <c r="E468" s="103"/>
      <c r="F468" s="981"/>
      <c r="G468" s="30"/>
      <c r="H468" s="67"/>
      <c r="I468" s="67"/>
    </row>
    <row r="469" spans="1:9" ht="12" customHeight="1" thickBot="1">
      <c r="A469" s="79"/>
      <c r="B469" s="750" t="s">
        <v>904</v>
      </c>
      <c r="C469" s="81">
        <f>SUM(C463:C468)</f>
        <v>4000</v>
      </c>
      <c r="D469" s="81">
        <f>SUM(D463:D468)</f>
        <v>4000</v>
      </c>
      <c r="E469" s="81">
        <f>SUM(E463:E468)</f>
        <v>3291</v>
      </c>
      <c r="F469" s="980">
        <f>SUM(E469/D469)</f>
        <v>0.82275</v>
      </c>
      <c r="G469" s="182"/>
      <c r="H469" s="67"/>
      <c r="I469" s="67"/>
    </row>
    <row r="470" spans="1:9" ht="12" customHeight="1">
      <c r="A470" s="50">
        <v>3341</v>
      </c>
      <c r="B470" s="105" t="s">
        <v>1058</v>
      </c>
      <c r="C470" s="98"/>
      <c r="D470" s="98"/>
      <c r="E470" s="88"/>
      <c r="F470" s="979"/>
      <c r="G470" s="181"/>
      <c r="H470" s="67"/>
      <c r="I470" s="67"/>
    </row>
    <row r="471" spans="1:9" ht="12" customHeight="1">
      <c r="A471" s="15"/>
      <c r="B471" s="70" t="s">
        <v>578</v>
      </c>
      <c r="C471" s="45"/>
      <c r="D471" s="45"/>
      <c r="E471" s="88"/>
      <c r="F471" s="979"/>
      <c r="G471" s="181"/>
      <c r="H471" s="67"/>
      <c r="I471" s="67"/>
    </row>
    <row r="472" spans="1:9" ht="12" customHeight="1">
      <c r="A472" s="15"/>
      <c r="B472" s="7" t="s">
        <v>1067</v>
      </c>
      <c r="C472" s="45"/>
      <c r="D472" s="45"/>
      <c r="E472" s="88"/>
      <c r="F472" s="979"/>
      <c r="G472" s="456"/>
      <c r="H472" s="67"/>
      <c r="I472" s="67"/>
    </row>
    <row r="473" spans="1:9" ht="12" customHeight="1">
      <c r="A473" s="85"/>
      <c r="B473" s="84" t="s">
        <v>1040</v>
      </c>
      <c r="C473" s="162">
        <v>1084</v>
      </c>
      <c r="D473" s="162">
        <v>1098</v>
      </c>
      <c r="E473" s="251">
        <v>1098</v>
      </c>
      <c r="F473" s="963">
        <f>SUM(E473/D473)</f>
        <v>1</v>
      </c>
      <c r="G473" s="181"/>
      <c r="H473" s="67"/>
      <c r="I473" s="67"/>
    </row>
    <row r="474" spans="1:9" ht="12" customHeight="1">
      <c r="A474" s="15"/>
      <c r="B474" s="10" t="s">
        <v>979</v>
      </c>
      <c r="C474" s="45"/>
      <c r="D474" s="45"/>
      <c r="E474" s="88"/>
      <c r="F474" s="979"/>
      <c r="G474" s="181"/>
      <c r="H474" s="67"/>
      <c r="I474" s="67"/>
    </row>
    <row r="475" spans="1:9" ht="12" customHeight="1">
      <c r="A475" s="15"/>
      <c r="B475" s="10" t="s">
        <v>591</v>
      </c>
      <c r="C475" s="45"/>
      <c r="D475" s="45"/>
      <c r="E475" s="88"/>
      <c r="F475" s="979"/>
      <c r="G475" s="186"/>
      <c r="H475" s="67"/>
      <c r="I475" s="67"/>
    </row>
    <row r="476" spans="1:9" ht="12" customHeight="1" thickBot="1">
      <c r="A476" s="15"/>
      <c r="B476" s="73" t="s">
        <v>1041</v>
      </c>
      <c r="C476" s="103"/>
      <c r="D476" s="103"/>
      <c r="E476" s="103"/>
      <c r="F476" s="981"/>
      <c r="G476" s="30"/>
      <c r="H476" s="67"/>
      <c r="I476" s="67"/>
    </row>
    <row r="477" spans="1:9" ht="12" customHeight="1" thickBot="1">
      <c r="A477" s="79"/>
      <c r="B477" s="750" t="s">
        <v>904</v>
      </c>
      <c r="C477" s="81">
        <f>SUM(C471:C476)</f>
        <v>1084</v>
      </c>
      <c r="D477" s="81">
        <f>SUM(D471:D476)</f>
        <v>1098</v>
      </c>
      <c r="E477" s="81">
        <f>SUM(E471:E476)</f>
        <v>1098</v>
      </c>
      <c r="F477" s="980">
        <f>SUM(E477/D477)</f>
        <v>1</v>
      </c>
      <c r="G477" s="182"/>
      <c r="H477" s="67"/>
      <c r="I477" s="67"/>
    </row>
    <row r="478" spans="1:9" ht="12" customHeight="1">
      <c r="A478" s="50">
        <v>3342</v>
      </c>
      <c r="B478" s="105" t="s">
        <v>1059</v>
      </c>
      <c r="C478" s="98"/>
      <c r="D478" s="98"/>
      <c r="E478" s="88"/>
      <c r="F478" s="979"/>
      <c r="G478" s="181"/>
      <c r="H478" s="67"/>
      <c r="I478" s="67"/>
    </row>
    <row r="479" spans="1:9" ht="12" customHeight="1">
      <c r="A479" s="15"/>
      <c r="B479" s="70" t="s">
        <v>578</v>
      </c>
      <c r="C479" s="45"/>
      <c r="D479" s="45"/>
      <c r="E479" s="88"/>
      <c r="F479" s="979"/>
      <c r="G479" s="181"/>
      <c r="H479" s="67"/>
      <c r="I479" s="67"/>
    </row>
    <row r="480" spans="1:9" ht="12" customHeight="1">
      <c r="A480" s="15"/>
      <c r="B480" s="7" t="s">
        <v>1067</v>
      </c>
      <c r="C480" s="45"/>
      <c r="D480" s="45"/>
      <c r="E480" s="88"/>
      <c r="F480" s="979"/>
      <c r="G480" s="181"/>
      <c r="H480" s="67"/>
      <c r="I480" s="67"/>
    </row>
    <row r="481" spans="1:9" ht="12" customHeight="1">
      <c r="A481" s="85"/>
      <c r="B481" s="84" t="s">
        <v>1040</v>
      </c>
      <c r="C481" s="162">
        <v>880</v>
      </c>
      <c r="D481" s="162">
        <v>880</v>
      </c>
      <c r="E481" s="251">
        <v>440</v>
      </c>
      <c r="F481" s="963">
        <f>SUM(E481/D481)</f>
        <v>0.5</v>
      </c>
      <c r="G481" s="456"/>
      <c r="H481" s="67"/>
      <c r="I481" s="67"/>
    </row>
    <row r="482" spans="1:9" ht="12" customHeight="1">
      <c r="A482" s="15"/>
      <c r="B482" s="10" t="s">
        <v>979</v>
      </c>
      <c r="C482" s="45"/>
      <c r="D482" s="45"/>
      <c r="E482" s="88"/>
      <c r="F482" s="979"/>
      <c r="G482" s="181"/>
      <c r="H482" s="67"/>
      <c r="I482" s="67"/>
    </row>
    <row r="483" spans="1:9" ht="12" customHeight="1">
      <c r="A483" s="15"/>
      <c r="B483" s="10" t="s">
        <v>591</v>
      </c>
      <c r="C483" s="45"/>
      <c r="D483" s="45"/>
      <c r="E483" s="88"/>
      <c r="F483" s="979"/>
      <c r="G483" s="186"/>
      <c r="H483" s="67"/>
      <c r="I483" s="67"/>
    </row>
    <row r="484" spans="1:9" ht="12" customHeight="1" thickBot="1">
      <c r="A484" s="15"/>
      <c r="B484" s="73" t="s">
        <v>1041</v>
      </c>
      <c r="C484" s="103"/>
      <c r="D484" s="103"/>
      <c r="E484" s="103"/>
      <c r="F484" s="981"/>
      <c r="G484" s="30"/>
      <c r="H484" s="67"/>
      <c r="I484" s="67"/>
    </row>
    <row r="485" spans="1:9" ht="12" customHeight="1" thickBot="1">
      <c r="A485" s="79"/>
      <c r="B485" s="750" t="s">
        <v>904</v>
      </c>
      <c r="C485" s="81">
        <f>SUM(C479:C484)</f>
        <v>880</v>
      </c>
      <c r="D485" s="81">
        <f>SUM(D479:D484)</f>
        <v>880</v>
      </c>
      <c r="E485" s="81">
        <f>SUM(E479:E484)</f>
        <v>440</v>
      </c>
      <c r="F485" s="980">
        <f>SUM(E485/D485)</f>
        <v>0.5</v>
      </c>
      <c r="G485" s="182"/>
      <c r="H485" s="67"/>
      <c r="I485" s="67"/>
    </row>
    <row r="486" spans="1:9" ht="12" customHeight="1">
      <c r="A486" s="50">
        <v>3343</v>
      </c>
      <c r="B486" s="105" t="s">
        <v>943</v>
      </c>
      <c r="C486" s="98"/>
      <c r="D486" s="98"/>
      <c r="E486" s="88"/>
      <c r="F486" s="979"/>
      <c r="G486" s="181"/>
      <c r="H486" s="67"/>
      <c r="I486" s="67"/>
    </row>
    <row r="487" spans="1:9" ht="12" customHeight="1">
      <c r="A487" s="15"/>
      <c r="B487" s="70" t="s">
        <v>578</v>
      </c>
      <c r="C487" s="45"/>
      <c r="D487" s="45"/>
      <c r="E487" s="88"/>
      <c r="F487" s="979"/>
      <c r="G487" s="181"/>
      <c r="H487" s="67"/>
      <c r="I487" s="67"/>
    </row>
    <row r="488" spans="1:9" ht="12" customHeight="1">
      <c r="A488" s="15"/>
      <c r="B488" s="7" t="s">
        <v>1067</v>
      </c>
      <c r="C488" s="45"/>
      <c r="D488" s="45"/>
      <c r="E488" s="88"/>
      <c r="F488" s="979"/>
      <c r="G488" s="181"/>
      <c r="H488" s="67"/>
      <c r="I488" s="67"/>
    </row>
    <row r="489" spans="1:9" ht="12" customHeight="1">
      <c r="A489" s="85"/>
      <c r="B489" s="84" t="s">
        <v>1040</v>
      </c>
      <c r="C489" s="162">
        <v>1000</v>
      </c>
      <c r="D489" s="162">
        <v>1000</v>
      </c>
      <c r="E489" s="251">
        <v>1000</v>
      </c>
      <c r="F489" s="963">
        <f>SUM(E489/D489)</f>
        <v>1</v>
      </c>
      <c r="G489" s="181"/>
      <c r="H489" s="67"/>
      <c r="I489" s="67"/>
    </row>
    <row r="490" spans="1:9" ht="12" customHeight="1">
      <c r="A490" s="15"/>
      <c r="B490" s="10" t="s">
        <v>1054</v>
      </c>
      <c r="C490" s="45"/>
      <c r="D490" s="45"/>
      <c r="E490" s="88"/>
      <c r="F490" s="979"/>
      <c r="G490" s="181"/>
      <c r="H490" s="67"/>
      <c r="I490" s="67"/>
    </row>
    <row r="491" spans="1:9" ht="12" customHeight="1">
      <c r="A491" s="15"/>
      <c r="B491" s="10" t="s">
        <v>591</v>
      </c>
      <c r="C491" s="45"/>
      <c r="D491" s="45"/>
      <c r="E491" s="88"/>
      <c r="F491" s="979"/>
      <c r="G491" s="186"/>
      <c r="H491" s="67"/>
      <c r="I491" s="67"/>
    </row>
    <row r="492" spans="1:9" ht="12" customHeight="1" thickBot="1">
      <c r="A492" s="15"/>
      <c r="B492" s="73" t="s">
        <v>1041</v>
      </c>
      <c r="C492" s="103"/>
      <c r="D492" s="103"/>
      <c r="E492" s="103"/>
      <c r="F492" s="981"/>
      <c r="G492" s="30"/>
      <c r="H492" s="67"/>
      <c r="I492" s="67"/>
    </row>
    <row r="493" spans="1:9" ht="12" customHeight="1" thickBot="1">
      <c r="A493" s="79"/>
      <c r="B493" s="750" t="s">
        <v>904</v>
      </c>
      <c r="C493" s="81">
        <f>SUM(C487:C492)</f>
        <v>1000</v>
      </c>
      <c r="D493" s="81">
        <f>SUM(D487:D492)</f>
        <v>1000</v>
      </c>
      <c r="E493" s="81">
        <f>SUM(E487:E492)</f>
        <v>1000</v>
      </c>
      <c r="F493" s="980">
        <f>SUM(E493/D493)</f>
        <v>1</v>
      </c>
      <c r="G493" s="182"/>
      <c r="H493" s="67"/>
      <c r="I493" s="67"/>
    </row>
    <row r="494" spans="1:9" ht="12" customHeight="1">
      <c r="A494" s="15">
        <v>3344</v>
      </c>
      <c r="B494" s="75" t="s">
        <v>1022</v>
      </c>
      <c r="C494" s="82"/>
      <c r="D494" s="82"/>
      <c r="E494" s="98"/>
      <c r="F494" s="979"/>
      <c r="G494" s="181"/>
      <c r="H494" s="67"/>
      <c r="I494" s="67"/>
    </row>
    <row r="495" spans="1:9" ht="12" customHeight="1">
      <c r="A495" s="15"/>
      <c r="B495" s="73" t="s">
        <v>578</v>
      </c>
      <c r="C495" s="45"/>
      <c r="D495" s="45"/>
      <c r="E495" s="88"/>
      <c r="F495" s="979"/>
      <c r="G495" s="181"/>
      <c r="H495" s="67"/>
      <c r="I495" s="67"/>
    </row>
    <row r="496" spans="1:9" ht="12" customHeight="1">
      <c r="A496" s="15"/>
      <c r="B496" s="7" t="s">
        <v>1067</v>
      </c>
      <c r="C496" s="45"/>
      <c r="D496" s="45"/>
      <c r="E496" s="88"/>
      <c r="F496" s="979"/>
      <c r="G496" s="181"/>
      <c r="H496" s="67"/>
      <c r="I496" s="67"/>
    </row>
    <row r="497" spans="1:9" ht="12" customHeight="1">
      <c r="A497" s="171"/>
      <c r="B497" s="169" t="s">
        <v>1040</v>
      </c>
      <c r="C497" s="162">
        <v>1027</v>
      </c>
      <c r="D497" s="162">
        <v>1027</v>
      </c>
      <c r="E497" s="251">
        <v>1027</v>
      </c>
      <c r="F497" s="963">
        <f>SUM(E497/D497)</f>
        <v>1</v>
      </c>
      <c r="G497" s="456"/>
      <c r="H497" s="67"/>
      <c r="I497" s="67"/>
    </row>
    <row r="498" spans="1:9" ht="12" customHeight="1">
      <c r="A498" s="171"/>
      <c r="B498" s="10" t="s">
        <v>1054</v>
      </c>
      <c r="C498" s="45"/>
      <c r="D498" s="45"/>
      <c r="E498" s="88"/>
      <c r="F498" s="979"/>
      <c r="G498" s="181"/>
      <c r="H498" s="67"/>
      <c r="I498" s="67"/>
    </row>
    <row r="499" spans="1:9" ht="12" customHeight="1">
      <c r="A499" s="15"/>
      <c r="B499" s="7" t="s">
        <v>591</v>
      </c>
      <c r="C499" s="45"/>
      <c r="D499" s="45"/>
      <c r="E499" s="88"/>
      <c r="F499" s="979"/>
      <c r="G499" s="186"/>
      <c r="H499" s="67"/>
      <c r="I499" s="67"/>
    </row>
    <row r="500" spans="1:9" ht="12" customHeight="1" thickBot="1">
      <c r="A500" s="15"/>
      <c r="B500" s="96" t="s">
        <v>1041</v>
      </c>
      <c r="C500" s="46"/>
      <c r="D500" s="46"/>
      <c r="E500" s="46"/>
      <c r="F500" s="981"/>
      <c r="G500" s="30"/>
      <c r="H500" s="67"/>
      <c r="I500" s="67"/>
    </row>
    <row r="501" spans="1:9" ht="12" customHeight="1" thickBot="1">
      <c r="A501" s="51"/>
      <c r="B501" s="750" t="s">
        <v>904</v>
      </c>
      <c r="C501" s="104">
        <f>SUM(C495:C500)</f>
        <v>1027</v>
      </c>
      <c r="D501" s="104">
        <f>SUM(D495:D500)</f>
        <v>1027</v>
      </c>
      <c r="E501" s="104">
        <f>SUM(E495:E500)</f>
        <v>1027</v>
      </c>
      <c r="F501" s="980">
        <f>SUM(E501/D501)</f>
        <v>1</v>
      </c>
      <c r="G501" s="182"/>
      <c r="H501" s="67"/>
      <c r="I501" s="67"/>
    </row>
    <row r="502" spans="1:9" ht="12" customHeight="1">
      <c r="A502" s="15">
        <v>3345</v>
      </c>
      <c r="B502" s="72" t="s">
        <v>944</v>
      </c>
      <c r="C502" s="98"/>
      <c r="D502" s="98"/>
      <c r="E502" s="88"/>
      <c r="F502" s="979"/>
      <c r="G502" s="4"/>
      <c r="H502" s="67"/>
      <c r="I502" s="67"/>
    </row>
    <row r="503" spans="1:9" ht="12" customHeight="1">
      <c r="A503" s="15"/>
      <c r="B503" s="70" t="s">
        <v>578</v>
      </c>
      <c r="C503" s="45"/>
      <c r="D503" s="45"/>
      <c r="E503" s="88"/>
      <c r="F503" s="979"/>
      <c r="G503" s="5"/>
      <c r="H503" s="67"/>
      <c r="I503" s="67"/>
    </row>
    <row r="504" spans="1:9" ht="12" customHeight="1">
      <c r="A504" s="15"/>
      <c r="B504" s="7" t="s">
        <v>1067</v>
      </c>
      <c r="C504" s="45"/>
      <c r="D504" s="45"/>
      <c r="E504" s="88"/>
      <c r="F504" s="979"/>
      <c r="G504" s="5"/>
      <c r="H504" s="67"/>
      <c r="I504" s="67"/>
    </row>
    <row r="505" spans="1:9" ht="12" customHeight="1">
      <c r="A505" s="15"/>
      <c r="B505" s="84" t="s">
        <v>1040</v>
      </c>
      <c r="C505" s="162">
        <v>300</v>
      </c>
      <c r="D505" s="162">
        <v>300</v>
      </c>
      <c r="E505" s="251"/>
      <c r="F505" s="979">
        <f>SUM(E505/D505)</f>
        <v>0</v>
      </c>
      <c r="G505" s="456"/>
      <c r="H505" s="67"/>
      <c r="I505" s="67"/>
    </row>
    <row r="506" spans="1:9" ht="12" customHeight="1">
      <c r="A506" s="15"/>
      <c r="B506" s="10" t="s">
        <v>1054</v>
      </c>
      <c r="C506" s="45"/>
      <c r="D506" s="45"/>
      <c r="E506" s="88"/>
      <c r="F506" s="979"/>
      <c r="G506" s="5"/>
      <c r="H506" s="67"/>
      <c r="I506" s="67"/>
    </row>
    <row r="507" spans="1:9" ht="12" customHeight="1">
      <c r="A507" s="15"/>
      <c r="B507" s="10" t="s">
        <v>591</v>
      </c>
      <c r="C507" s="45"/>
      <c r="D507" s="45"/>
      <c r="E507" s="88"/>
      <c r="F507" s="979"/>
      <c r="G507" s="5"/>
      <c r="H507" s="67"/>
      <c r="I507" s="67"/>
    </row>
    <row r="508" spans="1:9" ht="12" customHeight="1" thickBot="1">
      <c r="A508" s="15"/>
      <c r="B508" s="73" t="s">
        <v>1041</v>
      </c>
      <c r="C508" s="46"/>
      <c r="D508" s="46"/>
      <c r="E508" s="46"/>
      <c r="F508" s="981"/>
      <c r="G508" s="30"/>
      <c r="H508" s="67"/>
      <c r="I508" s="67"/>
    </row>
    <row r="509" spans="1:9" ht="12" customHeight="1" thickBot="1">
      <c r="A509" s="51"/>
      <c r="B509" s="750" t="s">
        <v>904</v>
      </c>
      <c r="C509" s="104">
        <f>SUM(C505:C508)</f>
        <v>300</v>
      </c>
      <c r="D509" s="104">
        <f>SUM(D505:D508)</f>
        <v>300</v>
      </c>
      <c r="E509" s="104"/>
      <c r="F509" s="980">
        <f>SUM(E509/D509)</f>
        <v>0</v>
      </c>
      <c r="G509" s="182"/>
      <c r="H509" s="67"/>
      <c r="I509" s="67"/>
    </row>
    <row r="510" spans="1:9" ht="12" customHeight="1">
      <c r="A510" s="15">
        <v>3346</v>
      </c>
      <c r="B510" s="102" t="s">
        <v>585</v>
      </c>
      <c r="C510" s="98"/>
      <c r="D510" s="98"/>
      <c r="E510" s="88"/>
      <c r="F510" s="979"/>
      <c r="G510" s="181"/>
      <c r="H510" s="67"/>
      <c r="I510" s="67"/>
    </row>
    <row r="511" spans="1:9" ht="12" customHeight="1">
      <c r="A511" s="69"/>
      <c r="B511" s="70" t="s">
        <v>578</v>
      </c>
      <c r="C511" s="88"/>
      <c r="D511" s="88"/>
      <c r="E511" s="88"/>
      <c r="F511" s="979"/>
      <c r="G511" s="181"/>
      <c r="H511" s="67"/>
      <c r="I511" s="67"/>
    </row>
    <row r="512" spans="1:9" ht="12" customHeight="1">
      <c r="A512" s="69"/>
      <c r="B512" s="7" t="s">
        <v>1067</v>
      </c>
      <c r="C512" s="45"/>
      <c r="D512" s="45"/>
      <c r="E512" s="88"/>
      <c r="F512" s="979"/>
      <c r="G512" s="181"/>
      <c r="H512" s="67"/>
      <c r="I512" s="67"/>
    </row>
    <row r="513" spans="1:9" ht="12" customHeight="1">
      <c r="A513" s="69"/>
      <c r="B513" s="84" t="s">
        <v>1040</v>
      </c>
      <c r="C513" s="162">
        <v>3733</v>
      </c>
      <c r="D513" s="162">
        <v>3745</v>
      </c>
      <c r="E513" s="251">
        <v>3745</v>
      </c>
      <c r="F513" s="963">
        <f>SUM(E513/D513)</f>
        <v>1</v>
      </c>
      <c r="G513" s="456"/>
      <c r="H513" s="67"/>
      <c r="I513" s="67"/>
    </row>
    <row r="514" spans="1:9" ht="12" customHeight="1">
      <c r="A514" s="69"/>
      <c r="B514" s="10" t="s">
        <v>1054</v>
      </c>
      <c r="C514" s="45"/>
      <c r="D514" s="45"/>
      <c r="E514" s="88"/>
      <c r="F514" s="979"/>
      <c r="G514" s="181"/>
      <c r="H514" s="67"/>
      <c r="I514" s="67"/>
    </row>
    <row r="515" spans="1:9" ht="12" customHeight="1">
      <c r="A515" s="69"/>
      <c r="B515" s="10" t="s">
        <v>591</v>
      </c>
      <c r="C515" s="45"/>
      <c r="D515" s="45"/>
      <c r="E515" s="88"/>
      <c r="F515" s="979"/>
      <c r="G515" s="186"/>
      <c r="H515" s="67"/>
      <c r="I515" s="67"/>
    </row>
    <row r="516" spans="1:9" ht="12" customHeight="1" thickBot="1">
      <c r="A516" s="69"/>
      <c r="B516" s="73" t="s">
        <v>1041</v>
      </c>
      <c r="C516" s="103"/>
      <c r="D516" s="103"/>
      <c r="E516" s="103"/>
      <c r="F516" s="981"/>
      <c r="G516" s="30"/>
      <c r="H516" s="67"/>
      <c r="I516" s="67"/>
    </row>
    <row r="517" spans="1:9" ht="12" customHeight="1" thickBot="1">
      <c r="A517" s="51"/>
      <c r="B517" s="750" t="s">
        <v>904</v>
      </c>
      <c r="C517" s="81">
        <f>SUM(C513:C516)</f>
        <v>3733</v>
      </c>
      <c r="D517" s="81">
        <f>SUM(D513:D516)</f>
        <v>3745</v>
      </c>
      <c r="E517" s="81">
        <f>SUM(E513:E516)</f>
        <v>3745</v>
      </c>
      <c r="F517" s="980">
        <f>SUM(E517/D517)</f>
        <v>1</v>
      </c>
      <c r="G517" s="182"/>
      <c r="H517" s="67"/>
      <c r="I517" s="67"/>
    </row>
    <row r="518" spans="1:9" ht="12" customHeight="1">
      <c r="A518" s="15">
        <v>3347</v>
      </c>
      <c r="B518" s="102" t="s">
        <v>586</v>
      </c>
      <c r="C518" s="98"/>
      <c r="D518" s="98"/>
      <c r="E518" s="88"/>
      <c r="F518" s="979"/>
      <c r="G518" s="181"/>
      <c r="H518" s="67"/>
      <c r="I518" s="67"/>
    </row>
    <row r="519" spans="1:9" ht="12" customHeight="1">
      <c r="A519" s="69"/>
      <c r="B519" s="70" t="s">
        <v>578</v>
      </c>
      <c r="C519" s="88"/>
      <c r="D519" s="88"/>
      <c r="E519" s="88"/>
      <c r="F519" s="979"/>
      <c r="G519" s="181"/>
      <c r="H519" s="67"/>
      <c r="I519" s="67"/>
    </row>
    <row r="520" spans="1:9" ht="12" customHeight="1">
      <c r="A520" s="69"/>
      <c r="B520" s="7" t="s">
        <v>1067</v>
      </c>
      <c r="C520" s="45"/>
      <c r="D520" s="45"/>
      <c r="E520" s="88"/>
      <c r="F520" s="979"/>
      <c r="G520" s="181"/>
      <c r="H520" s="67"/>
      <c r="I520" s="67"/>
    </row>
    <row r="521" spans="1:9" ht="12" customHeight="1">
      <c r="A521" s="69"/>
      <c r="B521" s="84" t="s">
        <v>1040</v>
      </c>
      <c r="C521" s="162">
        <v>2000</v>
      </c>
      <c r="D521" s="162">
        <v>2000</v>
      </c>
      <c r="E521" s="251">
        <v>2000</v>
      </c>
      <c r="F521" s="963">
        <f>SUM(E521/D521)</f>
        <v>1</v>
      </c>
      <c r="G521" s="456"/>
      <c r="H521" s="67"/>
      <c r="I521" s="67"/>
    </row>
    <row r="522" spans="1:9" ht="12" customHeight="1">
      <c r="A522" s="69"/>
      <c r="B522" s="10" t="s">
        <v>1054</v>
      </c>
      <c r="C522" s="45"/>
      <c r="D522" s="45"/>
      <c r="E522" s="88"/>
      <c r="F522" s="979"/>
      <c r="G522" s="181"/>
      <c r="H522" s="67"/>
      <c r="I522" s="67"/>
    </row>
    <row r="523" spans="1:9" ht="12" customHeight="1">
      <c r="A523" s="69"/>
      <c r="B523" s="10" t="s">
        <v>591</v>
      </c>
      <c r="C523" s="45"/>
      <c r="D523" s="45"/>
      <c r="E523" s="88"/>
      <c r="F523" s="979"/>
      <c r="G523" s="186"/>
      <c r="H523" s="67"/>
      <c r="I523" s="67"/>
    </row>
    <row r="524" spans="1:9" ht="12" customHeight="1" thickBot="1">
      <c r="A524" s="69"/>
      <c r="B524" s="73" t="s">
        <v>1041</v>
      </c>
      <c r="C524" s="103"/>
      <c r="D524" s="103"/>
      <c r="E524" s="103"/>
      <c r="F524" s="981"/>
      <c r="G524" s="30"/>
      <c r="H524" s="67"/>
      <c r="I524" s="67"/>
    </row>
    <row r="525" spans="1:9" ht="12" customHeight="1" thickBot="1">
      <c r="A525" s="51"/>
      <c r="B525" s="750" t="s">
        <v>904</v>
      </c>
      <c r="C525" s="81">
        <f>SUM(C521:C524)</f>
        <v>2000</v>
      </c>
      <c r="D525" s="81">
        <f>SUM(D521:D524)</f>
        <v>2000</v>
      </c>
      <c r="E525" s="81">
        <f>SUM(E521:E524)</f>
        <v>2000</v>
      </c>
      <c r="F525" s="980">
        <f>SUM(E525/D525)</f>
        <v>1</v>
      </c>
      <c r="G525" s="182"/>
      <c r="H525" s="67"/>
      <c r="I525" s="67"/>
    </row>
    <row r="526" spans="1:9" ht="12" customHeight="1">
      <c r="A526" s="15">
        <v>3348</v>
      </c>
      <c r="B526" s="102" t="s">
        <v>974</v>
      </c>
      <c r="C526" s="98"/>
      <c r="D526" s="98"/>
      <c r="E526" s="88"/>
      <c r="F526" s="979"/>
      <c r="G526" s="181"/>
      <c r="H526" s="67"/>
      <c r="I526" s="67"/>
    </row>
    <row r="527" spans="1:9" ht="12" customHeight="1">
      <c r="A527" s="69"/>
      <c r="B527" s="70" t="s">
        <v>578</v>
      </c>
      <c r="C527" s="88"/>
      <c r="D527" s="88"/>
      <c r="E527" s="88"/>
      <c r="F527" s="979"/>
      <c r="G527" s="181"/>
      <c r="H527" s="67"/>
      <c r="I527" s="67"/>
    </row>
    <row r="528" spans="1:9" ht="12" customHeight="1">
      <c r="A528" s="69"/>
      <c r="B528" s="7" t="s">
        <v>1067</v>
      </c>
      <c r="C528" s="45"/>
      <c r="D528" s="45"/>
      <c r="E528" s="88"/>
      <c r="F528" s="979"/>
      <c r="G528" s="181"/>
      <c r="H528" s="67"/>
      <c r="I528" s="67"/>
    </row>
    <row r="529" spans="1:9" ht="12" customHeight="1">
      <c r="A529" s="69"/>
      <c r="B529" s="84" t="s">
        <v>1040</v>
      </c>
      <c r="C529" s="162">
        <v>400</v>
      </c>
      <c r="D529" s="162">
        <v>400</v>
      </c>
      <c r="E529" s="251"/>
      <c r="F529" s="979">
        <f>SUM(E529/D529)</f>
        <v>0</v>
      </c>
      <c r="G529" s="181"/>
      <c r="H529" s="67"/>
      <c r="I529" s="67"/>
    </row>
    <row r="530" spans="1:9" ht="12" customHeight="1">
      <c r="A530" s="69"/>
      <c r="B530" s="10" t="s">
        <v>1054</v>
      </c>
      <c r="C530" s="45"/>
      <c r="D530" s="45"/>
      <c r="E530" s="88"/>
      <c r="F530" s="979"/>
      <c r="G530" s="181"/>
      <c r="H530" s="67"/>
      <c r="I530" s="67"/>
    </row>
    <row r="531" spans="1:9" ht="12" customHeight="1">
      <c r="A531" s="69"/>
      <c r="B531" s="10" t="s">
        <v>591</v>
      </c>
      <c r="C531" s="45"/>
      <c r="D531" s="45"/>
      <c r="E531" s="88"/>
      <c r="F531" s="979"/>
      <c r="G531" s="186"/>
      <c r="H531" s="67"/>
      <c r="I531" s="67"/>
    </row>
    <row r="532" spans="1:9" ht="12" customHeight="1" thickBot="1">
      <c r="A532" s="69"/>
      <c r="B532" s="73" t="s">
        <v>1041</v>
      </c>
      <c r="C532" s="103"/>
      <c r="D532" s="103"/>
      <c r="E532" s="103"/>
      <c r="F532" s="981"/>
      <c r="G532" s="30"/>
      <c r="H532" s="67"/>
      <c r="I532" s="67"/>
    </row>
    <row r="533" spans="1:9" ht="12" customHeight="1" thickBot="1">
      <c r="A533" s="51"/>
      <c r="B533" s="750" t="s">
        <v>904</v>
      </c>
      <c r="C533" s="81">
        <f>SUM(C529:C532)</f>
        <v>400</v>
      </c>
      <c r="D533" s="81">
        <f>SUM(D529:D532)</f>
        <v>400</v>
      </c>
      <c r="E533" s="81"/>
      <c r="F533" s="980">
        <f>SUM(E533/D533)</f>
        <v>0</v>
      </c>
      <c r="G533" s="182"/>
      <c r="H533" s="67"/>
      <c r="I533" s="67"/>
    </row>
    <row r="534" spans="1:9" ht="12" customHeight="1">
      <c r="A534" s="68">
        <v>3350</v>
      </c>
      <c r="B534" s="97" t="s">
        <v>1057</v>
      </c>
      <c r="C534" s="88"/>
      <c r="D534" s="88"/>
      <c r="E534" s="88"/>
      <c r="F534" s="979"/>
      <c r="G534" s="181"/>
      <c r="H534" s="67"/>
      <c r="I534" s="67"/>
    </row>
    <row r="535" spans="1:9" ht="12" customHeight="1">
      <c r="A535" s="69"/>
      <c r="B535" s="70" t="s">
        <v>578</v>
      </c>
      <c r="C535" s="76"/>
      <c r="D535" s="76"/>
      <c r="E535" s="76"/>
      <c r="F535" s="979"/>
      <c r="G535" s="181"/>
      <c r="H535" s="67"/>
      <c r="I535" s="67"/>
    </row>
    <row r="536" spans="1:9" ht="12" customHeight="1">
      <c r="A536" s="69"/>
      <c r="B536" s="7" t="s">
        <v>1067</v>
      </c>
      <c r="C536" s="76"/>
      <c r="D536" s="76"/>
      <c r="E536" s="76"/>
      <c r="F536" s="979"/>
      <c r="G536" s="181"/>
      <c r="H536" s="67"/>
      <c r="I536" s="67"/>
    </row>
    <row r="537" spans="1:9" ht="12" customHeight="1">
      <c r="A537" s="69"/>
      <c r="B537" s="84" t="s">
        <v>1040</v>
      </c>
      <c r="C537" s="251">
        <v>1000</v>
      </c>
      <c r="D537" s="251">
        <v>1427</v>
      </c>
      <c r="E537" s="251">
        <v>312</v>
      </c>
      <c r="F537" s="963">
        <f>SUM(E537/D537)</f>
        <v>0.21864050455501052</v>
      </c>
      <c r="G537" s="181"/>
      <c r="H537" s="67"/>
      <c r="I537" s="67"/>
    </row>
    <row r="538" spans="1:9" ht="12" customHeight="1">
      <c r="A538" s="69"/>
      <c r="B538" s="10" t="s">
        <v>1054</v>
      </c>
      <c r="C538" s="76"/>
      <c r="D538" s="76"/>
      <c r="E538" s="76"/>
      <c r="F538" s="979"/>
      <c r="G538" s="181"/>
      <c r="H538" s="67"/>
      <c r="I538" s="67"/>
    </row>
    <row r="539" spans="1:9" ht="12" customHeight="1">
      <c r="A539" s="69"/>
      <c r="B539" s="10" t="s">
        <v>591</v>
      </c>
      <c r="C539" s="76"/>
      <c r="D539" s="76"/>
      <c r="E539" s="76"/>
      <c r="F539" s="979"/>
      <c r="G539" s="186"/>
      <c r="H539" s="67"/>
      <c r="I539" s="67"/>
    </row>
    <row r="540" spans="1:9" ht="12" customHeight="1" thickBot="1">
      <c r="A540" s="69"/>
      <c r="B540" s="73" t="s">
        <v>1041</v>
      </c>
      <c r="C540" s="76"/>
      <c r="D540" s="76"/>
      <c r="E540" s="77"/>
      <c r="F540" s="981"/>
      <c r="G540" s="30"/>
      <c r="H540" s="67"/>
      <c r="I540" s="67"/>
    </row>
    <row r="541" spans="1:9" ht="12.75" thickBot="1">
      <c r="A541" s="51"/>
      <c r="B541" s="750" t="s">
        <v>904</v>
      </c>
      <c r="C541" s="81">
        <f>SUM(C535:C540)</f>
        <v>1000</v>
      </c>
      <c r="D541" s="81">
        <f>SUM(D535:D540)</f>
        <v>1427</v>
      </c>
      <c r="E541" s="81">
        <f>SUM(E535:E540)</f>
        <v>312</v>
      </c>
      <c r="F541" s="980">
        <f>SUM(E541/D541)</f>
        <v>0.21864050455501052</v>
      </c>
      <c r="G541" s="182"/>
      <c r="H541" s="67"/>
      <c r="I541" s="67"/>
    </row>
    <row r="542" spans="1:9" ht="12">
      <c r="A542" s="15">
        <v>3352</v>
      </c>
      <c r="B542" s="102" t="s">
        <v>590</v>
      </c>
      <c r="C542" s="88"/>
      <c r="D542" s="88"/>
      <c r="E542" s="88"/>
      <c r="F542" s="979"/>
      <c r="G542" s="181"/>
      <c r="H542" s="67"/>
      <c r="I542" s="67"/>
    </row>
    <row r="543" spans="1:9" ht="12">
      <c r="A543" s="69"/>
      <c r="B543" s="70" t="s">
        <v>578</v>
      </c>
      <c r="C543" s="76"/>
      <c r="D543" s="76"/>
      <c r="E543" s="76"/>
      <c r="F543" s="979"/>
      <c r="G543" s="181"/>
      <c r="H543" s="67"/>
      <c r="I543" s="67"/>
    </row>
    <row r="544" spans="1:9" ht="12">
      <c r="A544" s="69"/>
      <c r="B544" s="7" t="s">
        <v>1067</v>
      </c>
      <c r="C544" s="76"/>
      <c r="D544" s="76"/>
      <c r="E544" s="76"/>
      <c r="F544" s="979"/>
      <c r="G544" s="181"/>
      <c r="H544" s="67"/>
      <c r="I544" s="67"/>
    </row>
    <row r="545" spans="1:9" ht="12">
      <c r="A545" s="69"/>
      <c r="B545" s="84" t="s">
        <v>1040</v>
      </c>
      <c r="C545" s="76"/>
      <c r="D545" s="76"/>
      <c r="E545" s="76"/>
      <c r="F545" s="979"/>
      <c r="G545" s="181"/>
      <c r="H545" s="67"/>
      <c r="I545" s="67"/>
    </row>
    <row r="546" spans="1:9" ht="12">
      <c r="A546" s="69"/>
      <c r="B546" s="10" t="s">
        <v>1054</v>
      </c>
      <c r="C546" s="251">
        <v>14500</v>
      </c>
      <c r="D546" s="251"/>
      <c r="E546" s="251"/>
      <c r="F546" s="979"/>
      <c r="G546" s="181"/>
      <c r="H546" s="67"/>
      <c r="I546" s="67"/>
    </row>
    <row r="547" spans="1:9" ht="12">
      <c r="A547" s="69"/>
      <c r="B547" s="10" t="s">
        <v>1216</v>
      </c>
      <c r="C547" s="251"/>
      <c r="D547" s="251">
        <v>13195</v>
      </c>
      <c r="E547" s="251">
        <v>7737</v>
      </c>
      <c r="F547" s="963">
        <f>SUM(E547/D547)</f>
        <v>0.5863584691170898</v>
      </c>
      <c r="G547" s="181"/>
      <c r="H547" s="67"/>
      <c r="I547" s="67"/>
    </row>
    <row r="548" spans="1:9" ht="12">
      <c r="A548" s="69"/>
      <c r="B548" s="10" t="s">
        <v>591</v>
      </c>
      <c r="C548" s="76"/>
      <c r="D548" s="76"/>
      <c r="E548" s="76"/>
      <c r="F548" s="979"/>
      <c r="G548" s="186"/>
      <c r="H548" s="67"/>
      <c r="I548" s="67"/>
    </row>
    <row r="549" spans="1:9" ht="12.75" thickBot="1">
      <c r="A549" s="69"/>
      <c r="B549" s="73" t="s">
        <v>1041</v>
      </c>
      <c r="C549" s="76"/>
      <c r="D549" s="76"/>
      <c r="E549" s="77"/>
      <c r="F549" s="981"/>
      <c r="G549" s="30"/>
      <c r="H549" s="67"/>
      <c r="I549" s="67"/>
    </row>
    <row r="550" spans="1:9" ht="12.75" thickBot="1">
      <c r="A550" s="51"/>
      <c r="B550" s="750" t="s">
        <v>904</v>
      </c>
      <c r="C550" s="81">
        <f>SUM(C543:C549)</f>
        <v>14500</v>
      </c>
      <c r="D550" s="81">
        <f>SUM(D543:D549)</f>
        <v>13195</v>
      </c>
      <c r="E550" s="81">
        <f>SUM(E543:E549)</f>
        <v>7737</v>
      </c>
      <c r="F550" s="982">
        <f>SUM(E550/D550)</f>
        <v>0.5863584691170898</v>
      </c>
      <c r="G550" s="182"/>
      <c r="H550" s="67"/>
      <c r="I550" s="67"/>
    </row>
    <row r="551" spans="1:9" ht="12">
      <c r="A551" s="753">
        <v>3353</v>
      </c>
      <c r="B551" s="739" t="s">
        <v>910</v>
      </c>
      <c r="C551" s="740"/>
      <c r="D551" s="740"/>
      <c r="E551" s="740"/>
      <c r="F551" s="979"/>
      <c r="G551" s="756"/>
      <c r="H551" s="67"/>
      <c r="I551" s="67"/>
    </row>
    <row r="552" spans="1:9" ht="12">
      <c r="A552" s="150"/>
      <c r="B552" s="742" t="s">
        <v>578</v>
      </c>
      <c r="C552" s="743"/>
      <c r="D552" s="743">
        <v>120</v>
      </c>
      <c r="E552" s="743">
        <v>120</v>
      </c>
      <c r="F552" s="963">
        <f>SUM(E552/D552)</f>
        <v>1</v>
      </c>
      <c r="G552" s="756"/>
      <c r="H552" s="67"/>
      <c r="I552" s="67"/>
    </row>
    <row r="553" spans="1:9" ht="12">
      <c r="A553" s="150"/>
      <c r="B553" s="745" t="s">
        <v>1067</v>
      </c>
      <c r="C553" s="743"/>
      <c r="D553" s="743">
        <v>29</v>
      </c>
      <c r="E553" s="743">
        <v>29</v>
      </c>
      <c r="F553" s="963">
        <f>SUM(E553/D553)</f>
        <v>1</v>
      </c>
      <c r="G553" s="756"/>
      <c r="H553" s="67"/>
      <c r="I553" s="67"/>
    </row>
    <row r="554" spans="1:9" ht="12">
      <c r="A554" s="150"/>
      <c r="B554" s="746" t="s">
        <v>1040</v>
      </c>
      <c r="C554" s="743"/>
      <c r="D554" s="743">
        <v>495</v>
      </c>
      <c r="E554" s="743">
        <v>495</v>
      </c>
      <c r="F554" s="963">
        <f>SUM(E554/D554)</f>
        <v>1</v>
      </c>
      <c r="G554" s="756"/>
      <c r="H554" s="67"/>
      <c r="I554" s="67"/>
    </row>
    <row r="555" spans="1:9" ht="12">
      <c r="A555" s="150"/>
      <c r="B555" s="747" t="s">
        <v>1054</v>
      </c>
      <c r="C555" s="743"/>
      <c r="D555" s="743"/>
      <c r="E555" s="743"/>
      <c r="F555" s="979"/>
      <c r="G555" s="756"/>
      <c r="H555" s="67"/>
      <c r="I555" s="67"/>
    </row>
    <row r="556" spans="1:9" ht="12">
      <c r="A556" s="150"/>
      <c r="B556" s="747" t="s">
        <v>591</v>
      </c>
      <c r="C556" s="743"/>
      <c r="D556" s="743"/>
      <c r="E556" s="743"/>
      <c r="F556" s="979"/>
      <c r="G556" s="757"/>
      <c r="H556" s="67"/>
      <c r="I556" s="67"/>
    </row>
    <row r="557" spans="1:9" ht="12.75" thickBot="1">
      <c r="A557" s="150"/>
      <c r="B557" s="748" t="s">
        <v>1041</v>
      </c>
      <c r="C557" s="743"/>
      <c r="D557" s="743"/>
      <c r="E557" s="775"/>
      <c r="F557" s="981"/>
      <c r="G557" s="758"/>
      <c r="H557" s="67"/>
      <c r="I557" s="67"/>
    </row>
    <row r="558" spans="1:9" ht="12.75" thickBot="1">
      <c r="A558" s="749"/>
      <c r="B558" s="750" t="s">
        <v>904</v>
      </c>
      <c r="C558" s="751">
        <f>SUM(C552:C557)</f>
        <v>0</v>
      </c>
      <c r="D558" s="751">
        <f>SUM(D552:D557)</f>
        <v>644</v>
      </c>
      <c r="E558" s="751">
        <f>SUM(E552:E557)</f>
        <v>644</v>
      </c>
      <c r="F558" s="980">
        <f>SUM(E558/D558)</f>
        <v>1</v>
      </c>
      <c r="G558" s="759"/>
      <c r="H558" s="67"/>
      <c r="I558" s="67"/>
    </row>
    <row r="559" spans="1:9" ht="12">
      <c r="A559" s="15">
        <v>3354</v>
      </c>
      <c r="B559" s="102" t="s">
        <v>122</v>
      </c>
      <c r="C559" s="88"/>
      <c r="D559" s="88"/>
      <c r="E559" s="88"/>
      <c r="F559" s="979"/>
      <c r="G559" s="181"/>
      <c r="H559" s="67"/>
      <c r="I559" s="67"/>
    </row>
    <row r="560" spans="1:9" ht="12">
      <c r="A560" s="69"/>
      <c r="B560" s="70" t="s">
        <v>578</v>
      </c>
      <c r="C560" s="76"/>
      <c r="D560" s="76"/>
      <c r="E560" s="76"/>
      <c r="F560" s="979"/>
      <c r="G560" s="181"/>
      <c r="H560" s="67"/>
      <c r="I560" s="67"/>
    </row>
    <row r="561" spans="1:9" ht="12">
      <c r="A561" s="69"/>
      <c r="B561" s="7" t="s">
        <v>1067</v>
      </c>
      <c r="C561" s="76"/>
      <c r="D561" s="76"/>
      <c r="E561" s="76"/>
      <c r="F561" s="979"/>
      <c r="G561" s="181"/>
      <c r="H561" s="67"/>
      <c r="I561" s="67"/>
    </row>
    <row r="562" spans="1:9" ht="12">
      <c r="A562" s="69"/>
      <c r="B562" s="84" t="s">
        <v>1040</v>
      </c>
      <c r="C562" s="76"/>
      <c r="D562" s="76">
        <v>125</v>
      </c>
      <c r="E562" s="76">
        <v>98</v>
      </c>
      <c r="F562" s="963">
        <f>SUM(E562/D562)</f>
        <v>0.784</v>
      </c>
      <c r="G562" s="181"/>
      <c r="H562" s="67"/>
      <c r="I562" s="67"/>
    </row>
    <row r="563" spans="1:9" ht="12">
      <c r="A563" s="69"/>
      <c r="B563" s="10" t="s">
        <v>1054</v>
      </c>
      <c r="C563" s="251">
        <v>38000</v>
      </c>
      <c r="D563" s="251"/>
      <c r="E563" s="251"/>
      <c r="F563" s="963"/>
      <c r="G563" s="181"/>
      <c r="H563" s="67"/>
      <c r="I563" s="67"/>
    </row>
    <row r="564" spans="1:9" ht="12">
      <c r="A564" s="69"/>
      <c r="B564" s="10" t="s">
        <v>1216</v>
      </c>
      <c r="C564" s="251"/>
      <c r="D564" s="251">
        <v>60875</v>
      </c>
      <c r="E564" s="251">
        <v>30960</v>
      </c>
      <c r="F564" s="963">
        <f>SUM(E564/D564)</f>
        <v>0.5085831622176591</v>
      </c>
      <c r="G564" s="992"/>
      <c r="H564" s="67"/>
      <c r="I564" s="67"/>
    </row>
    <row r="565" spans="1:9" ht="12">
      <c r="A565" s="69"/>
      <c r="B565" s="10" t="s">
        <v>591</v>
      </c>
      <c r="C565" s="76"/>
      <c r="D565" s="76"/>
      <c r="E565" s="76"/>
      <c r="F565" s="979"/>
      <c r="G565" s="186"/>
      <c r="H565" s="67"/>
      <c r="I565" s="67"/>
    </row>
    <row r="566" spans="1:9" ht="12.75" thickBot="1">
      <c r="A566" s="69"/>
      <c r="B566" s="73" t="s">
        <v>1041</v>
      </c>
      <c r="C566" s="76"/>
      <c r="D566" s="76"/>
      <c r="E566" s="77"/>
      <c r="F566" s="981"/>
      <c r="G566" s="30"/>
      <c r="H566" s="67"/>
      <c r="I566" s="67"/>
    </row>
    <row r="567" spans="1:9" ht="12.75" thickBot="1">
      <c r="A567" s="51"/>
      <c r="B567" s="750" t="s">
        <v>904</v>
      </c>
      <c r="C567" s="81">
        <f>SUM(C560:C566)</f>
        <v>38000</v>
      </c>
      <c r="D567" s="81">
        <f>SUM(D560:D566)</f>
        <v>61000</v>
      </c>
      <c r="E567" s="81">
        <f>SUM(E560:E566)</f>
        <v>31058</v>
      </c>
      <c r="F567" s="980">
        <f>SUM(E567/D567)</f>
        <v>0.5091475409836066</v>
      </c>
      <c r="G567" s="182"/>
      <c r="H567" s="67"/>
      <c r="I567" s="67"/>
    </row>
    <row r="568" spans="1:9" ht="12" customHeight="1">
      <c r="A568" s="15">
        <v>3355</v>
      </c>
      <c r="B568" s="97" t="s">
        <v>123</v>
      </c>
      <c r="C568" s="98"/>
      <c r="D568" s="98"/>
      <c r="E568" s="88"/>
      <c r="F568" s="979"/>
      <c r="G568" s="181"/>
      <c r="H568" s="67"/>
      <c r="I568" s="67"/>
    </row>
    <row r="569" spans="1:9" ht="12" customHeight="1">
      <c r="A569" s="69"/>
      <c r="B569" s="70" t="s">
        <v>578</v>
      </c>
      <c r="C569" s="45"/>
      <c r="D569" s="45"/>
      <c r="E569" s="88"/>
      <c r="F569" s="979"/>
      <c r="G569" s="181"/>
      <c r="H569" s="67"/>
      <c r="I569" s="67"/>
    </row>
    <row r="570" spans="1:9" ht="12" customHeight="1">
      <c r="A570" s="69"/>
      <c r="B570" s="7" t="s">
        <v>1067</v>
      </c>
      <c r="C570" s="45"/>
      <c r="D570" s="162">
        <v>400</v>
      </c>
      <c r="E570" s="251">
        <v>234</v>
      </c>
      <c r="F570" s="963">
        <f>SUM(E570/D570)</f>
        <v>0.585</v>
      </c>
      <c r="G570" s="181"/>
      <c r="H570" s="67"/>
      <c r="I570" s="67"/>
    </row>
    <row r="571" spans="1:9" ht="12" customHeight="1">
      <c r="A571" s="69"/>
      <c r="B571" s="84" t="s">
        <v>1040</v>
      </c>
      <c r="C571" s="162">
        <v>5000</v>
      </c>
      <c r="D571" s="162">
        <v>6310</v>
      </c>
      <c r="E571" s="251">
        <v>4372</v>
      </c>
      <c r="F571" s="963">
        <f>SUM(E571/D571)</f>
        <v>0.6928684627575278</v>
      </c>
      <c r="G571" s="181"/>
      <c r="H571" s="67"/>
      <c r="I571" s="67"/>
    </row>
    <row r="572" spans="1:9" ht="12" customHeight="1">
      <c r="A572" s="69"/>
      <c r="B572" s="10" t="s">
        <v>1054</v>
      </c>
      <c r="C572" s="45"/>
      <c r="D572" s="45"/>
      <c r="E572" s="88"/>
      <c r="F572" s="963"/>
      <c r="G572" s="181"/>
      <c r="H572" s="67"/>
      <c r="I572" s="67"/>
    </row>
    <row r="573" spans="1:9" ht="12" customHeight="1">
      <c r="A573" s="69"/>
      <c r="B573" s="10" t="s">
        <v>591</v>
      </c>
      <c r="C573" s="45"/>
      <c r="D573" s="45"/>
      <c r="E573" s="88"/>
      <c r="F573" s="979"/>
      <c r="G573" s="186"/>
      <c r="H573" s="67"/>
      <c r="I573" s="67"/>
    </row>
    <row r="574" spans="1:9" ht="12" customHeight="1" thickBot="1">
      <c r="A574" s="69"/>
      <c r="B574" s="73" t="s">
        <v>1041</v>
      </c>
      <c r="C574" s="46"/>
      <c r="D574" s="46"/>
      <c r="E574" s="46"/>
      <c r="F574" s="981"/>
      <c r="G574" s="30"/>
      <c r="H574" s="67"/>
      <c r="I574" s="67"/>
    </row>
    <row r="575" spans="1:9" ht="12" customHeight="1" thickBot="1">
      <c r="A575" s="51"/>
      <c r="B575" s="750" t="s">
        <v>904</v>
      </c>
      <c r="C575" s="81">
        <f>SUM(C571:C574)</f>
        <v>5000</v>
      </c>
      <c r="D575" s="81">
        <f>SUM(D570:D574)</f>
        <v>6710</v>
      </c>
      <c r="E575" s="81">
        <f>SUM(E570:E574)</f>
        <v>4606</v>
      </c>
      <c r="F575" s="980">
        <f>SUM(E575/D575)</f>
        <v>0.6864381520119225</v>
      </c>
      <c r="G575" s="182"/>
      <c r="H575" s="67"/>
      <c r="I575" s="67"/>
    </row>
    <row r="576" spans="1:9" ht="12" customHeight="1">
      <c r="A576" s="15">
        <v>3356</v>
      </c>
      <c r="B576" s="97" t="s">
        <v>1204</v>
      </c>
      <c r="C576" s="98"/>
      <c r="D576" s="98"/>
      <c r="E576" s="88"/>
      <c r="F576" s="979"/>
      <c r="G576" s="181"/>
      <c r="H576" s="67"/>
      <c r="I576" s="67"/>
    </row>
    <row r="577" spans="1:9" ht="12" customHeight="1">
      <c r="A577" s="69"/>
      <c r="B577" s="70" t="s">
        <v>578</v>
      </c>
      <c r="C577" s="162"/>
      <c r="D577" s="162"/>
      <c r="E577" s="251"/>
      <c r="F577" s="979"/>
      <c r="G577" s="181"/>
      <c r="H577" s="67"/>
      <c r="I577" s="67"/>
    </row>
    <row r="578" spans="1:9" ht="12" customHeight="1">
      <c r="A578" s="69"/>
      <c r="B578" s="7" t="s">
        <v>1067</v>
      </c>
      <c r="C578" s="162"/>
      <c r="D578" s="162"/>
      <c r="E578" s="251"/>
      <c r="F578" s="979"/>
      <c r="G578" s="181"/>
      <c r="H578" s="67"/>
      <c r="I578" s="67"/>
    </row>
    <row r="579" spans="1:9" ht="12" customHeight="1">
      <c r="A579" s="69"/>
      <c r="B579" s="84" t="s">
        <v>1040</v>
      </c>
      <c r="C579" s="162"/>
      <c r="D579" s="162"/>
      <c r="E579" s="251"/>
      <c r="F579" s="979"/>
      <c r="G579" s="181"/>
      <c r="H579" s="67"/>
      <c r="I579" s="67"/>
    </row>
    <row r="580" spans="1:9" ht="12" customHeight="1">
      <c r="A580" s="69"/>
      <c r="B580" s="10" t="s">
        <v>1054</v>
      </c>
      <c r="C580" s="162">
        <v>20000</v>
      </c>
      <c r="D580" s="162">
        <v>20000</v>
      </c>
      <c r="E580" s="251">
        <v>14253</v>
      </c>
      <c r="F580" s="963">
        <f>SUM(E580/D580)</f>
        <v>0.71265</v>
      </c>
      <c r="G580" s="181"/>
      <c r="H580" s="67"/>
      <c r="I580" s="67"/>
    </row>
    <row r="581" spans="1:9" ht="12" customHeight="1">
      <c r="A581" s="69"/>
      <c r="B581" s="10" t="s">
        <v>591</v>
      </c>
      <c r="C581" s="45"/>
      <c r="D581" s="45"/>
      <c r="E581" s="88"/>
      <c r="F581" s="979"/>
      <c r="G581" s="186"/>
      <c r="H581" s="67"/>
      <c r="I581" s="67"/>
    </row>
    <row r="582" spans="1:9" ht="12" customHeight="1" thickBot="1">
      <c r="A582" s="69"/>
      <c r="B582" s="73" t="s">
        <v>1041</v>
      </c>
      <c r="C582" s="46"/>
      <c r="D582" s="46"/>
      <c r="E582" s="46"/>
      <c r="F582" s="981"/>
      <c r="G582" s="30"/>
      <c r="H582" s="67"/>
      <c r="I582" s="67"/>
    </row>
    <row r="583" spans="1:9" ht="12" customHeight="1" thickBot="1">
      <c r="A583" s="51"/>
      <c r="B583" s="750" t="s">
        <v>904</v>
      </c>
      <c r="C583" s="81">
        <f>SUM(C577:C582)</f>
        <v>20000</v>
      </c>
      <c r="D583" s="81">
        <f>SUM(D577:D582)</f>
        <v>20000</v>
      </c>
      <c r="E583" s="81">
        <f>SUM(E577:E582)</f>
        <v>14253</v>
      </c>
      <c r="F583" s="980">
        <f>SUM(E583/D583)</f>
        <v>0.71265</v>
      </c>
      <c r="G583" s="182"/>
      <c r="H583" s="67"/>
      <c r="I583" s="67"/>
    </row>
    <row r="584" spans="1:9" ht="12" customHeight="1">
      <c r="A584" s="15">
        <v>3357</v>
      </c>
      <c r="B584" s="97" t="s">
        <v>124</v>
      </c>
      <c r="C584" s="98"/>
      <c r="D584" s="98"/>
      <c r="E584" s="88"/>
      <c r="F584" s="979"/>
      <c r="G584" s="181"/>
      <c r="H584" s="67"/>
      <c r="I584" s="67"/>
    </row>
    <row r="585" spans="1:9" ht="12" customHeight="1">
      <c r="A585" s="69"/>
      <c r="B585" s="70" t="s">
        <v>578</v>
      </c>
      <c r="C585" s="162"/>
      <c r="D585" s="162"/>
      <c r="E585" s="251"/>
      <c r="F585" s="979"/>
      <c r="G585" s="181"/>
      <c r="H585" s="67"/>
      <c r="I585" s="67"/>
    </row>
    <row r="586" spans="1:9" ht="12" customHeight="1">
      <c r="A586" s="69"/>
      <c r="B586" s="7" t="s">
        <v>1067</v>
      </c>
      <c r="C586" s="162"/>
      <c r="D586" s="162">
        <v>50</v>
      </c>
      <c r="E586" s="251">
        <v>23</v>
      </c>
      <c r="F586" s="963">
        <f>SUM(E586/D586)</f>
        <v>0.46</v>
      </c>
      <c r="G586" s="181"/>
      <c r="H586" s="67"/>
      <c r="I586" s="67"/>
    </row>
    <row r="587" spans="1:9" ht="12" customHeight="1">
      <c r="A587" s="69"/>
      <c r="B587" s="84" t="s">
        <v>1040</v>
      </c>
      <c r="C587" s="162">
        <v>5500</v>
      </c>
      <c r="D587" s="162">
        <v>6200</v>
      </c>
      <c r="E587" s="251">
        <v>2784</v>
      </c>
      <c r="F587" s="963">
        <f>SUM(E587/D587)</f>
        <v>0.44903225806451613</v>
      </c>
      <c r="G587" s="181"/>
      <c r="H587" s="67"/>
      <c r="I587" s="67"/>
    </row>
    <row r="588" spans="1:9" ht="12" customHeight="1">
      <c r="A588" s="69"/>
      <c r="B588" s="10" t="s">
        <v>1054</v>
      </c>
      <c r="C588" s="45"/>
      <c r="D588" s="45"/>
      <c r="E588" s="88"/>
      <c r="F588" s="979"/>
      <c r="G588" s="181"/>
      <c r="H588" s="67"/>
      <c r="I588" s="67"/>
    </row>
    <row r="589" spans="1:9" ht="12" customHeight="1">
      <c r="A589" s="69"/>
      <c r="B589" s="10" t="s">
        <v>591</v>
      </c>
      <c r="C589" s="45"/>
      <c r="D589" s="45"/>
      <c r="E589" s="88"/>
      <c r="F589" s="979"/>
      <c r="G589" s="186"/>
      <c r="H589" s="67"/>
      <c r="I589" s="67"/>
    </row>
    <row r="590" spans="1:9" ht="12" customHeight="1" thickBot="1">
      <c r="A590" s="69"/>
      <c r="B590" s="73" t="s">
        <v>1041</v>
      </c>
      <c r="C590" s="46"/>
      <c r="D590" s="46"/>
      <c r="E590" s="46"/>
      <c r="F590" s="981"/>
      <c r="G590" s="30"/>
      <c r="H590" s="67"/>
      <c r="I590" s="67"/>
    </row>
    <row r="591" spans="1:9" ht="12" customHeight="1" thickBot="1">
      <c r="A591" s="51"/>
      <c r="B591" s="750" t="s">
        <v>904</v>
      </c>
      <c r="C591" s="81">
        <f>SUM(C585:C590)</f>
        <v>5500</v>
      </c>
      <c r="D591" s="81">
        <f>SUM(D585:D590)</f>
        <v>6250</v>
      </c>
      <c r="E591" s="81">
        <f>SUM(E585:E590)</f>
        <v>2807</v>
      </c>
      <c r="F591" s="980">
        <f>SUM(E591/D591)</f>
        <v>0.44912</v>
      </c>
      <c r="G591" s="182"/>
      <c r="H591" s="67"/>
      <c r="I591" s="67"/>
    </row>
    <row r="592" spans="1:9" ht="12" customHeight="1">
      <c r="A592" s="15">
        <v>3358</v>
      </c>
      <c r="B592" s="97" t="s">
        <v>1234</v>
      </c>
      <c r="C592" s="98"/>
      <c r="D592" s="98"/>
      <c r="E592" s="88"/>
      <c r="F592" s="979"/>
      <c r="G592" s="181"/>
      <c r="H592" s="67"/>
      <c r="I592" s="67"/>
    </row>
    <row r="593" spans="1:9" ht="12" customHeight="1">
      <c r="A593" s="69"/>
      <c r="B593" s="70" t="s">
        <v>578</v>
      </c>
      <c r="C593" s="162"/>
      <c r="D593" s="162"/>
      <c r="E593" s="251"/>
      <c r="F593" s="979"/>
      <c r="G593" s="181"/>
      <c r="H593" s="67"/>
      <c r="I593" s="67"/>
    </row>
    <row r="594" spans="1:9" ht="12" customHeight="1">
      <c r="A594" s="69"/>
      <c r="B594" s="7" t="s">
        <v>1067</v>
      </c>
      <c r="C594" s="162"/>
      <c r="D594" s="162"/>
      <c r="E594" s="251"/>
      <c r="F594" s="979"/>
      <c r="G594" s="181"/>
      <c r="H594" s="67"/>
      <c r="I594" s="67"/>
    </row>
    <row r="595" spans="1:9" ht="12" customHeight="1">
      <c r="A595" s="69"/>
      <c r="B595" s="84" t="s">
        <v>1040</v>
      </c>
      <c r="C595" s="162">
        <v>6000</v>
      </c>
      <c r="D595" s="162">
        <v>8475</v>
      </c>
      <c r="E595" s="251">
        <v>6930</v>
      </c>
      <c r="F595" s="963">
        <f>SUM(E595/D595)</f>
        <v>0.8176991150442477</v>
      </c>
      <c r="G595" s="181"/>
      <c r="H595" s="67"/>
      <c r="I595" s="67"/>
    </row>
    <row r="596" spans="1:9" ht="12" customHeight="1">
      <c r="A596" s="69"/>
      <c r="B596" s="10" t="s">
        <v>1054</v>
      </c>
      <c r="C596" s="45"/>
      <c r="D596" s="45"/>
      <c r="E596" s="88"/>
      <c r="F596" s="979"/>
      <c r="G596" s="181"/>
      <c r="H596" s="67"/>
      <c r="I596" s="67"/>
    </row>
    <row r="597" spans="1:9" ht="12" customHeight="1">
      <c r="A597" s="69"/>
      <c r="B597" s="10" t="s">
        <v>591</v>
      </c>
      <c r="C597" s="45"/>
      <c r="D597" s="45"/>
      <c r="E597" s="88"/>
      <c r="F597" s="979"/>
      <c r="G597" s="186"/>
      <c r="H597" s="67"/>
      <c r="I597" s="67"/>
    </row>
    <row r="598" spans="1:9" ht="12" customHeight="1" thickBot="1">
      <c r="A598" s="69"/>
      <c r="B598" s="73" t="s">
        <v>1041</v>
      </c>
      <c r="C598" s="46"/>
      <c r="D598" s="46"/>
      <c r="E598" s="46"/>
      <c r="F598" s="981"/>
      <c r="G598" s="30"/>
      <c r="H598" s="67"/>
      <c r="I598" s="67"/>
    </row>
    <row r="599" spans="1:9" ht="12" customHeight="1" thickBot="1">
      <c r="A599" s="51"/>
      <c r="B599" s="750" t="s">
        <v>904</v>
      </c>
      <c r="C599" s="81">
        <f>SUM(C593:C598)</f>
        <v>6000</v>
      </c>
      <c r="D599" s="81">
        <f>SUM(D593:D598)</f>
        <v>8475</v>
      </c>
      <c r="E599" s="81">
        <f>SUM(E593:E598)</f>
        <v>6930</v>
      </c>
      <c r="F599" s="980">
        <f>SUM(E599/D599)</f>
        <v>0.8176991150442477</v>
      </c>
      <c r="G599" s="182"/>
      <c r="H599" s="67"/>
      <c r="I599" s="67"/>
    </row>
    <row r="600" spans="1:9" ht="12" customHeight="1">
      <c r="A600" s="15">
        <v>3359</v>
      </c>
      <c r="B600" s="97" t="s">
        <v>24</v>
      </c>
      <c r="C600" s="98"/>
      <c r="D600" s="98"/>
      <c r="E600" s="88"/>
      <c r="F600" s="979"/>
      <c r="G600" s="181"/>
      <c r="H600" s="67"/>
      <c r="I600" s="67"/>
    </row>
    <row r="601" spans="1:9" ht="12" customHeight="1">
      <c r="A601" s="69"/>
      <c r="B601" s="70" t="s">
        <v>578</v>
      </c>
      <c r="C601" s="162"/>
      <c r="D601" s="162">
        <v>3105</v>
      </c>
      <c r="E601" s="251">
        <v>3105</v>
      </c>
      <c r="F601" s="963">
        <f>SUM(E601/D601)</f>
        <v>1</v>
      </c>
      <c r="G601" s="181"/>
      <c r="H601" s="67"/>
      <c r="I601" s="67"/>
    </row>
    <row r="602" spans="1:9" ht="12" customHeight="1">
      <c r="A602" s="69"/>
      <c r="B602" s="7" t="s">
        <v>1067</v>
      </c>
      <c r="C602" s="162"/>
      <c r="D602" s="162">
        <v>810</v>
      </c>
      <c r="E602" s="251">
        <v>700</v>
      </c>
      <c r="F602" s="963">
        <f>SUM(E602/D602)</f>
        <v>0.8641975308641975</v>
      </c>
      <c r="G602" s="181"/>
      <c r="H602" s="67"/>
      <c r="I602" s="67"/>
    </row>
    <row r="603" spans="1:9" ht="12" customHeight="1">
      <c r="A603" s="69"/>
      <c r="B603" s="84" t="s">
        <v>1040</v>
      </c>
      <c r="C603" s="162"/>
      <c r="D603" s="162">
        <v>2038</v>
      </c>
      <c r="E603" s="251">
        <v>2033</v>
      </c>
      <c r="F603" s="963">
        <f>SUM(E603/D603)</f>
        <v>0.9975466143277724</v>
      </c>
      <c r="G603" s="181"/>
      <c r="H603" s="67"/>
      <c r="I603" s="67"/>
    </row>
    <row r="604" spans="1:9" ht="12" customHeight="1">
      <c r="A604" s="69"/>
      <c r="B604" s="10" t="s">
        <v>1054</v>
      </c>
      <c r="C604" s="45"/>
      <c r="D604" s="45"/>
      <c r="E604" s="88"/>
      <c r="F604" s="979"/>
      <c r="G604" s="181"/>
      <c r="H604" s="67"/>
      <c r="I604" s="67"/>
    </row>
    <row r="605" spans="1:9" ht="12" customHeight="1">
      <c r="A605" s="69"/>
      <c r="B605" s="10" t="s">
        <v>591</v>
      </c>
      <c r="C605" s="45"/>
      <c r="D605" s="45"/>
      <c r="E605" s="88"/>
      <c r="F605" s="979"/>
      <c r="G605" s="186"/>
      <c r="H605" s="67"/>
      <c r="I605" s="67"/>
    </row>
    <row r="606" spans="1:9" ht="12" customHeight="1" thickBot="1">
      <c r="A606" s="69"/>
      <c r="B606" s="73" t="s">
        <v>1213</v>
      </c>
      <c r="C606" s="46"/>
      <c r="D606" s="736">
        <v>604</v>
      </c>
      <c r="E606" s="736"/>
      <c r="F606" s="981">
        <f>SUM(E606/D606)</f>
        <v>0</v>
      </c>
      <c r="G606" s="30"/>
      <c r="H606" s="67"/>
      <c r="I606" s="67"/>
    </row>
    <row r="607" spans="1:9" ht="12" customHeight="1" thickBot="1">
      <c r="A607" s="51"/>
      <c r="B607" s="750" t="s">
        <v>904</v>
      </c>
      <c r="C607" s="81">
        <f>SUM(C601:C606)</f>
        <v>0</v>
      </c>
      <c r="D607" s="81">
        <f>SUM(D601:D606)</f>
        <v>6557</v>
      </c>
      <c r="E607" s="81">
        <f>SUM(E601:E606)</f>
        <v>5838</v>
      </c>
      <c r="F607" s="980">
        <f>SUM(E607/D607)</f>
        <v>0.8903461949062071</v>
      </c>
      <c r="G607" s="182"/>
      <c r="H607" s="67"/>
      <c r="I607" s="67"/>
    </row>
    <row r="608" spans="1:9" ht="12" customHeight="1" thickBot="1">
      <c r="A608" s="140">
        <v>3400</v>
      </c>
      <c r="B608" s="56" t="s">
        <v>935</v>
      </c>
      <c r="C608" s="81">
        <f>SUM(C625+C633+C666)+C617+C641+C649+C658+C674+C682+C690+C698+C706+C714+C722+C730+C738+C746+C754</f>
        <v>167608</v>
      </c>
      <c r="D608" s="81">
        <f>SUM(D625+D633+D666)+D617+D641+D649+D658+D674+D682+D690+D698+D706+D714+D722+D730+D738+D746+D754</f>
        <v>183450</v>
      </c>
      <c r="E608" s="81">
        <f>SUM(E625+E633+E666)+E617+E641+E649+E658+E674+E682+E690+E698+E706+E714+E722+E730+E738+E746+E754</f>
        <v>133847</v>
      </c>
      <c r="F608" s="980">
        <f>SUM(E608/D608)</f>
        <v>0.7296102480239848</v>
      </c>
      <c r="G608" s="182"/>
      <c r="H608" s="67"/>
      <c r="I608" s="67"/>
    </row>
    <row r="609" spans="1:9" ht="12" customHeight="1">
      <c r="A609" s="15">
        <v>3410</v>
      </c>
      <c r="B609" s="107" t="s">
        <v>936</v>
      </c>
      <c r="C609" s="88">
        <f>SUM(C617+C625+C633+C641+C649)</f>
        <v>42100</v>
      </c>
      <c r="D609" s="88">
        <f>SUM(D617+D625+D633+D641+D649)</f>
        <v>42100</v>
      </c>
      <c r="E609" s="88">
        <f>SUM(E617+E625+E633+E641+E649)</f>
        <v>31024</v>
      </c>
      <c r="F609" s="979">
        <f>SUM(E609/D609)</f>
        <v>0.7369121140142518</v>
      </c>
      <c r="G609" s="4"/>
      <c r="H609" s="67"/>
      <c r="I609" s="67"/>
    </row>
    <row r="610" spans="1:9" ht="12" customHeight="1">
      <c r="A610" s="15">
        <v>3411</v>
      </c>
      <c r="B610" s="107" t="s">
        <v>647</v>
      </c>
      <c r="C610" s="88"/>
      <c r="D610" s="88"/>
      <c r="E610" s="88"/>
      <c r="F610" s="979"/>
      <c r="G610" s="181"/>
      <c r="H610" s="67"/>
      <c r="I610" s="67"/>
    </row>
    <row r="611" spans="1:9" ht="12" customHeight="1">
      <c r="A611" s="69"/>
      <c r="B611" s="70" t="s">
        <v>578</v>
      </c>
      <c r="C611" s="76"/>
      <c r="D611" s="76"/>
      <c r="E611" s="76"/>
      <c r="F611" s="979"/>
      <c r="G611" s="181"/>
      <c r="H611" s="67"/>
      <c r="I611" s="67"/>
    </row>
    <row r="612" spans="1:9" ht="12" customHeight="1">
      <c r="A612" s="69"/>
      <c r="B612" s="7" t="s">
        <v>1067</v>
      </c>
      <c r="C612" s="76"/>
      <c r="D612" s="76"/>
      <c r="E612" s="76"/>
      <c r="F612" s="979"/>
      <c r="G612" s="181"/>
      <c r="H612" s="67"/>
      <c r="I612" s="67"/>
    </row>
    <row r="613" spans="1:9" ht="12" customHeight="1">
      <c r="A613" s="69"/>
      <c r="B613" s="84" t="s">
        <v>1040</v>
      </c>
      <c r="C613" s="76"/>
      <c r="D613" s="76"/>
      <c r="E613" s="76"/>
      <c r="F613" s="979"/>
      <c r="G613" s="181"/>
      <c r="H613" s="67"/>
      <c r="I613" s="67"/>
    </row>
    <row r="614" spans="1:9" ht="12" customHeight="1">
      <c r="A614" s="69"/>
      <c r="B614" s="10" t="s">
        <v>1054</v>
      </c>
      <c r="C614" s="251">
        <v>5000</v>
      </c>
      <c r="D614" s="251">
        <v>5000</v>
      </c>
      <c r="E614" s="251">
        <v>3000</v>
      </c>
      <c r="F614" s="963">
        <f>SUM(E614/D614)</f>
        <v>0.6</v>
      </c>
      <c r="G614" s="181"/>
      <c r="H614" s="67"/>
      <c r="I614" s="67"/>
    </row>
    <row r="615" spans="1:9" ht="12" customHeight="1">
      <c r="A615" s="69"/>
      <c r="B615" s="10" t="s">
        <v>591</v>
      </c>
      <c r="C615" s="76"/>
      <c r="D615" s="76"/>
      <c r="E615" s="76"/>
      <c r="F615" s="979"/>
      <c r="G615" s="181"/>
      <c r="H615" s="67"/>
      <c r="I615" s="67"/>
    </row>
    <row r="616" spans="1:9" ht="12" customHeight="1" thickBot="1">
      <c r="A616" s="69"/>
      <c r="B616" s="73" t="s">
        <v>1041</v>
      </c>
      <c r="C616" s="76"/>
      <c r="D616" s="76"/>
      <c r="E616" s="77"/>
      <c r="F616" s="981"/>
      <c r="G616" s="208"/>
      <c r="H616" s="67"/>
      <c r="I616" s="67"/>
    </row>
    <row r="617" spans="1:9" ht="12" customHeight="1" thickBot="1">
      <c r="A617" s="51"/>
      <c r="B617" s="750" t="s">
        <v>904</v>
      </c>
      <c r="C617" s="81">
        <f>SUM(C611:C616)</f>
        <v>5000</v>
      </c>
      <c r="D617" s="81">
        <f>SUM(D611:D616)</f>
        <v>5000</v>
      </c>
      <c r="E617" s="81">
        <f>SUM(E611:E616)</f>
        <v>3000</v>
      </c>
      <c r="F617" s="980">
        <f>SUM(E617/D617)</f>
        <v>0.6</v>
      </c>
      <c r="G617" s="60"/>
      <c r="H617" s="67"/>
      <c r="I617" s="67"/>
    </row>
    <row r="618" spans="1:7" s="49" customFormat="1" ht="12" customHeight="1">
      <c r="A618" s="15">
        <v>3412</v>
      </c>
      <c r="B618" s="97" t="s">
        <v>913</v>
      </c>
      <c r="C618" s="98"/>
      <c r="D618" s="98"/>
      <c r="E618" s="88"/>
      <c r="F618" s="979"/>
      <c r="G618" s="31"/>
    </row>
    <row r="619" spans="1:9" ht="12" customHeight="1">
      <c r="A619" s="69"/>
      <c r="B619" s="70" t="s">
        <v>578</v>
      </c>
      <c r="C619" s="76"/>
      <c r="D619" s="76">
        <v>400</v>
      </c>
      <c r="E619" s="76">
        <v>196</v>
      </c>
      <c r="F619" s="963">
        <f>SUM(E619/D619)</f>
        <v>0.49</v>
      </c>
      <c r="G619" s="181"/>
      <c r="H619" s="67"/>
      <c r="I619" s="67"/>
    </row>
    <row r="620" spans="1:9" ht="12" customHeight="1">
      <c r="A620" s="69"/>
      <c r="B620" s="7" t="s">
        <v>1067</v>
      </c>
      <c r="C620" s="76"/>
      <c r="D620" s="76">
        <v>170</v>
      </c>
      <c r="E620" s="76">
        <v>91</v>
      </c>
      <c r="F620" s="963">
        <f>SUM(E620/D620)</f>
        <v>0.5352941176470588</v>
      </c>
      <c r="G620" s="181"/>
      <c r="H620" s="67"/>
      <c r="I620" s="67"/>
    </row>
    <row r="621" spans="1:9" ht="12" customHeight="1">
      <c r="A621" s="69"/>
      <c r="B621" s="84" t="s">
        <v>1040</v>
      </c>
      <c r="C621" s="251">
        <v>3500</v>
      </c>
      <c r="D621" s="251">
        <v>2930</v>
      </c>
      <c r="E621" s="251">
        <v>610</v>
      </c>
      <c r="F621" s="963">
        <f>SUM(E621/D621)</f>
        <v>0.20819112627986347</v>
      </c>
      <c r="G621" s="181"/>
      <c r="H621" s="67"/>
      <c r="I621" s="67"/>
    </row>
    <row r="622" spans="1:9" ht="12" customHeight="1">
      <c r="A622" s="69"/>
      <c r="B622" s="10" t="s">
        <v>1054</v>
      </c>
      <c r="C622" s="76"/>
      <c r="D622" s="76"/>
      <c r="E622" s="76"/>
      <c r="F622" s="979"/>
      <c r="G622" s="186"/>
      <c r="H622" s="67"/>
      <c r="I622" s="67"/>
    </row>
    <row r="623" spans="1:9" ht="12" customHeight="1">
      <c r="A623" s="69"/>
      <c r="B623" s="10" t="s">
        <v>591</v>
      </c>
      <c r="C623" s="76"/>
      <c r="D623" s="76"/>
      <c r="E623" s="76"/>
      <c r="F623" s="979"/>
      <c r="G623" s="5"/>
      <c r="H623" s="67"/>
      <c r="I623" s="67"/>
    </row>
    <row r="624" spans="1:9" ht="12" customHeight="1" thickBot="1">
      <c r="A624" s="69"/>
      <c r="B624" s="73" t="s">
        <v>1041</v>
      </c>
      <c r="C624" s="76"/>
      <c r="D624" s="76"/>
      <c r="E624" s="77"/>
      <c r="F624" s="981"/>
      <c r="G624" s="183"/>
      <c r="H624" s="67"/>
      <c r="I624" s="67"/>
    </row>
    <row r="625" spans="1:9" ht="12" customHeight="1" thickBot="1">
      <c r="A625" s="51"/>
      <c r="B625" s="750" t="s">
        <v>904</v>
      </c>
      <c r="C625" s="81">
        <f>SUM(C619:C624)</f>
        <v>3500</v>
      </c>
      <c r="D625" s="81">
        <f>SUM(D619:D624)</f>
        <v>3500</v>
      </c>
      <c r="E625" s="81">
        <f>SUM(E619:E624)</f>
        <v>897</v>
      </c>
      <c r="F625" s="982">
        <f>SUM(E625/D625)</f>
        <v>0.2562857142857143</v>
      </c>
      <c r="G625" s="121"/>
      <c r="H625" s="67"/>
      <c r="I625" s="67"/>
    </row>
    <row r="626" spans="1:9" ht="12" customHeight="1">
      <c r="A626" s="15">
        <v>3413</v>
      </c>
      <c r="B626" s="102" t="s">
        <v>914</v>
      </c>
      <c r="C626" s="88"/>
      <c r="D626" s="88"/>
      <c r="E626" s="88"/>
      <c r="F626" s="979"/>
      <c r="G626" s="31"/>
      <c r="H626" s="67"/>
      <c r="I626" s="67"/>
    </row>
    <row r="627" spans="1:9" ht="12" customHeight="1">
      <c r="A627" s="69"/>
      <c r="B627" s="70" t="s">
        <v>578</v>
      </c>
      <c r="C627" s="76"/>
      <c r="D627" s="76">
        <v>845</v>
      </c>
      <c r="E627" s="76">
        <v>845</v>
      </c>
      <c r="F627" s="963">
        <f>SUM(E627/D627)</f>
        <v>1</v>
      </c>
      <c r="G627" s="181"/>
      <c r="H627" s="67"/>
      <c r="I627" s="67"/>
    </row>
    <row r="628" spans="1:9" ht="12" customHeight="1">
      <c r="A628" s="69"/>
      <c r="B628" s="7" t="s">
        <v>1067</v>
      </c>
      <c r="C628" s="76"/>
      <c r="D628" s="76">
        <v>200</v>
      </c>
      <c r="E628" s="76">
        <v>159</v>
      </c>
      <c r="F628" s="963">
        <f>SUM(E628/D628)</f>
        <v>0.795</v>
      </c>
      <c r="G628" s="181"/>
      <c r="H628" s="67"/>
      <c r="I628" s="67"/>
    </row>
    <row r="629" spans="1:9" ht="12" customHeight="1">
      <c r="A629" s="69"/>
      <c r="B629" s="84" t="s">
        <v>1040</v>
      </c>
      <c r="C629" s="251">
        <v>11000</v>
      </c>
      <c r="D629" s="251">
        <v>5455</v>
      </c>
      <c r="E629" s="251">
        <v>4023</v>
      </c>
      <c r="F629" s="963">
        <f>SUM(E629/D629)</f>
        <v>0.7374885426214483</v>
      </c>
      <c r="G629" s="181"/>
      <c r="H629" s="67"/>
      <c r="I629" s="67"/>
    </row>
    <row r="630" spans="1:9" ht="12" customHeight="1">
      <c r="A630" s="69"/>
      <c r="B630" s="10" t="s">
        <v>1054</v>
      </c>
      <c r="C630" s="76"/>
      <c r="D630" s="76">
        <v>4500</v>
      </c>
      <c r="E630" s="76">
        <v>4500</v>
      </c>
      <c r="F630" s="963">
        <f>SUM(E630/D630)</f>
        <v>1</v>
      </c>
      <c r="G630" s="181"/>
      <c r="H630" s="67"/>
      <c r="I630" s="67"/>
    </row>
    <row r="631" spans="1:9" ht="12" customHeight="1">
      <c r="A631" s="69"/>
      <c r="B631" s="10" t="s">
        <v>591</v>
      </c>
      <c r="C631" s="76"/>
      <c r="D631" s="76"/>
      <c r="E631" s="76"/>
      <c r="F631" s="979"/>
      <c r="G631" s="186"/>
      <c r="H631" s="67"/>
      <c r="I631" s="67"/>
    </row>
    <row r="632" spans="1:9" ht="12" customHeight="1" thickBot="1">
      <c r="A632" s="69"/>
      <c r="B632" s="73" t="s">
        <v>1041</v>
      </c>
      <c r="C632" s="76"/>
      <c r="D632" s="76"/>
      <c r="E632" s="77"/>
      <c r="F632" s="981"/>
      <c r="G632" s="30"/>
      <c r="H632" s="67"/>
      <c r="I632" s="67"/>
    </row>
    <row r="633" spans="1:9" ht="12" customHeight="1" thickBot="1">
      <c r="A633" s="51"/>
      <c r="B633" s="750" t="s">
        <v>904</v>
      </c>
      <c r="C633" s="81">
        <f>SUM(C627:C632)</f>
        <v>11000</v>
      </c>
      <c r="D633" s="81">
        <f>SUM(D627:D632)</f>
        <v>11000</v>
      </c>
      <c r="E633" s="81">
        <f>SUM(E627:E632)</f>
        <v>9527</v>
      </c>
      <c r="F633" s="982">
        <f>SUM(E633/D633)</f>
        <v>0.8660909090909091</v>
      </c>
      <c r="G633" s="121"/>
      <c r="H633" s="67"/>
      <c r="I633" s="67"/>
    </row>
    <row r="634" spans="1:9" ht="12" customHeight="1">
      <c r="A634" s="15">
        <v>3415</v>
      </c>
      <c r="B634" s="102" t="s">
        <v>996</v>
      </c>
      <c r="C634" s="88"/>
      <c r="D634" s="88"/>
      <c r="E634" s="88"/>
      <c r="F634" s="979"/>
      <c r="G634" s="31" t="s">
        <v>993</v>
      </c>
      <c r="H634" s="67"/>
      <c r="I634" s="67"/>
    </row>
    <row r="635" spans="1:9" ht="12" customHeight="1">
      <c r="A635" s="69"/>
      <c r="B635" s="70" t="s">
        <v>578</v>
      </c>
      <c r="C635" s="76"/>
      <c r="D635" s="76"/>
      <c r="E635" s="76"/>
      <c r="F635" s="979"/>
      <c r="G635" s="181"/>
      <c r="H635" s="67"/>
      <c r="I635" s="67"/>
    </row>
    <row r="636" spans="1:9" ht="12" customHeight="1">
      <c r="A636" s="69"/>
      <c r="B636" s="7" t="s">
        <v>1067</v>
      </c>
      <c r="C636" s="76"/>
      <c r="D636" s="76"/>
      <c r="E636" s="76"/>
      <c r="F636" s="979"/>
      <c r="G636" s="181"/>
      <c r="H636" s="67"/>
      <c r="I636" s="67"/>
    </row>
    <row r="637" spans="1:9" ht="12" customHeight="1">
      <c r="A637" s="69"/>
      <c r="B637" s="84" t="s">
        <v>1040</v>
      </c>
      <c r="C637" s="76"/>
      <c r="D637" s="76"/>
      <c r="E637" s="76"/>
      <c r="F637" s="979"/>
      <c r="G637" s="181"/>
      <c r="H637" s="67"/>
      <c r="I637" s="67"/>
    </row>
    <row r="638" spans="1:9" ht="12" customHeight="1">
      <c r="A638" s="69"/>
      <c r="B638" s="10" t="s">
        <v>1054</v>
      </c>
      <c r="C638" s="76">
        <v>2600</v>
      </c>
      <c r="D638" s="76">
        <v>2600</v>
      </c>
      <c r="E638" s="76">
        <v>2600</v>
      </c>
      <c r="F638" s="963">
        <f>SUM(E638/D638)</f>
        <v>1</v>
      </c>
      <c r="G638" s="181"/>
      <c r="H638" s="67"/>
      <c r="I638" s="67"/>
    </row>
    <row r="639" spans="1:9" ht="12" customHeight="1">
      <c r="A639" s="69"/>
      <c r="B639" s="10" t="s">
        <v>591</v>
      </c>
      <c r="C639" s="76"/>
      <c r="D639" s="76"/>
      <c r="E639" s="76"/>
      <c r="F639" s="979"/>
      <c r="G639" s="186"/>
      <c r="H639" s="67"/>
      <c r="I639" s="67"/>
    </row>
    <row r="640" spans="1:9" ht="12" customHeight="1" thickBot="1">
      <c r="A640" s="69"/>
      <c r="B640" s="73" t="s">
        <v>1041</v>
      </c>
      <c r="C640" s="76"/>
      <c r="D640" s="76"/>
      <c r="E640" s="77"/>
      <c r="F640" s="981"/>
      <c r="G640" s="30"/>
      <c r="H640" s="67"/>
      <c r="I640" s="67"/>
    </row>
    <row r="641" spans="1:9" ht="12" customHeight="1" thickBot="1">
      <c r="A641" s="51"/>
      <c r="B641" s="750" t="s">
        <v>904</v>
      </c>
      <c r="C641" s="81">
        <f>SUM(C635:C640)</f>
        <v>2600</v>
      </c>
      <c r="D641" s="81">
        <f>SUM(D635:D640)</f>
        <v>2600</v>
      </c>
      <c r="E641" s="81">
        <f>SUM(E635:E640)</f>
        <v>2600</v>
      </c>
      <c r="F641" s="982">
        <f>SUM(E641/D641)</f>
        <v>1</v>
      </c>
      <c r="G641" s="121"/>
      <c r="H641" s="67"/>
      <c r="I641" s="67"/>
    </row>
    <row r="642" spans="1:9" ht="12" customHeight="1">
      <c r="A642" s="15">
        <v>3416</v>
      </c>
      <c r="B642" s="102" t="s">
        <v>973</v>
      </c>
      <c r="C642" s="88"/>
      <c r="D642" s="88"/>
      <c r="E642" s="88"/>
      <c r="F642" s="979"/>
      <c r="G642" s="31" t="s">
        <v>993</v>
      </c>
      <c r="H642" s="67"/>
      <c r="I642" s="67"/>
    </row>
    <row r="643" spans="1:9" ht="12" customHeight="1">
      <c r="A643" s="69"/>
      <c r="B643" s="70" t="s">
        <v>578</v>
      </c>
      <c r="C643" s="76"/>
      <c r="D643" s="76"/>
      <c r="E643" s="76"/>
      <c r="F643" s="979"/>
      <c r="G643" s="181"/>
      <c r="H643" s="67"/>
      <c r="I643" s="67"/>
    </row>
    <row r="644" spans="1:9" ht="12" customHeight="1">
      <c r="A644" s="69"/>
      <c r="B644" s="7" t="s">
        <v>1067</v>
      </c>
      <c r="C644" s="76"/>
      <c r="D644" s="76"/>
      <c r="E644" s="76"/>
      <c r="F644" s="979"/>
      <c r="G644" s="181"/>
      <c r="H644" s="67"/>
      <c r="I644" s="67"/>
    </row>
    <row r="645" spans="1:9" ht="12" customHeight="1">
      <c r="A645" s="69"/>
      <c r="B645" s="84" t="s">
        <v>1040</v>
      </c>
      <c r="C645" s="76"/>
      <c r="D645" s="76"/>
      <c r="E645" s="76"/>
      <c r="F645" s="979"/>
      <c r="G645" s="181"/>
      <c r="H645" s="67"/>
      <c r="I645" s="67"/>
    </row>
    <row r="646" spans="1:9" ht="12" customHeight="1">
      <c r="A646" s="69"/>
      <c r="B646" s="10" t="s">
        <v>1054</v>
      </c>
      <c r="C646" s="76">
        <v>20000</v>
      </c>
      <c r="D646" s="76">
        <v>20000</v>
      </c>
      <c r="E646" s="76">
        <v>15000</v>
      </c>
      <c r="F646" s="963">
        <f>SUM(E646/D646)</f>
        <v>0.75</v>
      </c>
      <c r="G646" s="181"/>
      <c r="H646" s="67"/>
      <c r="I646" s="67"/>
    </row>
    <row r="647" spans="1:9" ht="12" customHeight="1">
      <c r="A647" s="69"/>
      <c r="B647" s="10" t="s">
        <v>591</v>
      </c>
      <c r="C647" s="76"/>
      <c r="D647" s="76"/>
      <c r="E647" s="76"/>
      <c r="F647" s="979"/>
      <c r="G647" s="186"/>
      <c r="H647" s="67"/>
      <c r="I647" s="67"/>
    </row>
    <row r="648" spans="1:9" ht="12" customHeight="1" thickBot="1">
      <c r="A648" s="69"/>
      <c r="B648" s="73" t="s">
        <v>1041</v>
      </c>
      <c r="C648" s="76"/>
      <c r="D648" s="76"/>
      <c r="E648" s="170"/>
      <c r="F648" s="981"/>
      <c r="G648" s="30"/>
      <c r="H648" s="67"/>
      <c r="I648" s="67"/>
    </row>
    <row r="649" spans="1:9" ht="12" customHeight="1" thickBot="1">
      <c r="A649" s="51"/>
      <c r="B649" s="750" t="s">
        <v>904</v>
      </c>
      <c r="C649" s="81">
        <f>SUM(C643:C648)</f>
        <v>20000</v>
      </c>
      <c r="D649" s="81">
        <f>SUM(D643:D648)</f>
        <v>20000</v>
      </c>
      <c r="E649" s="81">
        <f>SUM(E643:E648)</f>
        <v>15000</v>
      </c>
      <c r="F649" s="982">
        <f>SUM(E649/D649)</f>
        <v>0.75</v>
      </c>
      <c r="G649" s="121"/>
      <c r="H649" s="67"/>
      <c r="I649" s="67"/>
    </row>
    <row r="650" spans="1:9" ht="12" customHeight="1">
      <c r="A650" s="15">
        <v>3420</v>
      </c>
      <c r="B650" s="107" t="s">
        <v>937</v>
      </c>
      <c r="C650" s="88">
        <f>SUM(C658+C666+C674+C706+C682+C690+C698+C714+C722+C730+C738+C746+C754)</f>
        <v>125508</v>
      </c>
      <c r="D650" s="88">
        <f>SUM(D658+D666+D674+D706+D682+D690+D698+D714+D722+D730+D738+D746+D754)</f>
        <v>141350</v>
      </c>
      <c r="E650" s="88">
        <f>SUM(E658+E666+E674+E706+E682+E690+E698+E714+E722+E730+E738+E746+E754)</f>
        <v>102823</v>
      </c>
      <c r="F650" s="979">
        <f>SUM(E650/D650)</f>
        <v>0.7274354439334985</v>
      </c>
      <c r="G650" s="31"/>
      <c r="H650" s="67"/>
      <c r="I650" s="67"/>
    </row>
    <row r="651" spans="1:9" ht="12" customHeight="1">
      <c r="A651" s="15">
        <v>3422</v>
      </c>
      <c r="B651" s="102" t="s">
        <v>916</v>
      </c>
      <c r="C651" s="88"/>
      <c r="D651" s="88"/>
      <c r="E651" s="88"/>
      <c r="F651" s="979"/>
      <c r="G651" s="4"/>
      <c r="H651" s="67"/>
      <c r="I651" s="67"/>
    </row>
    <row r="652" spans="1:9" ht="12" customHeight="1">
      <c r="A652" s="69"/>
      <c r="B652" s="70" t="s">
        <v>578</v>
      </c>
      <c r="C652" s="76">
        <v>6000</v>
      </c>
      <c r="D652" s="76">
        <v>6913</v>
      </c>
      <c r="E652" s="76">
        <v>6913</v>
      </c>
      <c r="F652" s="963">
        <f>SUM(E652/D652)</f>
        <v>1</v>
      </c>
      <c r="G652" s="217"/>
      <c r="H652" s="67"/>
      <c r="I652" s="67"/>
    </row>
    <row r="653" spans="1:9" ht="12" customHeight="1">
      <c r="A653" s="69"/>
      <c r="B653" s="7" t="s">
        <v>1067</v>
      </c>
      <c r="C653" s="76">
        <v>1620</v>
      </c>
      <c r="D653" s="76">
        <v>3259</v>
      </c>
      <c r="E653" s="76">
        <v>3259</v>
      </c>
      <c r="F653" s="963">
        <f>SUM(E653/D653)</f>
        <v>1</v>
      </c>
      <c r="G653" s="5"/>
      <c r="H653" s="67"/>
      <c r="I653" s="67"/>
    </row>
    <row r="654" spans="1:9" ht="12" customHeight="1">
      <c r="A654" s="69"/>
      <c r="B654" s="84" t="s">
        <v>1040</v>
      </c>
      <c r="C654" s="76">
        <v>17380</v>
      </c>
      <c r="D654" s="76">
        <v>18765</v>
      </c>
      <c r="E654" s="76">
        <v>12252</v>
      </c>
      <c r="F654" s="963">
        <f>SUM(E654/D654)</f>
        <v>0.6529176658673062</v>
      </c>
      <c r="G654" s="217"/>
      <c r="H654" s="67"/>
      <c r="I654" s="67"/>
    </row>
    <row r="655" spans="1:9" ht="12" customHeight="1">
      <c r="A655" s="69"/>
      <c r="B655" s="10" t="s">
        <v>1054</v>
      </c>
      <c r="C655" s="76"/>
      <c r="D655" s="76">
        <v>2000</v>
      </c>
      <c r="E655" s="76">
        <v>2000</v>
      </c>
      <c r="F655" s="963">
        <f>SUM(E655/D655)</f>
        <v>1</v>
      </c>
      <c r="G655" s="2"/>
      <c r="H655" s="67"/>
      <c r="I655" s="67"/>
    </row>
    <row r="656" spans="1:9" ht="12" customHeight="1">
      <c r="A656" s="69"/>
      <c r="B656" s="10" t="s">
        <v>591</v>
      </c>
      <c r="C656" s="76"/>
      <c r="D656" s="76"/>
      <c r="E656" s="76"/>
      <c r="F656" s="994"/>
      <c r="G656" s="5"/>
      <c r="H656" s="67"/>
      <c r="I656" s="67"/>
    </row>
    <row r="657" spans="1:9" ht="12" customHeight="1" thickBot="1">
      <c r="A657" s="69"/>
      <c r="B657" s="73" t="s">
        <v>1213</v>
      </c>
      <c r="C657" s="76"/>
      <c r="D657" s="76">
        <v>325</v>
      </c>
      <c r="E657" s="77">
        <v>325</v>
      </c>
      <c r="F657" s="1016">
        <f>SUM(E657/D657)</f>
        <v>1</v>
      </c>
      <c r="G657" s="30"/>
      <c r="H657" s="67"/>
      <c r="I657" s="67"/>
    </row>
    <row r="658" spans="1:9" ht="12" customHeight="1" thickBot="1">
      <c r="A658" s="51"/>
      <c r="B658" s="750" t="s">
        <v>904</v>
      </c>
      <c r="C658" s="81">
        <f>SUM(C652:C657)</f>
        <v>25000</v>
      </c>
      <c r="D658" s="81">
        <f>SUM(D652:D657)</f>
        <v>31262</v>
      </c>
      <c r="E658" s="81">
        <f>SUM(E652:E657)</f>
        <v>24749</v>
      </c>
      <c r="F658" s="982">
        <f>SUM(E658/D658)</f>
        <v>0.7916640010236069</v>
      </c>
      <c r="G658" s="182"/>
      <c r="H658" s="67"/>
      <c r="I658" s="67"/>
    </row>
    <row r="659" spans="1:9" ht="12" customHeight="1">
      <c r="A659" s="15">
        <v>3423</v>
      </c>
      <c r="B659" s="102" t="s">
        <v>915</v>
      </c>
      <c r="C659" s="88"/>
      <c r="D659" s="88"/>
      <c r="E659" s="88"/>
      <c r="F659" s="979"/>
      <c r="G659" s="181"/>
      <c r="H659" s="67"/>
      <c r="I659" s="67"/>
    </row>
    <row r="660" spans="1:9" ht="12" customHeight="1">
      <c r="A660" s="69"/>
      <c r="B660" s="70" t="s">
        <v>578</v>
      </c>
      <c r="C660" s="76"/>
      <c r="D660" s="76">
        <v>341</v>
      </c>
      <c r="E660" s="76">
        <v>341</v>
      </c>
      <c r="F660" s="963">
        <f>SUM(E660/D660)</f>
        <v>1</v>
      </c>
      <c r="G660" s="181"/>
      <c r="H660" s="67"/>
      <c r="I660" s="67"/>
    </row>
    <row r="661" spans="1:9" ht="12" customHeight="1">
      <c r="A661" s="69"/>
      <c r="B661" s="7" t="s">
        <v>1067</v>
      </c>
      <c r="C661" s="76"/>
      <c r="D661" s="76">
        <v>1200</v>
      </c>
      <c r="E661" s="76">
        <v>1165</v>
      </c>
      <c r="F661" s="963">
        <f>SUM(E661/D661)</f>
        <v>0.9708333333333333</v>
      </c>
      <c r="G661" s="992"/>
      <c r="H661" s="67"/>
      <c r="I661" s="67"/>
    </row>
    <row r="662" spans="1:9" ht="12" customHeight="1">
      <c r="A662" s="69"/>
      <c r="B662" s="84" t="s">
        <v>1040</v>
      </c>
      <c r="C662" s="76">
        <v>8000</v>
      </c>
      <c r="D662" s="76">
        <v>7039</v>
      </c>
      <c r="E662" s="76">
        <v>5993</v>
      </c>
      <c r="F662" s="963">
        <f>SUM(E662/D662)</f>
        <v>0.8513993464980821</v>
      </c>
      <c r="G662" s="181"/>
      <c r="H662" s="67"/>
      <c r="I662" s="67"/>
    </row>
    <row r="663" spans="1:9" ht="12" customHeight="1">
      <c r="A663" s="69"/>
      <c r="B663" s="10" t="s">
        <v>1054</v>
      </c>
      <c r="C663" s="76">
        <v>2000</v>
      </c>
      <c r="D663" s="76">
        <v>2000</v>
      </c>
      <c r="E663" s="76">
        <v>1800</v>
      </c>
      <c r="F663" s="963">
        <f>SUM(E663/D663)</f>
        <v>0.9</v>
      </c>
      <c r="G663" s="181"/>
      <c r="H663" s="67"/>
      <c r="I663" s="67"/>
    </row>
    <row r="664" spans="1:9" ht="12" customHeight="1">
      <c r="A664" s="69"/>
      <c r="B664" s="10" t="s">
        <v>591</v>
      </c>
      <c r="C664" s="76"/>
      <c r="D664" s="76"/>
      <c r="E664" s="76"/>
      <c r="F664" s="979"/>
      <c r="G664" s="186"/>
      <c r="H664" s="67"/>
      <c r="I664" s="67"/>
    </row>
    <row r="665" spans="1:9" ht="12" customHeight="1" thickBot="1">
      <c r="A665" s="69"/>
      <c r="B665" s="73" t="s">
        <v>1041</v>
      </c>
      <c r="C665" s="76"/>
      <c r="D665" s="76"/>
      <c r="E665" s="77"/>
      <c r="F665" s="981"/>
      <c r="G665" s="30"/>
      <c r="H665" s="67"/>
      <c r="I665" s="67"/>
    </row>
    <row r="666" spans="1:9" ht="12.75" customHeight="1" thickBot="1">
      <c r="A666" s="51"/>
      <c r="B666" s="750" t="s">
        <v>904</v>
      </c>
      <c r="C666" s="81">
        <f>SUM(C660:C665)</f>
        <v>10000</v>
      </c>
      <c r="D666" s="81">
        <f>SUM(D660:D665)</f>
        <v>10580</v>
      </c>
      <c r="E666" s="81">
        <f>SUM(E660:E665)</f>
        <v>9299</v>
      </c>
      <c r="F666" s="982">
        <f>SUM(E666/D666)</f>
        <v>0.878922495274102</v>
      </c>
      <c r="G666" s="182"/>
      <c r="H666" s="67"/>
      <c r="I666" s="67"/>
    </row>
    <row r="667" spans="1:9" ht="12.75" customHeight="1">
      <c r="A667" s="15">
        <v>3424</v>
      </c>
      <c r="B667" s="102" t="s">
        <v>1063</v>
      </c>
      <c r="C667" s="88"/>
      <c r="D667" s="88"/>
      <c r="E667" s="88"/>
      <c r="F667" s="979"/>
      <c r="G667" s="181"/>
      <c r="H667" s="67"/>
      <c r="I667" s="67"/>
    </row>
    <row r="668" spans="1:9" ht="12.75" customHeight="1">
      <c r="A668" s="69"/>
      <c r="B668" s="70" t="s">
        <v>578</v>
      </c>
      <c r="C668" s="76">
        <v>1000</v>
      </c>
      <c r="D668" s="76"/>
      <c r="E668" s="76"/>
      <c r="F668" s="979"/>
      <c r="G668" s="181"/>
      <c r="H668" s="67"/>
      <c r="I668" s="67"/>
    </row>
    <row r="669" spans="1:9" ht="12.75" customHeight="1">
      <c r="A669" s="69"/>
      <c r="B669" s="7" t="s">
        <v>1067</v>
      </c>
      <c r="C669" s="76">
        <v>270</v>
      </c>
      <c r="D669" s="76">
        <v>270</v>
      </c>
      <c r="E669" s="76">
        <v>103</v>
      </c>
      <c r="F669" s="963">
        <f>SUM(E669/D669)</f>
        <v>0.3814814814814815</v>
      </c>
      <c r="G669" s="181"/>
      <c r="H669" s="67"/>
      <c r="I669" s="67"/>
    </row>
    <row r="670" spans="1:9" ht="12.75" customHeight="1">
      <c r="A670" s="69"/>
      <c r="B670" s="84" t="s">
        <v>1040</v>
      </c>
      <c r="C670" s="76">
        <v>4500</v>
      </c>
      <c r="D670" s="76">
        <v>7500</v>
      </c>
      <c r="E670" s="76">
        <v>3281</v>
      </c>
      <c r="F670" s="963">
        <f>SUM(E670/D670)</f>
        <v>0.43746666666666667</v>
      </c>
      <c r="G670" s="181"/>
      <c r="H670" s="67"/>
      <c r="I670" s="67"/>
    </row>
    <row r="671" spans="1:9" ht="12.75" customHeight="1">
      <c r="A671" s="69"/>
      <c r="B671" s="10" t="s">
        <v>1054</v>
      </c>
      <c r="C671" s="76"/>
      <c r="D671" s="76"/>
      <c r="E671" s="76"/>
      <c r="F671" s="979"/>
      <c r="G671" s="181"/>
      <c r="H671" s="67"/>
      <c r="I671" s="67"/>
    </row>
    <row r="672" spans="1:9" ht="12.75" customHeight="1">
      <c r="A672" s="69"/>
      <c r="B672" s="10" t="s">
        <v>591</v>
      </c>
      <c r="C672" s="76"/>
      <c r="D672" s="76"/>
      <c r="E672" s="76"/>
      <c r="F672" s="979"/>
      <c r="G672" s="186"/>
      <c r="H672" s="67"/>
      <c r="I672" s="67"/>
    </row>
    <row r="673" spans="1:9" ht="12.75" customHeight="1" thickBot="1">
      <c r="A673" s="69"/>
      <c r="B673" s="73" t="s">
        <v>1041</v>
      </c>
      <c r="C673" s="76"/>
      <c r="D673" s="76"/>
      <c r="E673" s="77"/>
      <c r="F673" s="981"/>
      <c r="G673" s="30"/>
      <c r="H673" s="67"/>
      <c r="I673" s="67"/>
    </row>
    <row r="674" spans="1:9" ht="12.75" customHeight="1" thickBot="1">
      <c r="A674" s="51"/>
      <c r="B674" s="750" t="s">
        <v>904</v>
      </c>
      <c r="C674" s="81">
        <f>SUM(C668:C673)</f>
        <v>5770</v>
      </c>
      <c r="D674" s="81">
        <f>SUM(D668:D673)</f>
        <v>7770</v>
      </c>
      <c r="E674" s="81">
        <f>SUM(E668:E673)</f>
        <v>3384</v>
      </c>
      <c r="F674" s="982">
        <f>SUM(E674/D674)</f>
        <v>0.4355212355212355</v>
      </c>
      <c r="G674" s="182"/>
      <c r="H674" s="67"/>
      <c r="I674" s="67"/>
    </row>
    <row r="675" spans="1:9" ht="12.75" customHeight="1">
      <c r="A675" s="753">
        <v>3425</v>
      </c>
      <c r="B675" s="739" t="s">
        <v>127</v>
      </c>
      <c r="C675" s="740"/>
      <c r="D675" s="740"/>
      <c r="E675" s="740"/>
      <c r="F675" s="979"/>
      <c r="G675" s="756"/>
      <c r="H675" s="67"/>
      <c r="I675" s="67"/>
    </row>
    <row r="676" spans="1:9" ht="12.75" customHeight="1">
      <c r="A676" s="150"/>
      <c r="B676" s="742" t="s">
        <v>578</v>
      </c>
      <c r="C676" s="743"/>
      <c r="D676" s="743"/>
      <c r="E676" s="743"/>
      <c r="F676" s="979"/>
      <c r="G676" s="756"/>
      <c r="H676" s="67"/>
      <c r="I676" s="67"/>
    </row>
    <row r="677" spans="1:9" ht="12.75" customHeight="1">
      <c r="A677" s="150"/>
      <c r="B677" s="745" t="s">
        <v>1067</v>
      </c>
      <c r="C677" s="743"/>
      <c r="D677" s="743"/>
      <c r="E677" s="743"/>
      <c r="F677" s="979"/>
      <c r="G677" s="756"/>
      <c r="H677" s="67"/>
      <c r="I677" s="67"/>
    </row>
    <row r="678" spans="1:9" ht="12.75" customHeight="1">
      <c r="A678" s="150"/>
      <c r="B678" s="746" t="s">
        <v>1040</v>
      </c>
      <c r="C678" s="743">
        <v>4200</v>
      </c>
      <c r="D678" s="743">
        <v>4200</v>
      </c>
      <c r="E678" s="743"/>
      <c r="F678" s="979">
        <f>SUM(E678/D678)</f>
        <v>0</v>
      </c>
      <c r="G678" s="756"/>
      <c r="H678" s="67"/>
      <c r="I678" s="67"/>
    </row>
    <row r="679" spans="1:9" ht="12.75" customHeight="1">
      <c r="A679" s="150"/>
      <c r="B679" s="747" t="s">
        <v>1054</v>
      </c>
      <c r="C679" s="743"/>
      <c r="D679" s="743"/>
      <c r="E679" s="743"/>
      <c r="F679" s="979"/>
      <c r="G679" s="756"/>
      <c r="H679" s="67"/>
      <c r="I679" s="67"/>
    </row>
    <row r="680" spans="1:9" ht="12.75" customHeight="1">
      <c r="A680" s="150"/>
      <c r="B680" s="747" t="s">
        <v>591</v>
      </c>
      <c r="C680" s="743"/>
      <c r="D680" s="743"/>
      <c r="E680" s="743"/>
      <c r="F680" s="979"/>
      <c r="G680" s="757"/>
      <c r="H680" s="67"/>
      <c r="I680" s="67"/>
    </row>
    <row r="681" spans="1:9" ht="12.75" customHeight="1" thickBot="1">
      <c r="A681" s="150"/>
      <c r="B681" s="748" t="s">
        <v>1041</v>
      </c>
      <c r="C681" s="743"/>
      <c r="D681" s="743"/>
      <c r="E681" s="775"/>
      <c r="F681" s="981"/>
      <c r="G681" s="758"/>
      <c r="H681" s="67"/>
      <c r="I681" s="67"/>
    </row>
    <row r="682" spans="1:9" ht="12.75" customHeight="1" thickBot="1">
      <c r="A682" s="749"/>
      <c r="B682" s="750" t="s">
        <v>904</v>
      </c>
      <c r="C682" s="751">
        <f>SUM(C676:C681)</f>
        <v>4200</v>
      </c>
      <c r="D682" s="751">
        <f>SUM(D676:D681)</f>
        <v>4200</v>
      </c>
      <c r="E682" s="751"/>
      <c r="F682" s="982">
        <f>SUM(E682/D682)</f>
        <v>0</v>
      </c>
      <c r="G682" s="759"/>
      <c r="H682" s="67"/>
      <c r="I682" s="67"/>
    </row>
    <row r="683" spans="1:9" ht="12.75" customHeight="1">
      <c r="A683" s="753">
        <v>3426</v>
      </c>
      <c r="B683" s="739" t="s">
        <v>1288</v>
      </c>
      <c r="C683" s="740"/>
      <c r="D683" s="740"/>
      <c r="E683" s="740"/>
      <c r="F683" s="979"/>
      <c r="G683" s="756"/>
      <c r="H683" s="67"/>
      <c r="I683" s="67"/>
    </row>
    <row r="684" spans="1:9" ht="12.75" customHeight="1">
      <c r="A684" s="150"/>
      <c r="B684" s="742" t="s">
        <v>578</v>
      </c>
      <c r="C684" s="743"/>
      <c r="D684" s="743">
        <v>1280</v>
      </c>
      <c r="E684" s="743">
        <v>1280</v>
      </c>
      <c r="F684" s="963">
        <f>SUM(E684/D684)</f>
        <v>1</v>
      </c>
      <c r="G684" s="756"/>
      <c r="H684" s="67"/>
      <c r="I684" s="67"/>
    </row>
    <row r="685" spans="1:9" ht="12.75" customHeight="1">
      <c r="A685" s="150"/>
      <c r="B685" s="745" t="s">
        <v>1067</v>
      </c>
      <c r="C685" s="743"/>
      <c r="D685" s="743">
        <v>311</v>
      </c>
      <c r="E685" s="743">
        <v>311</v>
      </c>
      <c r="F685" s="963">
        <f>SUM(E685/D685)</f>
        <v>1</v>
      </c>
      <c r="G685" s="756"/>
      <c r="H685" s="67"/>
      <c r="I685" s="67"/>
    </row>
    <row r="686" spans="1:9" ht="12.75" customHeight="1">
      <c r="A686" s="150"/>
      <c r="B686" s="746" t="s">
        <v>1040</v>
      </c>
      <c r="C686" s="743">
        <v>45000</v>
      </c>
      <c r="D686" s="743">
        <v>50409</v>
      </c>
      <c r="E686" s="743">
        <v>36601</v>
      </c>
      <c r="F686" s="963">
        <f>SUM(E686/D686)</f>
        <v>0.7260806601995675</v>
      </c>
      <c r="G686" s="756"/>
      <c r="H686" s="67"/>
      <c r="I686" s="67"/>
    </row>
    <row r="687" spans="1:9" ht="12.75" customHeight="1">
      <c r="A687" s="150"/>
      <c r="B687" s="747" t="s">
        <v>1054</v>
      </c>
      <c r="C687" s="743"/>
      <c r="D687" s="743"/>
      <c r="E687" s="743"/>
      <c r="F687" s="979"/>
      <c r="G687" s="756"/>
      <c r="H687" s="67"/>
      <c r="I687" s="67"/>
    </row>
    <row r="688" spans="1:9" ht="12.75" customHeight="1">
      <c r="A688" s="150"/>
      <c r="B688" s="747" t="s">
        <v>591</v>
      </c>
      <c r="C688" s="743"/>
      <c r="D688" s="743"/>
      <c r="E688" s="743"/>
      <c r="F688" s="979"/>
      <c r="G688" s="757"/>
      <c r="H688" s="67"/>
      <c r="I688" s="67"/>
    </row>
    <row r="689" spans="1:9" ht="12.75" customHeight="1" thickBot="1">
      <c r="A689" s="150"/>
      <c r="B689" s="748" t="s">
        <v>1041</v>
      </c>
      <c r="C689" s="743"/>
      <c r="D689" s="743"/>
      <c r="E689" s="775"/>
      <c r="F689" s="981"/>
      <c r="G689" s="760"/>
      <c r="H689" s="67"/>
      <c r="I689" s="67"/>
    </row>
    <row r="690" spans="1:9" ht="12.75" customHeight="1" thickBot="1">
      <c r="A690" s="749"/>
      <c r="B690" s="750" t="s">
        <v>904</v>
      </c>
      <c r="C690" s="751">
        <f>SUM(C684:C689)</f>
        <v>45000</v>
      </c>
      <c r="D690" s="751">
        <f>SUM(D684:D689)</f>
        <v>52000</v>
      </c>
      <c r="E690" s="751">
        <f>SUM(E684:E689)</f>
        <v>38192</v>
      </c>
      <c r="F690" s="982">
        <f>SUM(E690/D690)</f>
        <v>0.7344615384615385</v>
      </c>
      <c r="G690" s="759"/>
      <c r="H690" s="67"/>
      <c r="I690" s="67"/>
    </row>
    <row r="691" spans="1:9" ht="12.75" customHeight="1">
      <c r="A691" s="753">
        <v>3427</v>
      </c>
      <c r="B691" s="739" t="s">
        <v>128</v>
      </c>
      <c r="C691" s="740"/>
      <c r="D691" s="740"/>
      <c r="E691" s="740"/>
      <c r="F691" s="979"/>
      <c r="G691" s="756"/>
      <c r="H691" s="67"/>
      <c r="I691" s="67"/>
    </row>
    <row r="692" spans="1:9" ht="12.75" customHeight="1">
      <c r="A692" s="150"/>
      <c r="B692" s="742" t="s">
        <v>578</v>
      </c>
      <c r="C692" s="743"/>
      <c r="D692" s="743">
        <v>2962</v>
      </c>
      <c r="E692" s="743">
        <v>2962</v>
      </c>
      <c r="F692" s="963">
        <f>SUM(E692/D692)</f>
        <v>1</v>
      </c>
      <c r="G692" s="756"/>
      <c r="H692" s="67"/>
      <c r="I692" s="67"/>
    </row>
    <row r="693" spans="1:9" ht="12.75" customHeight="1">
      <c r="A693" s="150"/>
      <c r="B693" s="745" t="s">
        <v>1067</v>
      </c>
      <c r="C693" s="743"/>
      <c r="D693" s="743">
        <v>720</v>
      </c>
      <c r="E693" s="743">
        <v>720</v>
      </c>
      <c r="F693" s="963">
        <f>SUM(E693/D693)</f>
        <v>1</v>
      </c>
      <c r="G693" s="756"/>
      <c r="H693" s="67"/>
      <c r="I693" s="67"/>
    </row>
    <row r="694" spans="1:9" ht="12.75" customHeight="1">
      <c r="A694" s="150"/>
      <c r="B694" s="746" t="s">
        <v>1040</v>
      </c>
      <c r="C694" s="743">
        <v>14000</v>
      </c>
      <c r="D694" s="743">
        <v>10318</v>
      </c>
      <c r="E694" s="743">
        <v>6979</v>
      </c>
      <c r="F694" s="963">
        <f>SUM(E694/D694)</f>
        <v>0.6763907734056988</v>
      </c>
      <c r="G694" s="756"/>
      <c r="H694" s="67"/>
      <c r="I694" s="67"/>
    </row>
    <row r="695" spans="1:9" ht="12.75" customHeight="1">
      <c r="A695" s="150"/>
      <c r="B695" s="747" t="s">
        <v>1054</v>
      </c>
      <c r="C695" s="743"/>
      <c r="D695" s="743"/>
      <c r="E695" s="743"/>
      <c r="F695" s="979"/>
      <c r="G695" s="756"/>
      <c r="H695" s="67"/>
      <c r="I695" s="67"/>
    </row>
    <row r="696" spans="1:9" ht="12.75" customHeight="1">
      <c r="A696" s="150"/>
      <c r="B696" s="747" t="s">
        <v>591</v>
      </c>
      <c r="C696" s="743"/>
      <c r="D696" s="743"/>
      <c r="E696" s="743"/>
      <c r="F696" s="979"/>
      <c r="G696" s="757"/>
      <c r="H696" s="67"/>
      <c r="I696" s="67"/>
    </row>
    <row r="697" spans="1:9" ht="12.75" customHeight="1" thickBot="1">
      <c r="A697" s="150"/>
      <c r="B697" s="748" t="s">
        <v>1041</v>
      </c>
      <c r="C697" s="743"/>
      <c r="D697" s="743"/>
      <c r="E697" s="775"/>
      <c r="F697" s="981"/>
      <c r="G697" s="758"/>
      <c r="H697" s="67"/>
      <c r="I697" s="67"/>
    </row>
    <row r="698" spans="1:9" ht="12.75" customHeight="1" thickBot="1">
      <c r="A698" s="749"/>
      <c r="B698" s="750" t="s">
        <v>904</v>
      </c>
      <c r="C698" s="751">
        <f>SUM(C692:C697)</f>
        <v>14000</v>
      </c>
      <c r="D698" s="751">
        <f>SUM(D692:D697)</f>
        <v>14000</v>
      </c>
      <c r="E698" s="751">
        <f>SUM(E692:E697)</f>
        <v>10661</v>
      </c>
      <c r="F698" s="982">
        <f>SUM(E698/D698)</f>
        <v>0.7615</v>
      </c>
      <c r="G698" s="759"/>
      <c r="H698" s="67"/>
      <c r="I698" s="67"/>
    </row>
    <row r="699" spans="1:9" ht="12.75" customHeight="1">
      <c r="A699" s="15">
        <v>3428</v>
      </c>
      <c r="B699" s="102" t="s">
        <v>1244</v>
      </c>
      <c r="C699" s="88"/>
      <c r="D699" s="88"/>
      <c r="E699" s="88"/>
      <c r="F699" s="979"/>
      <c r="G699" s="181"/>
      <c r="H699" s="67"/>
      <c r="I699" s="67"/>
    </row>
    <row r="700" spans="1:9" ht="12.75" customHeight="1">
      <c r="A700" s="69"/>
      <c r="B700" s="70" t="s">
        <v>578</v>
      </c>
      <c r="C700" s="76"/>
      <c r="D700" s="76"/>
      <c r="E700" s="76"/>
      <c r="F700" s="979"/>
      <c r="G700" s="181"/>
      <c r="H700" s="67"/>
      <c r="I700" s="67"/>
    </row>
    <row r="701" spans="1:9" ht="12.75" customHeight="1">
      <c r="A701" s="69"/>
      <c r="B701" s="7" t="s">
        <v>1067</v>
      </c>
      <c r="C701" s="76"/>
      <c r="D701" s="76"/>
      <c r="E701" s="76"/>
      <c r="F701" s="979"/>
      <c r="G701" s="181"/>
      <c r="H701" s="67"/>
      <c r="I701" s="67"/>
    </row>
    <row r="702" spans="1:9" ht="12.75" customHeight="1">
      <c r="A702" s="69"/>
      <c r="B702" s="84" t="s">
        <v>1040</v>
      </c>
      <c r="C702" s="76">
        <v>2538</v>
      </c>
      <c r="D702" s="76">
        <v>2538</v>
      </c>
      <c r="E702" s="76">
        <v>2538</v>
      </c>
      <c r="F702" s="963">
        <f>SUM(E702/D702)</f>
        <v>1</v>
      </c>
      <c r="G702" s="181"/>
      <c r="H702" s="67"/>
      <c r="I702" s="67"/>
    </row>
    <row r="703" spans="1:9" ht="12.75" customHeight="1">
      <c r="A703" s="69"/>
      <c r="B703" s="10" t="s">
        <v>1054</v>
      </c>
      <c r="C703" s="76"/>
      <c r="D703" s="76"/>
      <c r="E703" s="76"/>
      <c r="F703" s="979"/>
      <c r="G703" s="181"/>
      <c r="H703" s="67"/>
      <c r="I703" s="67"/>
    </row>
    <row r="704" spans="1:9" ht="12.75" customHeight="1">
      <c r="A704" s="69"/>
      <c r="B704" s="10" t="s">
        <v>591</v>
      </c>
      <c r="C704" s="76"/>
      <c r="D704" s="76"/>
      <c r="E704" s="76"/>
      <c r="F704" s="979"/>
      <c r="G704" s="186"/>
      <c r="H704" s="67"/>
      <c r="I704" s="67"/>
    </row>
    <row r="705" spans="1:9" ht="12.75" customHeight="1" thickBot="1">
      <c r="A705" s="69"/>
      <c r="B705" s="73" t="s">
        <v>1041</v>
      </c>
      <c r="C705" s="76"/>
      <c r="D705" s="76"/>
      <c r="E705" s="77"/>
      <c r="F705" s="981"/>
      <c r="G705" s="30"/>
      <c r="H705" s="67"/>
      <c r="I705" s="67"/>
    </row>
    <row r="706" spans="1:9" ht="12.75" customHeight="1" thickBot="1">
      <c r="A706" s="51"/>
      <c r="B706" s="750" t="s">
        <v>904</v>
      </c>
      <c r="C706" s="81">
        <f>SUM(C700:C705)</f>
        <v>2538</v>
      </c>
      <c r="D706" s="81">
        <f>SUM(D700:D705)</f>
        <v>2538</v>
      </c>
      <c r="E706" s="81">
        <f>SUM(E700:E705)</f>
        <v>2538</v>
      </c>
      <c r="F706" s="982">
        <f>SUM(E706/D706)</f>
        <v>1</v>
      </c>
      <c r="G706" s="182"/>
      <c r="H706" s="67"/>
      <c r="I706" s="67"/>
    </row>
    <row r="707" spans="1:9" ht="12.75" customHeight="1">
      <c r="A707" s="753">
        <v>3429</v>
      </c>
      <c r="B707" s="739" t="s">
        <v>8</v>
      </c>
      <c r="C707" s="740"/>
      <c r="D707" s="740"/>
      <c r="E707" s="740"/>
      <c r="F707" s="979"/>
      <c r="G707" s="756"/>
      <c r="H707" s="67"/>
      <c r="I707" s="67"/>
    </row>
    <row r="708" spans="1:9" ht="12.75" customHeight="1">
      <c r="A708" s="150"/>
      <c r="B708" s="742" t="s">
        <v>578</v>
      </c>
      <c r="C708" s="743"/>
      <c r="D708" s="743"/>
      <c r="E708" s="743"/>
      <c r="F708" s="979"/>
      <c r="G708" s="756"/>
      <c r="H708" s="67"/>
      <c r="I708" s="67"/>
    </row>
    <row r="709" spans="1:9" ht="12.75" customHeight="1">
      <c r="A709" s="150"/>
      <c r="B709" s="745" t="s">
        <v>1067</v>
      </c>
      <c r="C709" s="743"/>
      <c r="D709" s="743"/>
      <c r="E709" s="743"/>
      <c r="F709" s="979"/>
      <c r="G709" s="756"/>
      <c r="H709" s="67"/>
      <c r="I709" s="67"/>
    </row>
    <row r="710" spans="1:9" ht="12.75" customHeight="1">
      <c r="A710" s="150"/>
      <c r="B710" s="746" t="s">
        <v>1040</v>
      </c>
      <c r="C710" s="743">
        <v>2500</v>
      </c>
      <c r="D710" s="743">
        <v>2500</v>
      </c>
      <c r="E710" s="743">
        <v>2500</v>
      </c>
      <c r="F710" s="963">
        <f>SUM(E710/D710)</f>
        <v>1</v>
      </c>
      <c r="G710" s="756"/>
      <c r="H710" s="67"/>
      <c r="I710" s="67"/>
    </row>
    <row r="711" spans="1:9" ht="12.75" customHeight="1">
      <c r="A711" s="150"/>
      <c r="B711" s="747" t="s">
        <v>1054</v>
      </c>
      <c r="C711" s="743"/>
      <c r="D711" s="743"/>
      <c r="E711" s="743"/>
      <c r="F711" s="979"/>
      <c r="G711" s="756"/>
      <c r="H711" s="67"/>
      <c r="I711" s="67"/>
    </row>
    <row r="712" spans="1:9" ht="12.75" customHeight="1">
      <c r="A712" s="150"/>
      <c r="B712" s="747" t="s">
        <v>591</v>
      </c>
      <c r="C712" s="743"/>
      <c r="D712" s="743"/>
      <c r="E712" s="743"/>
      <c r="F712" s="979"/>
      <c r="G712" s="757"/>
      <c r="H712" s="67"/>
      <c r="I712" s="67"/>
    </row>
    <row r="713" spans="1:9" ht="12.75" customHeight="1" thickBot="1">
      <c r="A713" s="150"/>
      <c r="B713" s="748" t="s">
        <v>1041</v>
      </c>
      <c r="C713" s="743"/>
      <c r="D713" s="743"/>
      <c r="E713" s="775"/>
      <c r="F713" s="981"/>
      <c r="G713" s="758"/>
      <c r="H713" s="67"/>
      <c r="I713" s="67"/>
    </row>
    <row r="714" spans="1:9" ht="12.75" customHeight="1" thickBot="1">
      <c r="A714" s="749"/>
      <c r="B714" s="750" t="s">
        <v>904</v>
      </c>
      <c r="C714" s="751">
        <f>SUM(C708:C713)</f>
        <v>2500</v>
      </c>
      <c r="D714" s="751">
        <f>SUM(D708:D713)</f>
        <v>2500</v>
      </c>
      <c r="E714" s="751">
        <f>SUM(E708:E713)</f>
        <v>2500</v>
      </c>
      <c r="F714" s="982">
        <f>SUM(E714/D714)</f>
        <v>1</v>
      </c>
      <c r="G714" s="759"/>
      <c r="H714" s="67"/>
      <c r="I714" s="67"/>
    </row>
    <row r="715" spans="1:9" ht="12.75" customHeight="1">
      <c r="A715" s="753">
        <v>3430</v>
      </c>
      <c r="B715" s="739" t="s">
        <v>110</v>
      </c>
      <c r="C715" s="740"/>
      <c r="D715" s="740"/>
      <c r="E715" s="740"/>
      <c r="F715" s="979"/>
      <c r="G715" s="756"/>
      <c r="H715" s="67"/>
      <c r="I715" s="67"/>
    </row>
    <row r="716" spans="1:9" ht="12.75" customHeight="1">
      <c r="A716" s="150"/>
      <c r="B716" s="742" t="s">
        <v>578</v>
      </c>
      <c r="C716" s="743"/>
      <c r="D716" s="743"/>
      <c r="E716" s="743"/>
      <c r="F716" s="979"/>
      <c r="G716" s="756"/>
      <c r="H716" s="67"/>
      <c r="I716" s="67"/>
    </row>
    <row r="717" spans="1:9" ht="12.75" customHeight="1">
      <c r="A717" s="150"/>
      <c r="B717" s="745" t="s">
        <v>1067</v>
      </c>
      <c r="C717" s="743"/>
      <c r="D717" s="743"/>
      <c r="E717" s="743"/>
      <c r="F717" s="979"/>
      <c r="G717" s="756"/>
      <c r="H717" s="67"/>
      <c r="I717" s="67"/>
    </row>
    <row r="718" spans="1:9" ht="12.75" customHeight="1">
      <c r="A718" s="150"/>
      <c r="B718" s="746" t="s">
        <v>1040</v>
      </c>
      <c r="C718" s="743">
        <v>500</v>
      </c>
      <c r="D718" s="743">
        <v>500</v>
      </c>
      <c r="E718" s="743">
        <v>500</v>
      </c>
      <c r="F718" s="963">
        <f>SUM(E718/D718)</f>
        <v>1</v>
      </c>
      <c r="G718" s="756"/>
      <c r="H718" s="67"/>
      <c r="I718" s="67"/>
    </row>
    <row r="719" spans="1:9" ht="12.75" customHeight="1">
      <c r="A719" s="150"/>
      <c r="B719" s="747" t="s">
        <v>1054</v>
      </c>
      <c r="C719" s="743"/>
      <c r="D719" s="743"/>
      <c r="E719" s="743"/>
      <c r="F719" s="979"/>
      <c r="G719" s="756"/>
      <c r="H719" s="67"/>
      <c r="I719" s="67"/>
    </row>
    <row r="720" spans="1:9" ht="12.75" customHeight="1">
      <c r="A720" s="150"/>
      <c r="B720" s="747" t="s">
        <v>591</v>
      </c>
      <c r="C720" s="743"/>
      <c r="D720" s="743"/>
      <c r="E720" s="743"/>
      <c r="F720" s="979"/>
      <c r="G720" s="757"/>
      <c r="H720" s="67"/>
      <c r="I720" s="67"/>
    </row>
    <row r="721" spans="1:9" ht="12.75" customHeight="1" thickBot="1">
      <c r="A721" s="150"/>
      <c r="B721" s="748" t="s">
        <v>1041</v>
      </c>
      <c r="C721" s="743"/>
      <c r="D721" s="743"/>
      <c r="E721" s="775"/>
      <c r="F721" s="981"/>
      <c r="G721" s="758"/>
      <c r="H721" s="67"/>
      <c r="I721" s="67"/>
    </row>
    <row r="722" spans="1:9" ht="12.75" customHeight="1" thickBot="1">
      <c r="A722" s="749"/>
      <c r="B722" s="750" t="s">
        <v>904</v>
      </c>
      <c r="C722" s="751">
        <f>SUM(C716:C721)</f>
        <v>500</v>
      </c>
      <c r="D722" s="751">
        <f>SUM(D716:D721)</f>
        <v>500</v>
      </c>
      <c r="E722" s="751">
        <f>SUM(E716:E721)</f>
        <v>500</v>
      </c>
      <c r="F722" s="982">
        <f>SUM(E722/D722)</f>
        <v>1</v>
      </c>
      <c r="G722" s="759"/>
      <c r="H722" s="67"/>
      <c r="I722" s="67"/>
    </row>
    <row r="723" spans="1:9" ht="12.75" customHeight="1">
      <c r="A723" s="753">
        <v>3431</v>
      </c>
      <c r="B723" s="739" t="s">
        <v>111</v>
      </c>
      <c r="C723" s="740"/>
      <c r="D723" s="740"/>
      <c r="E723" s="740"/>
      <c r="F723" s="979"/>
      <c r="G723" s="756"/>
      <c r="H723" s="67"/>
      <c r="I723" s="67"/>
    </row>
    <row r="724" spans="1:9" ht="12.75" customHeight="1">
      <c r="A724" s="150"/>
      <c r="B724" s="742" t="s">
        <v>578</v>
      </c>
      <c r="C724" s="743"/>
      <c r="D724" s="743"/>
      <c r="E724" s="743"/>
      <c r="F724" s="979"/>
      <c r="G724" s="756"/>
      <c r="H724" s="67"/>
      <c r="I724" s="67"/>
    </row>
    <row r="725" spans="1:9" ht="12.75" customHeight="1">
      <c r="A725" s="150"/>
      <c r="B725" s="745" t="s">
        <v>1067</v>
      </c>
      <c r="C725" s="743"/>
      <c r="D725" s="743"/>
      <c r="E725" s="743"/>
      <c r="F725" s="979"/>
      <c r="G725" s="756"/>
      <c r="H725" s="67"/>
      <c r="I725" s="67"/>
    </row>
    <row r="726" spans="1:9" ht="12.75" customHeight="1">
      <c r="A726" s="150"/>
      <c r="B726" s="746" t="s">
        <v>1040</v>
      </c>
      <c r="C726" s="743">
        <v>5000</v>
      </c>
      <c r="D726" s="743">
        <v>5000</v>
      </c>
      <c r="E726" s="743">
        <v>0</v>
      </c>
      <c r="F726" s="963">
        <f>SUM(E726/D726)</f>
        <v>0</v>
      </c>
      <c r="G726" s="756"/>
      <c r="H726" s="67"/>
      <c r="I726" s="67"/>
    </row>
    <row r="727" spans="1:9" ht="12.75" customHeight="1">
      <c r="A727" s="150"/>
      <c r="B727" s="747" t="s">
        <v>1054</v>
      </c>
      <c r="C727" s="743"/>
      <c r="D727" s="743"/>
      <c r="E727" s="743"/>
      <c r="F727" s="979"/>
      <c r="G727" s="756"/>
      <c r="H727" s="67"/>
      <c r="I727" s="67"/>
    </row>
    <row r="728" spans="1:9" ht="12.75" customHeight="1">
      <c r="A728" s="150"/>
      <c r="B728" s="747" t="s">
        <v>591</v>
      </c>
      <c r="C728" s="743"/>
      <c r="D728" s="743"/>
      <c r="E728" s="743"/>
      <c r="F728" s="979"/>
      <c r="G728" s="757"/>
      <c r="H728" s="67"/>
      <c r="I728" s="67"/>
    </row>
    <row r="729" spans="1:9" ht="12.75" customHeight="1" thickBot="1">
      <c r="A729" s="150"/>
      <c r="B729" s="748" t="s">
        <v>1041</v>
      </c>
      <c r="C729" s="743"/>
      <c r="D729" s="743"/>
      <c r="E729" s="775"/>
      <c r="F729" s="981"/>
      <c r="G729" s="758"/>
      <c r="H729" s="67"/>
      <c r="I729" s="67"/>
    </row>
    <row r="730" spans="1:9" ht="12.75" customHeight="1" thickBot="1">
      <c r="A730" s="749"/>
      <c r="B730" s="750" t="s">
        <v>904</v>
      </c>
      <c r="C730" s="751">
        <f>SUM(C724:C729)</f>
        <v>5000</v>
      </c>
      <c r="D730" s="751">
        <f>SUM(D724:D729)</f>
        <v>5000</v>
      </c>
      <c r="E730" s="751">
        <f>SUM(E724:E729)</f>
        <v>0</v>
      </c>
      <c r="F730" s="982">
        <f>SUM(E730/D730)</f>
        <v>0</v>
      </c>
      <c r="G730" s="759"/>
      <c r="H730" s="67"/>
      <c r="I730" s="67"/>
    </row>
    <row r="731" spans="1:9" ht="12.75" customHeight="1">
      <c r="A731" s="753">
        <v>3432</v>
      </c>
      <c r="B731" s="739" t="s">
        <v>112</v>
      </c>
      <c r="C731" s="740"/>
      <c r="D731" s="740"/>
      <c r="E731" s="740"/>
      <c r="F731" s="979"/>
      <c r="G731" s="756"/>
      <c r="H731" s="67"/>
      <c r="I731" s="67"/>
    </row>
    <row r="732" spans="1:9" ht="12.75" customHeight="1">
      <c r="A732" s="150"/>
      <c r="B732" s="742" t="s">
        <v>578</v>
      </c>
      <c r="C732" s="743"/>
      <c r="D732" s="743"/>
      <c r="E732" s="743"/>
      <c r="F732" s="979"/>
      <c r="G732" s="756"/>
      <c r="H732" s="67"/>
      <c r="I732" s="67"/>
    </row>
    <row r="733" spans="1:9" ht="12.75" customHeight="1">
      <c r="A733" s="150"/>
      <c r="B733" s="745" t="s">
        <v>1067</v>
      </c>
      <c r="C733" s="743"/>
      <c r="D733" s="743"/>
      <c r="E733" s="743"/>
      <c r="F733" s="979"/>
      <c r="G733" s="756"/>
      <c r="H733" s="67"/>
      <c r="I733" s="67"/>
    </row>
    <row r="734" spans="1:9" ht="12.75" customHeight="1">
      <c r="A734" s="150"/>
      <c r="B734" s="746" t="s">
        <v>1040</v>
      </c>
      <c r="C734" s="743">
        <v>5000</v>
      </c>
      <c r="D734" s="743">
        <v>5000</v>
      </c>
      <c r="E734" s="743">
        <v>5000</v>
      </c>
      <c r="F734" s="963">
        <f>SUM(E734/D734)</f>
        <v>1</v>
      </c>
      <c r="G734" s="756"/>
      <c r="H734" s="67"/>
      <c r="I734" s="67"/>
    </row>
    <row r="735" spans="1:9" ht="12.75" customHeight="1">
      <c r="A735" s="150"/>
      <c r="B735" s="747" t="s">
        <v>1054</v>
      </c>
      <c r="C735" s="743"/>
      <c r="D735" s="743"/>
      <c r="E735" s="743"/>
      <c r="F735" s="979"/>
      <c r="G735" s="756"/>
      <c r="H735" s="67"/>
      <c r="I735" s="67"/>
    </row>
    <row r="736" spans="1:9" ht="12.75" customHeight="1">
      <c r="A736" s="150"/>
      <c r="B736" s="747" t="s">
        <v>591</v>
      </c>
      <c r="C736" s="743"/>
      <c r="D736" s="743"/>
      <c r="E736" s="743"/>
      <c r="F736" s="979"/>
      <c r="G736" s="757"/>
      <c r="H736" s="67"/>
      <c r="I736" s="67"/>
    </row>
    <row r="737" spans="1:9" ht="12.75" customHeight="1" thickBot="1">
      <c r="A737" s="150"/>
      <c r="B737" s="748" t="s">
        <v>1041</v>
      </c>
      <c r="C737" s="743"/>
      <c r="D737" s="743"/>
      <c r="E737" s="775"/>
      <c r="F737" s="981"/>
      <c r="G737" s="758"/>
      <c r="H737" s="67"/>
      <c r="I737" s="67"/>
    </row>
    <row r="738" spans="1:9" ht="12.75" customHeight="1" thickBot="1">
      <c r="A738" s="749"/>
      <c r="B738" s="750" t="s">
        <v>904</v>
      </c>
      <c r="C738" s="751">
        <f>SUM(C732:C737)</f>
        <v>5000</v>
      </c>
      <c r="D738" s="751">
        <f>SUM(D732:D737)</f>
        <v>5000</v>
      </c>
      <c r="E738" s="751">
        <f>SUM(E732:E737)</f>
        <v>5000</v>
      </c>
      <c r="F738" s="982">
        <f>SUM(E738/D738)</f>
        <v>1</v>
      </c>
      <c r="G738" s="759"/>
      <c r="H738" s="67"/>
      <c r="I738" s="67"/>
    </row>
    <row r="739" spans="1:9" ht="12.75" customHeight="1">
      <c r="A739" s="753">
        <v>3433</v>
      </c>
      <c r="B739" s="739" t="s">
        <v>113</v>
      </c>
      <c r="C739" s="740"/>
      <c r="D739" s="740"/>
      <c r="E739" s="740"/>
      <c r="F739" s="979"/>
      <c r="G739" s="756"/>
      <c r="H739" s="67"/>
      <c r="I739" s="67"/>
    </row>
    <row r="740" spans="1:9" ht="12.75" customHeight="1">
      <c r="A740" s="150"/>
      <c r="B740" s="742" t="s">
        <v>578</v>
      </c>
      <c r="C740" s="743"/>
      <c r="D740" s="743"/>
      <c r="E740" s="743"/>
      <c r="F740" s="979"/>
      <c r="G740" s="756"/>
      <c r="H740" s="67"/>
      <c r="I740" s="67"/>
    </row>
    <row r="741" spans="1:9" ht="12.75" customHeight="1">
      <c r="A741" s="150"/>
      <c r="B741" s="745" t="s">
        <v>1067</v>
      </c>
      <c r="C741" s="743"/>
      <c r="D741" s="743"/>
      <c r="E741" s="743"/>
      <c r="F741" s="979"/>
      <c r="G741" s="756"/>
      <c r="H741" s="67"/>
      <c r="I741" s="67"/>
    </row>
    <row r="742" spans="1:9" ht="12.75" customHeight="1">
      <c r="A742" s="150"/>
      <c r="B742" s="746" t="s">
        <v>1040</v>
      </c>
      <c r="C742" s="743">
        <v>3000</v>
      </c>
      <c r="D742" s="743">
        <v>3000</v>
      </c>
      <c r="E742" s="743">
        <v>3000</v>
      </c>
      <c r="F742" s="963">
        <f>SUM(E742/D742)</f>
        <v>1</v>
      </c>
      <c r="G742" s="756"/>
      <c r="H742" s="67"/>
      <c r="I742" s="67"/>
    </row>
    <row r="743" spans="1:9" ht="12.75" customHeight="1">
      <c r="A743" s="150"/>
      <c r="B743" s="747" t="s">
        <v>1054</v>
      </c>
      <c r="C743" s="743"/>
      <c r="D743" s="743"/>
      <c r="E743" s="743"/>
      <c r="F743" s="979"/>
      <c r="G743" s="756"/>
      <c r="H743" s="67"/>
      <c r="I743" s="67"/>
    </row>
    <row r="744" spans="1:9" ht="12.75" customHeight="1">
      <c r="A744" s="150"/>
      <c r="B744" s="747" t="s">
        <v>591</v>
      </c>
      <c r="C744" s="743"/>
      <c r="D744" s="743"/>
      <c r="E744" s="743"/>
      <c r="F744" s="979"/>
      <c r="G744" s="757"/>
      <c r="H744" s="67"/>
      <c r="I744" s="67"/>
    </row>
    <row r="745" spans="1:9" ht="12.75" customHeight="1" thickBot="1">
      <c r="A745" s="150"/>
      <c r="B745" s="748" t="s">
        <v>1041</v>
      </c>
      <c r="C745" s="743"/>
      <c r="D745" s="743"/>
      <c r="E745" s="775"/>
      <c r="F745" s="981"/>
      <c r="G745" s="758"/>
      <c r="H745" s="67"/>
      <c r="I745" s="67"/>
    </row>
    <row r="746" spans="1:9" ht="12.75" customHeight="1" thickBot="1">
      <c r="A746" s="749"/>
      <c r="B746" s="750" t="s">
        <v>904</v>
      </c>
      <c r="C746" s="751">
        <f>SUM(C740:C745)</f>
        <v>3000</v>
      </c>
      <c r="D746" s="751">
        <f>SUM(D740:D745)</f>
        <v>3000</v>
      </c>
      <c r="E746" s="751">
        <f>SUM(E740:E745)</f>
        <v>3000</v>
      </c>
      <c r="F746" s="982">
        <f>SUM(E746/D746)</f>
        <v>1</v>
      </c>
      <c r="G746" s="759"/>
      <c r="H746" s="67"/>
      <c r="I746" s="67"/>
    </row>
    <row r="747" spans="1:9" ht="12.75" customHeight="1">
      <c r="A747" s="753">
        <v>3434</v>
      </c>
      <c r="B747" s="739" t="s">
        <v>114</v>
      </c>
      <c r="C747" s="740"/>
      <c r="D747" s="740"/>
      <c r="E747" s="740"/>
      <c r="F747" s="979"/>
      <c r="G747" s="756"/>
      <c r="H747" s="67"/>
      <c r="I747" s="67"/>
    </row>
    <row r="748" spans="1:9" ht="12.75" customHeight="1">
      <c r="A748" s="150"/>
      <c r="B748" s="742" t="s">
        <v>578</v>
      </c>
      <c r="C748" s="743"/>
      <c r="D748" s="743"/>
      <c r="E748" s="743"/>
      <c r="F748" s="979"/>
      <c r="G748" s="756"/>
      <c r="H748" s="67"/>
      <c r="I748" s="67"/>
    </row>
    <row r="749" spans="1:9" ht="12.75" customHeight="1">
      <c r="A749" s="150"/>
      <c r="B749" s="745" t="s">
        <v>1067</v>
      </c>
      <c r="C749" s="743"/>
      <c r="D749" s="743"/>
      <c r="E749" s="743"/>
      <c r="F749" s="979"/>
      <c r="G749" s="756"/>
      <c r="H749" s="67"/>
      <c r="I749" s="67"/>
    </row>
    <row r="750" spans="1:9" ht="12.75" customHeight="1">
      <c r="A750" s="150"/>
      <c r="B750" s="746" t="s">
        <v>1040</v>
      </c>
      <c r="C750" s="743">
        <v>3000</v>
      </c>
      <c r="D750" s="743">
        <v>3000</v>
      </c>
      <c r="E750" s="743">
        <v>3000</v>
      </c>
      <c r="F750" s="963">
        <f>SUM(E750/D750)</f>
        <v>1</v>
      </c>
      <c r="G750" s="756"/>
      <c r="H750" s="67"/>
      <c r="I750" s="67"/>
    </row>
    <row r="751" spans="1:9" ht="12.75" customHeight="1">
      <c r="A751" s="150"/>
      <c r="B751" s="747" t="s">
        <v>1054</v>
      </c>
      <c r="C751" s="743"/>
      <c r="D751" s="743"/>
      <c r="E751" s="743"/>
      <c r="F751" s="979"/>
      <c r="G751" s="756"/>
      <c r="H751" s="67"/>
      <c r="I751" s="67"/>
    </row>
    <row r="752" spans="1:9" ht="12.75" customHeight="1">
      <c r="A752" s="150"/>
      <c r="B752" s="747" t="s">
        <v>591</v>
      </c>
      <c r="C752" s="743"/>
      <c r="D752" s="743"/>
      <c r="E752" s="743"/>
      <c r="F752" s="979"/>
      <c r="G752" s="757"/>
      <c r="H752" s="67"/>
      <c r="I752" s="67"/>
    </row>
    <row r="753" spans="1:9" ht="12.75" customHeight="1" thickBot="1">
      <c r="A753" s="150"/>
      <c r="B753" s="748" t="s">
        <v>1041</v>
      </c>
      <c r="C753" s="743"/>
      <c r="D753" s="743"/>
      <c r="E753" s="775"/>
      <c r="F753" s="981"/>
      <c r="G753" s="758"/>
      <c r="H753" s="67"/>
      <c r="I753" s="67"/>
    </row>
    <row r="754" spans="1:9" ht="12.75" customHeight="1" thickBot="1">
      <c r="A754" s="749"/>
      <c r="B754" s="750" t="s">
        <v>904</v>
      </c>
      <c r="C754" s="751">
        <f>SUM(C748:C753)</f>
        <v>3000</v>
      </c>
      <c r="D754" s="751">
        <f>SUM(D748:D753)</f>
        <v>3000</v>
      </c>
      <c r="E754" s="751">
        <f>SUM(E748:E753)</f>
        <v>3000</v>
      </c>
      <c r="F754" s="982">
        <f>SUM(E754/D754)</f>
        <v>1</v>
      </c>
      <c r="G754" s="759"/>
      <c r="H754" s="67"/>
      <c r="I754" s="67"/>
    </row>
    <row r="755" spans="1:9" ht="12.75" customHeight="1">
      <c r="A755" s="753">
        <v>3451</v>
      </c>
      <c r="B755" s="739" t="s">
        <v>633</v>
      </c>
      <c r="C755" s="740"/>
      <c r="D755" s="740"/>
      <c r="E755" s="740"/>
      <c r="F755" s="979"/>
      <c r="G755" s="756"/>
      <c r="H755" s="67"/>
      <c r="I755" s="67"/>
    </row>
    <row r="756" spans="1:9" ht="12.75" customHeight="1">
      <c r="A756" s="150"/>
      <c r="B756" s="742" t="s">
        <v>578</v>
      </c>
      <c r="C756" s="743"/>
      <c r="D756" s="743"/>
      <c r="E756" s="743"/>
      <c r="F756" s="979"/>
      <c r="G756" s="756"/>
      <c r="H756" s="67"/>
      <c r="I756" s="67"/>
    </row>
    <row r="757" spans="1:9" ht="12.75" customHeight="1">
      <c r="A757" s="150"/>
      <c r="B757" s="745" t="s">
        <v>1067</v>
      </c>
      <c r="C757" s="743"/>
      <c r="D757" s="743"/>
      <c r="E757" s="743"/>
      <c r="F757" s="979"/>
      <c r="G757" s="756"/>
      <c r="H757" s="67"/>
      <c r="I757" s="67"/>
    </row>
    <row r="758" spans="1:9" ht="12.75" customHeight="1">
      <c r="A758" s="150"/>
      <c r="B758" s="746" t="s">
        <v>1040</v>
      </c>
      <c r="C758" s="743"/>
      <c r="D758" s="743">
        <v>1200</v>
      </c>
      <c r="E758" s="743">
        <v>769</v>
      </c>
      <c r="F758" s="963">
        <f>SUM(E758/D758)</f>
        <v>0.6408333333333334</v>
      </c>
      <c r="G758" s="756"/>
      <c r="H758" s="67"/>
      <c r="I758" s="67"/>
    </row>
    <row r="759" spans="1:9" ht="12.75" customHeight="1">
      <c r="A759" s="150"/>
      <c r="B759" s="747" t="s">
        <v>1054</v>
      </c>
      <c r="C759" s="743"/>
      <c r="D759" s="743"/>
      <c r="E759" s="743"/>
      <c r="F759" s="963"/>
      <c r="G759" s="756"/>
      <c r="H759" s="67"/>
      <c r="I759" s="67"/>
    </row>
    <row r="760" spans="1:9" ht="12.75" customHeight="1">
      <c r="A760" s="150"/>
      <c r="B760" s="747" t="s">
        <v>591</v>
      </c>
      <c r="C760" s="743"/>
      <c r="D760" s="743"/>
      <c r="E760" s="743"/>
      <c r="F760" s="963"/>
      <c r="G760" s="757"/>
      <c r="H760" s="67"/>
      <c r="I760" s="67"/>
    </row>
    <row r="761" spans="1:9" ht="12.75" customHeight="1" thickBot="1">
      <c r="A761" s="150"/>
      <c r="B761" s="748" t="s">
        <v>1213</v>
      </c>
      <c r="C761" s="743"/>
      <c r="D761" s="743">
        <v>231</v>
      </c>
      <c r="E761" s="775">
        <v>231</v>
      </c>
      <c r="F761" s="964">
        <f>SUM(E761/D761)</f>
        <v>1</v>
      </c>
      <c r="G761" s="758"/>
      <c r="H761" s="67"/>
      <c r="I761" s="67"/>
    </row>
    <row r="762" spans="1:9" ht="12.75" customHeight="1" thickBot="1">
      <c r="A762" s="749"/>
      <c r="B762" s="750" t="s">
        <v>904</v>
      </c>
      <c r="C762" s="751">
        <f>SUM(C756:C761)</f>
        <v>0</v>
      </c>
      <c r="D762" s="751">
        <f>SUM(D756:D761)</f>
        <v>1431</v>
      </c>
      <c r="E762" s="751">
        <f>SUM(E756:E761)</f>
        <v>1000</v>
      </c>
      <c r="F762" s="980">
        <f>SUM(E762/D762)</f>
        <v>0.6988120195667366</v>
      </c>
      <c r="G762" s="759"/>
      <c r="H762" s="67"/>
      <c r="I762" s="67"/>
    </row>
    <row r="763" spans="1:9" ht="12.75" customHeight="1">
      <c r="A763" s="753">
        <v>3452</v>
      </c>
      <c r="B763" s="739" t="s">
        <v>25</v>
      </c>
      <c r="C763" s="740"/>
      <c r="D763" s="740"/>
      <c r="E763" s="740"/>
      <c r="F763" s="979"/>
      <c r="G763" s="756"/>
      <c r="H763" s="67"/>
      <c r="I763" s="67"/>
    </row>
    <row r="764" spans="1:9" ht="12.75" customHeight="1">
      <c r="A764" s="150"/>
      <c r="B764" s="742" t="s">
        <v>578</v>
      </c>
      <c r="C764" s="743"/>
      <c r="D764" s="743"/>
      <c r="E764" s="743"/>
      <c r="F764" s="979"/>
      <c r="G764" s="756"/>
      <c r="H764" s="67"/>
      <c r="I764" s="67"/>
    </row>
    <row r="765" spans="1:9" ht="12.75" customHeight="1">
      <c r="A765" s="150"/>
      <c r="B765" s="745" t="s">
        <v>1067</v>
      </c>
      <c r="C765" s="743"/>
      <c r="D765" s="743"/>
      <c r="E765" s="743"/>
      <c r="F765" s="979"/>
      <c r="G765" s="756"/>
      <c r="H765" s="67"/>
      <c r="I765" s="67"/>
    </row>
    <row r="766" spans="1:9" ht="12.75" customHeight="1">
      <c r="A766" s="150"/>
      <c r="B766" s="746" t="s">
        <v>1040</v>
      </c>
      <c r="C766" s="743"/>
      <c r="D766" s="743"/>
      <c r="E766" s="743"/>
      <c r="F766" s="979"/>
      <c r="G766" s="756"/>
      <c r="H766" s="67"/>
      <c r="I766" s="67"/>
    </row>
    <row r="767" spans="1:9" ht="12.75" customHeight="1">
      <c r="A767" s="150"/>
      <c r="B767" s="747" t="s">
        <v>1054</v>
      </c>
      <c r="C767" s="743"/>
      <c r="D767" s="743"/>
      <c r="E767" s="743"/>
      <c r="F767" s="979"/>
      <c r="G767" s="756"/>
      <c r="H767" s="67"/>
      <c r="I767" s="67"/>
    </row>
    <row r="768" spans="1:9" ht="12.75" customHeight="1">
      <c r="A768" s="150"/>
      <c r="B768" s="747" t="s">
        <v>591</v>
      </c>
      <c r="C768" s="743"/>
      <c r="D768" s="743"/>
      <c r="E768" s="743"/>
      <c r="F768" s="979"/>
      <c r="G768" s="757"/>
      <c r="H768" s="67"/>
      <c r="I768" s="67"/>
    </row>
    <row r="769" spans="1:9" ht="12.75" customHeight="1" thickBot="1">
      <c r="A769" s="150"/>
      <c r="B769" s="748" t="s">
        <v>53</v>
      </c>
      <c r="C769" s="743"/>
      <c r="D769" s="743">
        <v>2707</v>
      </c>
      <c r="E769" s="977"/>
      <c r="F769" s="981">
        <f>SUM(E769/D769)</f>
        <v>0</v>
      </c>
      <c r="G769" s="758"/>
      <c r="H769" s="67"/>
      <c r="I769" s="67"/>
    </row>
    <row r="770" spans="1:9" ht="12.75" customHeight="1" thickBot="1">
      <c r="A770" s="749"/>
      <c r="B770" s="750" t="s">
        <v>904</v>
      </c>
      <c r="C770" s="751">
        <f>SUM(C764:C769)</f>
        <v>0</v>
      </c>
      <c r="D770" s="751">
        <f>SUM(D764:D769)</f>
        <v>2707</v>
      </c>
      <c r="E770" s="815"/>
      <c r="F770" s="980">
        <f>SUM(E770/D770)</f>
        <v>0</v>
      </c>
      <c r="G770" s="759"/>
      <c r="H770" s="67"/>
      <c r="I770" s="67"/>
    </row>
    <row r="771" spans="1:9" ht="12" customHeight="1">
      <c r="A771" s="85">
        <v>3600</v>
      </c>
      <c r="B771" s="102" t="s">
        <v>919</v>
      </c>
      <c r="C771" s="88"/>
      <c r="D771" s="88"/>
      <c r="E771" s="88"/>
      <c r="F771" s="979"/>
      <c r="G771" s="4"/>
      <c r="H771" s="67"/>
      <c r="I771" s="67"/>
    </row>
    <row r="772" spans="1:9" ht="12" customHeight="1">
      <c r="A772" s="85"/>
      <c r="B772" s="203" t="s">
        <v>195</v>
      </c>
      <c r="C772" s="88"/>
      <c r="D772" s="88"/>
      <c r="E772" s="88"/>
      <c r="F772" s="979"/>
      <c r="G772" s="4"/>
      <c r="H772" s="67"/>
      <c r="I772" s="67"/>
    </row>
    <row r="773" spans="1:9" ht="12" customHeight="1">
      <c r="A773" s="83"/>
      <c r="B773" s="70" t="s">
        <v>578</v>
      </c>
      <c r="C773" s="76">
        <f>SUM(C11+C20+C29+C38+C58+C67+C75+C83+C93+C101+C109+C117+C134+C142+C150+C160+C195+C203+C212+C220+C228+C244+C330+C346+C355+C364+C373+C382+C391+C400+C409+C427+C436+C445+C471+C479+C487+C495+C503+C511+C519+C527+C535+C543+C552+C560+C569+C611+C619+C627+C635+C643+C652+C660+C48+C577+C185+C177+C668)</f>
        <v>63834</v>
      </c>
      <c r="D773" s="76">
        <f>SUM(D11+D20+D29+D38+D58+D67+D75+D83+D93+D101+D109+D117+D134+D142+D150+D160+D195+D203+D212+D220+D228+D244+D330+D346+D355+D364+D373+D382+D391+D400+D409+D427+D436+D445+D471+D479+D487+D495+D503+D511+D519+D527+D535+D543+D552+D560+D569+D611+D619+D627+D635+D643+D652+D660+D48+D577+D185+D177+D668+D312+D692+D270+D601+D684)</f>
        <v>126128</v>
      </c>
      <c r="E773" s="76">
        <f>SUM(E11+E20+E29+E38+E58+E67+E75+E83+E93+E101+E109+E117+E134+E142+E150+E160+E195+E203+E212+E220+E228+E244+E330+E346+E355+E364+E373+E382+E391+E400+E409+E427+E436+E445+E471+E479+E487+E495+E503+E511+E519+E527+E535+E543+E552+E560+E569+E611+E619+E627+E635+E643+E652+E660+E48+E577+E185+E177+E668+E312+E692+E270+E601+E684)</f>
        <v>121245</v>
      </c>
      <c r="F773" s="994">
        <f aca="true" t="shared" si="1" ref="F773:F778">SUM(E773/D773)</f>
        <v>0.9612853609032095</v>
      </c>
      <c r="G773" s="5"/>
      <c r="H773" s="67"/>
      <c r="I773" s="67"/>
    </row>
    <row r="774" spans="1:9" ht="12" customHeight="1">
      <c r="A774" s="83"/>
      <c r="B774" s="10" t="s">
        <v>566</v>
      </c>
      <c r="C774" s="76">
        <f>SUM(C12+C21+C30+C39+C59+C68+C76+C84+C94+C102+C110+C118+C135+C143+C151+C161+C196+C204+C213+C221+C229+C245+C331+C347+C356+C365+C374+C383+C392+C401+C410+C428+C437+C446+C472+C480+C488+C496+C504+C512+C520+C528+C536+C544+C553+C561+C570+C612+C620+C628+C636+C644+C653+C661+C49+C578+C186+C178+C669)</f>
        <v>17125</v>
      </c>
      <c r="D774" s="76">
        <f>SUM(D12+D21+D30+D39+D59+D68+D76+D84+D94+D102+D110+D118+D135+D143+D151+D161+D196+D204+D213+D221+D229+D245+D331+D347+D356+D365+D374+D383+D392+D401+D410+D428+D437+D446+D472+D480+D488+D496+D504+D512+D520+D528+D536+D544+D553+D561+D570+D612+D620+D628+D636+D644+D653+D661+D49+D578+D186+D178+D669+D313+D693+D271+D602+D586+D685)</f>
        <v>36281</v>
      </c>
      <c r="E774" s="76">
        <f>SUM(E12+E21+E30+E39+E59+E68+E76+E84+E94+E102+E110+E118+E135+E143+E151+E161+E196+E204+E213+E221+E229+E245+E331+E347+E356+E365+E374+E383+E392+E401+E410+E428+E437+E446+E472+E480+E488+E496+E504+E512+E520+E528+E536+E544+E553+E561+E570+E612+E620+E628+E636+E644+E653+E661+E49+E578+E186+E178+E669+E313+E693+E271+E602+E586+E685)</f>
        <v>33323</v>
      </c>
      <c r="F774" s="963">
        <f t="shared" si="1"/>
        <v>0.9184697224442546</v>
      </c>
      <c r="G774" s="5"/>
      <c r="H774" s="67"/>
      <c r="I774" s="67"/>
    </row>
    <row r="775" spans="1:9" ht="12" customHeight="1">
      <c r="A775" s="83"/>
      <c r="B775" s="10" t="s">
        <v>1061</v>
      </c>
      <c r="C775" s="76">
        <f>SUM(C13+C22+C31+C40+C60+C69+C77+C85+C95+C103+C111+C119+C136+C144+C152+C162+C197+C205+C214+C222+C230+C246+C332+C348+C357+C366+C375+C384+C393+C402+C411+C429+C438+C447+C473+C481+C489+C497+C505+C513+C521+C529+C537+C545+C554+C562+C571+C613+C621+C629+C637+C645+C654+C662+C314+C264+C272+C670+C50+C238+C280+C288+C297+C187+C587+C595+C702+C465+C710+C718+C726+C734+C742+C750+C305+C127+C255+C170+C678+C686+C694+C179+C323)</f>
        <v>2773989</v>
      </c>
      <c r="D775" s="76">
        <f>SUM(D13+D22+D31+D40+D60+D69+D77+D85+D95+D103+D111+D119+D136+D144+D152+D162+D197+D205+D214+D222+D230+D246+D332+D348+D357+D366+D375+D384+D393+D402+D411+D429+D438+D447+D473+D481+D489+D497+D505+D513+D521+D529+D537+D545+D554+D562+D571+D613+D621+D629+D637+D645+D654+D662+D314+D264+D272+D670+D50+D238+D280+D288+D297+D187+D587+D595+D702+D465+D710+D718+D726+D734+D742+D750+D305+D127+D255+D170+D678+D686+D694+D179+D323+D603+D758+D420+D340+D456)</f>
        <v>3053824</v>
      </c>
      <c r="E775" s="76">
        <f>SUM(E13+E22+E31+E40+E60+E69+E77+E85+E95+E103+E111+E119+E136+E144+E152+E162+E197+E205+E214+E222+E230+E246+E332+E348+E357+E366+E375+E384+E393+E402+E411+E429+E438+E447+E473+E481+E489+E497+E505+E513+E521+E529+E537+E545+E554+E562+E571+E613+E621+E629+E637+E645+E654+E662+E314+E264+E272+E670+E50+E238+E280+E288+E297+E187+E587+E595+E702+E465+E710+E718+E726+E734+E742+E750+E305+E127+E255+E170+E678+E686+E694+E179+E323+E603+E758+E420+E340+E456)</f>
        <v>2811311</v>
      </c>
      <c r="F775" s="963">
        <f t="shared" si="1"/>
        <v>0.9205871065261129</v>
      </c>
      <c r="G775" s="2"/>
      <c r="H775" s="67"/>
      <c r="I775" s="67"/>
    </row>
    <row r="776" spans="1:9" ht="12" customHeight="1">
      <c r="A776" s="83"/>
      <c r="B776" s="10" t="s">
        <v>1054</v>
      </c>
      <c r="C776" s="76">
        <f>SUM(C14+C23+C32+C41+C61+C70+C78+C86+C96+C104+C112+C120+C137+C145+C153+C163+C198+C206+C215+C223+C231+C247+C333+C349+C358+C367+C376+C385+C394+C403+C412+C430+C439+C448+C474+C482+C490+C498+C506+C514+C522+C530+C538+C546+C555+C563+C572+C614+C622+C630+C638+C646+C655+C663+C580+C188)</f>
        <v>153000</v>
      </c>
      <c r="D776" s="76">
        <f>SUM(D14+D23+D32+D41+D61+D70+D78+D86+D96+D104+D112+D120+D137+D145+D153+D163+D198+D206+D215+D223+D231+D247+D333+D349+D358+D367+D376+D385+D394+D403+D412+D430+D439+D448+D474+D482+D490+D498+D506+D514+D522+D530+D538+D546+D555+D563+D572+D614+D622+D630+D638+D646+D655+D663+D580+D188)</f>
        <v>113881</v>
      </c>
      <c r="E776" s="76">
        <f>SUM(E14+E23+E32+E41+E61+E70+E78+E86+E96+E104+E112+E120+E137+E145+E153+E163+E198+E206+E215+E223+E231+E247+E333+E349+E358+E367+E376+E385+E394+E403+E412+E430+E439+E448+E474+E482+E490+E498+E506+E514+E522+E530+E538+E546+E555+E563+E572+E614+E622+E630+E638+E646+E655+E663+E580+E188)</f>
        <v>70707</v>
      </c>
      <c r="F776" s="963">
        <f t="shared" si="1"/>
        <v>0.6208849588605649</v>
      </c>
      <c r="G776" s="5"/>
      <c r="H776" s="67"/>
      <c r="I776" s="67"/>
    </row>
    <row r="777" spans="1:9" ht="12" customHeight="1">
      <c r="A777" s="83"/>
      <c r="B777" s="7" t="s">
        <v>591</v>
      </c>
      <c r="C777" s="71">
        <f>SUM(C15+C24+C33+C43+C62+C71+C79+C87+C97+C105+C113+C121+C138+C146+C155+C164+C199+C207+C216+C224+C232+C249+C334+C350+C359+C368+C377+C386+C395+C404+C413+C431+C440+C449+C475+C483+C491+C499+C507+C515+C523+C531+C539+C548+C556+C565+C573+C615+C623+C631+C639+C647+C656+C664)</f>
        <v>3500</v>
      </c>
      <c r="D777" s="71">
        <f>SUM(D15+D24+D33+D43+D62+D71+D79+D87+D97+D105+D113+D121+D146+D155+D164+D199+D207+D216+D224+D232+D249+D334+D350+D359+D368+D377+D386+D395+D404+D413+D431+D440+D449+D475+D483+D491+D499+D507+D515+D523+D531+D539+D548+D556+D565+D573+D615+D623+D631+D639+D647+D656+D664+D189)</f>
        <v>3718</v>
      </c>
      <c r="E777" s="71">
        <f>SUM(E15+E24+E33+E43+E62+E71+E79+E87+E97+E105+E113+E121+E146+E155+E164+E199+E207+E216+E224+E232+E249+E334+E350+E359+E368+E377+E386+E395+E404+E413+E431+E440+E449+E475+E483+E491+E499+E507+E515+E523+E531+E539+E548+E556+E565+E573+E615+E623+E631+E639+E647+E656+E664+E189)</f>
        <v>1526</v>
      </c>
      <c r="F777" s="963">
        <f t="shared" si="1"/>
        <v>0.4104357181280258</v>
      </c>
      <c r="G777" s="5"/>
      <c r="H777" s="67"/>
      <c r="I777" s="67"/>
    </row>
    <row r="778" spans="1:9" ht="12" customHeight="1" thickBot="1">
      <c r="A778" s="83"/>
      <c r="B778" s="427" t="s">
        <v>1216</v>
      </c>
      <c r="C778" s="110">
        <f>SUM(C351+C360+C369+C378+C387+C396+C405+C414+C432+C441+C450)</f>
        <v>101664</v>
      </c>
      <c r="D778" s="110">
        <f>SUM(D351+D360+D369+D378+D387+D396+D405+D414+D432+D441+D450+D423+D190+D459+D42+D564+D547+D138)</f>
        <v>445226</v>
      </c>
      <c r="E778" s="110">
        <f>SUM(E351+E360+E369+E378+E387+E396+E405+E414+E432+E441+E450+E423+E190+E459+E42+E564+E547+E138)</f>
        <v>377637</v>
      </c>
      <c r="F778" s="1016">
        <f t="shared" si="1"/>
        <v>0.8481917048869563</v>
      </c>
      <c r="G778" s="30"/>
      <c r="H778" s="67"/>
      <c r="I778" s="67"/>
    </row>
    <row r="779" spans="1:9" ht="12" customHeight="1" thickBot="1">
      <c r="A779" s="83"/>
      <c r="B779" s="161" t="s">
        <v>150</v>
      </c>
      <c r="C779" s="274">
        <f>SUM(C773:C778)</f>
        <v>3113112</v>
      </c>
      <c r="D779" s="274">
        <f>SUM(D773:D778)</f>
        <v>3779058</v>
      </c>
      <c r="E779" s="274">
        <f>SUM(E773:E778)</f>
        <v>3415749</v>
      </c>
      <c r="F779" s="980">
        <f aca="true" t="shared" si="2" ref="F779:F786">SUM(E779/D779)</f>
        <v>0.9038625498735399</v>
      </c>
      <c r="G779" s="30"/>
      <c r="H779" s="67"/>
      <c r="I779" s="67"/>
    </row>
    <row r="780" spans="1:9" ht="12" customHeight="1">
      <c r="A780" s="83"/>
      <c r="B780" s="254" t="s">
        <v>196</v>
      </c>
      <c r="C780" s="76"/>
      <c r="D780" s="76"/>
      <c r="E780" s="76"/>
      <c r="F780" s="979"/>
      <c r="G780" s="4"/>
      <c r="H780" s="67"/>
      <c r="I780" s="67"/>
    </row>
    <row r="781" spans="1:9" ht="12" customHeight="1">
      <c r="A781" s="83"/>
      <c r="B781" s="10" t="s">
        <v>555</v>
      </c>
      <c r="C781" s="76"/>
      <c r="D781" s="76">
        <f>SUM(D208+D291+D317)</f>
        <v>255066</v>
      </c>
      <c r="E781" s="76">
        <f>SUM(E208+E291+E317)</f>
        <v>255066</v>
      </c>
      <c r="F781" s="994">
        <f t="shared" si="2"/>
        <v>1</v>
      </c>
      <c r="G781" s="5"/>
      <c r="H781" s="67"/>
      <c r="I781" s="67"/>
    </row>
    <row r="782" spans="1:9" ht="12" customHeight="1">
      <c r="A782" s="83"/>
      <c r="B782" s="10" t="s">
        <v>556</v>
      </c>
      <c r="C782" s="71">
        <f>SUM(C292)</f>
        <v>93200</v>
      </c>
      <c r="D782" s="71">
        <f>SUM(D292+D209+D769+D89+D157+D657+D761+D606+D318+D308)</f>
        <v>61206</v>
      </c>
      <c r="E782" s="71">
        <f>SUM(E292+E209+E769+E89+E157+E657+E761+E606+E318+E308)</f>
        <v>40127</v>
      </c>
      <c r="F782" s="963">
        <f t="shared" si="2"/>
        <v>0.6556056595758586</v>
      </c>
      <c r="G782" s="5"/>
      <c r="H782" s="67"/>
      <c r="I782" s="67"/>
    </row>
    <row r="783" spans="1:9" ht="12" customHeight="1" thickBot="1">
      <c r="A783" s="83"/>
      <c r="B783" s="260" t="s">
        <v>557</v>
      </c>
      <c r="C783" s="170">
        <f>SUM(C65)</f>
        <v>700000</v>
      </c>
      <c r="D783" s="170">
        <f>SUM(D63+D248)</f>
        <v>808244</v>
      </c>
      <c r="E783" s="170">
        <f>SUM(E63+E248+E154)</f>
        <v>704835</v>
      </c>
      <c r="F783" s="1016">
        <f t="shared" si="2"/>
        <v>0.8720572005483492</v>
      </c>
      <c r="G783" s="30"/>
      <c r="H783" s="67"/>
      <c r="I783" s="67"/>
    </row>
    <row r="784" spans="1:9" ht="12" customHeight="1" thickBot="1">
      <c r="A784" s="83"/>
      <c r="B784" s="161" t="s">
        <v>170</v>
      </c>
      <c r="C784" s="274">
        <f>SUM(C781:C783)</f>
        <v>793200</v>
      </c>
      <c r="D784" s="274">
        <f>SUM(D781:D783)</f>
        <v>1124516</v>
      </c>
      <c r="E784" s="274">
        <f>SUM(E781:E783)</f>
        <v>1000028</v>
      </c>
      <c r="F784" s="980">
        <f t="shared" si="2"/>
        <v>0.8892963728395149</v>
      </c>
      <c r="G784" s="30"/>
      <c r="H784" s="67"/>
      <c r="I784" s="67"/>
    </row>
    <row r="785" spans="1:9" ht="12" customHeight="1" thickBot="1">
      <c r="A785" s="83"/>
      <c r="B785" s="223" t="s">
        <v>962</v>
      </c>
      <c r="C785" s="110"/>
      <c r="D785" s="110">
        <f>SUM(D192)</f>
        <v>1300</v>
      </c>
      <c r="E785" s="110">
        <f>SUM(E192)</f>
        <v>1300</v>
      </c>
      <c r="F785" s="1017">
        <f t="shared" si="2"/>
        <v>1</v>
      </c>
      <c r="G785" s="30"/>
      <c r="H785" s="67"/>
      <c r="I785" s="67"/>
    </row>
    <row r="786" spans="1:9" ht="12" customHeight="1" thickBot="1">
      <c r="A786" s="79"/>
      <c r="B786" s="56" t="s">
        <v>1027</v>
      </c>
      <c r="C786" s="81">
        <f>SUM(C784+C779)</f>
        <v>3906312</v>
      </c>
      <c r="D786" s="81">
        <f>SUM(D784+D779+D785)</f>
        <v>4904874</v>
      </c>
      <c r="E786" s="81">
        <f>SUM(E784+E779+E785)</f>
        <v>4417077</v>
      </c>
      <c r="F786" s="980">
        <f t="shared" si="2"/>
        <v>0.9005485156193614</v>
      </c>
      <c r="G786" s="182"/>
      <c r="H786" s="67"/>
      <c r="I786" s="67"/>
    </row>
    <row r="787" ht="12.75">
      <c r="G787"/>
    </row>
    <row r="788" ht="12.75">
      <c r="G788"/>
    </row>
    <row r="789" spans="2:7" ht="12.75" hidden="1">
      <c r="B789" s="67" t="s">
        <v>459</v>
      </c>
      <c r="C789" s="108">
        <f>SUM(C17+C26+C45+C54+C65+C73+C81+C90+C99+C107+C115+C123+C131+C140+C148+C158+C166+C174+C183+C193+C201+C210+C218+C226+C234+C242+C251+C259+C268+C276+C284+C293+C301+C309+C319+C327+C336+C344+C353+C362+C371+C380+C389+C398+C407+C416+C425+C434+C443+C452+C461+C469+C477+C485+C493+C501+C509+C517+C525+C533+C541+C550+C558+C567+C575+C583+C591+C599+C607+C617+C625+C633+C641+C649+C658+C666+C674+C682+C690+C698+C706+C714+C722+C730+C738+C746+C754+C762+C770+C35)</f>
        <v>3906312</v>
      </c>
      <c r="D789" s="108"/>
      <c r="E789" s="108"/>
      <c r="G789"/>
    </row>
    <row r="790" ht="12.75">
      <c r="G790"/>
    </row>
    <row r="791" ht="12.75">
      <c r="G791"/>
    </row>
    <row r="792" ht="12.75">
      <c r="G792"/>
    </row>
    <row r="793" ht="12.75">
      <c r="G793"/>
    </row>
    <row r="794" ht="12.75">
      <c r="G794"/>
    </row>
    <row r="795" ht="12.75">
      <c r="G795"/>
    </row>
    <row r="796" ht="12.75">
      <c r="G796"/>
    </row>
    <row r="797" ht="12.75">
      <c r="G797"/>
    </row>
    <row r="798" ht="12.75">
      <c r="G798"/>
    </row>
    <row r="799" ht="12.75">
      <c r="G799"/>
    </row>
    <row r="800" ht="12.75">
      <c r="G800"/>
    </row>
    <row r="801" ht="12.75">
      <c r="G801"/>
    </row>
    <row r="802" ht="12.75">
      <c r="G802"/>
    </row>
    <row r="803" ht="12.75">
      <c r="G803"/>
    </row>
    <row r="804" ht="12.75">
      <c r="G804"/>
    </row>
    <row r="805" ht="12.75">
      <c r="G805"/>
    </row>
    <row r="806" ht="12.75">
      <c r="G806"/>
    </row>
    <row r="807" ht="12.75">
      <c r="G807"/>
    </row>
    <row r="808" ht="12.75">
      <c r="G808"/>
    </row>
    <row r="809" ht="12.75">
      <c r="G809"/>
    </row>
    <row r="810" ht="12.75">
      <c r="G810"/>
    </row>
    <row r="811" ht="12.75">
      <c r="G811"/>
    </row>
    <row r="812" ht="12.75">
      <c r="G812"/>
    </row>
    <row r="813" ht="12.75">
      <c r="G813"/>
    </row>
    <row r="814" ht="12.75">
      <c r="G814"/>
    </row>
    <row r="815" ht="12.75">
      <c r="G815"/>
    </row>
    <row r="816" ht="12.75">
      <c r="G816"/>
    </row>
  </sheetData>
  <mergeCells count="6">
    <mergeCell ref="A1:H1"/>
    <mergeCell ref="A2:H2"/>
    <mergeCell ref="C5:C7"/>
    <mergeCell ref="F5:F7"/>
    <mergeCell ref="D5:D7"/>
    <mergeCell ref="E5:E7"/>
  </mergeCells>
  <printOptions horizontalCentered="1"/>
  <pageMargins left="0" right="0" top="0.3937007874015748" bottom="0.3937007874015748" header="0.1968503937007874" footer="0.1968503937007874"/>
  <pageSetup firstPageNumber="26" useFirstPageNumber="1" horizontalDpi="600" verticalDpi="600" orientation="landscape" paperSize="9" scale="78" r:id="rId1"/>
  <headerFooter alignWithMargins="0">
    <oddFooter>&amp;C&amp;P. oldal</oddFooter>
  </headerFooter>
  <rowBreaks count="15" manualBreakCount="15">
    <brk id="54" max="255" man="1"/>
    <brk id="107" max="255" man="1"/>
    <brk id="158" max="255" man="1"/>
    <brk id="210" max="255" man="1"/>
    <brk id="259" max="255" man="1"/>
    <brk id="309" max="255" man="1"/>
    <brk id="362" max="255" man="1"/>
    <brk id="407" max="255" man="1"/>
    <brk id="452" max="255" man="1"/>
    <brk id="501" max="255" man="1"/>
    <brk id="550" max="255" man="1"/>
    <brk id="599" max="255" man="1"/>
    <brk id="649" max="255" man="1"/>
    <brk id="698" max="255" man="1"/>
    <brk id="74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60"/>
  <sheetViews>
    <sheetView showZeros="0" zoomScale="95" zoomScaleNormal="95" workbookViewId="0" topLeftCell="A4">
      <selection activeCell="E4" sqref="E4:E6"/>
    </sheetView>
  </sheetViews>
  <sheetFormatPr defaultColWidth="9.00390625" defaultRowHeight="12.75" customHeight="1"/>
  <cols>
    <col min="1" max="1" width="6.75390625" style="12" customWidth="1"/>
    <col min="2" max="2" width="51.00390625" style="12" customWidth="1"/>
    <col min="3" max="5" width="14.875" style="13" customWidth="1"/>
    <col min="6" max="6" width="8.625" style="13" customWidth="1"/>
    <col min="7" max="7" width="50.875" style="12" customWidth="1"/>
    <col min="8" max="16384" width="9.125" style="12" customWidth="1"/>
  </cols>
  <sheetData>
    <row r="1" spans="1:8" ht="12.75" customHeight="1">
      <c r="A1" s="1442" t="s">
        <v>1064</v>
      </c>
      <c r="B1" s="1451"/>
      <c r="C1" s="1451"/>
      <c r="D1" s="1451"/>
      <c r="E1" s="1451"/>
      <c r="F1" s="1451"/>
      <c r="G1" s="1451"/>
      <c r="H1" s="202"/>
    </row>
    <row r="2" spans="1:8" ht="12.75" customHeight="1">
      <c r="A2" s="1450" t="s">
        <v>421</v>
      </c>
      <c r="B2" s="1451"/>
      <c r="C2" s="1451"/>
      <c r="D2" s="1451"/>
      <c r="E2" s="1451"/>
      <c r="F2" s="1451"/>
      <c r="G2" s="1451"/>
      <c r="H2" s="145"/>
    </row>
    <row r="3" spans="3:7" ht="12" customHeight="1">
      <c r="C3" s="160"/>
      <c r="D3" s="160"/>
      <c r="E3" s="160"/>
      <c r="F3" s="160"/>
      <c r="G3" s="199" t="s">
        <v>990</v>
      </c>
    </row>
    <row r="4" spans="1:7" ht="12.75" customHeight="1">
      <c r="A4" s="113"/>
      <c r="B4" s="114"/>
      <c r="C4" s="1455" t="s">
        <v>517</v>
      </c>
      <c r="D4" s="1479" t="s">
        <v>897</v>
      </c>
      <c r="E4" s="1455" t="s">
        <v>942</v>
      </c>
      <c r="F4" s="1455" t="s">
        <v>896</v>
      </c>
      <c r="G4" s="225" t="s">
        <v>922</v>
      </c>
    </row>
    <row r="5" spans="1:7" ht="12.75">
      <c r="A5" s="115" t="s">
        <v>1029</v>
      </c>
      <c r="B5" s="224" t="s">
        <v>920</v>
      </c>
      <c r="C5" s="1473"/>
      <c r="D5" s="1480"/>
      <c r="E5" s="1473"/>
      <c r="F5" s="1440"/>
      <c r="G5" s="116" t="s">
        <v>923</v>
      </c>
    </row>
    <row r="6" spans="1:7" ht="13.5" thickBot="1">
      <c r="A6" s="117"/>
      <c r="B6" s="118"/>
      <c r="C6" s="1474"/>
      <c r="D6" s="1481"/>
      <c r="E6" s="1482"/>
      <c r="F6" s="1441"/>
      <c r="G6" s="120"/>
    </row>
    <row r="7" spans="1:7" ht="15" customHeight="1">
      <c r="A7" s="715" t="s">
        <v>953</v>
      </c>
      <c r="B7" s="716" t="s">
        <v>954</v>
      </c>
      <c r="C7" s="717" t="s">
        <v>955</v>
      </c>
      <c r="D7" s="717" t="s">
        <v>956</v>
      </c>
      <c r="E7" s="717" t="s">
        <v>957</v>
      </c>
      <c r="F7" s="718" t="s">
        <v>133</v>
      </c>
      <c r="G7" s="719" t="s">
        <v>134</v>
      </c>
    </row>
    <row r="8" spans="1:7" ht="12.75" customHeight="1">
      <c r="A8" s="289"/>
      <c r="B8" s="218" t="s">
        <v>932</v>
      </c>
      <c r="C8" s="3"/>
      <c r="D8" s="3"/>
      <c r="E8" s="3"/>
      <c r="F8" s="3"/>
      <c r="G8" s="57"/>
    </row>
    <row r="9" spans="1:7" ht="12.75" customHeight="1" thickBot="1">
      <c r="A9" s="69">
        <v>3911</v>
      </c>
      <c r="B9" s="57" t="s">
        <v>1009</v>
      </c>
      <c r="C9" s="219">
        <v>12000</v>
      </c>
      <c r="D9" s="219">
        <v>13772</v>
      </c>
      <c r="E9" s="427">
        <v>12466</v>
      </c>
      <c r="F9" s="558">
        <f>SUM(E9/D9)</f>
        <v>0.9051699099622422</v>
      </c>
      <c r="G9" s="59"/>
    </row>
    <row r="10" spans="1:7" ht="12.75" customHeight="1" thickBot="1">
      <c r="A10" s="140">
        <v>3910</v>
      </c>
      <c r="B10" s="62" t="s">
        <v>982</v>
      </c>
      <c r="C10" s="9">
        <f>SUM(C9:C9)</f>
        <v>12000</v>
      </c>
      <c r="D10" s="9">
        <f>SUM(D9:D9)</f>
        <v>13772</v>
      </c>
      <c r="E10" s="9">
        <f>SUM(E9:E9)</f>
        <v>12466</v>
      </c>
      <c r="F10" s="892">
        <f>SUM(E10/D10)</f>
        <v>0.9051699099622422</v>
      </c>
      <c r="G10" s="59"/>
    </row>
    <row r="11" spans="1:7" s="17" customFormat="1" ht="12.75" customHeight="1">
      <c r="A11" s="15"/>
      <c r="B11" s="64" t="s">
        <v>606</v>
      </c>
      <c r="C11" s="35"/>
      <c r="D11" s="35"/>
      <c r="E11" s="35"/>
      <c r="F11" s="148"/>
      <c r="G11" s="64"/>
    </row>
    <row r="12" spans="1:7" s="17" customFormat="1" ht="12.75" customHeight="1">
      <c r="A12" s="69">
        <v>3921</v>
      </c>
      <c r="B12" s="57" t="s">
        <v>1007</v>
      </c>
      <c r="C12" s="36">
        <v>6000</v>
      </c>
      <c r="D12" s="36">
        <v>6000</v>
      </c>
      <c r="E12" s="36">
        <v>5750</v>
      </c>
      <c r="F12" s="148">
        <f aca="true" t="shared" si="0" ref="F12:F58">SUM(E12/D12)</f>
        <v>0.9583333333333334</v>
      </c>
      <c r="G12" s="69" t="s">
        <v>993</v>
      </c>
    </row>
    <row r="13" spans="1:7" s="17" customFormat="1" ht="12.75" customHeight="1">
      <c r="A13" s="69">
        <v>3922</v>
      </c>
      <c r="B13" s="57" t="s">
        <v>1008</v>
      </c>
      <c r="C13" s="36">
        <v>5000</v>
      </c>
      <c r="D13" s="36">
        <v>5000</v>
      </c>
      <c r="E13" s="36">
        <v>5000</v>
      </c>
      <c r="F13" s="148">
        <f t="shared" si="0"/>
        <v>1</v>
      </c>
      <c r="G13" s="69" t="s">
        <v>993</v>
      </c>
    </row>
    <row r="14" spans="1:7" s="17" customFormat="1" ht="12.75" customHeight="1">
      <c r="A14" s="69">
        <v>3923</v>
      </c>
      <c r="B14" s="57" t="s">
        <v>985</v>
      </c>
      <c r="C14" s="36"/>
      <c r="D14" s="36">
        <v>836</v>
      </c>
      <c r="E14" s="36">
        <v>836</v>
      </c>
      <c r="F14" s="148">
        <f t="shared" si="0"/>
        <v>1</v>
      </c>
      <c r="G14" s="209" t="s">
        <v>511</v>
      </c>
    </row>
    <row r="15" spans="1:7" s="17" customFormat="1" ht="12.75" customHeight="1">
      <c r="A15" s="69">
        <v>3924</v>
      </c>
      <c r="B15" s="57" t="s">
        <v>1115</v>
      </c>
      <c r="C15" s="36">
        <v>2000</v>
      </c>
      <c r="D15" s="36">
        <v>8000</v>
      </c>
      <c r="E15" s="36">
        <v>8000</v>
      </c>
      <c r="F15" s="148">
        <f t="shared" si="0"/>
        <v>1</v>
      </c>
      <c r="G15" s="69" t="s">
        <v>222</v>
      </c>
    </row>
    <row r="16" spans="1:7" s="17" customFormat="1" ht="12.75" customHeight="1">
      <c r="A16" s="69">
        <v>3925</v>
      </c>
      <c r="B16" s="57" t="s">
        <v>1393</v>
      </c>
      <c r="C16" s="36">
        <v>300300</v>
      </c>
      <c r="D16" s="36">
        <v>294300</v>
      </c>
      <c r="E16" s="36">
        <v>294300</v>
      </c>
      <c r="F16" s="148">
        <f t="shared" si="0"/>
        <v>1</v>
      </c>
      <c r="G16" s="209"/>
    </row>
    <row r="17" spans="1:7" s="17" customFormat="1" ht="12.75" customHeight="1">
      <c r="A17" s="69">
        <v>3926</v>
      </c>
      <c r="B17" s="57" t="s">
        <v>15</v>
      </c>
      <c r="C17" s="36"/>
      <c r="D17" s="36">
        <v>2000</v>
      </c>
      <c r="E17" s="36">
        <v>2000</v>
      </c>
      <c r="F17" s="148">
        <f t="shared" si="0"/>
        <v>1</v>
      </c>
      <c r="G17" s="209"/>
    </row>
    <row r="18" spans="1:7" s="17" customFormat="1" ht="12.75" customHeight="1" thickBot="1">
      <c r="A18" s="69">
        <v>3927</v>
      </c>
      <c r="B18" s="57" t="s">
        <v>1089</v>
      </c>
      <c r="C18" s="36"/>
      <c r="D18" s="36">
        <v>3238</v>
      </c>
      <c r="E18" s="36">
        <v>3238</v>
      </c>
      <c r="F18" s="558">
        <f t="shared" si="0"/>
        <v>1</v>
      </c>
      <c r="G18" s="457"/>
    </row>
    <row r="19" spans="1:7" s="17" customFormat="1" ht="12.75" customHeight="1" thickBot="1">
      <c r="A19" s="140">
        <v>3920</v>
      </c>
      <c r="B19" s="62" t="s">
        <v>982</v>
      </c>
      <c r="C19" s="9">
        <f>SUM(C12:C16)</f>
        <v>313300</v>
      </c>
      <c r="D19" s="9">
        <f>SUM(D12:D18)</f>
        <v>319374</v>
      </c>
      <c r="E19" s="9">
        <f>SUM(E12:E18)</f>
        <v>319124</v>
      </c>
      <c r="F19" s="892">
        <f t="shared" si="0"/>
        <v>0.9992172186840507</v>
      </c>
      <c r="G19" s="220"/>
    </row>
    <row r="20" spans="1:7" s="17" customFormat="1" ht="12.75" customHeight="1">
      <c r="A20" s="15"/>
      <c r="B20" s="64" t="s">
        <v>608</v>
      </c>
      <c r="C20" s="175"/>
      <c r="D20" s="175"/>
      <c r="E20" s="35"/>
      <c r="F20" s="148"/>
      <c r="G20" s="64"/>
    </row>
    <row r="21" spans="1:7" s="17" customFormat="1" ht="12.75" customHeight="1">
      <c r="A21" s="157">
        <v>3931</v>
      </c>
      <c r="B21" s="221" t="s">
        <v>945</v>
      </c>
      <c r="C21" s="154">
        <v>5000</v>
      </c>
      <c r="D21" s="154">
        <v>5000</v>
      </c>
      <c r="E21" s="154">
        <v>3725</v>
      </c>
      <c r="F21" s="148">
        <f t="shared" si="0"/>
        <v>0.745</v>
      </c>
      <c r="G21" s="221"/>
    </row>
    <row r="22" spans="1:7" s="17" customFormat="1" ht="12.75" customHeight="1" thickBot="1">
      <c r="A22" s="157">
        <v>3932</v>
      </c>
      <c r="B22" s="221" t="s">
        <v>1010</v>
      </c>
      <c r="C22" s="176">
        <v>11000</v>
      </c>
      <c r="D22" s="176">
        <v>11000</v>
      </c>
      <c r="E22" s="176">
        <v>11000</v>
      </c>
      <c r="F22" s="558">
        <f t="shared" si="0"/>
        <v>1</v>
      </c>
      <c r="G22" s="458"/>
    </row>
    <row r="23" spans="1:7" s="17" customFormat="1" ht="12.75" customHeight="1" thickBot="1">
      <c r="A23" s="140">
        <v>3930</v>
      </c>
      <c r="B23" s="62" t="s">
        <v>982</v>
      </c>
      <c r="C23" s="9">
        <f>SUM(C21:C22)</f>
        <v>16000</v>
      </c>
      <c r="D23" s="9">
        <f>SUM(D21:D22)</f>
        <v>16000</v>
      </c>
      <c r="E23" s="9">
        <f>SUM(E21:E22)</f>
        <v>14725</v>
      </c>
      <c r="F23" s="892">
        <f t="shared" si="0"/>
        <v>0.9203125</v>
      </c>
      <c r="G23" s="222"/>
    </row>
    <row r="24" spans="1:7" ht="12.75" customHeight="1">
      <c r="A24" s="15"/>
      <c r="B24" s="64" t="s">
        <v>921</v>
      </c>
      <c r="C24" s="3"/>
      <c r="D24" s="3"/>
      <c r="E24" s="3"/>
      <c r="F24" s="148"/>
      <c r="G24" s="223"/>
    </row>
    <row r="25" spans="1:7" ht="12.75" customHeight="1">
      <c r="A25" s="69">
        <v>3941</v>
      </c>
      <c r="B25" s="57" t="s">
        <v>1284</v>
      </c>
      <c r="C25" s="36">
        <v>268800</v>
      </c>
      <c r="D25" s="36">
        <v>185892</v>
      </c>
      <c r="E25" s="36">
        <v>185892</v>
      </c>
      <c r="F25" s="148">
        <f t="shared" si="0"/>
        <v>1</v>
      </c>
      <c r="G25" s="221"/>
    </row>
    <row r="26" spans="1:7" ht="12.75" customHeight="1">
      <c r="A26" s="69">
        <v>3942</v>
      </c>
      <c r="B26" s="57" t="s">
        <v>575</v>
      </c>
      <c r="C26" s="36">
        <v>197000</v>
      </c>
      <c r="D26" s="36"/>
      <c r="E26" s="36"/>
      <c r="F26" s="148"/>
      <c r="G26" s="57"/>
    </row>
    <row r="27" spans="1:7" ht="12.75" customHeight="1" thickBot="1">
      <c r="A27" s="834">
        <v>3943</v>
      </c>
      <c r="B27" s="839" t="s">
        <v>1286</v>
      </c>
      <c r="C27" s="840"/>
      <c r="D27" s="840">
        <v>60000</v>
      </c>
      <c r="E27" s="840">
        <v>60000</v>
      </c>
      <c r="F27" s="558">
        <f t="shared" si="0"/>
        <v>1</v>
      </c>
      <c r="G27" s="57"/>
    </row>
    <row r="28" spans="1:7" s="17" customFormat="1" ht="12.75" customHeight="1" thickBot="1">
      <c r="A28" s="140">
        <v>3940</v>
      </c>
      <c r="B28" s="62" t="s">
        <v>976</v>
      </c>
      <c r="C28" s="9">
        <f>SUM(C25:C26)</f>
        <v>465800</v>
      </c>
      <c r="D28" s="9">
        <f>SUM(D25:D27)</f>
        <v>245892</v>
      </c>
      <c r="E28" s="9">
        <f>SUM(E25:E27)</f>
        <v>245892</v>
      </c>
      <c r="F28" s="892">
        <f t="shared" si="0"/>
        <v>1</v>
      </c>
      <c r="G28" s="62"/>
    </row>
    <row r="29" spans="1:7" s="17" customFormat="1" ht="12.75" customHeight="1">
      <c r="A29" s="753"/>
      <c r="B29" s="761" t="s">
        <v>1240</v>
      </c>
      <c r="C29" s="762"/>
      <c r="D29" s="762"/>
      <c r="E29" s="762"/>
      <c r="F29" s="148"/>
      <c r="G29" s="631"/>
    </row>
    <row r="30" spans="1:7" ht="12.75" customHeight="1" thickBot="1">
      <c r="A30" s="150">
        <v>3957</v>
      </c>
      <c r="B30" s="213" t="s">
        <v>55</v>
      </c>
      <c r="C30" s="235">
        <v>1500</v>
      </c>
      <c r="D30" s="235">
        <v>1500</v>
      </c>
      <c r="E30" s="235">
        <v>1500</v>
      </c>
      <c r="F30" s="558">
        <f t="shared" si="0"/>
        <v>1</v>
      </c>
      <c r="G30" s="624"/>
    </row>
    <row r="31" spans="1:7" s="17" customFormat="1" ht="12.75" customHeight="1" thickBot="1">
      <c r="A31" s="763">
        <v>3950</v>
      </c>
      <c r="B31" s="764" t="s">
        <v>933</v>
      </c>
      <c r="C31" s="765">
        <f>SUM(C30)</f>
        <v>1500</v>
      </c>
      <c r="D31" s="765">
        <f>SUM(D30)</f>
        <v>1500</v>
      </c>
      <c r="E31" s="765">
        <f>SUM(E30)</f>
        <v>1500</v>
      </c>
      <c r="F31" s="892">
        <f t="shared" si="0"/>
        <v>1</v>
      </c>
      <c r="G31" s="632"/>
    </row>
    <row r="32" spans="1:7" s="17" customFormat="1" ht="12.75" customHeight="1">
      <c r="A32" s="766"/>
      <c r="B32" s="761" t="s">
        <v>940</v>
      </c>
      <c r="C32" s="767"/>
      <c r="D32" s="767"/>
      <c r="E32" s="762"/>
      <c r="F32" s="148"/>
      <c r="G32" s="52"/>
    </row>
    <row r="33" spans="1:7" s="17" customFormat="1" ht="12.75" customHeight="1" thickBot="1">
      <c r="A33" s="150">
        <v>3961</v>
      </c>
      <c r="B33" s="213" t="s">
        <v>941</v>
      </c>
      <c r="C33" s="235">
        <v>92900</v>
      </c>
      <c r="D33" s="235">
        <v>74000</v>
      </c>
      <c r="E33" s="235">
        <v>74000</v>
      </c>
      <c r="F33" s="558">
        <f t="shared" si="0"/>
        <v>1</v>
      </c>
      <c r="G33" s="628"/>
    </row>
    <row r="34" spans="1:7" s="17" customFormat="1" ht="12.75" customHeight="1" thickBot="1">
      <c r="A34" s="763">
        <v>3960</v>
      </c>
      <c r="B34" s="764" t="s">
        <v>933</v>
      </c>
      <c r="C34" s="765">
        <f>SUM(C33)</f>
        <v>92900</v>
      </c>
      <c r="D34" s="765">
        <f>SUM(D33)</f>
        <v>74000</v>
      </c>
      <c r="E34" s="765">
        <f>SUM(E33)</f>
        <v>74000</v>
      </c>
      <c r="F34" s="892">
        <f t="shared" si="0"/>
        <v>1</v>
      </c>
      <c r="G34" s="630"/>
    </row>
    <row r="35" spans="1:7" s="17" customFormat="1" ht="12.75" customHeight="1">
      <c r="A35" s="766"/>
      <c r="B35" s="761" t="s">
        <v>623</v>
      </c>
      <c r="C35" s="767"/>
      <c r="D35" s="767"/>
      <c r="E35" s="762"/>
      <c r="F35" s="148"/>
      <c r="G35" s="52"/>
    </row>
    <row r="36" spans="1:7" s="17" customFormat="1" ht="12.75" customHeight="1">
      <c r="A36" s="150">
        <v>3971</v>
      </c>
      <c r="B36" s="768" t="s">
        <v>573</v>
      </c>
      <c r="C36" s="235">
        <v>5462</v>
      </c>
      <c r="D36" s="235">
        <v>5462</v>
      </c>
      <c r="E36" s="235">
        <v>5462</v>
      </c>
      <c r="F36" s="148">
        <f t="shared" si="0"/>
        <v>1</v>
      </c>
      <c r="G36" s="624"/>
    </row>
    <row r="37" spans="1:7" s="17" customFormat="1" ht="12.75" customHeight="1" thickBot="1">
      <c r="A37" s="150">
        <v>3972</v>
      </c>
      <c r="B37" s="768" t="s">
        <v>609</v>
      </c>
      <c r="C37" s="235">
        <v>18500</v>
      </c>
      <c r="D37" s="235">
        <v>18500</v>
      </c>
      <c r="E37" s="235">
        <v>18493</v>
      </c>
      <c r="F37" s="558">
        <f t="shared" si="0"/>
        <v>0.9996216216216216</v>
      </c>
      <c r="G37" s="69" t="s">
        <v>993</v>
      </c>
    </row>
    <row r="38" spans="1:7" s="17" customFormat="1" ht="12.75" customHeight="1" thickBot="1">
      <c r="A38" s="763">
        <v>3970</v>
      </c>
      <c r="B38" s="764" t="s">
        <v>933</v>
      </c>
      <c r="C38" s="765">
        <f>SUM(C36:C37)</f>
        <v>23962</v>
      </c>
      <c r="D38" s="765">
        <f>SUM(D36:D37)</f>
        <v>23962</v>
      </c>
      <c r="E38" s="765">
        <f>SUM(E36:E37)</f>
        <v>23955</v>
      </c>
      <c r="F38" s="892">
        <f t="shared" si="0"/>
        <v>0.9997078707954261</v>
      </c>
      <c r="G38" s="62"/>
    </row>
    <row r="39" spans="1:7" s="17" customFormat="1" ht="12.75" customHeight="1">
      <c r="A39" s="766"/>
      <c r="B39" s="769" t="s">
        <v>625</v>
      </c>
      <c r="C39" s="767"/>
      <c r="D39" s="767"/>
      <c r="E39" s="762"/>
      <c r="F39" s="148"/>
      <c r="G39" s="52"/>
    </row>
    <row r="40" spans="1:7" s="17" customFormat="1" ht="12.75" customHeight="1">
      <c r="A40" s="150">
        <v>3989</v>
      </c>
      <c r="B40" s="213" t="s">
        <v>1255</v>
      </c>
      <c r="C40" s="235">
        <v>6000</v>
      </c>
      <c r="D40" s="235">
        <v>6000</v>
      </c>
      <c r="E40" s="235">
        <v>6000</v>
      </c>
      <c r="F40" s="148">
        <f t="shared" si="0"/>
        <v>1</v>
      </c>
      <c r="G40" s="221"/>
    </row>
    <row r="41" spans="1:7" s="17" customFormat="1" ht="12.75" customHeight="1">
      <c r="A41" s="157">
        <v>3990</v>
      </c>
      <c r="B41" s="221" t="s">
        <v>1096</v>
      </c>
      <c r="C41" s="154">
        <v>1052</v>
      </c>
      <c r="D41" s="154">
        <v>1052</v>
      </c>
      <c r="E41" s="154">
        <v>1052</v>
      </c>
      <c r="F41" s="148">
        <f t="shared" si="0"/>
        <v>1</v>
      </c>
      <c r="G41" s="221"/>
    </row>
    <row r="42" spans="1:7" s="17" customFormat="1" ht="12.75" customHeight="1">
      <c r="A42" s="157">
        <v>3991</v>
      </c>
      <c r="B42" s="221" t="s">
        <v>1228</v>
      </c>
      <c r="C42" s="154">
        <v>4212</v>
      </c>
      <c r="D42" s="154">
        <v>4212</v>
      </c>
      <c r="E42" s="154">
        <v>4212</v>
      </c>
      <c r="F42" s="148">
        <f t="shared" si="0"/>
        <v>1</v>
      </c>
      <c r="G42" s="221"/>
    </row>
    <row r="43" spans="1:7" s="17" customFormat="1" ht="12.75" customHeight="1">
      <c r="A43" s="157">
        <v>3992</v>
      </c>
      <c r="B43" s="221" t="s">
        <v>1097</v>
      </c>
      <c r="C43" s="154">
        <v>1272</v>
      </c>
      <c r="D43" s="154">
        <v>1272</v>
      </c>
      <c r="E43" s="154">
        <v>1272</v>
      </c>
      <c r="F43" s="148">
        <f t="shared" si="0"/>
        <v>1</v>
      </c>
      <c r="G43" s="221"/>
    </row>
    <row r="44" spans="1:7" s="17" customFormat="1" ht="12.75" customHeight="1">
      <c r="A44" s="157">
        <v>3993</v>
      </c>
      <c r="B44" s="221" t="s">
        <v>1098</v>
      </c>
      <c r="C44" s="154">
        <v>1142</v>
      </c>
      <c r="D44" s="154">
        <v>1142</v>
      </c>
      <c r="E44" s="154">
        <v>1142</v>
      </c>
      <c r="F44" s="148">
        <f t="shared" si="0"/>
        <v>1</v>
      </c>
      <c r="G44" s="221"/>
    </row>
    <row r="45" spans="1:7" s="17" customFormat="1" ht="12.75" customHeight="1">
      <c r="A45" s="157">
        <v>3994</v>
      </c>
      <c r="B45" s="221" t="s">
        <v>546</v>
      </c>
      <c r="C45" s="154">
        <v>952</v>
      </c>
      <c r="D45" s="154">
        <v>952</v>
      </c>
      <c r="E45" s="154">
        <v>952</v>
      </c>
      <c r="F45" s="148">
        <f t="shared" si="0"/>
        <v>1</v>
      </c>
      <c r="G45" s="221"/>
    </row>
    <row r="46" spans="1:7" s="17" customFormat="1" ht="12.75" customHeight="1">
      <c r="A46" s="157">
        <v>3995</v>
      </c>
      <c r="B46" s="221" t="s">
        <v>547</v>
      </c>
      <c r="C46" s="154">
        <v>992</v>
      </c>
      <c r="D46" s="154">
        <v>992</v>
      </c>
      <c r="E46" s="154">
        <v>992</v>
      </c>
      <c r="F46" s="148">
        <f t="shared" si="0"/>
        <v>1</v>
      </c>
      <c r="G46" s="221"/>
    </row>
    <row r="47" spans="1:7" s="17" customFormat="1" ht="12.75" customHeight="1">
      <c r="A47" s="157">
        <v>3996</v>
      </c>
      <c r="B47" s="221" t="s">
        <v>548</v>
      </c>
      <c r="C47" s="154">
        <v>992</v>
      </c>
      <c r="D47" s="154">
        <v>992</v>
      </c>
      <c r="E47" s="154">
        <v>992</v>
      </c>
      <c r="F47" s="148">
        <f t="shared" si="0"/>
        <v>1</v>
      </c>
      <c r="G47" s="221"/>
    </row>
    <row r="48" spans="1:7" s="17" customFormat="1" ht="12.75" customHeight="1">
      <c r="A48" s="233">
        <v>3997</v>
      </c>
      <c r="B48" s="282" t="s">
        <v>549</v>
      </c>
      <c r="C48" s="164">
        <v>942</v>
      </c>
      <c r="D48" s="164">
        <v>942</v>
      </c>
      <c r="E48" s="164">
        <v>942</v>
      </c>
      <c r="F48" s="1018">
        <f t="shared" si="0"/>
        <v>1</v>
      </c>
      <c r="G48" s="282"/>
    </row>
    <row r="49" spans="1:7" s="17" customFormat="1" ht="12.75" customHeight="1">
      <c r="A49" s="157">
        <v>3998</v>
      </c>
      <c r="B49" s="221" t="s">
        <v>550</v>
      </c>
      <c r="C49" s="154">
        <v>932</v>
      </c>
      <c r="D49" s="154">
        <v>932</v>
      </c>
      <c r="E49" s="154">
        <v>932</v>
      </c>
      <c r="F49" s="148">
        <f t="shared" si="0"/>
        <v>1</v>
      </c>
      <c r="G49" s="221"/>
    </row>
    <row r="50" spans="1:7" s="17" customFormat="1" ht="12.75" customHeight="1" thickBot="1">
      <c r="A50" s="281">
        <v>3999</v>
      </c>
      <c r="B50" s="221" t="s">
        <v>551</v>
      </c>
      <c r="C50" s="176">
        <v>1032</v>
      </c>
      <c r="D50" s="176">
        <v>1032</v>
      </c>
      <c r="E50" s="176">
        <v>1032</v>
      </c>
      <c r="F50" s="558">
        <f t="shared" si="0"/>
        <v>1</v>
      </c>
      <c r="G50" s="221"/>
    </row>
    <row r="51" spans="1:7" s="17" customFormat="1" ht="12.75" customHeight="1" thickBot="1">
      <c r="A51" s="140"/>
      <c r="B51" s="62" t="s">
        <v>933</v>
      </c>
      <c r="C51" s="9">
        <f>SUM(C40:C50)</f>
        <v>19520</v>
      </c>
      <c r="D51" s="9">
        <f>SUM(D40:D50)</f>
        <v>19520</v>
      </c>
      <c r="E51" s="9">
        <f>SUM(E40:E50)</f>
        <v>19520</v>
      </c>
      <c r="F51" s="892">
        <f t="shared" si="0"/>
        <v>1</v>
      </c>
      <c r="G51" s="62"/>
    </row>
    <row r="52" spans="1:7" s="17" customFormat="1" ht="12.75" customHeight="1" thickBot="1">
      <c r="A52" s="140">
        <v>3900</v>
      </c>
      <c r="B52" s="62" t="s">
        <v>924</v>
      </c>
      <c r="C52" s="9">
        <f>C31+C28+C19+C10+C23+C34+C38+C51</f>
        <v>944982</v>
      </c>
      <c r="D52" s="9">
        <f>D31+D28+D19+D10+D23+D34+D38+D51</f>
        <v>714020</v>
      </c>
      <c r="E52" s="9">
        <f>E31+E28+E19+E10+E23+E34+E38+E51</f>
        <v>711182</v>
      </c>
      <c r="F52" s="892">
        <f t="shared" si="0"/>
        <v>0.9960253214195681</v>
      </c>
      <c r="G52" s="62"/>
    </row>
    <row r="53" spans="1:7" s="17" customFormat="1" ht="12.75" customHeight="1">
      <c r="A53" s="85"/>
      <c r="B53" s="213" t="s">
        <v>971</v>
      </c>
      <c r="C53" s="154"/>
      <c r="D53" s="154"/>
      <c r="E53" s="154"/>
      <c r="F53" s="148"/>
      <c r="G53" s="64"/>
    </row>
    <row r="54" spans="1:7" s="17" customFormat="1" ht="12.75" customHeight="1">
      <c r="A54" s="85"/>
      <c r="B54" s="36" t="s">
        <v>566</v>
      </c>
      <c r="C54" s="154"/>
      <c r="D54" s="154"/>
      <c r="E54" s="154"/>
      <c r="F54" s="148"/>
      <c r="G54" s="64"/>
    </row>
    <row r="55" spans="1:7" s="17" customFormat="1" ht="12.75" customHeight="1">
      <c r="A55" s="85"/>
      <c r="B55" s="213" t="s">
        <v>1061</v>
      </c>
      <c r="C55" s="154"/>
      <c r="D55" s="154">
        <f>SUM(D30)</f>
        <v>1500</v>
      </c>
      <c r="E55" s="154">
        <f>SUM(E30)</f>
        <v>1500</v>
      </c>
      <c r="F55" s="148">
        <f t="shared" si="0"/>
        <v>1</v>
      </c>
      <c r="G55" s="64"/>
    </row>
    <row r="56" spans="1:7" s="17" customFormat="1" ht="12.75" customHeight="1">
      <c r="A56" s="83"/>
      <c r="B56" s="36" t="s">
        <v>1054</v>
      </c>
      <c r="C56" s="36">
        <f>SUM(C52)</f>
        <v>944982</v>
      </c>
      <c r="D56" s="36">
        <f>SUM(D52)-D26-D57-D55</f>
        <v>635912</v>
      </c>
      <c r="E56" s="36">
        <f>SUM(E52)-E26-E57-E55</f>
        <v>634380</v>
      </c>
      <c r="F56" s="148">
        <f t="shared" si="0"/>
        <v>0.9975908616286531</v>
      </c>
      <c r="G56" s="64"/>
    </row>
    <row r="57" spans="1:7" s="17" customFormat="1" ht="12.75" customHeight="1">
      <c r="A57" s="83"/>
      <c r="B57" s="235" t="s">
        <v>1021</v>
      </c>
      <c r="C57" s="36"/>
      <c r="D57" s="36">
        <f>SUM(D14+D15-6000+D27+D9)</f>
        <v>76608</v>
      </c>
      <c r="E57" s="36">
        <f>SUM(E14+E15-6000+E27+E9)</f>
        <v>75302</v>
      </c>
      <c r="F57" s="1018">
        <f t="shared" si="0"/>
        <v>0.982952172096909</v>
      </c>
      <c r="G57" s="75"/>
    </row>
    <row r="58" spans="1:7" s="17" customFormat="1" ht="12.75" customHeight="1">
      <c r="A58" s="938"/>
      <c r="B58" s="939" t="s">
        <v>150</v>
      </c>
      <c r="C58" s="165">
        <f>SUM(C54:C57)</f>
        <v>944982</v>
      </c>
      <c r="D58" s="165">
        <f>SUM(D54:D57)</f>
        <v>714020</v>
      </c>
      <c r="E58" s="165">
        <f>SUM(E54:E57)</f>
        <v>711182</v>
      </c>
      <c r="F58" s="1019">
        <f t="shared" si="0"/>
        <v>0.9960253214195681</v>
      </c>
      <c r="G58" s="75"/>
    </row>
    <row r="59" spans="1:7" ht="12.75" customHeight="1">
      <c r="A59" s="66"/>
      <c r="B59" s="67"/>
      <c r="C59" s="27"/>
      <c r="D59" s="27"/>
      <c r="E59" s="27"/>
      <c r="F59" s="27"/>
      <c r="G59" s="67"/>
    </row>
    <row r="60" ht="12.75" customHeight="1">
      <c r="A60" s="122"/>
    </row>
  </sheetData>
  <mergeCells count="6">
    <mergeCell ref="C4:C6"/>
    <mergeCell ref="F4:F6"/>
    <mergeCell ref="A2:G2"/>
    <mergeCell ref="A1:G1"/>
    <mergeCell ref="D4:D6"/>
    <mergeCell ref="E4:E6"/>
  </mergeCells>
  <printOptions horizontalCentered="1"/>
  <pageMargins left="0" right="0" top="0.3937007874015748" bottom="0.1968503937007874" header="0.5905511811023623" footer="0"/>
  <pageSetup firstPageNumber="42" useFirstPageNumber="1" horizontalDpi="300" verticalDpi="300" orientation="landscape" paperSize="9" scale="79" r:id="rId1"/>
  <headerFooter alignWithMargins="0">
    <oddFooter>&amp;C&amp;P. oldal</oddFooter>
  </headerFooter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123"/>
  <sheetViews>
    <sheetView showZeros="0" workbookViewId="0" topLeftCell="A41">
      <selection activeCell="F52" sqref="F52"/>
    </sheetView>
  </sheetViews>
  <sheetFormatPr defaultColWidth="9.00390625" defaultRowHeight="12.75" customHeight="1"/>
  <cols>
    <col min="1" max="1" width="5.75390625" style="66" customWidth="1"/>
    <col min="2" max="2" width="66.125" style="67" customWidth="1"/>
    <col min="3" max="5" width="12.125" style="111" customWidth="1"/>
    <col min="6" max="6" width="7.875" style="111" customWidth="1"/>
    <col min="7" max="7" width="57.625" style="67" customWidth="1"/>
    <col min="8" max="16384" width="9.125" style="67" customWidth="1"/>
  </cols>
  <sheetData>
    <row r="1" spans="1:7" s="21" customFormat="1" ht="12.75" customHeight="1">
      <c r="A1" s="1437" t="s">
        <v>925</v>
      </c>
      <c r="B1" s="1451"/>
      <c r="C1" s="1451"/>
      <c r="D1" s="1451"/>
      <c r="E1" s="1451"/>
      <c r="F1" s="1451"/>
      <c r="G1" s="1451"/>
    </row>
    <row r="2" spans="1:7" s="21" customFormat="1" ht="12.75" customHeight="1">
      <c r="A2" s="1450" t="s">
        <v>423</v>
      </c>
      <c r="B2" s="1451"/>
      <c r="C2" s="1451"/>
      <c r="D2" s="1451"/>
      <c r="E2" s="1451"/>
      <c r="F2" s="1451"/>
      <c r="G2" s="1451"/>
    </row>
    <row r="3" spans="1:7" s="21" customFormat="1" ht="12.75" customHeight="1">
      <c r="A3" s="145"/>
      <c r="B3" s="145"/>
      <c r="C3" s="1443"/>
      <c r="D3" s="1443"/>
      <c r="E3" s="1443"/>
      <c r="F3" s="1443"/>
      <c r="G3" s="1436"/>
    </row>
    <row r="4" spans="3:7" ht="10.5" customHeight="1">
      <c r="C4" s="147"/>
      <c r="D4" s="147"/>
      <c r="E4" s="147"/>
      <c r="F4" s="147"/>
      <c r="G4" s="196" t="s">
        <v>990</v>
      </c>
    </row>
    <row r="5" spans="1:7" ht="12.75" customHeight="1">
      <c r="A5" s="50"/>
      <c r="B5" s="123"/>
      <c r="C5" s="1455" t="s">
        <v>517</v>
      </c>
      <c r="D5" s="1479" t="s">
        <v>897</v>
      </c>
      <c r="E5" s="1455" t="s">
        <v>942</v>
      </c>
      <c r="F5" s="1455" t="s">
        <v>895</v>
      </c>
      <c r="G5" s="180"/>
    </row>
    <row r="6" spans="1:7" ht="12" customHeight="1">
      <c r="A6" s="85" t="s">
        <v>1029</v>
      </c>
      <c r="B6" s="124" t="s">
        <v>920</v>
      </c>
      <c r="C6" s="1473"/>
      <c r="D6" s="1480"/>
      <c r="E6" s="1473"/>
      <c r="F6" s="1438"/>
      <c r="G6" s="3" t="s">
        <v>922</v>
      </c>
    </row>
    <row r="7" spans="1:7" ht="12.75" customHeight="1" thickBot="1">
      <c r="A7" s="227"/>
      <c r="B7" s="125"/>
      <c r="C7" s="1474"/>
      <c r="D7" s="1481"/>
      <c r="E7" s="1482"/>
      <c r="F7" s="1482"/>
      <c r="G7" s="51" t="s">
        <v>923</v>
      </c>
    </row>
    <row r="8" spans="1:7" ht="12.75" customHeight="1">
      <c r="A8" s="93" t="s">
        <v>953</v>
      </c>
      <c r="B8" s="126" t="s">
        <v>954</v>
      </c>
      <c r="C8" s="197" t="s">
        <v>955</v>
      </c>
      <c r="D8" s="197" t="s">
        <v>956</v>
      </c>
      <c r="E8" s="197" t="s">
        <v>957</v>
      </c>
      <c r="F8" s="197" t="s">
        <v>133</v>
      </c>
      <c r="G8" s="192" t="s">
        <v>134</v>
      </c>
    </row>
    <row r="9" spans="1:7" ht="16.5" customHeight="1">
      <c r="A9" s="22"/>
      <c r="B9" s="287" t="s">
        <v>1120</v>
      </c>
      <c r="C9" s="5"/>
      <c r="D9" s="5"/>
      <c r="E9" s="5"/>
      <c r="F9" s="5"/>
      <c r="G9" s="205"/>
    </row>
    <row r="10" spans="1:7" ht="12">
      <c r="A10" s="85"/>
      <c r="B10" s="127" t="s">
        <v>584</v>
      </c>
      <c r="C10" s="82"/>
      <c r="D10" s="82"/>
      <c r="E10" s="82"/>
      <c r="F10" s="82"/>
      <c r="G10" s="57"/>
    </row>
    <row r="11" spans="1:7" ht="12">
      <c r="A11" s="157">
        <v>4014</v>
      </c>
      <c r="B11" s="211" t="s">
        <v>117</v>
      </c>
      <c r="C11" s="273">
        <v>30000</v>
      </c>
      <c r="D11" s="273">
        <v>20000</v>
      </c>
      <c r="E11" s="273">
        <v>4118</v>
      </c>
      <c r="F11" s="645">
        <f>SUM(E11/D11)</f>
        <v>0.2059</v>
      </c>
      <c r="G11" s="629"/>
    </row>
    <row r="12" spans="1:7" ht="12">
      <c r="A12" s="157"/>
      <c r="B12" s="789" t="s">
        <v>1071</v>
      </c>
      <c r="C12" s="273"/>
      <c r="D12" s="928">
        <v>3999</v>
      </c>
      <c r="E12" s="928">
        <v>4118</v>
      </c>
      <c r="F12" s="645">
        <f aca="true" t="shared" si="0" ref="F12:F75">SUM(E12/D12)</f>
        <v>1.0297574393598399</v>
      </c>
      <c r="G12" s="629"/>
    </row>
    <row r="13" spans="1:7" ht="12">
      <c r="A13" s="157"/>
      <c r="B13" s="789" t="s">
        <v>1212</v>
      </c>
      <c r="C13" s="273"/>
      <c r="D13" s="928">
        <v>16001</v>
      </c>
      <c r="E13" s="928"/>
      <c r="F13" s="645">
        <f t="shared" si="0"/>
        <v>0</v>
      </c>
      <c r="G13" s="629"/>
    </row>
    <row r="14" spans="1:7" ht="12">
      <c r="A14" s="157">
        <v>4015</v>
      </c>
      <c r="B14" s="211" t="s">
        <v>118</v>
      </c>
      <c r="C14" s="273">
        <v>30000</v>
      </c>
      <c r="D14" s="273"/>
      <c r="E14" s="273"/>
      <c r="F14" s="1020"/>
      <c r="G14" s="629"/>
    </row>
    <row r="15" spans="1:7" s="63" customFormat="1" ht="12">
      <c r="A15" s="22">
        <v>4010</v>
      </c>
      <c r="B15" s="23" t="s">
        <v>976</v>
      </c>
      <c r="C15" s="130">
        <f>SUM(C11:C14)</f>
        <v>60000</v>
      </c>
      <c r="D15" s="130">
        <f>SUM(D11)</f>
        <v>20000</v>
      </c>
      <c r="E15" s="130">
        <f>SUM(E11)</f>
        <v>4118</v>
      </c>
      <c r="F15" s="1022">
        <f t="shared" si="0"/>
        <v>0.2059</v>
      </c>
      <c r="G15" s="193"/>
    </row>
    <row r="16" spans="1:7" s="63" customFormat="1" ht="12">
      <c r="A16" s="15"/>
      <c r="B16" s="78" t="s">
        <v>552</v>
      </c>
      <c r="C16" s="212"/>
      <c r="D16" s="212"/>
      <c r="E16" s="212"/>
      <c r="F16" s="645"/>
      <c r="G16" s="64"/>
    </row>
    <row r="17" spans="1:7" s="63" customFormat="1" ht="12">
      <c r="A17" s="83">
        <v>4021</v>
      </c>
      <c r="B17" s="209" t="s">
        <v>610</v>
      </c>
      <c r="C17" s="210"/>
      <c r="D17" s="210">
        <v>9294</v>
      </c>
      <c r="E17" s="210">
        <v>9294</v>
      </c>
      <c r="F17" s="1020">
        <f t="shared" si="0"/>
        <v>1</v>
      </c>
      <c r="G17" s="221"/>
    </row>
    <row r="18" spans="1:7" s="63" customFormat="1" ht="12">
      <c r="A18" s="22">
        <v>4020</v>
      </c>
      <c r="B18" s="228" t="s">
        <v>976</v>
      </c>
      <c r="C18" s="130">
        <f>SUM(C17:C17)</f>
        <v>0</v>
      </c>
      <c r="D18" s="130">
        <f>SUM(D17:D17)</f>
        <v>9294</v>
      </c>
      <c r="E18" s="130">
        <f>SUM(E17:E17)</f>
        <v>9294</v>
      </c>
      <c r="F18" s="1021">
        <f t="shared" si="0"/>
        <v>1</v>
      </c>
      <c r="G18" s="105"/>
    </row>
    <row r="19" spans="1:7" s="63" customFormat="1" ht="12">
      <c r="A19" s="15"/>
      <c r="B19" s="26" t="s">
        <v>606</v>
      </c>
      <c r="C19" s="154"/>
      <c r="D19" s="154"/>
      <c r="E19" s="154"/>
      <c r="F19" s="645"/>
      <c r="G19" s="69"/>
    </row>
    <row r="20" spans="1:7" s="63" customFormat="1" ht="12">
      <c r="A20" s="69">
        <v>4033</v>
      </c>
      <c r="B20" s="128" t="s">
        <v>1044</v>
      </c>
      <c r="C20" s="154">
        <v>10000</v>
      </c>
      <c r="D20" s="154">
        <v>20239</v>
      </c>
      <c r="E20" s="154">
        <v>6203</v>
      </c>
      <c r="F20" s="645">
        <f t="shared" si="0"/>
        <v>0.3064874746776026</v>
      </c>
      <c r="G20" s="209" t="s">
        <v>511</v>
      </c>
    </row>
    <row r="21" spans="1:7" s="63" customFormat="1" ht="12.75">
      <c r="A21" s="69">
        <v>4034</v>
      </c>
      <c r="B21" s="128" t="s">
        <v>1062</v>
      </c>
      <c r="C21" s="154"/>
      <c r="D21" s="154">
        <v>600</v>
      </c>
      <c r="E21" s="154"/>
      <c r="F21" s="645">
        <f t="shared" si="0"/>
        <v>0</v>
      </c>
      <c r="G21" s="119"/>
    </row>
    <row r="22" spans="1:7" s="63" customFormat="1" ht="12.75">
      <c r="A22" s="69"/>
      <c r="B22" s="789" t="s">
        <v>16</v>
      </c>
      <c r="C22" s="154"/>
      <c r="D22" s="153">
        <v>472</v>
      </c>
      <c r="E22" s="153"/>
      <c r="F22" s="645">
        <f t="shared" si="0"/>
        <v>0</v>
      </c>
      <c r="G22" s="119"/>
    </row>
    <row r="23" spans="1:7" s="63" customFormat="1" ht="12.75">
      <c r="A23" s="69"/>
      <c r="B23" s="789" t="s">
        <v>17</v>
      </c>
      <c r="C23" s="154"/>
      <c r="D23" s="153">
        <v>128</v>
      </c>
      <c r="E23" s="153"/>
      <c r="F23" s="1020">
        <f t="shared" si="0"/>
        <v>0</v>
      </c>
      <c r="G23" s="119"/>
    </row>
    <row r="24" spans="1:7" s="63" customFormat="1" ht="12">
      <c r="A24" s="22">
        <v>4030</v>
      </c>
      <c r="B24" s="23" t="s">
        <v>976</v>
      </c>
      <c r="C24" s="45">
        <f>SUM(C20:C21)</f>
        <v>10000</v>
      </c>
      <c r="D24" s="45">
        <f>SUM(D20:D21)</f>
        <v>20839</v>
      </c>
      <c r="E24" s="45">
        <f>SUM(E20:E21)</f>
        <v>6203</v>
      </c>
      <c r="F24" s="1022">
        <f t="shared" si="0"/>
        <v>0.297663035654302</v>
      </c>
      <c r="G24" s="194"/>
    </row>
    <row r="25" spans="1:7" s="63" customFormat="1" ht="12.75">
      <c r="A25" s="15"/>
      <c r="B25" s="229" t="s">
        <v>595</v>
      </c>
      <c r="C25" s="177"/>
      <c r="D25" s="177"/>
      <c r="E25" s="177"/>
      <c r="F25" s="645"/>
      <c r="G25" s="64"/>
    </row>
    <row r="26" spans="1:7" s="63" customFormat="1" ht="12">
      <c r="A26" s="157">
        <v>4111</v>
      </c>
      <c r="B26" s="230" t="s">
        <v>615</v>
      </c>
      <c r="C26" s="154">
        <v>172000</v>
      </c>
      <c r="D26" s="154">
        <v>170889</v>
      </c>
      <c r="E26" s="154">
        <v>170066</v>
      </c>
      <c r="F26" s="645">
        <f t="shared" si="0"/>
        <v>0.9951840083328944</v>
      </c>
      <c r="G26" s="221"/>
    </row>
    <row r="27" spans="1:7" s="63" customFormat="1" ht="12">
      <c r="A27" s="157">
        <v>4112</v>
      </c>
      <c r="B27" s="230" t="s">
        <v>611</v>
      </c>
      <c r="C27" s="154">
        <v>415000</v>
      </c>
      <c r="D27" s="154">
        <v>420000</v>
      </c>
      <c r="E27" s="154">
        <v>400789</v>
      </c>
      <c r="F27" s="645">
        <f t="shared" si="0"/>
        <v>0.9542595238095238</v>
      </c>
      <c r="G27" s="221"/>
    </row>
    <row r="28" spans="1:7" s="63" customFormat="1" ht="12">
      <c r="A28" s="157">
        <v>4115</v>
      </c>
      <c r="B28" s="230" t="s">
        <v>614</v>
      </c>
      <c r="C28" s="154">
        <v>153000</v>
      </c>
      <c r="D28" s="154">
        <v>143000</v>
      </c>
      <c r="E28" s="154">
        <v>138853</v>
      </c>
      <c r="F28" s="645">
        <f t="shared" si="0"/>
        <v>0.971</v>
      </c>
      <c r="G28" s="221"/>
    </row>
    <row r="29" spans="1:7" s="63" customFormat="1" ht="12">
      <c r="A29" s="157">
        <v>4117</v>
      </c>
      <c r="B29" s="230" t="s">
        <v>1246</v>
      </c>
      <c r="C29" s="154">
        <v>140000</v>
      </c>
      <c r="D29" s="154">
        <v>140000</v>
      </c>
      <c r="E29" s="154"/>
      <c r="F29" s="645">
        <f t="shared" si="0"/>
        <v>0</v>
      </c>
      <c r="G29" s="221"/>
    </row>
    <row r="30" spans="1:7" s="63" customFormat="1" ht="12">
      <c r="A30" s="157">
        <v>4118</v>
      </c>
      <c r="B30" s="230" t="s">
        <v>1252</v>
      </c>
      <c r="C30" s="154">
        <v>70000</v>
      </c>
      <c r="D30" s="154"/>
      <c r="E30" s="154"/>
      <c r="F30" s="645"/>
      <c r="G30" s="221"/>
    </row>
    <row r="31" spans="1:7" s="63" customFormat="1" ht="12">
      <c r="A31" s="157">
        <v>4119</v>
      </c>
      <c r="B31" s="230" t="s">
        <v>1253</v>
      </c>
      <c r="C31" s="154">
        <v>100000</v>
      </c>
      <c r="D31" s="154"/>
      <c r="E31" s="154"/>
      <c r="F31" s="645"/>
      <c r="G31" s="221"/>
    </row>
    <row r="32" spans="1:7" s="63" customFormat="1" ht="12">
      <c r="A32" s="157">
        <v>4120</v>
      </c>
      <c r="B32" s="230" t="s">
        <v>1254</v>
      </c>
      <c r="C32" s="154">
        <v>110000</v>
      </c>
      <c r="D32" s="154"/>
      <c r="E32" s="154"/>
      <c r="F32" s="645"/>
      <c r="G32" s="221"/>
    </row>
    <row r="33" spans="1:7" s="63" customFormat="1" ht="12">
      <c r="A33" s="157"/>
      <c r="B33" s="445" t="s">
        <v>514</v>
      </c>
      <c r="C33" s="154"/>
      <c r="D33" s="154"/>
      <c r="E33" s="154"/>
      <c r="F33" s="645"/>
      <c r="G33" s="64"/>
    </row>
    <row r="34" spans="1:7" s="49" customFormat="1" ht="12">
      <c r="A34" s="69">
        <v>4121</v>
      </c>
      <c r="B34" s="198" t="s">
        <v>613</v>
      </c>
      <c r="C34" s="77">
        <v>25000</v>
      </c>
      <c r="D34" s="77">
        <v>78341</v>
      </c>
      <c r="E34" s="77">
        <v>26491</v>
      </c>
      <c r="F34" s="645">
        <f t="shared" si="0"/>
        <v>0.33814988320292055</v>
      </c>
      <c r="G34" s="221"/>
    </row>
    <row r="35" spans="1:7" s="49" customFormat="1" ht="12">
      <c r="A35" s="69"/>
      <c r="B35" s="789" t="s">
        <v>11</v>
      </c>
      <c r="C35" s="77"/>
      <c r="D35" s="928">
        <v>362</v>
      </c>
      <c r="E35" s="928">
        <v>362</v>
      </c>
      <c r="F35" s="1025">
        <f t="shared" si="0"/>
        <v>1</v>
      </c>
      <c r="G35" s="221"/>
    </row>
    <row r="36" spans="1:7" s="49" customFormat="1" ht="12">
      <c r="A36" s="69"/>
      <c r="B36" s="789" t="s">
        <v>12</v>
      </c>
      <c r="C36" s="77"/>
      <c r="D36" s="928">
        <v>77979</v>
      </c>
      <c r="E36" s="928">
        <v>26129</v>
      </c>
      <c r="F36" s="1025">
        <f t="shared" si="0"/>
        <v>0.33507739263134945</v>
      </c>
      <c r="G36" s="221"/>
    </row>
    <row r="37" spans="1:7" s="49" customFormat="1" ht="12">
      <c r="A37" s="69">
        <v>4122</v>
      </c>
      <c r="B37" s="146" t="s">
        <v>1012</v>
      </c>
      <c r="C37" s="154">
        <v>92000</v>
      </c>
      <c r="D37" s="154">
        <v>144679</v>
      </c>
      <c r="E37" s="154">
        <v>103845</v>
      </c>
      <c r="F37" s="645">
        <f t="shared" si="0"/>
        <v>0.7177613890060064</v>
      </c>
      <c r="G37" s="57"/>
    </row>
    <row r="38" spans="1:7" s="49" customFormat="1" ht="12">
      <c r="A38" s="69"/>
      <c r="B38" s="789" t="s">
        <v>11</v>
      </c>
      <c r="C38" s="154"/>
      <c r="D38" s="153">
        <v>3469</v>
      </c>
      <c r="E38" s="153">
        <v>3469</v>
      </c>
      <c r="F38" s="1025">
        <f t="shared" si="0"/>
        <v>1</v>
      </c>
      <c r="G38" s="57"/>
    </row>
    <row r="39" spans="1:7" s="49" customFormat="1" ht="12">
      <c r="A39" s="69"/>
      <c r="B39" s="789" t="s">
        <v>12</v>
      </c>
      <c r="C39" s="154"/>
      <c r="D39" s="153">
        <v>141210</v>
      </c>
      <c r="E39" s="153">
        <v>100376</v>
      </c>
      <c r="F39" s="1025">
        <f t="shared" si="0"/>
        <v>0.7108278450534665</v>
      </c>
      <c r="G39" s="57"/>
    </row>
    <row r="40" spans="1:7" s="49" customFormat="1" ht="12">
      <c r="A40" s="150">
        <v>4123</v>
      </c>
      <c r="B40" s="802" t="s">
        <v>513</v>
      </c>
      <c r="C40" s="235">
        <v>1028319</v>
      </c>
      <c r="D40" s="235">
        <v>1029589</v>
      </c>
      <c r="E40" s="235">
        <v>169652</v>
      </c>
      <c r="F40" s="645">
        <f t="shared" si="0"/>
        <v>0.16477643020661642</v>
      </c>
      <c r="G40" s="57"/>
    </row>
    <row r="41" spans="1:7" s="49" customFormat="1" ht="12">
      <c r="A41" s="150"/>
      <c r="B41" s="789" t="s">
        <v>16</v>
      </c>
      <c r="C41" s="235"/>
      <c r="D41" s="974">
        <v>8637</v>
      </c>
      <c r="E41" s="974">
        <v>8637</v>
      </c>
      <c r="F41" s="1025">
        <f t="shared" si="0"/>
        <v>1</v>
      </c>
      <c r="G41" s="57"/>
    </row>
    <row r="42" spans="1:7" s="49" customFormat="1" ht="12">
      <c r="A42" s="150"/>
      <c r="B42" s="445" t="s">
        <v>248</v>
      </c>
      <c r="C42" s="235"/>
      <c r="D42" s="974">
        <v>2215</v>
      </c>
      <c r="E42" s="974">
        <v>2215</v>
      </c>
      <c r="F42" s="1025">
        <f t="shared" si="0"/>
        <v>1</v>
      </c>
      <c r="G42" s="57"/>
    </row>
    <row r="43" spans="1:7" s="49" customFormat="1" ht="12">
      <c r="A43" s="150"/>
      <c r="B43" s="789" t="s">
        <v>1250</v>
      </c>
      <c r="C43" s="235"/>
      <c r="D43" s="974">
        <v>1949</v>
      </c>
      <c r="E43" s="974">
        <v>1949</v>
      </c>
      <c r="F43" s="1025">
        <f t="shared" si="0"/>
        <v>1</v>
      </c>
      <c r="G43" s="57"/>
    </row>
    <row r="44" spans="1:7" s="49" customFormat="1" ht="12">
      <c r="A44" s="150"/>
      <c r="B44" s="789" t="s">
        <v>1251</v>
      </c>
      <c r="C44" s="235"/>
      <c r="D44" s="974">
        <v>997</v>
      </c>
      <c r="E44" s="974">
        <v>998</v>
      </c>
      <c r="F44" s="1025">
        <f t="shared" si="0"/>
        <v>1.0010030090270812</v>
      </c>
      <c r="G44" s="57"/>
    </row>
    <row r="45" spans="1:7" s="49" customFormat="1" ht="12">
      <c r="A45" s="150"/>
      <c r="B45" s="902" t="s">
        <v>12</v>
      </c>
      <c r="C45" s="747"/>
      <c r="D45" s="976">
        <v>1015791</v>
      </c>
      <c r="E45" s="976">
        <v>155853</v>
      </c>
      <c r="F45" s="1026">
        <f t="shared" si="0"/>
        <v>0.15343018396500854</v>
      </c>
      <c r="G45" s="70"/>
    </row>
    <row r="46" spans="1:7" s="49" customFormat="1" ht="12">
      <c r="A46" s="74"/>
      <c r="B46" s="643" t="s">
        <v>926</v>
      </c>
      <c r="C46" s="263">
        <f>SUM(C26:C40)</f>
        <v>2305319</v>
      </c>
      <c r="D46" s="263">
        <f>SUM(D26:D40)-D35-D36-D38-D39</f>
        <v>2126498</v>
      </c>
      <c r="E46" s="263">
        <f>SUM(E26:E40)-E35-E36-E38-E39</f>
        <v>1009696</v>
      </c>
      <c r="F46" s="1022">
        <f t="shared" si="0"/>
        <v>0.47481634123333294</v>
      </c>
      <c r="G46" s="70"/>
    </row>
    <row r="47" spans="1:7" s="49" customFormat="1" ht="12">
      <c r="A47" s="69">
        <v>4131</v>
      </c>
      <c r="B47" s="198" t="s">
        <v>1047</v>
      </c>
      <c r="C47" s="154">
        <v>50000</v>
      </c>
      <c r="D47" s="154">
        <v>50000</v>
      </c>
      <c r="E47" s="154">
        <v>26993</v>
      </c>
      <c r="F47" s="645">
        <f t="shared" si="0"/>
        <v>0.53986</v>
      </c>
      <c r="G47" s="221"/>
    </row>
    <row r="48" spans="1:7" s="49" customFormat="1" ht="12">
      <c r="A48" s="69"/>
      <c r="B48" s="789" t="s">
        <v>11</v>
      </c>
      <c r="C48" s="154"/>
      <c r="D48" s="153">
        <v>1522</v>
      </c>
      <c r="E48" s="153">
        <v>1521</v>
      </c>
      <c r="F48" s="1025">
        <f t="shared" si="0"/>
        <v>0.9993429697766097</v>
      </c>
      <c r="G48" s="221"/>
    </row>
    <row r="49" spans="1:7" s="49" customFormat="1" ht="12">
      <c r="A49" s="69"/>
      <c r="B49" s="789" t="s">
        <v>12</v>
      </c>
      <c r="C49" s="154"/>
      <c r="D49" s="153">
        <v>48478</v>
      </c>
      <c r="E49" s="153">
        <v>25472</v>
      </c>
      <c r="F49" s="1025">
        <f t="shared" si="0"/>
        <v>0.5254342175832336</v>
      </c>
      <c r="G49" s="221"/>
    </row>
    <row r="50" spans="1:7" s="49" customFormat="1" ht="12" customHeight="1">
      <c r="A50" s="69">
        <v>4132</v>
      </c>
      <c r="B50" s="198" t="s">
        <v>599</v>
      </c>
      <c r="C50" s="154">
        <v>30000</v>
      </c>
      <c r="D50" s="154">
        <v>35676</v>
      </c>
      <c r="E50" s="154">
        <v>25087</v>
      </c>
      <c r="F50" s="645">
        <f t="shared" si="0"/>
        <v>0.7031898194864895</v>
      </c>
      <c r="G50" s="221"/>
    </row>
    <row r="51" spans="1:7" s="49" customFormat="1" ht="12" customHeight="1">
      <c r="A51" s="69"/>
      <c r="B51" s="445" t="s">
        <v>223</v>
      </c>
      <c r="C51" s="154"/>
      <c r="D51" s="153"/>
      <c r="E51" s="153">
        <v>1244</v>
      </c>
      <c r="F51" s="1025"/>
      <c r="G51" s="221"/>
    </row>
    <row r="52" spans="1:7" s="49" customFormat="1" ht="12" customHeight="1">
      <c r="A52" s="69"/>
      <c r="B52" s="445" t="s">
        <v>1441</v>
      </c>
      <c r="C52" s="154"/>
      <c r="D52" s="153">
        <v>35676</v>
      </c>
      <c r="E52" s="153">
        <v>23843</v>
      </c>
      <c r="F52" s="1025">
        <f t="shared" si="0"/>
        <v>0.6683204395111559</v>
      </c>
      <c r="G52" s="221"/>
    </row>
    <row r="53" spans="1:7" s="49" customFormat="1" ht="12.75" customHeight="1">
      <c r="A53" s="69">
        <v>4133</v>
      </c>
      <c r="B53" s="198" t="s">
        <v>1048</v>
      </c>
      <c r="C53" s="154">
        <v>190000</v>
      </c>
      <c r="D53" s="154">
        <v>270896</v>
      </c>
      <c r="E53" s="154">
        <v>175784</v>
      </c>
      <c r="F53" s="645">
        <f t="shared" si="0"/>
        <v>0.6488984702616503</v>
      </c>
      <c r="G53" s="57"/>
    </row>
    <row r="54" spans="1:7" s="49" customFormat="1" ht="12.75" customHeight="1">
      <c r="A54" s="69"/>
      <c r="B54" s="789" t="s">
        <v>11</v>
      </c>
      <c r="C54" s="154"/>
      <c r="D54" s="153">
        <v>1160</v>
      </c>
      <c r="E54" s="153">
        <v>914</v>
      </c>
      <c r="F54" s="1025">
        <f t="shared" si="0"/>
        <v>0.7879310344827586</v>
      </c>
      <c r="G54" s="57"/>
    </row>
    <row r="55" spans="1:7" s="49" customFormat="1" ht="12.75" customHeight="1">
      <c r="A55" s="69"/>
      <c r="B55" s="789" t="s">
        <v>12</v>
      </c>
      <c r="C55" s="154"/>
      <c r="D55" s="153">
        <v>269736</v>
      </c>
      <c r="E55" s="153">
        <v>174870</v>
      </c>
      <c r="F55" s="1025">
        <f t="shared" si="0"/>
        <v>0.6483005605480915</v>
      </c>
      <c r="G55" s="209"/>
    </row>
    <row r="56" spans="1:7" s="49" customFormat="1" ht="12">
      <c r="A56" s="69">
        <v>4134</v>
      </c>
      <c r="B56" s="198" t="s">
        <v>934</v>
      </c>
      <c r="C56" s="154">
        <v>150000</v>
      </c>
      <c r="D56" s="154">
        <v>274490</v>
      </c>
      <c r="E56" s="154">
        <v>189587</v>
      </c>
      <c r="F56" s="645">
        <f t="shared" si="0"/>
        <v>0.690688185361944</v>
      </c>
      <c r="G56" s="209" t="s">
        <v>511</v>
      </c>
    </row>
    <row r="57" spans="1:7" s="49" customFormat="1" ht="12">
      <c r="A57" s="74">
        <v>4135</v>
      </c>
      <c r="B57" s="972" t="s">
        <v>1049</v>
      </c>
      <c r="C57" s="164"/>
      <c r="D57" s="164">
        <v>65770</v>
      </c>
      <c r="E57" s="164">
        <v>65770</v>
      </c>
      <c r="F57" s="1020">
        <f t="shared" si="0"/>
        <v>1</v>
      </c>
      <c r="G57" s="973" t="s">
        <v>950</v>
      </c>
    </row>
    <row r="58" spans="1:7" s="49" customFormat="1" ht="12">
      <c r="A58" s="69">
        <v>4137</v>
      </c>
      <c r="B58" s="198" t="s">
        <v>1242</v>
      </c>
      <c r="C58" s="154">
        <v>176000</v>
      </c>
      <c r="D58" s="154">
        <v>381804</v>
      </c>
      <c r="E58" s="154">
        <v>381804</v>
      </c>
      <c r="F58" s="645">
        <f t="shared" si="0"/>
        <v>1</v>
      </c>
      <c r="G58" s="69"/>
    </row>
    <row r="59" spans="1:7" s="49" customFormat="1" ht="12">
      <c r="A59" s="69"/>
      <c r="B59" s="789" t="s">
        <v>16</v>
      </c>
      <c r="C59" s="154"/>
      <c r="D59" s="153">
        <v>973</v>
      </c>
      <c r="E59" s="153">
        <v>973</v>
      </c>
      <c r="F59" s="1025">
        <f t="shared" si="0"/>
        <v>1</v>
      </c>
      <c r="G59" s="69"/>
    </row>
    <row r="60" spans="1:7" s="49" customFormat="1" ht="12">
      <c r="A60" s="69"/>
      <c r="B60" s="789" t="s">
        <v>17</v>
      </c>
      <c r="C60" s="154"/>
      <c r="D60" s="153">
        <v>249</v>
      </c>
      <c r="E60" s="153">
        <v>249</v>
      </c>
      <c r="F60" s="1025">
        <f t="shared" si="0"/>
        <v>1</v>
      </c>
      <c r="G60" s="69"/>
    </row>
    <row r="61" spans="1:7" s="49" customFormat="1" ht="12">
      <c r="A61" s="69"/>
      <c r="B61" s="789" t="s">
        <v>1250</v>
      </c>
      <c r="C61" s="154"/>
      <c r="D61" s="153">
        <v>44042</v>
      </c>
      <c r="E61" s="153">
        <v>44042</v>
      </c>
      <c r="F61" s="1025">
        <f t="shared" si="0"/>
        <v>1</v>
      </c>
      <c r="G61" s="69"/>
    </row>
    <row r="62" spans="1:7" s="49" customFormat="1" ht="12">
      <c r="A62" s="69"/>
      <c r="B62" s="789" t="s">
        <v>603</v>
      </c>
      <c r="C62" s="154"/>
      <c r="D62" s="153">
        <v>7241</v>
      </c>
      <c r="E62" s="153">
        <v>7241</v>
      </c>
      <c r="F62" s="1025">
        <f t="shared" si="0"/>
        <v>1</v>
      </c>
      <c r="G62" s="69"/>
    </row>
    <row r="63" spans="1:7" s="49" customFormat="1" ht="12">
      <c r="A63" s="69"/>
      <c r="B63" s="789" t="s">
        <v>1251</v>
      </c>
      <c r="C63" s="154"/>
      <c r="D63" s="153">
        <v>256667</v>
      </c>
      <c r="E63" s="153">
        <v>256667</v>
      </c>
      <c r="F63" s="1025">
        <f t="shared" si="0"/>
        <v>1</v>
      </c>
      <c r="G63" s="69"/>
    </row>
    <row r="64" spans="1:7" s="49" customFormat="1" ht="12">
      <c r="A64" s="69"/>
      <c r="B64" s="902" t="s">
        <v>12</v>
      </c>
      <c r="C64" s="154"/>
      <c r="D64" s="153">
        <v>72632</v>
      </c>
      <c r="E64" s="153">
        <v>72632</v>
      </c>
      <c r="F64" s="1025">
        <f t="shared" si="0"/>
        <v>1</v>
      </c>
      <c r="G64" s="69"/>
    </row>
    <row r="65" spans="1:7" s="49" customFormat="1" ht="12">
      <c r="A65" s="22">
        <v>4100</v>
      </c>
      <c r="B65" s="23" t="s">
        <v>976</v>
      </c>
      <c r="C65" s="45">
        <f>SUM(C46:C58)</f>
        <v>2901319</v>
      </c>
      <c r="D65" s="45">
        <f>SUM(D46:D58)-D48-D49-D54-D55-D51-D52</f>
        <v>3205134</v>
      </c>
      <c r="E65" s="45">
        <f>SUM(E46:E58)-E48-E49-E54-E55-E51-E52</f>
        <v>1874721</v>
      </c>
      <c r="F65" s="1022">
        <f t="shared" si="0"/>
        <v>0.5849118944792948</v>
      </c>
      <c r="G65" s="205"/>
    </row>
    <row r="66" spans="1:7" s="49" customFormat="1" ht="12">
      <c r="A66" s="50"/>
      <c r="B66" s="24" t="s">
        <v>608</v>
      </c>
      <c r="C66" s="154"/>
      <c r="D66" s="154"/>
      <c r="E66" s="154"/>
      <c r="F66" s="645"/>
      <c r="G66" s="57"/>
    </row>
    <row r="67" spans="1:7" s="49" customFormat="1" ht="12">
      <c r="A67" s="157">
        <v>4211</v>
      </c>
      <c r="B67" s="211" t="s">
        <v>616</v>
      </c>
      <c r="C67" s="154"/>
      <c r="D67" s="154">
        <v>4494</v>
      </c>
      <c r="E67" s="154">
        <v>4494</v>
      </c>
      <c r="F67" s="645">
        <f t="shared" si="0"/>
        <v>1</v>
      </c>
      <c r="G67" s="57"/>
    </row>
    <row r="68" spans="1:7" s="49" customFormat="1" ht="12">
      <c r="A68" s="157">
        <v>4213</v>
      </c>
      <c r="B68" s="211" t="s">
        <v>618</v>
      </c>
      <c r="C68" s="154"/>
      <c r="D68" s="154">
        <v>3257</v>
      </c>
      <c r="E68" s="154">
        <v>3257</v>
      </c>
      <c r="F68" s="645">
        <f t="shared" si="0"/>
        <v>1</v>
      </c>
      <c r="G68" s="57"/>
    </row>
    <row r="69" spans="1:7" s="49" customFormat="1" ht="12">
      <c r="A69" s="157">
        <v>4215</v>
      </c>
      <c r="B69" s="211" t="s">
        <v>130</v>
      </c>
      <c r="C69" s="154"/>
      <c r="D69" s="154">
        <v>1121</v>
      </c>
      <c r="E69" s="154">
        <v>1121</v>
      </c>
      <c r="F69" s="645">
        <f t="shared" si="0"/>
        <v>1</v>
      </c>
      <c r="G69" s="57"/>
    </row>
    <row r="70" spans="1:7" s="49" customFormat="1" ht="12">
      <c r="A70" s="157">
        <v>4217</v>
      </c>
      <c r="B70" s="211" t="s">
        <v>129</v>
      </c>
      <c r="C70" s="154"/>
      <c r="D70" s="154">
        <v>2441</v>
      </c>
      <c r="E70" s="154">
        <v>2441</v>
      </c>
      <c r="F70" s="645">
        <f t="shared" si="0"/>
        <v>1</v>
      </c>
      <c r="G70" s="57"/>
    </row>
    <row r="71" spans="1:7" s="49" customFormat="1" ht="12">
      <c r="A71" s="157">
        <v>4219</v>
      </c>
      <c r="B71" s="211" t="s">
        <v>619</v>
      </c>
      <c r="C71" s="154"/>
      <c r="D71" s="154">
        <v>8867</v>
      </c>
      <c r="E71" s="154">
        <v>8867</v>
      </c>
      <c r="F71" s="645">
        <f t="shared" si="0"/>
        <v>1</v>
      </c>
      <c r="G71" s="57"/>
    </row>
    <row r="72" spans="1:7" s="49" customFormat="1" ht="12">
      <c r="A72" s="157">
        <v>4221</v>
      </c>
      <c r="B72" s="211" t="s">
        <v>617</v>
      </c>
      <c r="C72" s="154"/>
      <c r="D72" s="154">
        <v>5222</v>
      </c>
      <c r="E72" s="154">
        <v>5222</v>
      </c>
      <c r="F72" s="645">
        <f t="shared" si="0"/>
        <v>1</v>
      </c>
      <c r="G72" s="57"/>
    </row>
    <row r="73" spans="1:7" s="49" customFormat="1" ht="12">
      <c r="A73" s="157">
        <v>4223</v>
      </c>
      <c r="B73" s="211" t="s">
        <v>627</v>
      </c>
      <c r="C73" s="154"/>
      <c r="D73" s="154">
        <v>4234</v>
      </c>
      <c r="E73" s="154">
        <v>4234</v>
      </c>
      <c r="F73" s="645">
        <f t="shared" si="0"/>
        <v>1</v>
      </c>
      <c r="G73" s="57"/>
    </row>
    <row r="74" spans="1:7" s="49" customFormat="1" ht="12">
      <c r="A74" s="157">
        <v>4225</v>
      </c>
      <c r="B74" s="211" t="s">
        <v>628</v>
      </c>
      <c r="C74" s="154"/>
      <c r="D74" s="154">
        <v>11118</v>
      </c>
      <c r="E74" s="154">
        <v>11118</v>
      </c>
      <c r="F74" s="645">
        <f t="shared" si="0"/>
        <v>1</v>
      </c>
      <c r="G74" s="57"/>
    </row>
    <row r="75" spans="1:7" s="49" customFormat="1" ht="12">
      <c r="A75" s="157">
        <v>4227</v>
      </c>
      <c r="B75" s="211" t="s">
        <v>629</v>
      </c>
      <c r="C75" s="154"/>
      <c r="D75" s="154">
        <v>10028</v>
      </c>
      <c r="E75" s="154">
        <v>10028</v>
      </c>
      <c r="F75" s="645">
        <f t="shared" si="0"/>
        <v>1</v>
      </c>
      <c r="G75" s="57"/>
    </row>
    <row r="76" spans="1:7" s="49" customFormat="1" ht="12">
      <c r="A76" s="157">
        <v>4231</v>
      </c>
      <c r="B76" s="211" t="s">
        <v>630</v>
      </c>
      <c r="C76" s="154"/>
      <c r="D76" s="154"/>
      <c r="E76" s="154"/>
      <c r="F76" s="645"/>
      <c r="G76" s="57"/>
    </row>
    <row r="77" spans="1:7" s="49" customFormat="1" ht="12">
      <c r="A77" s="157">
        <v>4235</v>
      </c>
      <c r="B77" s="211" t="s">
        <v>631</v>
      </c>
      <c r="C77" s="154"/>
      <c r="D77" s="154">
        <v>2613</v>
      </c>
      <c r="E77" s="154">
        <v>2613</v>
      </c>
      <c r="F77" s="645">
        <f aca="true" t="shared" si="1" ref="F77:F122">SUM(E77/D77)</f>
        <v>1</v>
      </c>
      <c r="G77" s="57"/>
    </row>
    <row r="78" spans="1:7" s="49" customFormat="1" ht="12">
      <c r="A78" s="157">
        <v>4237</v>
      </c>
      <c r="B78" s="211" t="s">
        <v>641</v>
      </c>
      <c r="C78" s="154"/>
      <c r="D78" s="154">
        <v>5236</v>
      </c>
      <c r="E78" s="154">
        <v>5236</v>
      </c>
      <c r="F78" s="645">
        <f t="shared" si="1"/>
        <v>1</v>
      </c>
      <c r="G78" s="57"/>
    </row>
    <row r="79" spans="1:7" s="49" customFormat="1" ht="12">
      <c r="A79" s="157">
        <v>4239</v>
      </c>
      <c r="B79" s="211" t="s">
        <v>632</v>
      </c>
      <c r="C79" s="154"/>
      <c r="D79" s="154">
        <v>8452</v>
      </c>
      <c r="E79" s="154">
        <v>8452</v>
      </c>
      <c r="F79" s="645">
        <f t="shared" si="1"/>
        <v>1</v>
      </c>
      <c r="G79" s="57"/>
    </row>
    <row r="80" spans="1:7" s="49" customFormat="1" ht="12">
      <c r="A80" s="157">
        <v>4241</v>
      </c>
      <c r="B80" s="211" t="s">
        <v>634</v>
      </c>
      <c r="C80" s="154"/>
      <c r="D80" s="154"/>
      <c r="E80" s="154"/>
      <c r="F80" s="645"/>
      <c r="G80" s="57"/>
    </row>
    <row r="81" spans="1:7" s="49" customFormat="1" ht="12">
      <c r="A81" s="157">
        <v>4243</v>
      </c>
      <c r="B81" s="211" t="s">
        <v>642</v>
      </c>
      <c r="C81" s="154"/>
      <c r="D81" s="154">
        <v>20578</v>
      </c>
      <c r="E81" s="154">
        <v>20578</v>
      </c>
      <c r="F81" s="645">
        <f t="shared" si="1"/>
        <v>1</v>
      </c>
      <c r="G81" s="57"/>
    </row>
    <row r="82" spans="1:7" s="49" customFormat="1" ht="12">
      <c r="A82" s="157">
        <v>4251</v>
      </c>
      <c r="B82" s="211" t="s">
        <v>643</v>
      </c>
      <c r="C82" s="154"/>
      <c r="D82" s="154">
        <v>13001</v>
      </c>
      <c r="E82" s="154">
        <v>13001</v>
      </c>
      <c r="F82" s="645">
        <f t="shared" si="1"/>
        <v>1</v>
      </c>
      <c r="G82" s="57"/>
    </row>
    <row r="83" spans="1:7" s="49" customFormat="1" ht="12">
      <c r="A83" s="157">
        <v>4253</v>
      </c>
      <c r="B83" s="211" t="s">
        <v>644</v>
      </c>
      <c r="C83" s="154"/>
      <c r="D83" s="154">
        <v>14727</v>
      </c>
      <c r="E83" s="154">
        <v>14727</v>
      </c>
      <c r="F83" s="645">
        <f t="shared" si="1"/>
        <v>1</v>
      </c>
      <c r="G83" s="57"/>
    </row>
    <row r="84" spans="1:7" s="49" customFormat="1" ht="12">
      <c r="A84" s="157">
        <v>4255</v>
      </c>
      <c r="B84" s="211" t="s">
        <v>645</v>
      </c>
      <c r="C84" s="154"/>
      <c r="D84" s="154">
        <v>16186</v>
      </c>
      <c r="E84" s="154">
        <v>16186</v>
      </c>
      <c r="F84" s="645">
        <f t="shared" si="1"/>
        <v>1</v>
      </c>
      <c r="G84" s="57"/>
    </row>
    <row r="85" spans="1:7" s="49" customFormat="1" ht="12">
      <c r="A85" s="157">
        <v>4257</v>
      </c>
      <c r="B85" s="211" t="s">
        <v>131</v>
      </c>
      <c r="C85" s="154"/>
      <c r="D85" s="154">
        <v>4533</v>
      </c>
      <c r="E85" s="154">
        <v>4533</v>
      </c>
      <c r="F85" s="645">
        <f t="shared" si="1"/>
        <v>1</v>
      </c>
      <c r="G85" s="57"/>
    </row>
    <row r="86" spans="1:7" s="49" customFormat="1" ht="12">
      <c r="A86" s="157">
        <v>4261</v>
      </c>
      <c r="B86" s="211" t="s">
        <v>646</v>
      </c>
      <c r="C86" s="154"/>
      <c r="D86" s="154">
        <v>13499</v>
      </c>
      <c r="E86" s="154">
        <v>13499</v>
      </c>
      <c r="F86" s="645">
        <f t="shared" si="1"/>
        <v>1</v>
      </c>
      <c r="G86" s="57"/>
    </row>
    <row r="87" spans="1:7" s="49" customFormat="1" ht="12">
      <c r="A87" s="490">
        <v>4265</v>
      </c>
      <c r="B87" s="491" t="s">
        <v>40</v>
      </c>
      <c r="C87" s="154">
        <v>150000</v>
      </c>
      <c r="D87" s="154"/>
      <c r="E87" s="154"/>
      <c r="F87" s="645"/>
      <c r="G87" s="57"/>
    </row>
    <row r="88" spans="1:7" s="644" customFormat="1" ht="12">
      <c r="A88" s="741">
        <v>4270</v>
      </c>
      <c r="B88" s="971" t="s">
        <v>515</v>
      </c>
      <c r="C88" s="235">
        <v>1176000</v>
      </c>
      <c r="D88" s="235"/>
      <c r="E88" s="235"/>
      <c r="F88" s="645"/>
      <c r="G88" s="624"/>
    </row>
    <row r="89" spans="1:7" s="644" customFormat="1" ht="12">
      <c r="A89" s="793">
        <v>4281</v>
      </c>
      <c r="B89" s="794" t="s">
        <v>1285</v>
      </c>
      <c r="C89" s="611"/>
      <c r="D89" s="611">
        <v>9315</v>
      </c>
      <c r="E89" s="611">
        <v>6485</v>
      </c>
      <c r="F89" s="645">
        <f t="shared" si="1"/>
        <v>0.6961889425657541</v>
      </c>
      <c r="G89" s="623"/>
    </row>
    <row r="90" spans="1:7" s="49" customFormat="1" ht="12">
      <c r="A90" s="226">
        <v>4200</v>
      </c>
      <c r="B90" s="195" t="s">
        <v>976</v>
      </c>
      <c r="C90" s="88">
        <f>SUM(C67:C88)</f>
        <v>1326000</v>
      </c>
      <c r="D90" s="88">
        <f>SUM(D67:D89)</f>
        <v>158922</v>
      </c>
      <c r="E90" s="88">
        <f>SUM(E67:E89)</f>
        <v>156092</v>
      </c>
      <c r="F90" s="1022">
        <f t="shared" si="1"/>
        <v>0.9821925221177684</v>
      </c>
      <c r="G90" s="231"/>
    </row>
    <row r="91" spans="1:7" s="63" customFormat="1" ht="12">
      <c r="A91" s="15"/>
      <c r="B91" s="24" t="s">
        <v>1391</v>
      </c>
      <c r="C91" s="154"/>
      <c r="D91" s="154"/>
      <c r="E91" s="154"/>
      <c r="F91" s="645"/>
      <c r="G91" s="64"/>
    </row>
    <row r="92" spans="1:7" s="49" customFormat="1" ht="12">
      <c r="A92" s="69">
        <v>4310</v>
      </c>
      <c r="B92" s="128" t="s">
        <v>972</v>
      </c>
      <c r="C92" s="154">
        <v>20000</v>
      </c>
      <c r="D92" s="154">
        <v>21762</v>
      </c>
      <c r="E92" s="154">
        <v>20262</v>
      </c>
      <c r="F92" s="645">
        <f t="shared" si="1"/>
        <v>0.931072511717673</v>
      </c>
      <c r="G92" s="57"/>
    </row>
    <row r="93" spans="1:7" s="49" customFormat="1" ht="12">
      <c r="A93" s="69"/>
      <c r="B93" s="789" t="s">
        <v>11</v>
      </c>
      <c r="C93" s="154"/>
      <c r="D93" s="153">
        <v>413</v>
      </c>
      <c r="E93" s="153">
        <v>413</v>
      </c>
      <c r="F93" s="1025">
        <f t="shared" si="1"/>
        <v>1</v>
      </c>
      <c r="G93" s="57"/>
    </row>
    <row r="94" spans="1:7" s="49" customFormat="1" ht="12">
      <c r="A94" s="69"/>
      <c r="B94" s="789" t="s">
        <v>12</v>
      </c>
      <c r="C94" s="154"/>
      <c r="D94" s="153">
        <v>21349</v>
      </c>
      <c r="E94" s="153">
        <v>19849</v>
      </c>
      <c r="F94" s="1025">
        <f t="shared" si="1"/>
        <v>0.9297390978500164</v>
      </c>
      <c r="G94" s="57"/>
    </row>
    <row r="95" spans="1:7" s="49" customFormat="1" ht="12">
      <c r="A95" s="69">
        <v>4321</v>
      </c>
      <c r="B95" s="128" t="s">
        <v>1236</v>
      </c>
      <c r="C95" s="154">
        <v>43085</v>
      </c>
      <c r="D95" s="154">
        <v>46743</v>
      </c>
      <c r="E95" s="154">
        <v>46743</v>
      </c>
      <c r="F95" s="645">
        <f t="shared" si="1"/>
        <v>1</v>
      </c>
      <c r="G95" s="57"/>
    </row>
    <row r="96" spans="1:7" s="49" customFormat="1" ht="12">
      <c r="A96" s="69">
        <v>4322</v>
      </c>
      <c r="B96" s="128" t="s">
        <v>1237</v>
      </c>
      <c r="C96" s="154">
        <v>17000</v>
      </c>
      <c r="D96" s="154">
        <v>25558</v>
      </c>
      <c r="E96" s="154">
        <v>25558</v>
      </c>
      <c r="F96" s="645">
        <f t="shared" si="1"/>
        <v>1</v>
      </c>
      <c r="G96" s="57"/>
    </row>
    <row r="97" spans="1:7" s="49" customFormat="1" ht="12">
      <c r="A97" s="150">
        <v>4340</v>
      </c>
      <c r="B97" s="795" t="s">
        <v>624</v>
      </c>
      <c r="C97" s="235">
        <v>148170</v>
      </c>
      <c r="D97" s="235">
        <v>168764</v>
      </c>
      <c r="E97" s="235">
        <v>94745</v>
      </c>
      <c r="F97" s="645">
        <f t="shared" si="1"/>
        <v>0.5614052760067313</v>
      </c>
      <c r="G97" s="57"/>
    </row>
    <row r="98" spans="1:7" s="49" customFormat="1" ht="12">
      <c r="A98" s="150"/>
      <c r="B98" s="978" t="s">
        <v>223</v>
      </c>
      <c r="C98" s="235"/>
      <c r="D98" s="974">
        <v>154995</v>
      </c>
      <c r="E98" s="974">
        <v>80976</v>
      </c>
      <c r="F98" s="1025">
        <f t="shared" si="1"/>
        <v>0.5224426594406271</v>
      </c>
      <c r="G98" s="57"/>
    </row>
    <row r="99" spans="1:7" s="49" customFormat="1" ht="12">
      <c r="A99" s="150"/>
      <c r="B99" s="978" t="s">
        <v>224</v>
      </c>
      <c r="C99" s="235"/>
      <c r="D99" s="974">
        <v>13769</v>
      </c>
      <c r="E99" s="974">
        <v>13769</v>
      </c>
      <c r="F99" s="1025">
        <f t="shared" si="1"/>
        <v>1</v>
      </c>
      <c r="G99" s="57"/>
    </row>
    <row r="100" spans="1:7" s="49" customFormat="1" ht="12">
      <c r="A100" s="69">
        <v>4351</v>
      </c>
      <c r="B100" s="128" t="s">
        <v>132</v>
      </c>
      <c r="C100" s="154">
        <v>700</v>
      </c>
      <c r="D100" s="154">
        <v>1825</v>
      </c>
      <c r="E100" s="154">
        <v>1825</v>
      </c>
      <c r="F100" s="645">
        <f t="shared" si="1"/>
        <v>1</v>
      </c>
      <c r="G100" s="57"/>
    </row>
    <row r="101" spans="1:7" s="49" customFormat="1" ht="12">
      <c r="A101" s="834">
        <v>4352</v>
      </c>
      <c r="B101" s="835" t="s">
        <v>612</v>
      </c>
      <c r="C101" s="836"/>
      <c r="D101" s="836">
        <v>7800</v>
      </c>
      <c r="E101" s="836">
        <v>6156</v>
      </c>
      <c r="F101" s="645">
        <f t="shared" si="1"/>
        <v>0.7892307692307692</v>
      </c>
      <c r="G101" s="57"/>
    </row>
    <row r="102" spans="1:7" s="63" customFormat="1" ht="12">
      <c r="A102" s="205">
        <v>4300</v>
      </c>
      <c r="B102" s="23" t="s">
        <v>976</v>
      </c>
      <c r="C102" s="165">
        <f>SUM(C92:C100)</f>
        <v>228955</v>
      </c>
      <c r="D102" s="165">
        <f>SUM(D92:D101)-D93-D94-D98-D99</f>
        <v>272452</v>
      </c>
      <c r="E102" s="165">
        <f>SUM(E92:E101)-E93-E94-E98-E99</f>
        <v>195289</v>
      </c>
      <c r="F102" s="1022">
        <f t="shared" si="1"/>
        <v>0.7167831397824204</v>
      </c>
      <c r="G102" s="105"/>
    </row>
    <row r="103" spans="1:7" s="63" customFormat="1" ht="12.75">
      <c r="A103" s="22"/>
      <c r="B103" s="286" t="s">
        <v>1121</v>
      </c>
      <c r="C103" s="5"/>
      <c r="D103" s="5"/>
      <c r="E103" s="5"/>
      <c r="F103" s="1023"/>
      <c r="G103" s="205"/>
    </row>
    <row r="104" spans="1:7" s="63" customFormat="1" ht="12">
      <c r="A104" s="285"/>
      <c r="B104" s="26" t="s">
        <v>606</v>
      </c>
      <c r="C104" s="232"/>
      <c r="D104" s="232"/>
      <c r="E104" s="232"/>
      <c r="F104" s="645"/>
      <c r="G104" s="64"/>
    </row>
    <row r="105" spans="1:7" s="63" customFormat="1" ht="12">
      <c r="A105" s="69">
        <v>4502</v>
      </c>
      <c r="B105" s="128" t="s">
        <v>1247</v>
      </c>
      <c r="C105" s="154"/>
      <c r="D105" s="154">
        <v>38068</v>
      </c>
      <c r="E105" s="154">
        <v>38068</v>
      </c>
      <c r="F105" s="645">
        <f t="shared" si="1"/>
        <v>1</v>
      </c>
      <c r="G105" s="69"/>
    </row>
    <row r="106" spans="1:7" s="63" customFormat="1" ht="12">
      <c r="A106" s="69"/>
      <c r="B106" s="789" t="s">
        <v>11</v>
      </c>
      <c r="C106" s="154"/>
      <c r="D106" s="153"/>
      <c r="E106" s="153"/>
      <c r="F106" s="645"/>
      <c r="G106" s="69"/>
    </row>
    <row r="107" spans="1:7" s="63" customFormat="1" ht="12">
      <c r="A107" s="69"/>
      <c r="B107" s="789" t="s">
        <v>12</v>
      </c>
      <c r="C107" s="154"/>
      <c r="D107" s="153">
        <v>38068</v>
      </c>
      <c r="E107" s="153">
        <v>38068</v>
      </c>
      <c r="F107" s="645">
        <f t="shared" si="1"/>
        <v>1</v>
      </c>
      <c r="G107" s="69"/>
    </row>
    <row r="108" spans="1:7" s="63" customFormat="1" ht="12">
      <c r="A108" s="23">
        <v>4500</v>
      </c>
      <c r="B108" s="23" t="s">
        <v>976</v>
      </c>
      <c r="C108" s="165">
        <f>SUM(C105:C105)</f>
        <v>0</v>
      </c>
      <c r="D108" s="165">
        <f>SUM(D105)</f>
        <v>38068</v>
      </c>
      <c r="E108" s="165">
        <f>SUM(E105)</f>
        <v>38068</v>
      </c>
      <c r="F108" s="1023">
        <f t="shared" si="1"/>
        <v>1</v>
      </c>
      <c r="G108" s="105"/>
    </row>
    <row r="109" spans="1:7" s="63" customFormat="1" ht="12">
      <c r="A109" s="80"/>
      <c r="B109" s="253" t="s">
        <v>195</v>
      </c>
      <c r="C109" s="82"/>
      <c r="D109" s="82"/>
      <c r="E109" s="82"/>
      <c r="F109" s="645"/>
      <c r="G109" s="64"/>
    </row>
    <row r="110" spans="1:7" s="63" customFormat="1" ht="12">
      <c r="A110" s="80"/>
      <c r="B110" s="154" t="s">
        <v>1039</v>
      </c>
      <c r="C110" s="82"/>
      <c r="D110" s="273">
        <f>SUM(D22+D59+D41)</f>
        <v>10082</v>
      </c>
      <c r="E110" s="273">
        <f>SUM(E22+E59+E41)</f>
        <v>9610</v>
      </c>
      <c r="F110" s="645">
        <f t="shared" si="1"/>
        <v>0.9531838920849038</v>
      </c>
      <c r="G110" s="64"/>
    </row>
    <row r="111" spans="1:7" s="63" customFormat="1" ht="12">
      <c r="A111" s="80"/>
      <c r="B111" s="154" t="s">
        <v>21</v>
      </c>
      <c r="C111" s="82"/>
      <c r="D111" s="273">
        <f>SUM(D23+D60+D42)</f>
        <v>2592</v>
      </c>
      <c r="E111" s="273">
        <f>SUM(E23+E60+E42)</f>
        <v>2464</v>
      </c>
      <c r="F111" s="645">
        <f t="shared" si="1"/>
        <v>0.9506172839506173</v>
      </c>
      <c r="G111" s="64"/>
    </row>
    <row r="112" spans="1:7" s="49" customFormat="1" ht="12">
      <c r="A112" s="80"/>
      <c r="B112" s="36" t="s">
        <v>1061</v>
      </c>
      <c r="C112" s="273">
        <f>SUM(C57)</f>
        <v>0</v>
      </c>
      <c r="D112" s="273">
        <f>SUM(D106+D35+D38+D48+D54+D61+D93+D89+D43+D12+D99)</f>
        <v>80000</v>
      </c>
      <c r="E112" s="273">
        <f>SUM(E106+E35+E38+E48+E54+E61+E93+E89+E43+E12+E99)</f>
        <v>77042</v>
      </c>
      <c r="F112" s="645">
        <f t="shared" si="1"/>
        <v>0.963025</v>
      </c>
      <c r="G112" s="57"/>
    </row>
    <row r="113" spans="1:7" ht="12" customHeight="1">
      <c r="A113" s="83"/>
      <c r="B113" s="36" t="s">
        <v>1054</v>
      </c>
      <c r="C113" s="177"/>
      <c r="D113" s="154">
        <f>SUM(D62)</f>
        <v>7241</v>
      </c>
      <c r="E113" s="154">
        <f>SUM(E62)</f>
        <v>7241</v>
      </c>
      <c r="F113" s="645">
        <f t="shared" si="1"/>
        <v>1</v>
      </c>
      <c r="G113" s="57"/>
    </row>
    <row r="114" spans="1:7" ht="12" customHeight="1">
      <c r="A114" s="83"/>
      <c r="B114" s="232" t="s">
        <v>150</v>
      </c>
      <c r="C114" s="232">
        <f>SUM(C112:C113)</f>
        <v>0</v>
      </c>
      <c r="D114" s="232">
        <f>SUM(D110:D113)</f>
        <v>99915</v>
      </c>
      <c r="E114" s="232">
        <f>SUM(E110:E113)</f>
        <v>96357</v>
      </c>
      <c r="F114" s="1024">
        <f t="shared" si="1"/>
        <v>0.9643897312715809</v>
      </c>
      <c r="G114" s="57"/>
    </row>
    <row r="115" spans="1:7" ht="12" customHeight="1">
      <c r="A115" s="83"/>
      <c r="B115" s="256" t="s">
        <v>196</v>
      </c>
      <c r="C115" s="177"/>
      <c r="D115" s="177"/>
      <c r="E115" s="177"/>
      <c r="F115" s="645"/>
      <c r="G115" s="57"/>
    </row>
    <row r="116" spans="1:7" ht="12">
      <c r="A116" s="83"/>
      <c r="B116" s="36" t="s">
        <v>555</v>
      </c>
      <c r="C116" s="154">
        <f>SUM(C15+C18+C24+C65+C90+C102)-C112-C113+C108-C20-C56-C50</f>
        <v>4336274</v>
      </c>
      <c r="D116" s="154">
        <f>SUM(D15+D18+D24+D65+D90+D102+D108)-D112-D113-D110-D111-D118-D119-D121</f>
        <v>3036725</v>
      </c>
      <c r="E116" s="154">
        <f>SUM(E15+E18+E24+E65+E90+E102+E108)-E112-E113-E110-E111-E118-E119-E121</f>
        <v>1710130</v>
      </c>
      <c r="F116" s="645">
        <f t="shared" si="1"/>
        <v>0.5631494455375445</v>
      </c>
      <c r="G116" s="57"/>
    </row>
    <row r="117" spans="1:7" ht="12">
      <c r="A117" s="83"/>
      <c r="B117" s="153" t="s">
        <v>570</v>
      </c>
      <c r="C117" s="153">
        <v>425966</v>
      </c>
      <c r="D117" s="153"/>
      <c r="E117" s="153"/>
      <c r="F117" s="645"/>
      <c r="G117" s="57"/>
    </row>
    <row r="118" spans="1:7" s="940" customFormat="1" ht="12">
      <c r="A118" s="490"/>
      <c r="B118" s="154" t="s">
        <v>556</v>
      </c>
      <c r="C118" s="154">
        <f>SUM(C63)</f>
        <v>0</v>
      </c>
      <c r="D118" s="154">
        <f>SUM(D63+D44)</f>
        <v>257664</v>
      </c>
      <c r="E118" s="154">
        <f>SUM(E63+E44)</f>
        <v>257665</v>
      </c>
      <c r="F118" s="645">
        <f t="shared" si="1"/>
        <v>1.0000038810233483</v>
      </c>
      <c r="G118" s="221"/>
    </row>
    <row r="119" spans="1:7" ht="12">
      <c r="A119" s="83"/>
      <c r="B119" s="36" t="s">
        <v>557</v>
      </c>
      <c r="C119" s="154">
        <f>SUM(C20+C56)</f>
        <v>160000</v>
      </c>
      <c r="D119" s="154">
        <f>SUM(D20+D56)</f>
        <v>294729</v>
      </c>
      <c r="E119" s="154">
        <f>SUM(E20+E56)</f>
        <v>195790</v>
      </c>
      <c r="F119" s="645">
        <f t="shared" si="1"/>
        <v>0.6643051752626989</v>
      </c>
      <c r="G119" s="57"/>
    </row>
    <row r="120" spans="1:7" ht="12">
      <c r="A120" s="83"/>
      <c r="B120" s="232" t="s">
        <v>170</v>
      </c>
      <c r="C120" s="232">
        <f>SUM(C116:C119)-C117</f>
        <v>4496274</v>
      </c>
      <c r="D120" s="232">
        <f>SUM(D116:D119)-D117</f>
        <v>3589118</v>
      </c>
      <c r="E120" s="232">
        <f>SUM(E116:E119)-E117</f>
        <v>2163585</v>
      </c>
      <c r="F120" s="1024">
        <f t="shared" si="1"/>
        <v>0.602818018242922</v>
      </c>
      <c r="G120" s="57"/>
    </row>
    <row r="121" spans="1:7" ht="12">
      <c r="A121" s="139"/>
      <c r="B121" s="231" t="s">
        <v>571</v>
      </c>
      <c r="C121" s="164">
        <f>SUM(C50)</f>
        <v>30000</v>
      </c>
      <c r="D121" s="164">
        <f>SUM(D52)</f>
        <v>35676</v>
      </c>
      <c r="E121" s="164">
        <f>SUM(E52)</f>
        <v>23843</v>
      </c>
      <c r="F121" s="645">
        <f t="shared" si="1"/>
        <v>0.6683204395111559</v>
      </c>
      <c r="G121" s="70"/>
    </row>
    <row r="122" spans="1:7" ht="12" customHeight="1">
      <c r="A122" s="139"/>
      <c r="B122" s="231" t="s">
        <v>568</v>
      </c>
      <c r="C122" s="166">
        <f>SUM(C114+C120+C121)</f>
        <v>4526274</v>
      </c>
      <c r="D122" s="166">
        <f>SUM(D114+D120+D121)</f>
        <v>3724709</v>
      </c>
      <c r="E122" s="166">
        <f>SUM(E114+E120+E121)</f>
        <v>2283785</v>
      </c>
      <c r="F122" s="1022">
        <f t="shared" si="1"/>
        <v>0.6131445436408589</v>
      </c>
      <c r="G122" s="70"/>
    </row>
    <row r="123" spans="1:6" ht="12">
      <c r="A123" s="48"/>
      <c r="C123" s="108"/>
      <c r="D123" s="108"/>
      <c r="E123" s="108"/>
      <c r="F123" s="108"/>
    </row>
    <row r="124" ht="12"/>
  </sheetData>
  <mergeCells count="7">
    <mergeCell ref="C3:G3"/>
    <mergeCell ref="A1:G1"/>
    <mergeCell ref="A2:G2"/>
    <mergeCell ref="C5:C7"/>
    <mergeCell ref="F5:F7"/>
    <mergeCell ref="D5:D7"/>
    <mergeCell ref="E5:E7"/>
  </mergeCells>
  <printOptions horizontalCentered="1"/>
  <pageMargins left="0" right="0" top="0.5905511811023623" bottom="0.3937007874015748" header="0.11811023622047245" footer="0"/>
  <pageSetup firstPageNumber="44" useFirstPageNumber="1" horizontalDpi="600" verticalDpi="600" orientation="landscape" paperSize="9" scale="75" r:id="rId1"/>
  <headerFooter alignWithMargins="0">
    <oddFooter>&amp;C&amp;P. oldal</oddFooter>
  </headerFooter>
  <rowBreaks count="2" manualBreakCount="2">
    <brk id="57" max="255" man="1"/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romhanyi.ildiko</cp:lastModifiedBy>
  <cp:lastPrinted>2014-04-28T14:51:42Z</cp:lastPrinted>
  <dcterms:created xsi:type="dcterms:W3CDTF">2004-02-02T11:10:51Z</dcterms:created>
  <dcterms:modified xsi:type="dcterms:W3CDTF">2014-04-30T11:59:05Z</dcterms:modified>
  <cp:category/>
  <cp:version/>
  <cp:contentType/>
  <cp:contentStatus/>
</cp:coreProperties>
</file>