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800" windowWidth="11340" windowHeight="2300" tabRatio="663" activeTab="7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<sst xmlns="http://schemas.openxmlformats.org/spreadsheetml/2006/main" count="3223" uniqueCount="1220">
  <si>
    <t xml:space="preserve">             4118 Lakóház felújítás Balázs Béla u. 32/A-B</t>
  </si>
  <si>
    <t xml:space="preserve">             4119 Balázs B. u. 25. felújítás</t>
  </si>
  <si>
    <t xml:space="preserve">             4121 Felújításokkal kapcsolatos tervezések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</si>
  <si>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</si>
  <si>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</si>
  <si>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</si>
  <si>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</si>
  <si>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</si>
  <si>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</si>
  <si>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</si>
  <si>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</si>
  <si>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</si>
  <si>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</si>
  <si>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</si>
  <si>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</si>
  <si>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</si>
  <si>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</si>
  <si>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</si>
  <si>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</si>
  <si>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</si>
  <si>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</si>
  <si>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</si>
  <si>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</si>
  <si>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</si>
  <si>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</si>
  <si>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</si>
  <si>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</si>
  <si>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</si>
  <si>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</si>
  <si>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</si>
  <si>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</si>
  <si>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</si>
  <si>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</si>
  <si>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</si>
  <si>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</si>
  <si>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</si>
  <si>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</si>
  <si>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</si>
  <si>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</si>
  <si>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</si>
  <si>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</si>
  <si>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</si>
  <si>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</si>
  <si>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</si>
  <si>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</si>
  <si>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</si>
  <si>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</si>
  <si>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</si>
  <si>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</si>
  <si>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</si>
  <si>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</si>
  <si>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</si>
  <si>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</si>
  <si>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</si>
  <si>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</si>
  <si>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</si>
  <si>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</si>
  <si>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</si>
  <si>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</si>
  <si>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</si>
  <si>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</si>
  <si>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</si>
  <si>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</si>
  <si>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</si>
  <si>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</si>
  <si>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</si>
  <si>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</si>
  <si>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</si>
  <si>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</si>
  <si>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</si>
  <si>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</si>
  <si>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</si>
  <si>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</si>
  <si>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</si>
  <si>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</si>
  <si>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</si>
  <si>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</si>
  <si>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</si>
  <si>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</si>
  <si>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</si>
  <si>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</si>
  <si>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</si>
  <si>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</si>
  <si>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</si>
  <si>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</si>
  <si>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</si>
  <si>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</si>
  <si>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</si>
  <si>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</si>
  <si>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</si>
  <si>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</si>
  <si>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</si>
  <si>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</si>
  <si>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</si>
  <si>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</si>
  <si>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</si>
  <si>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</si>
  <si>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FMK pinceszínház, TV üzemeltetés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</si>
  <si>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</si>
  <si>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</si>
  <si>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</si>
  <si>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</si>
  <si>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</si>
  <si>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</si>
  <si>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</si>
  <si>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</si>
  <si>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</si>
  <si>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</si>
  <si>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</si>
  <si>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</si>
  <si>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</si>
  <si>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</si>
  <si>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</si>
  <si>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</si>
  <si>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</si>
  <si>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</si>
  <si>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</si>
  <si>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</si>
  <si>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</si>
  <si>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</si>
  <si>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</si>
  <si>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</si>
  <si>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</si>
  <si>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</si>
  <si>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</si>
  <si>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</si>
  <si>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</si>
  <si>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</si>
  <si>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</si>
  <si>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</si>
  <si>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</si>
  <si>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</si>
  <si>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</si>
  <si>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</si>
  <si>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</si>
  <si>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</si>
  <si>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</si>
  <si>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</si>
  <si>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</si>
  <si>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</si>
  <si>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</si>
  <si>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</si>
  <si>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</si>
  <si>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</si>
  <si>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</si>
  <si>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</si>
  <si>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</si>
  <si>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</si>
  <si>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</si>
  <si>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</si>
  <si>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</si>
  <si>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</si>
  <si>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2017. év várható terv szám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</si>
  <si>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</si>
  <si>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</si>
  <si>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</si>
  <si>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</si>
  <si>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</si>
  <si>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</si>
  <si>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</si>
  <si>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</si>
  <si>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</si>
  <si>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</si>
  <si>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</si>
  <si>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</si>
  <si>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</si>
  <si>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</si>
  <si>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</si>
  <si>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</si>
  <si>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</si>
  <si>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</si>
  <si>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</si>
  <si>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</si>
  <si>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</si>
  <si>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</si>
  <si>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</si>
  <si>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</si>
  <si>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</si>
  <si>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</si>
  <si>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</si>
  <si>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</si>
  <si>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</si>
  <si>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</si>
  <si>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</si>
  <si>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</si>
  <si>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</si>
  <si>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>Casco és kötelező biztosítások</t>
  </si>
  <si>
    <t>Tisztítószer beszerzés</t>
  </si>
  <si>
    <t>Kiméra üzemeltetése</t>
  </si>
  <si>
    <t>Számítástechnikai kelléganyag</t>
  </si>
  <si>
    <t>Számítástechnikai alkatrészek</t>
  </si>
  <si>
    <t>Új Út Szociális Egyesület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</si>
  <si>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</si>
  <si>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</si>
  <si>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</si>
  <si>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</si>
  <si>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</si>
  <si>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</si>
  <si>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</si>
  <si>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</si>
  <si>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</si>
  <si>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</si>
  <si>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</si>
  <si>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</si>
  <si>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</si>
  <si>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</si>
  <si>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</si>
  <si>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</si>
  <si>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</si>
  <si>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</si>
  <si>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</si>
  <si>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</si>
  <si>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</si>
  <si>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</si>
  <si>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</si>
  <si>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</si>
  <si>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</si>
  <si>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</si>
  <si>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</si>
  <si>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</si>
  <si>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</si>
  <si>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</si>
  <si>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</si>
  <si>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</si>
  <si>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</si>
  <si>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</si>
  <si>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</si>
  <si>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</si>
  <si>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</si>
  <si>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</si>
  <si>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</si>
  <si>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</si>
  <si>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</si>
  <si>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</si>
  <si>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</si>
  <si>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</si>
  <si>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</si>
  <si>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</si>
  <si>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</si>
  <si>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</si>
  <si>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</si>
  <si>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</si>
  <si>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</si>
  <si>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</si>
  <si>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</si>
  <si>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</si>
  <si>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</si>
  <si>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</si>
  <si>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</si>
  <si>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</si>
  <si>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</si>
  <si>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</si>
  <si>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</si>
  <si>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</si>
  <si>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</si>
  <si>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</si>
  <si>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</si>
  <si>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</si>
  <si>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</si>
  <si>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</si>
  <si>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</si>
  <si>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</si>
  <si>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</si>
  <si>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</si>
  <si>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</si>
  <si>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</si>
  <si>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</si>
  <si>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</si>
  <si>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</si>
  <si>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</si>
  <si>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</si>
  <si>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</si>
  <si>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</si>
  <si>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</si>
  <si>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</si>
  <si>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</si>
  <si>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</si>
  <si>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</si>
  <si>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</si>
  <si>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</si>
  <si>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</si>
  <si>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</si>
  <si>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</si>
  <si>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</si>
  <si>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</si>
  <si>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</si>
  <si>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</si>
  <si>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</si>
  <si>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</si>
  <si>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</si>
  <si>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</si>
  <si>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</si>
  <si>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</si>
  <si>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</si>
  <si>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</si>
  <si>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</si>
  <si>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</si>
  <si>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</si>
  <si>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</si>
  <si>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</si>
  <si>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</si>
  <si>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</si>
  <si>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</si>
  <si>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</si>
  <si>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</si>
  <si>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</si>
  <si>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</si>
  <si>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</si>
  <si>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"Vitukis" korsós nőszobor vásárlása</t>
  </si>
  <si>
    <t>900070</t>
  </si>
  <si>
    <t>Fejezeti és általános tartalékok elszámolása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</si>
  <si>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</si>
  <si>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</si>
  <si>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</si>
  <si>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</si>
  <si>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</si>
  <si>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</si>
  <si>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</si>
  <si>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</si>
  <si>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</si>
  <si>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</si>
  <si>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</si>
  <si>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</si>
  <si>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</si>
  <si>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</si>
  <si>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</si>
  <si>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</si>
  <si>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</si>
  <si>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</si>
  <si>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</si>
  <si>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</si>
  <si>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</si>
  <si>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</si>
  <si>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</si>
  <si>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</si>
  <si>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</si>
  <si>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</si>
  <si>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</si>
  <si>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</si>
  <si>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</si>
  <si>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</si>
  <si>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</si>
  <si>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</si>
  <si>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</si>
  <si>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</si>
  <si>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</si>
  <si>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</si>
  <si>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</si>
  <si>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</si>
  <si>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</si>
  <si>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</si>
  <si>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</si>
  <si>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</si>
  <si>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</si>
  <si>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</si>
  <si>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</si>
  <si>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</si>
  <si>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</si>
  <si>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</si>
  <si>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</si>
  <si>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</si>
  <si>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</si>
  <si>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</si>
  <si>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</si>
  <si>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</si>
  <si>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</si>
  <si>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</si>
  <si>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</si>
  <si>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</si>
  <si>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</si>
  <si>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</si>
  <si>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</si>
  <si>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 xml:space="preserve">             5021 Lakás és helyiség, ingatlan vásárlás</t>
  </si>
  <si>
    <t xml:space="preserve">             4124 JAT II. előkészítési munkák</t>
  </si>
  <si>
    <t xml:space="preserve">                             térfelügyelet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</si>
  <si>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</si>
  <si>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</si>
  <si>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</si>
  <si>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</si>
  <si>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</si>
  <si>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</si>
  <si>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</si>
  <si>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Önkormányzat földterület, telek értékesítése</t>
  </si>
  <si>
    <t>Önkormányzati lakások értékesítése</t>
  </si>
  <si>
    <t>Helyiség értékesítés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</si>
  <si>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</si>
  <si>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</si>
  <si>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</si>
  <si>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</si>
  <si>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</si>
  <si>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</si>
  <si>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</si>
  <si>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</si>
  <si>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</si>
  <si>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</si>
  <si>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</si>
  <si>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</si>
  <si>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</si>
  <si>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</si>
  <si>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</si>
  <si>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</si>
  <si>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</si>
  <si>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</si>
  <si>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</si>
  <si>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</si>
  <si>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</si>
  <si>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</si>
  <si>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</si>
  <si>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</si>
  <si>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</si>
  <si>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</si>
  <si>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</si>
  <si>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</si>
  <si>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</si>
  <si>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</si>
  <si>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</si>
  <si>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</si>
  <si>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</si>
  <si>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</si>
  <si>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</si>
  <si>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</si>
  <si>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</si>
  <si>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</si>
  <si>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</si>
  <si>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</si>
  <si>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</si>
  <si>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</si>
  <si>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</si>
  <si>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</si>
  <si>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</si>
  <si>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</si>
  <si>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107053</t>
  </si>
  <si>
    <t>2015. évi előirányzat 4/2015.</t>
  </si>
  <si>
    <t>2015. évi előirányzat  4/2015.</t>
  </si>
  <si>
    <t xml:space="preserve">2015. évi előirányzat 4/2015. 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</si>
  <si>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</si>
  <si>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</si>
  <si>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</si>
  <si>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</si>
  <si>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</si>
  <si>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</si>
  <si>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</si>
  <si>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</si>
  <si>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</si>
  <si>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</si>
  <si>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</si>
  <si>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5011 Belterületi földutak szilárd burkolattal ell.</t>
  </si>
  <si>
    <t xml:space="preserve">      3319 Rendkívüli gyermekvédelmi támogatás</t>
  </si>
  <si>
    <t>Elvonások és befizetések</t>
  </si>
  <si>
    <t>Támogatásértékű pénzeszközátvét</t>
  </si>
  <si>
    <t>Felhalmozási tám.értékű bevételek</t>
  </si>
  <si>
    <t>Környezetvédelmi bírság</t>
  </si>
  <si>
    <t xml:space="preserve">   Felújítási kiadások</t>
  </si>
  <si>
    <t>Hivatali karbantartartások</t>
  </si>
  <si>
    <t>Vagyonkezelési rendsz.üzemelt.</t>
  </si>
  <si>
    <t>Ásványvizek beszerzése</t>
  </si>
  <si>
    <t>Bérelt vonal internet és hozzáf.</t>
  </si>
  <si>
    <t>Honlap üzemeltetés</t>
  </si>
  <si>
    <t>Arculathoz tartozó tervezések</t>
  </si>
  <si>
    <t>2015. évi megelőlegezett állami normatíva visszafizetése</t>
  </si>
  <si>
    <t xml:space="preserve">   Felhalmozási célú kiadások</t>
  </si>
  <si>
    <t>23. Hosszú lejáratú hitel tőke összegének törlesztése, megelőlegezett norm.</t>
  </si>
  <si>
    <t>Könyvvizsgálati díj</t>
  </si>
  <si>
    <t xml:space="preserve">   Iparűzési adó, pótlék, bírság</t>
  </si>
  <si>
    <t>Közfoglalkoztatottak pályázat tám.önrésze, kapcs.egyéb kiad.tám.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</si>
  <si>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</si>
  <si>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</si>
  <si>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</si>
  <si>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</si>
  <si>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</si>
  <si>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</si>
  <si>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</si>
  <si>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</si>
  <si>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</si>
  <si>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</si>
  <si>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</si>
  <si>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</si>
  <si>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</si>
  <si>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</si>
  <si>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</si>
  <si>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</si>
  <si>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</si>
  <si>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</si>
  <si>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</si>
  <si>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</si>
  <si>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</si>
  <si>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</si>
  <si>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</si>
  <si>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</si>
  <si>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</si>
  <si>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</si>
  <si>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</si>
  <si>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</si>
  <si>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</si>
  <si>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</si>
  <si>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</si>
  <si>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</si>
  <si>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</si>
  <si>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</si>
  <si>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</si>
  <si>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</si>
  <si>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</si>
  <si>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</si>
  <si>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</si>
  <si>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</si>
  <si>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</si>
  <si>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</si>
  <si>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</si>
  <si>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</si>
  <si>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</si>
  <si>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</si>
  <si>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</si>
  <si>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</si>
  <si>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</si>
  <si>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</si>
  <si>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</si>
  <si>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</si>
  <si>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</si>
  <si>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</si>
  <si>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</si>
  <si>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</si>
  <si>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</si>
  <si>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</si>
  <si>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</si>
  <si>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</si>
  <si>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</si>
  <si>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</si>
  <si>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</si>
  <si>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</si>
  <si>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</si>
  <si>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</si>
  <si>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</si>
  <si>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</si>
  <si>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</si>
  <si>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</si>
  <si>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</si>
  <si>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</si>
  <si>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</si>
  <si>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</si>
  <si>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</si>
  <si>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</si>
  <si>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</si>
  <si>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</si>
  <si>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</si>
  <si>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</si>
  <si>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</si>
  <si>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</si>
  <si>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</si>
  <si>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</si>
  <si>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</si>
  <si>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</si>
  <si>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</si>
  <si>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</si>
  <si>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</si>
  <si>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</si>
  <si>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</si>
  <si>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</si>
  <si>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</si>
  <si>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</si>
  <si>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</si>
  <si>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</si>
  <si>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</si>
  <si>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</si>
  <si>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</si>
  <si>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</si>
  <si>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</si>
  <si>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</si>
  <si>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</si>
  <si>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</si>
  <si>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</si>
  <si>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</si>
  <si>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</si>
  <si>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</si>
  <si>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</si>
  <si>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</si>
  <si>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</si>
  <si>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</si>
  <si>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</si>
  <si>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</si>
  <si>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</si>
  <si>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</si>
  <si>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</si>
  <si>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</si>
  <si>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</si>
  <si>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</si>
  <si>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</si>
  <si>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</si>
  <si>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</si>
  <si>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</si>
  <si>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</si>
  <si>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</si>
  <si>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</si>
  <si>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</si>
  <si>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</si>
  <si>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</si>
  <si>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</si>
  <si>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</si>
  <si>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</si>
  <si>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</si>
  <si>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</si>
  <si>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</si>
  <si>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</si>
  <si>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</si>
  <si>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</si>
  <si>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</si>
  <si>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</si>
  <si>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</si>
  <si>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</si>
  <si>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</si>
  <si>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</si>
  <si>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</si>
  <si>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</si>
  <si>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</si>
  <si>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</si>
  <si>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</si>
  <si>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</si>
  <si>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</si>
  <si>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</si>
  <si>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</si>
  <si>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</si>
  <si>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</si>
  <si>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</si>
  <si>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</si>
  <si>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</si>
  <si>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</si>
  <si>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</si>
  <si>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</si>
  <si>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</si>
  <si>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</si>
  <si>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</si>
  <si>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</si>
  <si>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</si>
  <si>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</si>
  <si>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</si>
  <si>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</si>
  <si>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</si>
  <si>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</si>
  <si>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</si>
  <si>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</si>
  <si>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</si>
  <si>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</si>
  <si>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</si>
  <si>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</si>
  <si>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</si>
  <si>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</si>
  <si>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</si>
  <si>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</si>
  <si>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</si>
  <si>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</si>
  <si>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</si>
  <si>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</si>
  <si>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</si>
  <si>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</si>
  <si>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</si>
  <si>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</si>
  <si>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</si>
  <si>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</si>
  <si>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</si>
  <si>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</si>
  <si>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</si>
  <si>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</si>
  <si>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</si>
  <si>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</si>
  <si>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</si>
  <si>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</si>
  <si>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</si>
  <si>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</si>
  <si>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</si>
  <si>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</si>
  <si>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</si>
  <si>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</si>
  <si>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</si>
  <si>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</si>
  <si>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</si>
  <si>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</si>
  <si>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</si>
  <si>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</si>
  <si>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</si>
  <si>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</si>
  <si>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</si>
  <si>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</si>
  <si>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</si>
  <si>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</si>
  <si>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</si>
  <si>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</si>
  <si>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</si>
  <si>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</si>
  <si>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</si>
  <si>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</si>
  <si>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</si>
  <si>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</si>
  <si>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</si>
  <si>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</si>
  <si>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</si>
  <si>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</si>
  <si>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</si>
  <si>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</si>
  <si>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</si>
  <si>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</si>
  <si>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</si>
  <si>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</si>
  <si>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</si>
  <si>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</si>
  <si>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</si>
  <si>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</si>
  <si>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</si>
  <si>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</si>
  <si>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</si>
  <si>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</si>
  <si>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</si>
  <si>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</si>
  <si>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</si>
  <si>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</si>
  <si>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</si>
  <si>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</si>
  <si>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</si>
  <si>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</si>
  <si>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</si>
  <si>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</si>
  <si>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</si>
  <si>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</si>
  <si>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</si>
  <si>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</si>
  <si>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</si>
  <si>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</si>
  <si>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</si>
  <si>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</si>
  <si>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</si>
  <si>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</si>
  <si>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</si>
  <si>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</si>
  <si>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</si>
  <si>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</si>
  <si>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</si>
  <si>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</si>
  <si>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</si>
  <si>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</si>
  <si>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</si>
  <si>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</si>
  <si>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</si>
  <si>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</si>
  <si>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</si>
  <si>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</si>
  <si>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</si>
  <si>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</si>
  <si>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</si>
  <si>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</si>
  <si>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</si>
  <si>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</si>
  <si>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</si>
  <si>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</si>
  <si>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</si>
  <si>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</si>
  <si>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</si>
  <si>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</si>
  <si>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</si>
  <si>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</si>
  <si>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</si>
  <si>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</si>
  <si>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</si>
  <si>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</si>
  <si>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</si>
  <si>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</si>
  <si>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</si>
  <si>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</si>
  <si>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</si>
  <si>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</si>
  <si>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</si>
  <si>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</si>
  <si>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</si>
  <si>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</si>
  <si>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</si>
  <si>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</si>
  <si>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</si>
  <si>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</si>
  <si>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</si>
  <si>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</si>
  <si>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</si>
  <si>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</si>
  <si>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</si>
  <si>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</si>
  <si>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</si>
  <si>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</si>
  <si>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</si>
  <si>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</si>
  <si>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</si>
  <si>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</si>
  <si>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</si>
  <si>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</si>
  <si>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</si>
  <si>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</si>
  <si>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</si>
  <si>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</si>
  <si>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</si>
  <si>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</si>
  <si>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</si>
  <si>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</si>
  <si>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</si>
  <si>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</si>
  <si>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</si>
  <si>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</si>
  <si>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</si>
  <si>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</si>
  <si>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</si>
  <si>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</si>
  <si>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</si>
  <si>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</si>
  <si>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</si>
  <si>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</si>
  <si>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</si>
  <si>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</si>
  <si>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</si>
  <si>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</si>
  <si>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</si>
  <si>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</si>
  <si>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</si>
  <si>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</si>
  <si>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</si>
  <si>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</si>
  <si>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</si>
  <si>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</si>
  <si>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</si>
  <si>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</si>
  <si>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</si>
  <si>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</si>
  <si>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</si>
  <si>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</si>
  <si>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</si>
  <si>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</si>
  <si>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</si>
  <si>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</si>
  <si>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</si>
  <si>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</si>
  <si>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</si>
  <si>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</si>
  <si>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</si>
  <si>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</si>
  <si>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</si>
  <si>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</si>
  <si>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</si>
  <si>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</si>
  <si>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</si>
  <si>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</si>
  <si>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</si>
  <si>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</si>
  <si>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</si>
  <si>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</si>
  <si>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</si>
  <si>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</si>
  <si>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</si>
  <si>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</si>
  <si>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</si>
  <si>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</si>
  <si>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</si>
  <si>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</si>
  <si>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</si>
  <si>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</si>
  <si>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</si>
  <si>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</si>
  <si>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</si>
  <si>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</si>
  <si>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</si>
  <si>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</si>
  <si>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</si>
  <si>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</si>
  <si>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</si>
  <si>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</si>
  <si>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</si>
  <si>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</si>
  <si>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</si>
  <si>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</si>
  <si>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</si>
  <si>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</si>
  <si>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</si>
  <si>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</si>
  <si>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</si>
  <si>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</si>
  <si>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</si>
  <si>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</si>
  <si>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</si>
  <si>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</si>
  <si>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</si>
  <si>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</si>
  <si>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</si>
  <si>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</si>
  <si>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</si>
  <si>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</si>
  <si>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</si>
  <si>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</si>
  <si>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</si>
  <si>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</si>
  <si>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</si>
  <si>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</si>
  <si>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</si>
  <si>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</si>
  <si>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</si>
  <si>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</si>
  <si>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</si>
  <si>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</si>
  <si>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</si>
  <si>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</si>
  <si>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</si>
  <si>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</si>
  <si>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</si>
  <si>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</si>
  <si>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</si>
  <si>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</si>
  <si>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</si>
  <si>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</si>
  <si>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Balázs B. u. 11.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</si>
  <si>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</si>
  <si>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</si>
  <si>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</si>
  <si>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</si>
  <si>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</si>
  <si>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</si>
  <si>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</si>
  <si>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</si>
  <si>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Felhalmozási célú kölcsönök</t>
  </si>
  <si>
    <t>Egyéb működési célú átvét</t>
  </si>
  <si>
    <t>Egyéb működési célú támogatás Áh-n belül</t>
  </si>
  <si>
    <t>Polgármesteri Hivatal igazgatási kiadásai</t>
  </si>
  <si>
    <t>Ferencvárosi Újság előáll.</t>
  </si>
  <si>
    <t>Házi segítség nyújtás</t>
  </si>
  <si>
    <t>Kifli, túrórudi beszerzés</t>
  </si>
  <si>
    <t>Vodafone Flotta Közterület</t>
  </si>
  <si>
    <t>Magyar Telekom Közterület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</si>
  <si>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</si>
  <si>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</si>
  <si>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</si>
  <si>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</si>
  <si>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</si>
  <si>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</si>
  <si>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</si>
  <si>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</si>
  <si>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</si>
  <si>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</si>
  <si>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</si>
  <si>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</si>
  <si>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>Orvosi rendelők felújítása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</si>
  <si>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</si>
  <si>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</si>
  <si>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</si>
  <si>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</si>
  <si>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Tűzfalfestési pályázat</t>
  </si>
  <si>
    <t>Kapott előlegek</t>
  </si>
  <si>
    <t>Parkolóhely megváltás</t>
  </si>
  <si>
    <t xml:space="preserve">    Elvonások és befizetések</t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</si>
  <si>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</si>
  <si>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</si>
  <si>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</si>
  <si>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</si>
  <si>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</si>
  <si>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</si>
  <si>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</si>
  <si>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</si>
  <si>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</si>
  <si>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</si>
  <si>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</si>
  <si>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</si>
  <si>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</si>
  <si>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</si>
  <si>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</si>
  <si>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</si>
  <si>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</si>
  <si>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</si>
  <si>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</si>
  <si>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</si>
  <si>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</si>
  <si>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</si>
  <si>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</si>
  <si>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</si>
  <si>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</si>
  <si>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</si>
  <si>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</si>
  <si>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</si>
  <si>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Markusovszky park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</si>
  <si>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</si>
  <si>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</si>
  <si>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</si>
  <si>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</si>
  <si>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</si>
  <si>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</si>
  <si>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</si>
  <si>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</si>
  <si>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</si>
  <si>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</si>
  <si>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</si>
  <si>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</si>
  <si>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</si>
  <si>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</si>
  <si>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</si>
  <si>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</si>
  <si>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</si>
  <si>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</si>
  <si>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</si>
  <si>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</si>
  <si>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</si>
  <si>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</si>
  <si>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</si>
  <si>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</si>
  <si>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</si>
  <si>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</si>
  <si>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</si>
  <si>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</si>
  <si>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</si>
  <si>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</si>
  <si>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</si>
  <si>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</si>
  <si>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</si>
  <si>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</si>
  <si>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</si>
  <si>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</si>
  <si>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</si>
  <si>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</si>
  <si>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</si>
  <si>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</si>
  <si>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</si>
  <si>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</si>
  <si>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</si>
  <si>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</si>
  <si>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</si>
  <si>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</si>
  <si>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</si>
  <si>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</si>
  <si>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</si>
  <si>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</si>
  <si>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</si>
  <si>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</si>
  <si>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</si>
  <si>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</si>
  <si>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</si>
  <si>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</si>
  <si>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</si>
  <si>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</si>
  <si>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</si>
  <si>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</si>
  <si>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</si>
  <si>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</si>
  <si>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</si>
  <si>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</si>
  <si>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</si>
  <si>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</si>
  <si>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</si>
  <si>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</si>
  <si>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</si>
  <si>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</si>
  <si>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</si>
  <si>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</si>
  <si>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</si>
  <si>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</si>
  <si>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</si>
  <si>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</si>
  <si>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</si>
  <si>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</si>
  <si>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</si>
  <si>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</si>
  <si>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</si>
  <si>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</si>
  <si>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</si>
  <si>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</si>
  <si>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</si>
  <si>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</si>
  <si>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</si>
  <si>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</si>
  <si>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</si>
  <si>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</si>
  <si>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</si>
  <si>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</si>
  <si>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</si>
  <si>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</si>
  <si>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</si>
  <si>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</si>
  <si>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</si>
  <si>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</si>
  <si>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</si>
  <si>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</si>
  <si>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</si>
  <si>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</si>
  <si>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</si>
  <si>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</si>
  <si>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</si>
  <si>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</si>
  <si>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</si>
  <si>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</si>
  <si>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</si>
  <si>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</si>
  <si>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</si>
  <si>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</si>
  <si>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</si>
  <si>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</si>
  <si>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</si>
  <si>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</si>
  <si>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</si>
  <si>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</si>
  <si>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</si>
  <si>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</si>
  <si>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</si>
  <si>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>Index       4./3.</t>
  </si>
  <si>
    <t>2016. évi előirányzat  .../2016.</t>
  </si>
  <si>
    <t>FESZ KN Kft.</t>
  </si>
  <si>
    <t>MÁV lakótelep víz közmű hálózat kiépítése</t>
  </si>
  <si>
    <t>2016. évi előirányzat .../2016.</t>
  </si>
  <si>
    <t>Index    4./3.</t>
  </si>
  <si>
    <t xml:space="preserve">2016. évi előirányzat .../2016. </t>
  </si>
  <si>
    <t>Index     4./3.</t>
  </si>
  <si>
    <t>Index   4./3.</t>
  </si>
  <si>
    <t>Oktatási intézmények, óvodák felújítása, óvodai karbantartás</t>
  </si>
  <si>
    <t>2016. évi előirányzat ../2016.</t>
  </si>
  <si>
    <t>Index            4./3.</t>
  </si>
  <si>
    <t xml:space="preserve">   Boldogasszony Iskolanővérek Kolostori Kávéház kialakítása</t>
  </si>
  <si>
    <t>KÉSZ-ek tervezése</t>
  </si>
  <si>
    <t>Közterület-felügyelet  2016. év</t>
  </si>
  <si>
    <t>Az önkormányzat 2016. évi bevételei</t>
  </si>
  <si>
    <t>Az önkormányzat 2016. évi kiadásai</t>
  </si>
  <si>
    <t>Költségvetési szervek 2016. évi költségvetése</t>
  </si>
  <si>
    <t>A Polgármesteri Hivatal kiadásai 2016.</t>
  </si>
  <si>
    <t xml:space="preserve">Az önkormányzat  költségvetésében szereplő 2016. évi kiadások </t>
  </si>
  <si>
    <t xml:space="preserve">Az önkormányzat  költségvetésében szereplő támogatások 2016. évi kiadásai </t>
  </si>
  <si>
    <t>2016. évi felújítások</t>
  </si>
  <si>
    <t>2016. évi beruházási, fejlesztési kiadások</t>
  </si>
  <si>
    <t>Az önkormányzat költségvetésében szereplő 2016. évi tartalékok</t>
  </si>
  <si>
    <t>2014. évi teljesítés  17/2015.</t>
  </si>
  <si>
    <t>Közbiztonság növelését szolgáló önkormányzat fejlesztési támogatása</t>
  </si>
  <si>
    <t>2015. évi megelőlegezett állami normatíva</t>
  </si>
  <si>
    <t>2015. évi VÁRHATÓ  teljesítés</t>
  </si>
  <si>
    <t>VVKB</t>
  </si>
  <si>
    <t>Rendkívüli támogatás</t>
  </si>
  <si>
    <t>Közgyógytámogatás, gyógyszertámogatás</t>
  </si>
  <si>
    <t>Az Európai uniós forrásokkal támogatott fejlesztések tervezett 2016. évi adatairól</t>
  </si>
  <si>
    <t>Engedélye-zett létszám összesen 2016. év           …./2016.</t>
  </si>
  <si>
    <t>2016. évi közvetett támogatások</t>
  </si>
  <si>
    <t>2016. évi Polgármesteri Hivatal és Intézményi engedélyezett létszámadatok</t>
  </si>
  <si>
    <t>Sportberuházás</t>
  </si>
  <si>
    <t>Játszóterek javítása, megújítása</t>
  </si>
  <si>
    <t>Színes fák projekt</t>
  </si>
  <si>
    <t>Iskolai jogosítvány megszerzésének támogatása</t>
  </si>
  <si>
    <t>Ifjusági koncepció végrehajtásával összefüggő feladat</t>
  </si>
  <si>
    <t xml:space="preserve">Normatív lakásfenntartási támogatás </t>
  </si>
  <si>
    <t>VIII. kerület Józsefváros Önkormányzata ellátási szerződés</t>
  </si>
  <si>
    <t>Humánszolgáltatási kiadványok</t>
  </si>
  <si>
    <t>Sport és szabadidős feladatok</t>
  </si>
  <si>
    <t>A 4.sz. melléklet 4114, 4119 sz. költségvetési sorai (lakóházfelújítások) és a 4135. sz. költségvetési sor a táblázatban nettó értékkel szerepelnek.</t>
  </si>
  <si>
    <t>Tűzliliom park tervezés</t>
  </si>
  <si>
    <t>Települési kötelezés végrehajtása</t>
  </si>
  <si>
    <t>Sebességkorlátozó küszöbök építése, cseréje</t>
  </si>
  <si>
    <t xml:space="preserve">     Egyéb felhalmozási kiadások - Munkáltatói kölcsön</t>
  </si>
  <si>
    <t>Térfigyelő rendszer karbantartásának, üzemeltetésének költs.</t>
  </si>
  <si>
    <t>Lakás és helyiség karbantartás, berendezési tárgyak cseréje</t>
  </si>
  <si>
    <t xml:space="preserve">   Beruházásások</t>
  </si>
  <si>
    <t>Egyéb felhalmozási célú kiadások</t>
  </si>
  <si>
    <t>Személyi juttatás</t>
  </si>
  <si>
    <t>Munkaadókat terhelő járulékok</t>
  </si>
  <si>
    <t xml:space="preserve">     Beruházási kiadások</t>
  </si>
  <si>
    <t xml:space="preserve">  Munkaadókat terhelő járulékok</t>
  </si>
  <si>
    <t>FEV IX. Zrt. (parkolási feladatok)</t>
  </si>
  <si>
    <t xml:space="preserve">             3212 FEV IX. Zrt. (parkolási feladatok)</t>
  </si>
  <si>
    <t xml:space="preserve">             4135 Ingatlanokkal kapcs. bontási feladatok</t>
  </si>
  <si>
    <t>2016. év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</si>
  <si>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</si>
  <si>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</si>
  <si>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</si>
  <si>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</si>
  <si>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</si>
  <si>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3309 Normatív lakásfentartási támogatás </t>
  </si>
  <si>
    <t xml:space="preserve">      3434 Turay Ida Színház közhasznú Non-profit Kft.</t>
  </si>
  <si>
    <t>1790 Kölcsön tőke összegének törlesztése</t>
  </si>
  <si>
    <t>1975 2016. évi megelőlegezett állami normatíva</t>
  </si>
  <si>
    <t xml:space="preserve">            5039 MÁV lakótelep vízközmű hálózat kiépítése</t>
  </si>
  <si>
    <t xml:space="preserve">             4015 Tűzliliom park tervezés</t>
  </si>
  <si>
    <t xml:space="preserve">             4141 KÉSZ-ek tervezése</t>
  </si>
  <si>
    <t>6125 Óvodai pedagógusok bérfejlesztése</t>
  </si>
  <si>
    <t xml:space="preserve">      4310 Orvosi rendelők felújítása </t>
  </si>
  <si>
    <t>Ö</t>
  </si>
  <si>
    <t xml:space="preserve">      3145 Ifjusági koncepció végrehajtásával összefüggő feladatok</t>
  </si>
  <si>
    <t xml:space="preserve">             3206 Települési kötelezés végrehajtása</t>
  </si>
  <si>
    <t xml:space="preserve">      3115 Lakás és helyiség karbantartás, berendezési tárgyak cseréje</t>
  </si>
  <si>
    <t xml:space="preserve">      3415 Pályázat kiemelt sport rendezvények megszervezésére</t>
  </si>
  <si>
    <t>Előző évi mar. igénybev.</t>
  </si>
  <si>
    <t xml:space="preserve"> 2016. évi előirányzat felhasználási ütemterv</t>
  </si>
  <si>
    <t>2016. év eredeti költségvetés</t>
  </si>
  <si>
    <t>201. év várható terv szám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</si>
  <si>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</si>
  <si>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</si>
  <si>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</si>
  <si>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</si>
  <si>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</si>
  <si>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FEV IX. Zrt. (Parkolási feladatok)</t>
  </si>
  <si>
    <t>Sebesség korlátozó küszöb építése, cseréje</t>
  </si>
  <si>
    <t>Sportberuházások</t>
  </si>
  <si>
    <t>Tűzliliom park tervezése</t>
  </si>
  <si>
    <t>Boldogasszony kolostori kávéház</t>
  </si>
  <si>
    <t>IP-VPN szolgáltatás</t>
  </si>
  <si>
    <t>Képviselői internet szolgáltatás</t>
  </si>
  <si>
    <t>Nemzetiségi internet és telefonsz.</t>
  </si>
  <si>
    <t xml:space="preserve">Ingatlan vagyonkataszer </t>
  </si>
  <si>
    <t>Mikrovoks rendszer</t>
  </si>
  <si>
    <t>Vagyonkezelési rendsz.karb.</t>
  </si>
  <si>
    <t>Tanácsadói rendelkezésre állás</t>
  </si>
  <si>
    <t>Multifunkc.nyomtatók üzemeltetése</t>
  </si>
  <si>
    <t>GOV-SYS karb., fejl.</t>
  </si>
  <si>
    <t>Digitális közmű térkép frissités</t>
  </si>
  <si>
    <t>Zeneművészeti szervezetek támogatása</t>
  </si>
  <si>
    <t>Kulturális tevékenységek támogatása</t>
  </si>
  <si>
    <t>Szobros szökőkút felállítása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</si>
  <si>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</si>
  <si>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</si>
  <si>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 xml:space="preserve">    Törzstőke értékesítés</t>
  </si>
  <si>
    <t>Törzstőke értékesítés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</si>
  <si>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</si>
  <si>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</si>
  <si>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</si>
  <si>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</si>
  <si>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</si>
  <si>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</si>
  <si>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</si>
  <si>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 xml:space="preserve">                        Parkoló óra beszerzés</t>
  </si>
  <si>
    <t xml:space="preserve">                        Új parkolóhelyek forgalomtechnikai kialakítása</t>
  </si>
  <si>
    <t xml:space="preserve">     Beruházások (2.mell.,3.A mell.,3.B., 3/C, 3/D mell.nélkül)</t>
  </si>
  <si>
    <t xml:space="preserve">     Felújítások (3/c sz. melléklet nélkül)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</si>
</sst>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578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3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2" xfId="64" applyNumberFormat="1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3" fontId="0" fillId="0" borderId="12" xfId="64" applyNumberFormat="1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4" fillId="0" borderId="12" xfId="64" applyNumberFormat="1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22" xfId="64" applyNumberFormat="1" applyFont="1" applyBorder="1" applyAlignment="1">
      <alignment/>
      <protection/>
    </xf>
    <xf numFmtId="0" fontId="2" fillId="0" borderId="22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3" fontId="2" fillId="0" borderId="22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3" fillId="0" borderId="14" xfId="64" applyFont="1" applyBorder="1" applyAlignment="1">
      <alignment/>
      <protection/>
    </xf>
    <xf numFmtId="3" fontId="1" fillId="0" borderId="10" xfId="64" applyNumberFormat="1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2" fillId="0" borderId="15" xfId="64" applyNumberFormat="1" applyFont="1" applyBorder="1" applyAlignment="1">
      <alignment/>
      <protection/>
    </xf>
    <xf numFmtId="3" fontId="1" fillId="0" borderId="15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0" fillId="0" borderId="22" xfId="64" applyFont="1" applyBorder="1" applyAlignment="1">
      <alignment/>
      <protection/>
    </xf>
    <xf numFmtId="3" fontId="1" fillId="0" borderId="22" xfId="64" applyNumberFormat="1" applyFont="1" applyBorder="1" applyAlignment="1">
      <alignment/>
      <protection/>
    </xf>
    <xf numFmtId="3" fontId="3" fillId="0" borderId="10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2" xfId="64" applyNumberFormat="1" applyFont="1" applyBorder="1" applyAlignment="1">
      <alignment/>
      <protection/>
    </xf>
    <xf numFmtId="0" fontId="2" fillId="0" borderId="15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4" applyFont="1" applyBorder="1" applyAlignment="1">
      <alignment/>
      <protection/>
    </xf>
    <xf numFmtId="0" fontId="36" fillId="0" borderId="0" xfId="63" applyFont="1">
      <alignment/>
      <protection/>
    </xf>
    <xf numFmtId="0" fontId="8" fillId="0" borderId="0" xfId="63" applyFont="1">
      <alignment/>
      <protection/>
    </xf>
    <xf numFmtId="0" fontId="38" fillId="0" borderId="16" xfId="63" applyFont="1" applyBorder="1">
      <alignment/>
      <protection/>
    </xf>
    <xf numFmtId="0" fontId="38" fillId="0" borderId="23" xfId="63" applyFont="1" applyBorder="1">
      <alignment/>
      <protection/>
    </xf>
    <xf numFmtId="0" fontId="38" fillId="0" borderId="24" xfId="63" applyFont="1" applyBorder="1">
      <alignment/>
      <protection/>
    </xf>
    <xf numFmtId="0" fontId="38" fillId="0" borderId="17" xfId="63" applyFont="1" applyBorder="1">
      <alignment/>
      <protection/>
    </xf>
    <xf numFmtId="0" fontId="38" fillId="0" borderId="25" xfId="63" applyFont="1" applyBorder="1">
      <alignment/>
      <protection/>
    </xf>
    <xf numFmtId="0" fontId="38" fillId="0" borderId="21" xfId="63" applyFont="1" applyBorder="1">
      <alignment/>
      <protection/>
    </xf>
    <xf numFmtId="0" fontId="38" fillId="0" borderId="26" xfId="63" applyFont="1" applyBorder="1">
      <alignment/>
      <protection/>
    </xf>
    <xf numFmtId="0" fontId="37" fillId="0" borderId="24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7" xfId="63" applyNumberFormat="1" applyFont="1" applyBorder="1">
      <alignment/>
      <protection/>
    </xf>
    <xf numFmtId="0" fontId="37" fillId="0" borderId="17" xfId="63" applyFont="1" applyBorder="1">
      <alignment/>
      <protection/>
    </xf>
    <xf numFmtId="3" fontId="38" fillId="0" borderId="25" xfId="63" applyNumberFormat="1" applyFont="1" applyBorder="1">
      <alignment/>
      <protection/>
    </xf>
    <xf numFmtId="3" fontId="37" fillId="0" borderId="11" xfId="63" applyNumberFormat="1" applyFont="1" applyBorder="1">
      <alignment/>
      <protection/>
    </xf>
    <xf numFmtId="3" fontId="38" fillId="0" borderId="26" xfId="63" applyNumberFormat="1" applyFont="1" applyBorder="1">
      <alignment/>
      <protection/>
    </xf>
    <xf numFmtId="3" fontId="1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3" applyFont="1" applyBorder="1">
      <alignment/>
      <protection/>
    </xf>
    <xf numFmtId="3" fontId="38" fillId="0" borderId="11" xfId="63" applyNumberFormat="1" applyFont="1" applyBorder="1">
      <alignment/>
      <protection/>
    </xf>
    <xf numFmtId="0" fontId="3" fillId="0" borderId="10" xfId="64" applyFont="1" applyBorder="1" applyAlignment="1">
      <alignment/>
      <protection/>
    </xf>
    <xf numFmtId="0" fontId="37" fillId="0" borderId="19" xfId="63" applyFont="1" applyBorder="1">
      <alignment/>
      <protection/>
    </xf>
    <xf numFmtId="3" fontId="37" fillId="0" borderId="24" xfId="0" applyNumberFormat="1" applyFont="1" applyBorder="1" applyAlignment="1">
      <alignment/>
    </xf>
    <xf numFmtId="3" fontId="1" fillId="0" borderId="29" xfId="64" applyNumberFormat="1" applyFont="1" applyBorder="1" applyAlignment="1">
      <alignment/>
      <protection/>
    </xf>
    <xf numFmtId="3" fontId="2" fillId="0" borderId="24" xfId="0" applyNumberFormat="1" applyFont="1" applyBorder="1" applyAlignment="1">
      <alignment/>
    </xf>
    <xf numFmtId="0" fontId="35" fillId="0" borderId="27" xfId="63" applyFont="1" applyBorder="1" applyAlignment="1">
      <alignment vertical="center"/>
      <protection/>
    </xf>
    <xf numFmtId="3" fontId="35" fillId="0" borderId="27" xfId="63" applyNumberFormat="1" applyFont="1" applyBorder="1" applyAlignment="1">
      <alignment vertical="center"/>
      <protection/>
    </xf>
    <xf numFmtId="0" fontId="35" fillId="0" borderId="23" xfId="63" applyFont="1" applyBorder="1" applyAlignment="1">
      <alignment vertical="center"/>
      <protection/>
    </xf>
    <xf numFmtId="3" fontId="35" fillId="0" borderId="30" xfId="63" applyNumberFormat="1" applyFont="1" applyBorder="1" applyAlignment="1">
      <alignment vertical="center"/>
      <protection/>
    </xf>
    <xf numFmtId="0" fontId="35" fillId="0" borderId="31" xfId="63" applyFont="1" applyBorder="1" applyAlignment="1">
      <alignment vertical="center"/>
      <protection/>
    </xf>
    <xf numFmtId="3" fontId="35" fillId="0" borderId="32" xfId="63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12" fillId="0" borderId="15" xfId="64" applyFont="1" applyBorder="1" applyAlignment="1">
      <alignment vertical="center"/>
      <protection/>
    </xf>
    <xf numFmtId="0" fontId="12" fillId="0" borderId="14" xfId="64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0" fontId="2" fillId="0" borderId="24" xfId="64" applyFont="1" applyBorder="1" applyAlignment="1">
      <alignment/>
      <protection/>
    </xf>
    <xf numFmtId="3" fontId="1" fillId="0" borderId="24" xfId="64" applyNumberFormat="1" applyFont="1" applyBorder="1" applyAlignment="1">
      <alignment/>
      <protection/>
    </xf>
    <xf numFmtId="3" fontId="1" fillId="0" borderId="19" xfId="64" applyNumberFormat="1" applyFont="1" applyBorder="1" applyAlignment="1">
      <alignment/>
      <protection/>
    </xf>
    <xf numFmtId="3" fontId="2" fillId="0" borderId="24" xfId="64" applyNumberFormat="1" applyFont="1" applyBorder="1" applyAlignment="1">
      <alignment/>
      <protection/>
    </xf>
    <xf numFmtId="3" fontId="1" fillId="0" borderId="29" xfId="64" applyNumberFormat="1" applyFont="1" applyBorder="1" applyAlignment="1">
      <alignment/>
      <protection/>
    </xf>
    <xf numFmtId="3" fontId="2" fillId="0" borderId="24" xfId="64" applyNumberFormat="1" applyFont="1" applyBorder="1" applyAlignment="1">
      <alignment/>
      <protection/>
    </xf>
    <xf numFmtId="3" fontId="1" fillId="0" borderId="24" xfId="64" applyNumberFormat="1" applyFont="1" applyBorder="1" applyAlignment="1">
      <alignment/>
      <protection/>
    </xf>
    <xf numFmtId="3" fontId="2" fillId="0" borderId="19" xfId="64" applyNumberFormat="1" applyFont="1" applyBorder="1" applyAlignment="1">
      <alignment/>
      <protection/>
    </xf>
    <xf numFmtId="3" fontId="1" fillId="0" borderId="33" xfId="64" applyNumberFormat="1" applyFont="1" applyBorder="1" applyAlignment="1">
      <alignment/>
      <protection/>
    </xf>
    <xf numFmtId="3" fontId="1" fillId="0" borderId="34" xfId="64" applyNumberFormat="1" applyFont="1" applyBorder="1" applyAlignment="1">
      <alignment/>
      <protection/>
    </xf>
    <xf numFmtId="3" fontId="2" fillId="0" borderId="35" xfId="64" applyNumberFormat="1" applyFont="1" applyBorder="1" applyAlignment="1">
      <alignment/>
      <protection/>
    </xf>
    <xf numFmtId="3" fontId="3" fillId="0" borderId="16" xfId="64" applyNumberFormat="1" applyFont="1" applyBorder="1" applyAlignment="1">
      <alignment/>
      <protection/>
    </xf>
    <xf numFmtId="0" fontId="0" fillId="0" borderId="12" xfId="64" applyFont="1" applyBorder="1" applyAlignment="1">
      <alignment/>
      <protection/>
    </xf>
    <xf numFmtId="3" fontId="1" fillId="0" borderId="14" xfId="64" applyNumberFormat="1" applyFont="1" applyBorder="1" applyAlignment="1">
      <alignment vertical="center"/>
      <protection/>
    </xf>
    <xf numFmtId="0" fontId="1" fillId="0" borderId="18" xfId="64" applyFont="1" applyBorder="1" applyAlignment="1">
      <alignment/>
      <protection/>
    </xf>
    <xf numFmtId="0" fontId="1" fillId="0" borderId="22" xfId="64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4" applyFont="1" applyBorder="1" applyAlignment="1">
      <alignment/>
      <protection/>
    </xf>
    <xf numFmtId="0" fontId="34" fillId="0" borderId="30" xfId="63" applyFont="1" applyBorder="1" applyAlignment="1">
      <alignment vertical="center"/>
      <protection/>
    </xf>
    <xf numFmtId="0" fontId="8" fillId="0" borderId="12" xfId="64" applyFont="1" applyBorder="1" applyAlignment="1">
      <alignment/>
      <protection/>
    </xf>
    <xf numFmtId="0" fontId="38" fillId="0" borderId="11" xfId="64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4" applyFont="1" applyBorder="1" applyAlignment="1">
      <alignment/>
      <protection/>
    </xf>
    <xf numFmtId="3" fontId="37" fillId="0" borderId="19" xfId="63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7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4" applyFont="1" applyBorder="1" applyAlignment="1">
      <alignment/>
      <protection/>
    </xf>
    <xf numFmtId="3" fontId="38" fillId="0" borderId="21" xfId="63" applyNumberFormat="1" applyFont="1" applyBorder="1">
      <alignment/>
      <protection/>
    </xf>
    <xf numFmtId="0" fontId="1" fillId="0" borderId="34" xfId="0" applyFont="1" applyFill="1" applyBorder="1" applyAlignment="1">
      <alignment horizontal="left" vertical="top"/>
    </xf>
    <xf numFmtId="0" fontId="12" fillId="0" borderId="10" xfId="64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4" applyNumberFormat="1" applyFont="1" applyBorder="1" applyAlignment="1">
      <alignment/>
      <protection/>
    </xf>
    <xf numFmtId="3" fontId="37" fillId="0" borderId="30" xfId="63" applyNumberFormat="1" applyFont="1" applyBorder="1">
      <alignment/>
      <protection/>
    </xf>
    <xf numFmtId="0" fontId="12" fillId="0" borderId="11" xfId="64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4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2" fillId="0" borderId="10" xfId="68" applyNumberFormat="1" applyFont="1" applyFill="1" applyBorder="1" applyAlignment="1">
      <alignment horizontal="center"/>
      <protection/>
    </xf>
    <xf numFmtId="3" fontId="12" fillId="0" borderId="10" xfId="68" applyNumberFormat="1" applyFont="1" applyFill="1" applyBorder="1" applyAlignment="1" applyProtection="1">
      <alignment horizontal="center"/>
      <protection locked="0"/>
    </xf>
    <xf numFmtId="3" fontId="12" fillId="0" borderId="37" xfId="68" applyNumberFormat="1" applyFont="1" applyFill="1" applyBorder="1" applyAlignment="1" applyProtection="1">
      <alignment horizontal="center"/>
      <protection locked="0"/>
    </xf>
    <xf numFmtId="3" fontId="15" fillId="0" borderId="10" xfId="68" applyNumberFormat="1" applyFont="1" applyFill="1" applyBorder="1" applyAlignment="1" applyProtection="1">
      <alignment horizontal="center"/>
      <protection locked="0"/>
    </xf>
    <xf numFmtId="0" fontId="12" fillId="0" borderId="37" xfId="68" applyFont="1" applyFill="1" applyBorder="1" applyProtection="1">
      <alignment/>
      <protection locked="0"/>
    </xf>
    <xf numFmtId="3" fontId="3" fillId="0" borderId="19" xfId="64" applyNumberFormat="1" applyFont="1" applyBorder="1" applyAlignment="1">
      <alignment/>
      <protection/>
    </xf>
    <xf numFmtId="3" fontId="2" fillId="0" borderId="35" xfId="64" applyNumberFormat="1" applyFont="1" applyBorder="1" applyAlignment="1">
      <alignment/>
      <protection/>
    </xf>
    <xf numFmtId="0" fontId="12" fillId="0" borderId="15" xfId="64" applyFont="1" applyBorder="1" applyAlignment="1">
      <alignment/>
      <protection/>
    </xf>
    <xf numFmtId="3" fontId="12" fillId="0" borderId="14" xfId="64" applyNumberFormat="1" applyFont="1" applyBorder="1" applyAlignment="1">
      <alignment/>
      <protection/>
    </xf>
    <xf numFmtId="0" fontId="10" fillId="0" borderId="12" xfId="64" applyFont="1" applyBorder="1" applyAlignment="1">
      <alignment/>
      <protection/>
    </xf>
    <xf numFmtId="0" fontId="12" fillId="0" borderId="18" xfId="64" applyFont="1" applyBorder="1" applyAlignment="1">
      <alignment/>
      <protection/>
    </xf>
    <xf numFmtId="0" fontId="46" fillId="0" borderId="14" xfId="64" applyFont="1" applyBorder="1" applyAlignment="1">
      <alignment/>
      <protection/>
    </xf>
    <xf numFmtId="0" fontId="46" fillId="0" borderId="10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2" fillId="0" borderId="16" xfId="64" applyFont="1" applyBorder="1" applyAlignment="1">
      <alignment/>
      <protection/>
    </xf>
    <xf numFmtId="0" fontId="2" fillId="0" borderId="19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3" fillId="0" borderId="13" xfId="64" applyFont="1" applyBorder="1" applyAlignment="1">
      <alignment/>
      <protection/>
    </xf>
    <xf numFmtId="0" fontId="2" fillId="0" borderId="17" xfId="64" applyFont="1" applyBorder="1" applyAlignment="1">
      <alignment/>
      <protection/>
    </xf>
    <xf numFmtId="0" fontId="2" fillId="0" borderId="33" xfId="64" applyFont="1" applyBorder="1" applyAlignment="1">
      <alignment/>
      <protection/>
    </xf>
    <xf numFmtId="0" fontId="2" fillId="0" borderId="35" xfId="64" applyFont="1" applyBorder="1" applyAlignment="1">
      <alignment/>
      <protection/>
    </xf>
    <xf numFmtId="0" fontId="12" fillId="0" borderId="12" xfId="64" applyFont="1" applyBorder="1" applyAlignment="1">
      <alignment vertical="center"/>
      <protection/>
    </xf>
    <xf numFmtId="0" fontId="12" fillId="0" borderId="12" xfId="64" applyFont="1" applyBorder="1" applyAlignment="1">
      <alignment/>
      <protection/>
    </xf>
    <xf numFmtId="0" fontId="2" fillId="0" borderId="29" xfId="64" applyFont="1" applyBorder="1" applyAlignment="1">
      <alignment/>
      <protection/>
    </xf>
    <xf numFmtId="3" fontId="2" fillId="0" borderId="29" xfId="64" applyNumberFormat="1" applyFont="1" applyBorder="1" applyAlignment="1">
      <alignment/>
      <protection/>
    </xf>
    <xf numFmtId="3" fontId="3" fillId="0" borderId="29" xfId="64" applyNumberFormat="1" applyFont="1" applyBorder="1" applyAlignment="1">
      <alignment/>
      <protection/>
    </xf>
    <xf numFmtId="0" fontId="12" fillId="0" borderId="14" xfId="64" applyFont="1" applyBorder="1" applyAlignment="1">
      <alignment vertical="center"/>
      <protection/>
    </xf>
    <xf numFmtId="3" fontId="2" fillId="0" borderId="33" xfId="64" applyNumberFormat="1" applyFont="1" applyBorder="1" applyAlignment="1">
      <alignment/>
      <protection/>
    </xf>
    <xf numFmtId="3" fontId="12" fillId="0" borderId="29" xfId="64" applyNumberFormat="1" applyFont="1" applyBorder="1" applyAlignment="1">
      <alignment vertical="center"/>
      <protection/>
    </xf>
    <xf numFmtId="0" fontId="46" fillId="0" borderId="18" xfId="64" applyFont="1" applyBorder="1" applyAlignment="1">
      <alignment vertical="center"/>
      <protection/>
    </xf>
    <xf numFmtId="0" fontId="46" fillId="0" borderId="12" xfId="64" applyFont="1" applyBorder="1" applyAlignment="1">
      <alignment vertical="center"/>
      <protection/>
    </xf>
    <xf numFmtId="0" fontId="14" fillId="0" borderId="14" xfId="64" applyFont="1" applyBorder="1" applyAlignment="1">
      <alignment/>
      <protection/>
    </xf>
    <xf numFmtId="0" fontId="3" fillId="0" borderId="27" xfId="64" applyFont="1" applyBorder="1" applyAlignment="1">
      <alignment/>
      <protection/>
    </xf>
    <xf numFmtId="0" fontId="46" fillId="0" borderId="30" xfId="64" applyFont="1" applyBorder="1" applyAlignment="1">
      <alignment/>
      <protection/>
    </xf>
    <xf numFmtId="3" fontId="1" fillId="0" borderId="31" xfId="64" applyNumberFormat="1" applyFont="1" applyBorder="1" applyAlignment="1">
      <alignment/>
      <protection/>
    </xf>
    <xf numFmtId="0" fontId="3" fillId="0" borderId="38" xfId="64" applyFont="1" applyBorder="1" applyAlignment="1">
      <alignment/>
      <protection/>
    </xf>
    <xf numFmtId="0" fontId="46" fillId="0" borderId="30" xfId="64" applyFont="1" applyBorder="1" applyAlignment="1">
      <alignment vertical="center"/>
      <protection/>
    </xf>
    <xf numFmtId="3" fontId="1" fillId="0" borderId="23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1" fillId="0" borderId="38" xfId="64" applyNumberFormat="1" applyFont="1" applyBorder="1" applyAlignment="1">
      <alignment/>
      <protection/>
    </xf>
    <xf numFmtId="0" fontId="38" fillId="0" borderId="12" xfId="64" applyFont="1" applyBorder="1" applyAlignment="1">
      <alignment/>
      <protection/>
    </xf>
    <xf numFmtId="0" fontId="38" fillId="0" borderId="22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0" fontId="34" fillId="0" borderId="14" xfId="64" applyFont="1" applyBorder="1" applyAlignment="1">
      <alignment/>
      <protection/>
    </xf>
    <xf numFmtId="0" fontId="38" fillId="0" borderId="14" xfId="64" applyFont="1" applyBorder="1" applyAlignment="1">
      <alignment/>
      <protection/>
    </xf>
    <xf numFmtId="0" fontId="34" fillId="0" borderId="38" xfId="64" applyFont="1" applyBorder="1" applyAlignment="1">
      <alignment/>
      <protection/>
    </xf>
    <xf numFmtId="0" fontId="43" fillId="0" borderId="30" xfId="64" applyFont="1" applyBorder="1" applyAlignment="1">
      <alignment/>
      <protection/>
    </xf>
    <xf numFmtId="0" fontId="38" fillId="0" borderId="18" xfId="64" applyFont="1" applyBorder="1" applyAlignment="1">
      <alignment/>
      <protection/>
    </xf>
    <xf numFmtId="0" fontId="38" fillId="0" borderId="15" xfId="64" applyFont="1" applyBorder="1" applyAlignment="1">
      <alignment/>
      <protection/>
    </xf>
    <xf numFmtId="3" fontId="38" fillId="0" borderId="22" xfId="63" applyNumberFormat="1" applyFont="1" applyBorder="1">
      <alignment/>
      <protection/>
    </xf>
    <xf numFmtId="3" fontId="37" fillId="0" borderId="14" xfId="63" applyNumberFormat="1" applyFont="1" applyBorder="1">
      <alignment/>
      <protection/>
    </xf>
    <xf numFmtId="3" fontId="38" fillId="0" borderId="14" xfId="63" applyNumberFormat="1" applyFont="1" applyBorder="1">
      <alignment/>
      <protection/>
    </xf>
    <xf numFmtId="0" fontId="38" fillId="0" borderId="19" xfId="63" applyFont="1" applyBorder="1">
      <alignment/>
      <protection/>
    </xf>
    <xf numFmtId="0" fontId="35" fillId="0" borderId="14" xfId="63" applyFont="1" applyBorder="1" applyAlignment="1">
      <alignment vertical="center"/>
      <protection/>
    </xf>
    <xf numFmtId="3" fontId="1" fillId="0" borderId="38" xfId="64" applyNumberFormat="1" applyFont="1" applyBorder="1" applyAlignment="1">
      <alignment/>
      <protection/>
    </xf>
    <xf numFmtId="3" fontId="1" fillId="0" borderId="30" xfId="64" applyNumberFormat="1" applyFont="1" applyBorder="1" applyAlignment="1">
      <alignment/>
      <protection/>
    </xf>
    <xf numFmtId="3" fontId="1" fillId="0" borderId="27" xfId="64" applyNumberFormat="1" applyFont="1" applyBorder="1" applyAlignment="1">
      <alignment/>
      <protection/>
    </xf>
    <xf numFmtId="3" fontId="38" fillId="0" borderId="18" xfId="63" applyNumberFormat="1" applyFont="1" applyBorder="1">
      <alignment/>
      <protection/>
    </xf>
    <xf numFmtId="0" fontId="43" fillId="0" borderId="27" xfId="64" applyFont="1" applyBorder="1" applyAlignment="1">
      <alignment vertical="center"/>
      <protection/>
    </xf>
    <xf numFmtId="3" fontId="37" fillId="0" borderId="38" xfId="63" applyNumberFormat="1" applyFont="1" applyBorder="1">
      <alignment/>
      <protection/>
    </xf>
    <xf numFmtId="3" fontId="37" fillId="0" borderId="21" xfId="63" applyNumberFormat="1" applyFont="1" applyBorder="1">
      <alignment/>
      <protection/>
    </xf>
    <xf numFmtId="3" fontId="38" fillId="0" borderId="15" xfId="63" applyNumberFormat="1" applyFont="1" applyBorder="1">
      <alignment/>
      <protection/>
    </xf>
    <xf numFmtId="0" fontId="34" fillId="0" borderId="39" xfId="64" applyFont="1" applyBorder="1" applyAlignment="1">
      <alignment/>
      <protection/>
    </xf>
    <xf numFmtId="3" fontId="37" fillId="0" borderId="39" xfId="63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41" xfId="63" applyFont="1" applyBorder="1">
      <alignment/>
      <protection/>
    </xf>
    <xf numFmtId="0" fontId="38" fillId="0" borderId="32" xfId="63" applyFont="1" applyBorder="1">
      <alignment/>
      <protection/>
    </xf>
    <xf numFmtId="0" fontId="38" fillId="0" borderId="27" xfId="63" applyFont="1" applyBorder="1">
      <alignment/>
      <protection/>
    </xf>
    <xf numFmtId="3" fontId="38" fillId="0" borderId="42" xfId="63" applyNumberFormat="1" applyFont="1" applyBorder="1">
      <alignment/>
      <protection/>
    </xf>
    <xf numFmtId="0" fontId="37" fillId="0" borderId="16" xfId="63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9" xfId="64" applyFont="1" applyBorder="1" applyAlignment="1">
      <alignment/>
      <protection/>
    </xf>
    <xf numFmtId="3" fontId="38" fillId="0" borderId="39" xfId="63" applyNumberFormat="1" applyFont="1" applyBorder="1">
      <alignment/>
      <protection/>
    </xf>
    <xf numFmtId="0" fontId="35" fillId="0" borderId="11" xfId="64" applyFont="1" applyBorder="1" applyAlignment="1">
      <alignment vertical="center"/>
      <protection/>
    </xf>
    <xf numFmtId="0" fontId="35" fillId="0" borderId="27" xfId="64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2" xfId="63" applyFont="1" applyBorder="1" applyAlignment="1">
      <alignment vertical="center"/>
      <protection/>
    </xf>
    <xf numFmtId="3" fontId="38" fillId="0" borderId="10" xfId="63" applyNumberFormat="1" applyFont="1" applyBorder="1">
      <alignment/>
      <protection/>
    </xf>
    <xf numFmtId="3" fontId="37" fillId="0" borderId="26" xfId="63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4" applyFont="1" applyAlignment="1">
      <alignment/>
      <protection/>
    </xf>
    <xf numFmtId="0" fontId="8" fillId="0" borderId="15" xfId="64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0" fontId="10" fillId="0" borderId="10" xfId="64" applyFont="1" applyBorder="1" applyAlignment="1">
      <alignment/>
      <protection/>
    </xf>
    <xf numFmtId="0" fontId="8" fillId="0" borderId="0" xfId="0" applyFont="1" applyBorder="1" applyAlignment="1">
      <alignment/>
    </xf>
    <xf numFmtId="0" fontId="1" fillId="0" borderId="29" xfId="64" applyFont="1" applyBorder="1" applyAlignment="1">
      <alignment/>
      <protection/>
    </xf>
    <xf numFmtId="3" fontId="2" fillId="0" borderId="29" xfId="64" applyNumberFormat="1" applyFont="1" applyBorder="1" applyAlignment="1">
      <alignment/>
      <protection/>
    </xf>
    <xf numFmtId="3" fontId="40" fillId="0" borderId="32" xfId="63" applyNumberFormat="1" applyFont="1" applyBorder="1" applyAlignment="1">
      <alignment vertical="center"/>
      <protection/>
    </xf>
    <xf numFmtId="0" fontId="11" fillId="0" borderId="0" xfId="63" applyFont="1" applyAlignment="1">
      <alignment horizontal="right"/>
      <protection/>
    </xf>
    <xf numFmtId="3" fontId="5" fillId="0" borderId="12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4" applyNumberFormat="1" applyFont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" fillId="0" borderId="0" xfId="64" applyFont="1" applyFill="1" applyAlignment="1">
      <alignment/>
      <protection/>
    </xf>
    <xf numFmtId="3" fontId="1" fillId="0" borderId="33" xfId="64" applyNumberFormat="1" applyFont="1" applyFill="1" applyBorder="1" applyAlignment="1">
      <alignment/>
      <protection/>
    </xf>
    <xf numFmtId="0" fontId="1" fillId="0" borderId="0" xfId="64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0" xfId="68" applyFont="1" applyFill="1" applyBorder="1" applyAlignment="1">
      <alignment horizontal="center"/>
      <protection/>
    </xf>
    <xf numFmtId="0" fontId="2" fillId="0" borderId="20" xfId="68" applyFont="1" applyFill="1" applyBorder="1">
      <alignment/>
      <protection/>
    </xf>
    <xf numFmtId="0" fontId="1" fillId="0" borderId="20" xfId="68" applyFont="1" applyFill="1" applyBorder="1" applyAlignment="1">
      <alignment horizontal="right"/>
      <protection/>
    </xf>
    <xf numFmtId="0" fontId="1" fillId="0" borderId="15" xfId="68" applyFont="1" applyFill="1" applyBorder="1" applyAlignment="1">
      <alignment horizontal="center"/>
      <protection/>
    </xf>
    <xf numFmtId="0" fontId="1" fillId="0" borderId="33" xfId="68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6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9" fontId="0" fillId="0" borderId="15" xfId="68" applyNumberFormat="1" applyFill="1" applyBorder="1">
      <alignment/>
      <protection/>
    </xf>
    <xf numFmtId="0" fontId="1" fillId="0" borderId="14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6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6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3" fontId="2" fillId="0" borderId="15" xfId="68" applyNumberFormat="1" applyFont="1" applyFill="1" applyBorder="1" applyAlignment="1">
      <alignment horizontal="right"/>
      <protection/>
    </xf>
    <xf numFmtId="0" fontId="1" fillId="0" borderId="14" xfId="68" applyFont="1" applyFill="1" applyBorder="1">
      <alignment/>
      <protection/>
    </xf>
    <xf numFmtId="3" fontId="1" fillId="0" borderId="14" xfId="68" applyNumberFormat="1" applyFont="1" applyFill="1" applyBorder="1" applyAlignment="1">
      <alignment horizontal="right"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3" xfId="68" applyFont="1" applyFill="1" applyBorder="1" applyAlignment="1">
      <alignment vertical="center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0" fontId="1" fillId="0" borderId="29" xfId="68" applyFont="1" applyFill="1" applyBorder="1" applyAlignment="1">
      <alignment vertical="center"/>
      <protection/>
    </xf>
    <xf numFmtId="3" fontId="2" fillId="0" borderId="14" xfId="68" applyNumberFormat="1" applyFont="1" applyFill="1" applyBorder="1" applyAlignment="1">
      <alignment horizontal="right" vertical="center"/>
      <protection/>
    </xf>
    <xf numFmtId="0" fontId="2" fillId="0" borderId="37" xfId="64" applyFont="1" applyFill="1" applyBorder="1" applyAlignment="1">
      <alignment/>
      <protection/>
    </xf>
    <xf numFmtId="3" fontId="2" fillId="0" borderId="10" xfId="68" applyNumberFormat="1" applyFont="1" applyFill="1" applyBorder="1" applyAlignment="1">
      <alignment horizontal="right" vertical="center"/>
      <protection/>
    </xf>
    <xf numFmtId="0" fontId="2" fillId="0" borderId="10" xfId="64" applyFont="1" applyFill="1" applyBorder="1" applyAlignment="1">
      <alignment/>
      <protection/>
    </xf>
    <xf numFmtId="0" fontId="2" fillId="0" borderId="15" xfId="64" applyFont="1" applyFill="1" applyBorder="1" applyAlignment="1">
      <alignment/>
      <protection/>
    </xf>
    <xf numFmtId="0" fontId="3" fillId="0" borderId="33" xfId="5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2" fillId="0" borderId="33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2" fillId="0" borderId="29" xfId="58" applyFont="1" applyFill="1" applyBorder="1">
      <alignment/>
      <protection/>
    </xf>
    <xf numFmtId="3" fontId="12" fillId="0" borderId="14" xfId="68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29" xfId="58" applyFont="1" applyFill="1" applyBorder="1" applyAlignment="1">
      <alignment horizontal="left"/>
      <protection/>
    </xf>
    <xf numFmtId="0" fontId="12" fillId="0" borderId="29" xfId="58" applyFont="1" applyFill="1" applyBorder="1" applyAlignment="1">
      <alignment horizontal="left"/>
      <protection/>
    </xf>
    <xf numFmtId="0" fontId="12" fillId="0" borderId="37" xfId="68" applyFont="1" applyFill="1" applyBorder="1">
      <alignment/>
      <protection/>
    </xf>
    <xf numFmtId="0" fontId="12" fillId="0" borderId="16" xfId="68" applyFont="1" applyFill="1" applyBorder="1" applyProtection="1">
      <alignment/>
      <protection locked="0"/>
    </xf>
    <xf numFmtId="3" fontId="12" fillId="0" borderId="37" xfId="68" applyNumberFormat="1" applyFont="1" applyFill="1" applyBorder="1" applyAlignment="1" applyProtection="1">
      <alignment horizontal="left"/>
      <protection locked="0"/>
    </xf>
    <xf numFmtId="3" fontId="2" fillId="0" borderId="10" xfId="68" applyNumberFormat="1" applyFont="1" applyFill="1" applyBorder="1" applyAlignment="1" applyProtection="1">
      <alignment horizontal="right"/>
      <protection locked="0"/>
    </xf>
    <xf numFmtId="0" fontId="12" fillId="0" borderId="29" xfId="58" applyFont="1" applyFill="1" applyBorder="1" applyAlignment="1">
      <alignment vertical="center"/>
      <protection/>
    </xf>
    <xf numFmtId="3" fontId="12" fillId="0" borderId="14" xfId="68" applyNumberFormat="1" applyFont="1" applyFill="1" applyBorder="1" applyAlignment="1">
      <alignment horizontal="right" vertical="center"/>
      <protection/>
    </xf>
    <xf numFmtId="0" fontId="15" fillId="0" borderId="37" xfId="68" applyFont="1" applyFill="1" applyBorder="1" applyProtection="1">
      <alignment/>
      <protection locked="0"/>
    </xf>
    <xf numFmtId="3" fontId="38" fillId="0" borderId="10" xfId="68" applyNumberFormat="1" applyFont="1" applyFill="1" applyBorder="1" applyAlignment="1">
      <alignment horizontal="right"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2" fillId="0" borderId="15" xfId="68" applyNumberFormat="1" applyFont="1" applyFill="1" applyBorder="1" applyAlignment="1">
      <alignment/>
      <protection/>
    </xf>
    <xf numFmtId="3" fontId="1" fillId="0" borderId="15" xfId="68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3" applyFill="1">
      <alignment/>
      <protection/>
    </xf>
    <xf numFmtId="0" fontId="14" fillId="0" borderId="0" xfId="73" applyFont="1" applyFill="1" applyAlignment="1">
      <alignment horizontal="center"/>
      <protection/>
    </xf>
    <xf numFmtId="0" fontId="14" fillId="0" borderId="20" xfId="73" applyFont="1" applyFill="1" applyBorder="1" applyAlignment="1">
      <alignment horizontal="right"/>
      <protection/>
    </xf>
    <xf numFmtId="0" fontId="11" fillId="0" borderId="13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1" fillId="0" borderId="10" xfId="73" applyFill="1" applyBorder="1">
      <alignment/>
      <protection/>
    </xf>
    <xf numFmtId="0" fontId="1" fillId="0" borderId="16" xfId="73" applyFont="1" applyFill="1" applyBorder="1" applyAlignment="1">
      <alignment horizontal="center"/>
      <protection/>
    </xf>
    <xf numFmtId="0" fontId="11" fillId="0" borderId="15" xfId="73" applyFill="1" applyBorder="1">
      <alignment/>
      <protection/>
    </xf>
    <xf numFmtId="0" fontId="1" fillId="0" borderId="33" xfId="73" applyFont="1" applyFill="1" applyBorder="1" applyAlignment="1">
      <alignment horizontal="center"/>
      <protection/>
    </xf>
    <xf numFmtId="0" fontId="10" fillId="0" borderId="15" xfId="73" applyFont="1" applyFill="1" applyBorder="1" applyAlignment="1">
      <alignment horizontal="center"/>
      <protection/>
    </xf>
    <xf numFmtId="0" fontId="1" fillId="0" borderId="15" xfId="73" applyFont="1" applyFill="1" applyBorder="1" applyAlignment="1">
      <alignment horizontal="center"/>
      <protection/>
    </xf>
    <xf numFmtId="0" fontId="14" fillId="0" borderId="10" xfId="73" applyFont="1" applyFill="1" applyBorder="1">
      <alignment/>
      <protection/>
    </xf>
    <xf numFmtId="0" fontId="3" fillId="0" borderId="16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1" fillId="0" borderId="37" xfId="73" applyFill="1" applyBorder="1">
      <alignment/>
      <protection/>
    </xf>
    <xf numFmtId="3" fontId="2" fillId="0" borderId="15" xfId="73" applyNumberFormat="1" applyFont="1" applyFill="1" applyBorder="1" applyAlignment="1">
      <alignment horizontal="right"/>
      <protection/>
    </xf>
    <xf numFmtId="0" fontId="14" fillId="0" borderId="14" xfId="73" applyFont="1" applyFill="1" applyBorder="1">
      <alignment/>
      <protection/>
    </xf>
    <xf numFmtId="3" fontId="1" fillId="0" borderId="14" xfId="73" applyNumberFormat="1" applyFont="1" applyFill="1" applyBorder="1" applyAlignment="1">
      <alignment horizontal="right"/>
      <protection/>
    </xf>
    <xf numFmtId="3" fontId="1" fillId="0" borderId="10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14" fillId="0" borderId="15" xfId="73" applyFont="1" applyFill="1" applyBorder="1">
      <alignment/>
      <protection/>
    </xf>
    <xf numFmtId="3" fontId="1" fillId="0" borderId="15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2" applyNumberFormat="1" applyFont="1" applyFill="1" applyBorder="1" applyAlignment="1">
      <alignment horizontal="right"/>
    </xf>
    <xf numFmtId="9" fontId="8" fillId="0" borderId="10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4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 vertical="center"/>
      <protection/>
    </xf>
    <xf numFmtId="3" fontId="3" fillId="0" borderId="0" xfId="64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4" applyNumberFormat="1" applyFont="1" applyFill="1" applyBorder="1" applyAlignment="1">
      <alignment/>
      <protection/>
    </xf>
    <xf numFmtId="0" fontId="1" fillId="0" borderId="10" xfId="64" applyFont="1" applyFill="1" applyBorder="1" applyAlignment="1">
      <alignment/>
      <protection/>
    </xf>
    <xf numFmtId="3" fontId="2" fillId="0" borderId="22" xfId="64" applyNumberFormat="1" applyFont="1" applyFill="1" applyBorder="1" applyAlignment="1">
      <alignment/>
      <protection/>
    </xf>
    <xf numFmtId="0" fontId="2" fillId="0" borderId="22" xfId="64" applyFont="1" applyFill="1" applyBorder="1" applyAlignment="1">
      <alignment/>
      <protection/>
    </xf>
    <xf numFmtId="3" fontId="2" fillId="0" borderId="35" xfId="64" applyNumberFormat="1" applyFont="1" applyFill="1" applyBorder="1" applyAlignment="1">
      <alignment/>
      <protection/>
    </xf>
    <xf numFmtId="0" fontId="2" fillId="0" borderId="12" xfId="64" applyFont="1" applyFill="1" applyBorder="1" applyAlignment="1">
      <alignment/>
      <protection/>
    </xf>
    <xf numFmtId="3" fontId="2" fillId="0" borderId="24" xfId="64" applyNumberFormat="1" applyFont="1" applyFill="1" applyBorder="1" applyAlignment="1">
      <alignment/>
      <protection/>
    </xf>
    <xf numFmtId="0" fontId="1" fillId="0" borderId="12" xfId="64" applyFont="1" applyFill="1" applyBorder="1" applyAlignment="1">
      <alignment/>
      <protection/>
    </xf>
    <xf numFmtId="3" fontId="1" fillId="0" borderId="11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8" applyFont="1" applyFill="1" applyBorder="1" applyAlignment="1">
      <alignment/>
      <protection/>
    </xf>
    <xf numFmtId="0" fontId="1" fillId="0" borderId="15" xfId="68" applyFont="1" applyFill="1" applyBorder="1" applyAlignment="1">
      <alignment/>
      <protection/>
    </xf>
    <xf numFmtId="0" fontId="1" fillId="0" borderId="15" xfId="68" applyFont="1" applyFill="1" applyBorder="1" applyAlignment="1">
      <alignment horizontal="right"/>
      <protection/>
    </xf>
    <xf numFmtId="0" fontId="2" fillId="0" borderId="15" xfId="68" applyFont="1" applyFill="1" applyBorder="1" applyAlignment="1">
      <alignment horizontal="right"/>
      <protection/>
    </xf>
    <xf numFmtId="3" fontId="8" fillId="0" borderId="22" xfId="0" applyNumberFormat="1" applyFont="1" applyFill="1" applyBorder="1" applyAlignment="1">
      <alignment horizontal="right"/>
    </xf>
    <xf numFmtId="9" fontId="8" fillId="0" borderId="15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19" xfId="64" applyNumberFormat="1" applyFont="1" applyBorder="1" applyAlignment="1">
      <alignment/>
      <protection/>
    </xf>
    <xf numFmtId="0" fontId="47" fillId="0" borderId="0" xfId="7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6">
      <alignment/>
      <protection/>
    </xf>
    <xf numFmtId="0" fontId="11" fillId="0" borderId="0" xfId="66" applyFont="1" applyAlignment="1">
      <alignment horizontal="center"/>
      <protection/>
    </xf>
    <xf numFmtId="0" fontId="11" fillId="0" borderId="0" xfId="66" applyAlignment="1">
      <alignment horizontal="center"/>
      <protection/>
    </xf>
    <xf numFmtId="0" fontId="49" fillId="0" borderId="0" xfId="66" applyFont="1" applyAlignment="1">
      <alignment horizontal="center" vertical="center"/>
      <protection/>
    </xf>
    <xf numFmtId="0" fontId="14" fillId="0" borderId="0" xfId="66" applyFont="1" applyAlignment="1">
      <alignment horizontal="center" vertical="center"/>
      <protection/>
    </xf>
    <xf numFmtId="0" fontId="11" fillId="0" borderId="20" xfId="66" applyBorder="1">
      <alignment/>
      <protection/>
    </xf>
    <xf numFmtId="0" fontId="14" fillId="0" borderId="0" xfId="66" applyFont="1" applyAlignment="1">
      <alignment horizontal="right"/>
      <protection/>
    </xf>
    <xf numFmtId="0" fontId="40" fillId="0" borderId="12" xfId="66" applyFont="1" applyBorder="1" applyAlignment="1">
      <alignment vertical="center"/>
      <protection/>
    </xf>
    <xf numFmtId="3" fontId="40" fillId="0" borderId="12" xfId="66" applyNumberFormat="1" applyFont="1" applyBorder="1">
      <alignment/>
      <protection/>
    </xf>
    <xf numFmtId="3" fontId="34" fillId="0" borderId="12" xfId="66" applyNumberFormat="1" applyFont="1" applyBorder="1">
      <alignment/>
      <protection/>
    </xf>
    <xf numFmtId="0" fontId="14" fillId="0" borderId="0" xfId="66" applyFont="1">
      <alignment/>
      <protection/>
    </xf>
    <xf numFmtId="0" fontId="11" fillId="0" borderId="20" xfId="66" applyBorder="1" applyAlignment="1">
      <alignment/>
      <protection/>
    </xf>
    <xf numFmtId="0" fontId="11" fillId="0" borderId="0" xfId="66" applyAlignment="1">
      <alignment/>
      <protection/>
    </xf>
    <xf numFmtId="0" fontId="34" fillId="0" borderId="13" xfId="66" applyFont="1" applyBorder="1" applyAlignment="1">
      <alignment horizontal="center"/>
      <protection/>
    </xf>
    <xf numFmtId="0" fontId="34" fillId="0" borderId="0" xfId="66" applyFont="1" applyAlignment="1">
      <alignment horizontal="center"/>
      <protection/>
    </xf>
    <xf numFmtId="0" fontId="34" fillId="0" borderId="16" xfId="66" applyFont="1" applyBorder="1" applyAlignment="1">
      <alignment horizontal="center"/>
      <protection/>
    </xf>
    <xf numFmtId="0" fontId="40" fillId="0" borderId="24" xfId="66" applyFont="1" applyBorder="1" applyAlignment="1">
      <alignment/>
      <protection/>
    </xf>
    <xf numFmtId="3" fontId="40" fillId="0" borderId="46" xfId="66" applyNumberFormat="1" applyFont="1" applyBorder="1">
      <alignment/>
      <protection/>
    </xf>
    <xf numFmtId="3" fontId="40" fillId="0" borderId="16" xfId="66" applyNumberFormat="1" applyFont="1" applyBorder="1">
      <alignment/>
      <protection/>
    </xf>
    <xf numFmtId="0" fontId="40" fillId="0" borderId="42" xfId="66" applyFont="1" applyBorder="1" applyAlignment="1">
      <alignment/>
      <protection/>
    </xf>
    <xf numFmtId="3" fontId="40" fillId="0" borderId="24" xfId="66" applyNumberFormat="1" applyFont="1" applyBorder="1">
      <alignment/>
      <protection/>
    </xf>
    <xf numFmtId="3" fontId="40" fillId="0" borderId="42" xfId="66" applyNumberFormat="1" applyFont="1" applyBorder="1">
      <alignment/>
      <protection/>
    </xf>
    <xf numFmtId="0" fontId="11" fillId="0" borderId="0" xfId="66" applyBorder="1">
      <alignment/>
      <protection/>
    </xf>
    <xf numFmtId="0" fontId="34" fillId="0" borderId="10" xfId="66" applyFont="1" applyBorder="1" applyAlignment="1">
      <alignment horizontal="center"/>
      <protection/>
    </xf>
    <xf numFmtId="0" fontId="34" fillId="0" borderId="0" xfId="66" applyFont="1" applyBorder="1" applyAlignment="1">
      <alignment horizontal="center"/>
      <protection/>
    </xf>
    <xf numFmtId="0" fontId="40" fillId="0" borderId="0" xfId="66" applyFont="1" applyBorder="1">
      <alignment/>
      <protection/>
    </xf>
    <xf numFmtId="0" fontId="11" fillId="0" borderId="0" xfId="70">
      <alignment/>
      <protection/>
    </xf>
    <xf numFmtId="0" fontId="35" fillId="0" borderId="0" xfId="70" applyFont="1" applyAlignment="1">
      <alignment horizontal="center"/>
      <protection/>
    </xf>
    <xf numFmtId="0" fontId="11" fillId="0" borderId="20" xfId="70" applyBorder="1">
      <alignment/>
      <protection/>
    </xf>
    <xf numFmtId="0" fontId="1" fillId="0" borderId="0" xfId="62" applyFont="1" applyBorder="1" applyAlignment="1">
      <alignment horizontal="right"/>
      <protection/>
    </xf>
    <xf numFmtId="3" fontId="50" fillId="0" borderId="37" xfId="70" applyNumberFormat="1" applyFont="1" applyBorder="1">
      <alignment/>
      <protection/>
    </xf>
    <xf numFmtId="0" fontId="50" fillId="0" borderId="16" xfId="70" applyFont="1" applyBorder="1">
      <alignment/>
      <protection/>
    </xf>
    <xf numFmtId="0" fontId="50" fillId="0" borderId="0" xfId="70" applyFont="1" applyBorder="1">
      <alignment/>
      <protection/>
    </xf>
    <xf numFmtId="0" fontId="50" fillId="0" borderId="21" xfId="70" applyFont="1" applyBorder="1">
      <alignment/>
      <protection/>
    </xf>
    <xf numFmtId="3" fontId="50" fillId="0" borderId="10" xfId="70" applyNumberFormat="1" applyFont="1" applyBorder="1">
      <alignment/>
      <protection/>
    </xf>
    <xf numFmtId="0" fontId="50" fillId="0" borderId="17" xfId="70" applyFont="1" applyBorder="1">
      <alignment/>
      <protection/>
    </xf>
    <xf numFmtId="0" fontId="50" fillId="0" borderId="40" xfId="70" applyFont="1" applyBorder="1">
      <alignment/>
      <protection/>
    </xf>
    <xf numFmtId="0" fontId="50" fillId="0" borderId="25" xfId="70" applyFont="1" applyBorder="1">
      <alignment/>
      <protection/>
    </xf>
    <xf numFmtId="3" fontId="50" fillId="0" borderId="13" xfId="70" applyNumberFormat="1" applyFont="1" applyBorder="1">
      <alignment/>
      <protection/>
    </xf>
    <xf numFmtId="0" fontId="51" fillId="0" borderId="33" xfId="70" applyFont="1" applyBorder="1">
      <alignment/>
      <protection/>
    </xf>
    <xf numFmtId="0" fontId="50" fillId="0" borderId="47" xfId="70" applyFont="1" applyBorder="1">
      <alignment/>
      <protection/>
    </xf>
    <xf numFmtId="0" fontId="50" fillId="0" borderId="28" xfId="70" applyFont="1" applyBorder="1">
      <alignment/>
      <protection/>
    </xf>
    <xf numFmtId="3" fontId="51" fillId="0" borderId="10" xfId="70" applyNumberFormat="1" applyFont="1" applyBorder="1">
      <alignment/>
      <protection/>
    </xf>
    <xf numFmtId="3" fontId="43" fillId="0" borderId="37" xfId="70" applyNumberFormat="1" applyFont="1" applyBorder="1" applyAlignment="1">
      <alignment vertical="center"/>
      <protection/>
    </xf>
    <xf numFmtId="3" fontId="43" fillId="0" borderId="10" xfId="70" applyNumberFormat="1" applyFont="1" applyBorder="1">
      <alignment/>
      <protection/>
    </xf>
    <xf numFmtId="3" fontId="43" fillId="0" borderId="13" xfId="70" applyNumberFormat="1" applyFont="1" applyBorder="1" applyAlignment="1">
      <alignment vertical="center"/>
      <protection/>
    </xf>
    <xf numFmtId="3" fontId="43" fillId="0" borderId="10" xfId="70" applyNumberFormat="1" applyFont="1" applyBorder="1" applyAlignment="1">
      <alignment vertical="center"/>
      <protection/>
    </xf>
    <xf numFmtId="0" fontId="51" fillId="0" borderId="16" xfId="70" applyFont="1" applyBorder="1">
      <alignment/>
      <protection/>
    </xf>
    <xf numFmtId="3" fontId="54" fillId="0" borderId="10" xfId="70" applyNumberFormat="1" applyFont="1" applyBorder="1">
      <alignment/>
      <protection/>
    </xf>
    <xf numFmtId="3" fontId="43" fillId="0" borderId="15" xfId="70" applyNumberFormat="1" applyFont="1" applyBorder="1">
      <alignment/>
      <protection/>
    </xf>
    <xf numFmtId="0" fontId="11" fillId="0" borderId="0" xfId="67">
      <alignment/>
      <protection/>
    </xf>
    <xf numFmtId="0" fontId="3" fillId="0" borderId="0" xfId="60" applyFont="1" applyAlignment="1">
      <alignment horizontal="center"/>
      <protection/>
    </xf>
    <xf numFmtId="0" fontId="11" fillId="0" borderId="0" xfId="67" applyAlignment="1">
      <alignment/>
      <protection/>
    </xf>
    <xf numFmtId="0" fontId="11" fillId="0" borderId="0" xfId="61" applyAlignment="1">
      <alignment/>
      <protection/>
    </xf>
    <xf numFmtId="0" fontId="11" fillId="0" borderId="20" xfId="67" applyBorder="1">
      <alignment/>
      <protection/>
    </xf>
    <xf numFmtId="0" fontId="11" fillId="0" borderId="12" xfId="67" applyBorder="1">
      <alignment/>
      <protection/>
    </xf>
    <xf numFmtId="0" fontId="14" fillId="0" borderId="40" xfId="67" applyFont="1" applyBorder="1" applyAlignment="1">
      <alignment/>
      <protection/>
    </xf>
    <xf numFmtId="0" fontId="11" fillId="0" borderId="40" xfId="67" applyBorder="1" applyAlignment="1">
      <alignment/>
      <protection/>
    </xf>
    <xf numFmtId="0" fontId="11" fillId="0" borderId="40" xfId="67" applyBorder="1" applyAlignment="1">
      <alignment horizontal="right" vertical="center"/>
      <protection/>
    </xf>
    <xf numFmtId="0" fontId="11" fillId="0" borderId="0" xfId="67" applyBorder="1" applyAlignment="1">
      <alignment/>
      <protection/>
    </xf>
    <xf numFmtId="0" fontId="14" fillId="0" borderId="0" xfId="67" applyFont="1" applyBorder="1" applyAlignment="1">
      <alignment/>
      <protection/>
    </xf>
    <xf numFmtId="0" fontId="11" fillId="0" borderId="0" xfId="67" applyBorder="1" applyAlignment="1">
      <alignment horizontal="right" vertical="center"/>
      <protection/>
    </xf>
    <xf numFmtId="0" fontId="11" fillId="0" borderId="0" xfId="74">
      <alignment/>
      <protection/>
    </xf>
    <xf numFmtId="0" fontId="11" fillId="0" borderId="20" xfId="74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5" fillId="0" borderId="12" xfId="74" applyFont="1" applyBorder="1">
      <alignment/>
      <protection/>
    </xf>
    <xf numFmtId="0" fontId="14" fillId="0" borderId="10" xfId="74" applyFont="1" applyBorder="1" applyAlignment="1">
      <alignment horizontal="center"/>
      <protection/>
    </xf>
    <xf numFmtId="0" fontId="55" fillId="0" borderId="10" xfId="74" applyFont="1" applyBorder="1" applyAlignment="1">
      <alignment/>
      <protection/>
    </xf>
    <xf numFmtId="0" fontId="55" fillId="0" borderId="0" xfId="74" applyFont="1">
      <alignment/>
      <protection/>
    </xf>
    <xf numFmtId="0" fontId="55" fillId="0" borderId="10" xfId="74" applyFont="1" applyBorder="1">
      <alignment/>
      <protection/>
    </xf>
    <xf numFmtId="3" fontId="55" fillId="0" borderId="10" xfId="74" applyNumberFormat="1" applyFont="1" applyBorder="1">
      <alignment/>
      <protection/>
    </xf>
    <xf numFmtId="0" fontId="47" fillId="0" borderId="10" xfId="74" applyFont="1" applyBorder="1">
      <alignment/>
      <protection/>
    </xf>
    <xf numFmtId="0" fontId="14" fillId="0" borderId="11" xfId="74" applyFont="1" applyBorder="1" applyAlignment="1">
      <alignment horizontal="center"/>
      <protection/>
    </xf>
    <xf numFmtId="0" fontId="55" fillId="0" borderId="20" xfId="74" applyFont="1" applyBorder="1">
      <alignment/>
      <protection/>
    </xf>
    <xf numFmtId="0" fontId="55" fillId="0" borderId="11" xfId="74" applyFont="1" applyBorder="1">
      <alignment/>
      <protection/>
    </xf>
    <xf numFmtId="3" fontId="55" fillId="0" borderId="11" xfId="74" applyNumberFormat="1" applyFont="1" applyBorder="1">
      <alignment/>
      <protection/>
    </xf>
    <xf numFmtId="0" fontId="47" fillId="0" borderId="11" xfId="74" applyFont="1" applyBorder="1">
      <alignment/>
      <protection/>
    </xf>
    <xf numFmtId="0" fontId="11" fillId="0" borderId="0" xfId="72">
      <alignment/>
      <protection/>
    </xf>
    <xf numFmtId="0" fontId="55" fillId="0" borderId="0" xfId="72" applyFont="1">
      <alignment/>
      <protection/>
    </xf>
    <xf numFmtId="0" fontId="57" fillId="0" borderId="0" xfId="72" applyFont="1" applyAlignment="1">
      <alignment horizontal="center" vertical="center"/>
      <protection/>
    </xf>
    <xf numFmtId="0" fontId="11" fillId="0" borderId="0" xfId="72" applyFont="1">
      <alignment/>
      <protection/>
    </xf>
    <xf numFmtId="0" fontId="11" fillId="0" borderId="25" xfId="72" applyBorder="1">
      <alignment/>
      <protection/>
    </xf>
    <xf numFmtId="0" fontId="58" fillId="0" borderId="24" xfId="72" applyFont="1" applyBorder="1" applyAlignment="1">
      <alignment horizontal="center" vertical="center" wrapText="1"/>
      <protection/>
    </xf>
    <xf numFmtId="0" fontId="11" fillId="0" borderId="44" xfId="72" applyBorder="1">
      <alignment/>
      <protection/>
    </xf>
    <xf numFmtId="0" fontId="58" fillId="0" borderId="12" xfId="72" applyFont="1" applyBorder="1" applyAlignment="1">
      <alignment horizontal="center" vertical="center" wrapText="1"/>
      <protection/>
    </xf>
    <xf numFmtId="1" fontId="14" fillId="0" borderId="12" xfId="72" applyNumberFormat="1" applyFont="1" applyBorder="1" applyAlignment="1">
      <alignment horizontal="center" vertical="center"/>
      <protection/>
    </xf>
    <xf numFmtId="0" fontId="58" fillId="0" borderId="11" xfId="72" applyFont="1" applyBorder="1" applyAlignment="1">
      <alignment vertical="center"/>
      <protection/>
    </xf>
    <xf numFmtId="3" fontId="35" fillId="16" borderId="12" xfId="72" applyNumberFormat="1" applyFont="1" applyFill="1" applyBorder="1" applyAlignment="1">
      <alignment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0" fontId="11" fillId="0" borderId="12" xfId="72" applyBorder="1">
      <alignment/>
      <protection/>
    </xf>
    <xf numFmtId="0" fontId="59" fillId="0" borderId="11" xfId="72" applyFont="1" applyBorder="1" applyAlignment="1">
      <alignment vertical="center"/>
      <protection/>
    </xf>
    <xf numFmtId="3" fontId="36" fillId="16" borderId="11" xfId="72" applyNumberFormat="1" applyFont="1" applyFill="1" applyBorder="1" applyAlignment="1">
      <alignment vertical="center"/>
      <protection/>
    </xf>
    <xf numFmtId="3" fontId="60" fillId="0" borderId="11" xfId="72" applyNumberFormat="1" applyFont="1" applyBorder="1" applyAlignment="1">
      <alignment vertical="center"/>
      <protection/>
    </xf>
    <xf numFmtId="3" fontId="60" fillId="0" borderId="11" xfId="72" applyNumberFormat="1" applyFont="1" applyFill="1" applyBorder="1" applyAlignment="1">
      <alignment vertical="center"/>
      <protection/>
    </xf>
    <xf numFmtId="0" fontId="60" fillId="0" borderId="11" xfId="72" applyFont="1" applyBorder="1" applyAlignment="1">
      <alignment vertical="center"/>
      <protection/>
    </xf>
    <xf numFmtId="0" fontId="36" fillId="0" borderId="12" xfId="72" applyFont="1" applyBorder="1" applyAlignment="1">
      <alignment horizontal="left" vertical="center"/>
      <protection/>
    </xf>
    <xf numFmtId="0" fontId="58" fillId="0" borderId="12" xfId="72" applyFont="1" applyBorder="1" applyAlignment="1">
      <alignment vertical="center"/>
      <protection/>
    </xf>
    <xf numFmtId="0" fontId="60" fillId="0" borderId="12" xfId="72" applyFont="1" applyBorder="1" applyAlignment="1">
      <alignment vertical="center"/>
      <protection/>
    </xf>
    <xf numFmtId="3" fontId="36" fillId="16" borderId="12" xfId="72" applyNumberFormat="1" applyFont="1" applyFill="1" applyBorder="1" applyAlignment="1">
      <alignment vertical="center"/>
      <protection/>
    </xf>
    <xf numFmtId="3" fontId="60" fillId="0" borderId="12" xfId="72" applyNumberFormat="1" applyFont="1" applyBorder="1" applyAlignment="1">
      <alignment vertical="center"/>
      <protection/>
    </xf>
    <xf numFmtId="3" fontId="60" fillId="0" borderId="12" xfId="72" applyNumberFormat="1" applyFont="1" applyFill="1" applyBorder="1" applyAlignment="1">
      <alignment vertical="center"/>
      <protection/>
    </xf>
    <xf numFmtId="3" fontId="58" fillId="0" borderId="12" xfId="72" applyNumberFormat="1" applyFont="1" applyBorder="1" applyAlignment="1">
      <alignment vertical="center"/>
      <protection/>
    </xf>
    <xf numFmtId="3" fontId="14" fillId="0" borderId="12" xfId="72" applyNumberFormat="1" applyFont="1" applyBorder="1">
      <alignment/>
      <protection/>
    </xf>
    <xf numFmtId="3" fontId="58" fillId="0" borderId="12" xfId="72" applyNumberFormat="1" applyFont="1" applyFill="1" applyBorder="1" applyAlignment="1">
      <alignment vertical="center"/>
      <protection/>
    </xf>
    <xf numFmtId="3" fontId="35" fillId="0" borderId="12" xfId="72" applyNumberFormat="1" applyFont="1" applyBorder="1" applyAlignment="1">
      <alignment vertical="center"/>
      <protection/>
    </xf>
    <xf numFmtId="0" fontId="14" fillId="0" borderId="12" xfId="72" applyFont="1" applyBorder="1">
      <alignment/>
      <protection/>
    </xf>
    <xf numFmtId="3" fontId="14" fillId="0" borderId="12" xfId="72" applyNumberFormat="1" applyFont="1" applyBorder="1" applyAlignment="1">
      <alignment vertical="center"/>
      <protection/>
    </xf>
    <xf numFmtId="1" fontId="11" fillId="0" borderId="12" xfId="72" applyNumberFormat="1" applyFont="1" applyBorder="1" applyAlignment="1">
      <alignment horizontal="center"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56" fillId="0" borderId="12" xfId="72" applyFont="1" applyBorder="1" applyAlignment="1">
      <alignment vertical="center"/>
      <protection/>
    </xf>
    <xf numFmtId="0" fontId="11" fillId="0" borderId="20" xfId="72" applyBorder="1">
      <alignment/>
      <protection/>
    </xf>
    <xf numFmtId="0" fontId="61" fillId="0" borderId="0" xfId="72" applyFont="1" applyAlignment="1">
      <alignment vertical="center"/>
      <protection/>
    </xf>
    <xf numFmtId="0" fontId="11" fillId="0" borderId="13" xfId="72" applyBorder="1">
      <alignment/>
      <protection/>
    </xf>
    <xf numFmtId="0" fontId="58" fillId="0" borderId="12" xfId="72" applyFont="1" applyFill="1" applyBorder="1" applyAlignment="1">
      <alignment horizontal="center" vertical="center" wrapText="1"/>
      <protection/>
    </xf>
    <xf numFmtId="0" fontId="11" fillId="0" borderId="11" xfId="72" applyBorder="1">
      <alignment/>
      <protection/>
    </xf>
    <xf numFmtId="0" fontId="58" fillId="0" borderId="11" xfId="72" applyFont="1" applyFill="1" applyBorder="1" applyAlignment="1">
      <alignment horizontal="center" vertical="center" wrapText="1"/>
      <protection/>
    </xf>
    <xf numFmtId="1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62" fillId="0" borderId="12" xfId="72" applyNumberFormat="1" applyFont="1" applyFill="1" applyBorder="1" applyAlignment="1">
      <alignment horizontal="right" vertical="center" wrapText="1"/>
      <protection/>
    </xf>
    <xf numFmtId="3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11" fillId="0" borderId="42" xfId="72" applyNumberFormat="1" applyFont="1" applyBorder="1">
      <alignment/>
      <protection/>
    </xf>
    <xf numFmtId="0" fontId="11" fillId="0" borderId="42" xfId="72" applyFont="1" applyBorder="1">
      <alignment/>
      <protection/>
    </xf>
    <xf numFmtId="1" fontId="11" fillId="0" borderId="12" xfId="72" applyNumberFormat="1" applyBorder="1" applyAlignment="1">
      <alignment vertical="center"/>
      <protection/>
    </xf>
    <xf numFmtId="0" fontId="62" fillId="0" borderId="12" xfId="72" applyFont="1" applyFill="1" applyBorder="1" applyAlignment="1">
      <alignment horizontal="left" vertical="center" wrapText="1"/>
      <protection/>
    </xf>
    <xf numFmtId="3" fontId="60" fillId="0" borderId="12" xfId="72" applyNumberFormat="1" applyFont="1" applyFill="1" applyBorder="1" applyAlignment="1">
      <alignment horizontal="right" vertical="center" wrapText="1"/>
      <protection/>
    </xf>
    <xf numFmtId="0" fontId="60" fillId="0" borderId="12" xfId="72" applyFont="1" applyFill="1" applyBorder="1" applyAlignment="1">
      <alignment horizontal="right" vertical="center" wrapText="1"/>
      <protection/>
    </xf>
    <xf numFmtId="0" fontId="58" fillId="0" borderId="42" xfId="72" applyFont="1" applyFill="1" applyBorder="1" applyAlignment="1">
      <alignment horizontal="center" vertical="center" wrapText="1"/>
      <protection/>
    </xf>
    <xf numFmtId="0" fontId="11" fillId="0" borderId="12" xfId="72" applyFont="1" applyBorder="1" applyAlignment="1">
      <alignment horizontal="right" vertical="center"/>
      <protection/>
    </xf>
    <xf numFmtId="0" fontId="11" fillId="0" borderId="12" xfId="72" applyFont="1" applyFill="1" applyBorder="1" applyAlignment="1">
      <alignment vertical="center"/>
      <protection/>
    </xf>
    <xf numFmtId="0" fontId="63" fillId="0" borderId="12" xfId="72" applyFont="1" applyFill="1" applyBorder="1" applyAlignment="1">
      <alignment horizontal="center" vertical="center" wrapText="1"/>
      <protection/>
    </xf>
    <xf numFmtId="3" fontId="62" fillId="0" borderId="12" xfId="72" applyNumberFormat="1" applyFont="1" applyFill="1" applyBorder="1" applyAlignment="1">
      <alignment horizontal="right" vertical="center"/>
      <protection/>
    </xf>
    <xf numFmtId="3" fontId="62" fillId="0" borderId="12" xfId="72" applyNumberFormat="1" applyFont="1" applyFill="1" applyBorder="1" applyAlignment="1">
      <alignment vertical="center"/>
      <protection/>
    </xf>
    <xf numFmtId="2" fontId="11" fillId="0" borderId="12" xfId="72" applyNumberFormat="1" applyFont="1" applyFill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11" fillId="0" borderId="12" xfId="72" applyFont="1" applyBorder="1">
      <alignment/>
      <protection/>
    </xf>
    <xf numFmtId="0" fontId="14" fillId="0" borderId="12" xfId="72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7" xfId="59" applyBorder="1">
      <alignment/>
      <protection/>
    </xf>
    <xf numFmtId="0" fontId="1" fillId="0" borderId="47" xfId="62" applyFont="1" applyBorder="1" applyAlignment="1">
      <alignment horizontal="right"/>
      <protection/>
    </xf>
    <xf numFmtId="0" fontId="35" fillId="0" borderId="15" xfId="59" applyFont="1" applyBorder="1" applyAlignment="1">
      <alignment horizontal="center"/>
      <protection/>
    </xf>
    <xf numFmtId="0" fontId="64" fillId="0" borderId="29" xfId="59" applyFont="1" applyBorder="1" applyAlignment="1">
      <alignment/>
      <protection/>
    </xf>
    <xf numFmtId="0" fontId="65" fillId="0" borderId="48" xfId="59" applyFont="1" applyBorder="1" applyAlignment="1">
      <alignment/>
      <protection/>
    </xf>
    <xf numFmtId="0" fontId="65" fillId="0" borderId="48" xfId="59" applyFont="1" applyBorder="1" applyAlignment="1">
      <alignment horizontal="center"/>
      <protection/>
    </xf>
    <xf numFmtId="0" fontId="65" fillId="0" borderId="48" xfId="59" applyFont="1" applyBorder="1">
      <alignment/>
      <protection/>
    </xf>
    <xf numFmtId="0" fontId="65" fillId="0" borderId="49" xfId="59" applyFont="1" applyBorder="1">
      <alignment/>
      <protection/>
    </xf>
    <xf numFmtId="0" fontId="64" fillId="0" borderId="33" xfId="59" applyFont="1" applyBorder="1" applyAlignment="1">
      <alignment vertical="center"/>
      <protection/>
    </xf>
    <xf numFmtId="0" fontId="64" fillId="0" borderId="28" xfId="59" applyFont="1" applyBorder="1">
      <alignment/>
      <protection/>
    </xf>
    <xf numFmtId="3" fontId="34" fillId="0" borderId="15" xfId="59" applyNumberFormat="1" applyFont="1" applyBorder="1">
      <alignment/>
      <protection/>
    </xf>
    <xf numFmtId="3" fontId="34" fillId="0" borderId="28" xfId="59" applyNumberFormat="1" applyFont="1" applyBorder="1">
      <alignment/>
      <protection/>
    </xf>
    <xf numFmtId="0" fontId="64" fillId="0" borderId="29" xfId="59" applyFont="1" applyBorder="1" applyAlignment="1">
      <alignment horizontal="left"/>
      <protection/>
    </xf>
    <xf numFmtId="0" fontId="40" fillId="0" borderId="48" xfId="59" applyFont="1" applyBorder="1">
      <alignment/>
      <protection/>
    </xf>
    <xf numFmtId="0" fontId="40" fillId="0" borderId="49" xfId="59" applyFont="1" applyBorder="1">
      <alignment/>
      <protection/>
    </xf>
    <xf numFmtId="0" fontId="64" fillId="0" borderId="33" xfId="59" applyFont="1" applyBorder="1">
      <alignment/>
      <protection/>
    </xf>
    <xf numFmtId="0" fontId="65" fillId="0" borderId="28" xfId="59" applyFont="1" applyBorder="1">
      <alignment/>
      <protection/>
    </xf>
    <xf numFmtId="0" fontId="0" fillId="0" borderId="0" xfId="59" applyBorder="1">
      <alignment/>
      <protection/>
    </xf>
    <xf numFmtId="0" fontId="11" fillId="0" borderId="0" xfId="69">
      <alignment/>
      <protection/>
    </xf>
    <xf numFmtId="0" fontId="11" fillId="0" borderId="0" xfId="69" applyAlignment="1">
      <alignment vertical="center"/>
      <protection/>
    </xf>
    <xf numFmtId="0" fontId="14" fillId="0" borderId="0" xfId="69" applyFont="1" applyAlignment="1">
      <alignment horizontal="right"/>
      <protection/>
    </xf>
    <xf numFmtId="0" fontId="11" fillId="0" borderId="0" xfId="69" applyFont="1">
      <alignment/>
      <protection/>
    </xf>
    <xf numFmtId="0" fontId="40" fillId="0" borderId="0" xfId="66" applyFont="1" applyBorder="1" applyAlignment="1">
      <alignment vertical="center"/>
      <protection/>
    </xf>
    <xf numFmtId="3" fontId="40" fillId="0" borderId="0" xfId="66" applyNumberFormat="1" applyFont="1" applyBorder="1">
      <alignment/>
      <protection/>
    </xf>
    <xf numFmtId="3" fontId="66" fillId="0" borderId="46" xfId="66" applyNumberFormat="1" applyFont="1" applyBorder="1">
      <alignment/>
      <protection/>
    </xf>
    <xf numFmtId="3" fontId="1" fillId="0" borderId="29" xfId="64" applyNumberFormat="1" applyFont="1" applyBorder="1" applyAlignment="1">
      <alignment vertical="center"/>
      <protection/>
    </xf>
    <xf numFmtId="3" fontId="1" fillId="0" borderId="29" xfId="64" applyNumberFormat="1" applyFont="1" applyBorder="1" applyAlignment="1">
      <alignment vertical="center"/>
      <protection/>
    </xf>
    <xf numFmtId="3" fontId="10" fillId="0" borderId="34" xfId="0" applyNumberFormat="1" applyFont="1" applyFill="1" applyBorder="1" applyAlignment="1">
      <alignment horizontal="right"/>
    </xf>
    <xf numFmtId="0" fontId="11" fillId="0" borderId="12" xfId="72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8" fillId="0" borderId="11" xfId="72" applyFont="1" applyFill="1" applyBorder="1" applyAlignment="1">
      <alignment vertical="center" wrapText="1"/>
      <protection/>
    </xf>
    <xf numFmtId="0" fontId="58" fillId="0" borderId="12" xfId="72" applyFont="1" applyFill="1" applyBorder="1" applyAlignment="1">
      <alignment vertical="center" wrapText="1"/>
      <protection/>
    </xf>
    <xf numFmtId="0" fontId="3" fillId="0" borderId="15" xfId="64" applyFont="1" applyBorder="1" applyAlignment="1">
      <alignment/>
      <protection/>
    </xf>
    <xf numFmtId="3" fontId="1" fillId="0" borderId="33" xfId="64" applyNumberFormat="1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6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2" applyNumberFormat="1" applyFont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3" xfId="58" applyFont="1" applyFill="1" applyBorder="1" applyAlignment="1">
      <alignment horizontal="left"/>
      <protection/>
    </xf>
    <xf numFmtId="3" fontId="4" fillId="0" borderId="15" xfId="68" applyNumberFormat="1" applyFont="1" applyFill="1" applyBorder="1" applyAlignment="1">
      <alignment horizontal="right"/>
      <protection/>
    </xf>
    <xf numFmtId="0" fontId="1" fillId="0" borderId="16" xfId="68" applyFont="1" applyFill="1" applyBorder="1" applyAlignment="1">
      <alignment horizontal="center"/>
      <protection/>
    </xf>
    <xf numFmtId="0" fontId="2" fillId="0" borderId="33" xfId="58" applyFont="1" applyFill="1" applyBorder="1" applyAlignment="1">
      <alignment horizontal="left"/>
      <protection/>
    </xf>
    <xf numFmtId="0" fontId="14" fillId="0" borderId="0" xfId="73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3" xfId="73" applyFont="1" applyFill="1" applyBorder="1">
      <alignment/>
      <protection/>
    </xf>
    <xf numFmtId="0" fontId="14" fillId="0" borderId="16" xfId="73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4" fillId="0" borderId="10" xfId="73" applyNumberFormat="1" applyFont="1" applyFill="1" applyBorder="1" applyAlignment="1">
      <alignment horizontal="right"/>
      <protection/>
    </xf>
    <xf numFmtId="3" fontId="4" fillId="0" borderId="15" xfId="73" applyNumberFormat="1" applyFont="1" applyFill="1" applyBorder="1" applyAlignment="1">
      <alignment horizontal="right"/>
      <protection/>
    </xf>
    <xf numFmtId="3" fontId="36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2" fillId="0" borderId="37" xfId="68" applyNumberFormat="1" applyFont="1" applyFill="1" applyBorder="1" applyAlignment="1">
      <alignment horizontal="right"/>
      <protection/>
    </xf>
    <xf numFmtId="3" fontId="1" fillId="0" borderId="10" xfId="68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4" xfId="0" applyFont="1" applyBorder="1" applyAlignment="1">
      <alignment/>
    </xf>
    <xf numFmtId="0" fontId="8" fillId="0" borderId="22" xfId="64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15" fillId="0" borderId="15" xfId="64" applyFont="1" applyBorder="1" applyAlignment="1">
      <alignment/>
      <protection/>
    </xf>
    <xf numFmtId="0" fontId="1" fillId="0" borderId="16" xfId="68" applyFont="1" applyFill="1" applyBorder="1">
      <alignment/>
      <protection/>
    </xf>
    <xf numFmtId="0" fontId="1" fillId="0" borderId="33" xfId="68" applyFont="1" applyFill="1" applyBorder="1">
      <alignment/>
      <protection/>
    </xf>
    <xf numFmtId="0" fontId="2" fillId="0" borderId="33" xfId="68" applyFont="1" applyFill="1" applyBorder="1">
      <alignment/>
      <protection/>
    </xf>
    <xf numFmtId="3" fontId="2" fillId="0" borderId="33" xfId="73" applyNumberFormat="1" applyFont="1" applyFill="1" applyBorder="1" applyAlignment="1">
      <alignment horizontal="right"/>
      <protection/>
    </xf>
    <xf numFmtId="3" fontId="1" fillId="0" borderId="29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33" xfId="73" applyNumberFormat="1" applyFont="1" applyFill="1" applyBorder="1" applyAlignment="1">
      <alignment horizontal="right"/>
      <protection/>
    </xf>
    <xf numFmtId="3" fontId="1" fillId="0" borderId="16" xfId="73" applyNumberFormat="1" applyFont="1" applyFill="1" applyBorder="1" applyAlignment="1">
      <alignment horizontal="right"/>
      <protection/>
    </xf>
    <xf numFmtId="3" fontId="4" fillId="0" borderId="16" xfId="73" applyNumberFormat="1" applyFont="1" applyFill="1" applyBorder="1" applyAlignment="1">
      <alignment horizontal="right"/>
      <protection/>
    </xf>
    <xf numFmtId="3" fontId="4" fillId="0" borderId="33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4" fillId="0" borderId="15" xfId="0" applyNumberFormat="1" applyFont="1" applyBorder="1" applyAlignment="1">
      <alignment/>
    </xf>
    <xf numFmtId="0" fontId="4" fillId="0" borderId="12" xfId="64" applyFont="1" applyBorder="1" applyAlignment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9" fontId="10" fillId="0" borderId="14" xfId="73" applyNumberFormat="1" applyFont="1" applyFill="1" applyBorder="1">
      <alignment/>
      <protection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40" fillId="0" borderId="20" xfId="66" applyFont="1" applyBorder="1" applyAlignment="1">
      <alignment/>
      <protection/>
    </xf>
    <xf numFmtId="3" fontId="40" fillId="0" borderId="20" xfId="66" applyNumberFormat="1" applyFont="1" applyBorder="1">
      <alignment/>
      <protection/>
    </xf>
    <xf numFmtId="0" fontId="14" fillId="0" borderId="20" xfId="66" applyFont="1" applyBorder="1" applyAlignment="1">
      <alignment horizontal="right"/>
      <protection/>
    </xf>
    <xf numFmtId="9" fontId="2" fillId="0" borderId="15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1" fillId="0" borderId="0" xfId="64" applyFont="1" applyBorder="1" applyAlignment="1">
      <alignment horizontal="right"/>
      <protection/>
    </xf>
    <xf numFmtId="3" fontId="38" fillId="0" borderId="13" xfId="63" applyNumberFormat="1" applyFont="1" applyBorder="1">
      <alignment/>
      <protection/>
    </xf>
    <xf numFmtId="0" fontId="53" fillId="0" borderId="0" xfId="70" applyFont="1" applyBorder="1" applyAlignment="1">
      <alignment horizontal="center" vertical="center" wrapText="1"/>
      <protection/>
    </xf>
    <xf numFmtId="0" fontId="11" fillId="0" borderId="0" xfId="70" applyBorder="1" applyAlignment="1">
      <alignment horizontal="center" vertical="center"/>
      <protection/>
    </xf>
    <xf numFmtId="0" fontId="50" fillId="0" borderId="0" xfId="70" applyFont="1" applyBorder="1" applyAlignment="1">
      <alignment horizontal="center" vertical="center"/>
      <protection/>
    </xf>
    <xf numFmtId="3" fontId="43" fillId="0" borderId="0" xfId="70" applyNumberFormat="1" applyFont="1" applyBorder="1">
      <alignment/>
      <protection/>
    </xf>
    <xf numFmtId="3" fontId="54" fillId="0" borderId="15" xfId="70" applyNumberFormat="1" applyFont="1" applyBorder="1">
      <alignment/>
      <protection/>
    </xf>
    <xf numFmtId="3" fontId="2" fillId="0" borderId="12" xfId="64" applyNumberFormat="1" applyFont="1" applyFill="1" applyBorder="1" applyAlignment="1">
      <alignment/>
      <protection/>
    </xf>
    <xf numFmtId="0" fontId="0" fillId="0" borderId="0" xfId="68" applyFont="1">
      <alignment/>
      <protection/>
    </xf>
    <xf numFmtId="0" fontId="0" fillId="0" borderId="42" xfId="0" applyFont="1" applyFill="1" applyBorder="1" applyAlignment="1">
      <alignment horizontal="center"/>
    </xf>
    <xf numFmtId="3" fontId="2" fillId="16" borderId="24" xfId="64" applyNumberFormat="1" applyFont="1" applyFill="1" applyBorder="1" applyAlignment="1">
      <alignment/>
      <protection/>
    </xf>
    <xf numFmtId="3" fontId="2" fillId="16" borderId="35" xfId="64" applyNumberFormat="1" applyFont="1" applyFill="1" applyBorder="1" applyAlignment="1">
      <alignment/>
      <protection/>
    </xf>
    <xf numFmtId="3" fontId="1" fillId="16" borderId="12" xfId="64" applyNumberFormat="1" applyFont="1" applyFill="1" applyBorder="1" applyAlignment="1">
      <alignment/>
      <protection/>
    </xf>
    <xf numFmtId="3" fontId="2" fillId="16" borderId="12" xfId="64" applyNumberFormat="1" applyFont="1" applyFill="1" applyBorder="1" applyAlignment="1">
      <alignment/>
      <protection/>
    </xf>
    <xf numFmtId="3" fontId="2" fillId="16" borderId="15" xfId="64" applyNumberFormat="1" applyFont="1" applyFill="1" applyBorder="1" applyAlignment="1">
      <alignment/>
      <protection/>
    </xf>
    <xf numFmtId="3" fontId="2" fillId="16" borderId="11" xfId="64" applyNumberFormat="1" applyFont="1" applyFill="1" applyBorder="1" applyAlignment="1">
      <alignment/>
      <protection/>
    </xf>
    <xf numFmtId="3" fontId="1" fillId="16" borderId="22" xfId="64" applyNumberFormat="1" applyFont="1" applyFill="1" applyBorder="1" applyAlignment="1">
      <alignment/>
      <protection/>
    </xf>
    <xf numFmtId="3" fontId="2" fillId="16" borderId="10" xfId="68" applyNumberFormat="1" applyFont="1" applyFill="1" applyBorder="1" applyAlignment="1">
      <alignment horizontal="right"/>
      <protection/>
    </xf>
    <xf numFmtId="3" fontId="2" fillId="16" borderId="15" xfId="68" applyNumberFormat="1" applyFont="1" applyFill="1" applyBorder="1" applyAlignment="1">
      <alignment horizontal="right"/>
      <protection/>
    </xf>
    <xf numFmtId="9" fontId="1" fillId="0" borderId="1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2" xfId="64" applyNumberFormat="1" applyFont="1" applyBorder="1" applyAlignment="1">
      <alignment/>
      <protection/>
    </xf>
    <xf numFmtId="9" fontId="1" fillId="0" borderId="11" xfId="64" applyNumberFormat="1" applyFont="1" applyBorder="1" applyAlignment="1">
      <alignment/>
      <protection/>
    </xf>
    <xf numFmtId="9" fontId="2" fillId="0" borderId="22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/>
      <protection/>
    </xf>
    <xf numFmtId="9" fontId="1" fillId="0" borderId="22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 vertical="center"/>
      <protection/>
    </xf>
    <xf numFmtId="9" fontId="1" fillId="0" borderId="15" xfId="64" applyNumberFormat="1" applyFont="1" applyBorder="1" applyAlignment="1">
      <alignment/>
      <protection/>
    </xf>
    <xf numFmtId="9" fontId="2" fillId="0" borderId="11" xfId="64" applyNumberFormat="1" applyFont="1" applyBorder="1" applyAlignment="1">
      <alignment/>
      <protection/>
    </xf>
    <xf numFmtId="9" fontId="1" fillId="0" borderId="38" xfId="64" applyNumberFormat="1" applyFont="1" applyBorder="1" applyAlignment="1">
      <alignment/>
      <protection/>
    </xf>
    <xf numFmtId="9" fontId="1" fillId="0" borderId="30" xfId="64" applyNumberFormat="1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2" fillId="0" borderId="15" xfId="68" applyNumberFormat="1" applyFont="1" applyFill="1" applyBorder="1">
      <alignment/>
      <protection/>
    </xf>
    <xf numFmtId="9" fontId="1" fillId="0" borderId="14" xfId="68" applyNumberFormat="1" applyFont="1" applyFill="1" applyBorder="1">
      <alignment/>
      <protection/>
    </xf>
    <xf numFmtId="9" fontId="2" fillId="0" borderId="14" xfId="68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8" fillId="0" borderId="37" xfId="73" applyNumberFormat="1" applyFont="1" applyFill="1" applyBorder="1">
      <alignment/>
      <protection/>
    </xf>
    <xf numFmtId="9" fontId="10" fillId="0" borderId="10" xfId="73" applyNumberFormat="1" applyFont="1" applyFill="1" applyBorder="1">
      <alignment/>
      <protection/>
    </xf>
    <xf numFmtId="9" fontId="8" fillId="0" borderId="15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0" fillId="0" borderId="12" xfId="82" applyNumberFormat="1" applyFont="1" applyFill="1" applyBorder="1" applyAlignment="1">
      <alignment horizontal="right"/>
    </xf>
    <xf numFmtId="9" fontId="10" fillId="0" borderId="10" xfId="82" applyNumberFormat="1" applyFont="1" applyFill="1" applyBorder="1" applyAlignment="1">
      <alignment horizontal="right"/>
    </xf>
    <xf numFmtId="3" fontId="1" fillId="16" borderId="15" xfId="64" applyNumberFormat="1" applyFont="1" applyFill="1" applyBorder="1" applyAlignment="1">
      <alignment/>
      <protection/>
    </xf>
    <xf numFmtId="0" fontId="40" fillId="0" borderId="40" xfId="66" applyFont="1" applyBorder="1" applyAlignment="1">
      <alignment/>
      <protection/>
    </xf>
    <xf numFmtId="3" fontId="40" fillId="0" borderId="40" xfId="66" applyNumberFormat="1" applyFont="1" applyBorder="1">
      <alignment/>
      <protection/>
    </xf>
    <xf numFmtId="0" fontId="2" fillId="0" borderId="0" xfId="64" applyFont="1" applyFill="1" applyAlignment="1">
      <alignment/>
      <protection/>
    </xf>
    <xf numFmtId="3" fontId="8" fillId="0" borderId="21" xfId="82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/>
    </xf>
    <xf numFmtId="3" fontId="2" fillId="0" borderId="21" xfId="82" applyNumberFormat="1" applyFont="1" applyFill="1" applyBorder="1" applyAlignment="1">
      <alignment horizontal="right"/>
    </xf>
    <xf numFmtId="3" fontId="43" fillId="0" borderId="11" xfId="70" applyNumberFormat="1" applyFont="1" applyBorder="1">
      <alignment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3" fontId="2" fillId="0" borderId="15" xfId="68" applyNumberFormat="1" applyFont="1" applyFill="1" applyBorder="1" applyAlignment="1">
      <alignment horizontal="right" vertical="center"/>
      <protection/>
    </xf>
    <xf numFmtId="3" fontId="1" fillId="0" borderId="44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9" fillId="0" borderId="44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9" fontId="1" fillId="0" borderId="18" xfId="0" applyNumberFormat="1" applyFont="1" applyFill="1" applyBorder="1" applyAlignment="1">
      <alignment horizontal="right" vertical="center"/>
    </xf>
    <xf numFmtId="9" fontId="1" fillId="0" borderId="12" xfId="0" applyNumberFormat="1" applyFont="1" applyFill="1" applyBorder="1" applyAlignment="1">
      <alignment horizontal="right" vertical="center"/>
    </xf>
    <xf numFmtId="9" fontId="1" fillId="0" borderId="15" xfId="68" applyNumberFormat="1" applyFont="1" applyFill="1" applyBorder="1">
      <alignment/>
      <protection/>
    </xf>
    <xf numFmtId="9" fontId="1" fillId="0" borderId="10" xfId="68" applyNumberFormat="1" applyFont="1" applyFill="1" applyBorder="1">
      <alignment/>
      <protection/>
    </xf>
    <xf numFmtId="3" fontId="12" fillId="0" borderId="15" xfId="68" applyNumberFormat="1" applyFont="1" applyFill="1" applyBorder="1" applyAlignment="1">
      <alignment horizontal="right"/>
      <protection/>
    </xf>
    <xf numFmtId="9" fontId="2" fillId="0" borderId="11" xfId="0" applyNumberFormat="1" applyFont="1" applyFill="1" applyBorder="1" applyAlignment="1">
      <alignment horizontal="right"/>
    </xf>
    <xf numFmtId="9" fontId="1" fillId="0" borderId="14" xfId="64" applyNumberFormat="1" applyFont="1" applyBorder="1" applyAlignment="1">
      <alignment horizontal="right" vertical="center"/>
      <protection/>
    </xf>
    <xf numFmtId="9" fontId="1" fillId="0" borderId="14" xfId="0" applyNumberFormat="1" applyFont="1" applyBorder="1" applyAlignment="1">
      <alignment vertical="center"/>
    </xf>
    <xf numFmtId="9" fontId="1" fillId="0" borderId="27" xfId="64" applyNumberFormat="1" applyFont="1" applyBorder="1" applyAlignment="1">
      <alignment/>
      <protection/>
    </xf>
    <xf numFmtId="0" fontId="14" fillId="0" borderId="0" xfId="63" applyFont="1" applyBorder="1" applyAlignment="1">
      <alignment horizontal="center" vertical="center"/>
      <protection/>
    </xf>
    <xf numFmtId="3" fontId="40" fillId="0" borderId="10" xfId="63" applyNumberFormat="1" applyFont="1" applyBorder="1" applyAlignment="1">
      <alignment vertical="center"/>
      <protection/>
    </xf>
    <xf numFmtId="0" fontId="38" fillId="0" borderId="40" xfId="63" applyFont="1" applyBorder="1">
      <alignment/>
      <protection/>
    </xf>
    <xf numFmtId="0" fontId="38" fillId="0" borderId="0" xfId="63" applyFont="1" applyBorder="1">
      <alignment/>
      <protection/>
    </xf>
    <xf numFmtId="0" fontId="38" fillId="0" borderId="51" xfId="63" applyFont="1" applyBorder="1">
      <alignment/>
      <protection/>
    </xf>
    <xf numFmtId="3" fontId="37" fillId="0" borderId="0" xfId="63" applyNumberFormat="1" applyFont="1" applyBorder="1">
      <alignment/>
      <protection/>
    </xf>
    <xf numFmtId="3" fontId="38" fillId="0" borderId="0" xfId="63" applyNumberFormat="1" applyFont="1" applyBorder="1">
      <alignment/>
      <protection/>
    </xf>
    <xf numFmtId="3" fontId="38" fillId="0" borderId="51" xfId="63" applyNumberFormat="1" applyFont="1" applyBorder="1">
      <alignment/>
      <protection/>
    </xf>
    <xf numFmtId="3" fontId="35" fillId="0" borderId="11" xfId="63" applyNumberFormat="1" applyFont="1" applyBorder="1" applyAlignment="1">
      <alignment vertical="center"/>
      <protection/>
    </xf>
    <xf numFmtId="3" fontId="38" fillId="0" borderId="11" xfId="63" applyNumberFormat="1" applyFont="1" applyBorder="1" applyAlignment="1">
      <alignment vertical="center"/>
      <protection/>
    </xf>
    <xf numFmtId="0" fontId="40" fillId="0" borderId="0" xfId="66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9" fontId="10" fillId="0" borderId="13" xfId="82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9" fontId="10" fillId="0" borderId="11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3" fontId="2" fillId="0" borderId="10" xfId="64" applyNumberFormat="1" applyFont="1" applyBorder="1" applyAlignment="1">
      <alignment/>
      <protection/>
    </xf>
    <xf numFmtId="9" fontId="4" fillId="0" borderId="22" xfId="0" applyNumberFormat="1" applyFont="1" applyBorder="1" applyAlignment="1">
      <alignment/>
    </xf>
    <xf numFmtId="0" fontId="15" fillId="0" borderId="14" xfId="64" applyFont="1" applyBorder="1" applyAlignment="1">
      <alignment vertical="center"/>
      <protection/>
    </xf>
    <xf numFmtId="3" fontId="12" fillId="16" borderId="14" xfId="64" applyNumberFormat="1" applyFont="1" applyFill="1" applyBorder="1" applyAlignment="1">
      <alignment vertical="center"/>
      <protection/>
    </xf>
    <xf numFmtId="9" fontId="1" fillId="0" borderId="15" xfId="64" applyNumberFormat="1" applyFont="1" applyBorder="1" applyAlignment="1">
      <alignment vertical="center"/>
      <protection/>
    </xf>
    <xf numFmtId="3" fontId="12" fillId="0" borderId="14" xfId="64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3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3" fontId="11" fillId="18" borderId="12" xfId="72" applyNumberFormat="1" applyFill="1" applyBorder="1" applyAlignment="1">
      <alignment vertical="center"/>
      <protection/>
    </xf>
    <xf numFmtId="3" fontId="62" fillId="18" borderId="12" xfId="72" applyNumberFormat="1" applyFont="1" applyFill="1" applyBorder="1" applyAlignment="1">
      <alignment horizontal="right" vertical="center" wrapText="1"/>
      <protection/>
    </xf>
    <xf numFmtId="3" fontId="11" fillId="0" borderId="0" xfId="72" applyNumberFormat="1">
      <alignment/>
      <protection/>
    </xf>
    <xf numFmtId="3" fontId="12" fillId="0" borderId="11" xfId="0" applyNumberFormat="1" applyFont="1" applyBorder="1" applyAlignment="1">
      <alignment horizontal="right" vertical="center"/>
    </xf>
    <xf numFmtId="0" fontId="36" fillId="0" borderId="11" xfId="0" applyFont="1" applyBorder="1" applyAlignment="1">
      <alignment horizontal="right" vertical="center"/>
    </xf>
    <xf numFmtId="0" fontId="40" fillId="18" borderId="24" xfId="66" applyFont="1" applyFill="1" applyBorder="1" applyAlignment="1">
      <alignment/>
      <protection/>
    </xf>
    <xf numFmtId="0" fontId="40" fillId="18" borderId="42" xfId="66" applyFont="1" applyFill="1" applyBorder="1" applyAlignment="1">
      <alignment/>
      <protection/>
    </xf>
    <xf numFmtId="3" fontId="40" fillId="18" borderId="12" xfId="66" applyNumberFormat="1" applyFont="1" applyFill="1" applyBorder="1">
      <alignment/>
      <protection/>
    </xf>
    <xf numFmtId="3" fontId="40" fillId="18" borderId="24" xfId="66" applyNumberFormat="1" applyFont="1" applyFill="1" applyBorder="1">
      <alignment/>
      <protection/>
    </xf>
    <xf numFmtId="3" fontId="2" fillId="0" borderId="15" xfId="64" applyNumberFormat="1" applyFont="1" applyBorder="1" applyAlignment="1">
      <alignment/>
      <protection/>
    </xf>
    <xf numFmtId="9" fontId="2" fillId="0" borderId="15" xfId="64" applyNumberFormat="1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2" fillId="0" borderId="33" xfId="64" applyNumberFormat="1" applyFont="1" applyBorder="1" applyAlignment="1">
      <alignment/>
      <protection/>
    </xf>
    <xf numFmtId="3" fontId="1" fillId="18" borderId="24" xfId="64" applyNumberFormat="1" applyFont="1" applyFill="1" applyBorder="1" applyAlignment="1">
      <alignment/>
      <protection/>
    </xf>
    <xf numFmtId="3" fontId="2" fillId="18" borderId="24" xfId="64" applyNumberFormat="1" applyFont="1" applyFill="1" applyBorder="1" applyAlignment="1">
      <alignment/>
      <protection/>
    </xf>
    <xf numFmtId="3" fontId="2" fillId="18" borderId="24" xfId="64" applyNumberFormat="1" applyFont="1" applyFill="1" applyBorder="1" applyAlignment="1">
      <alignment/>
      <protection/>
    </xf>
    <xf numFmtId="3" fontId="2" fillId="18" borderId="35" xfId="64" applyNumberFormat="1" applyFont="1" applyFill="1" applyBorder="1" applyAlignment="1">
      <alignment/>
      <protection/>
    </xf>
    <xf numFmtId="3" fontId="1" fillId="18" borderId="33" xfId="64" applyNumberFormat="1" applyFont="1" applyFill="1" applyBorder="1" applyAlignment="1">
      <alignment/>
      <protection/>
    </xf>
    <xf numFmtId="3" fontId="2" fillId="18" borderId="11" xfId="64" applyNumberFormat="1" applyFont="1" applyFill="1" applyBorder="1" applyAlignment="1">
      <alignment/>
      <protection/>
    </xf>
    <xf numFmtId="3" fontId="1" fillId="18" borderId="12" xfId="64" applyNumberFormat="1" applyFont="1" applyFill="1" applyBorder="1" applyAlignment="1">
      <alignment/>
      <protection/>
    </xf>
    <xf numFmtId="3" fontId="2" fillId="18" borderId="12" xfId="64" applyNumberFormat="1" applyFont="1" applyFill="1" applyBorder="1" applyAlignment="1">
      <alignment/>
      <protection/>
    </xf>
    <xf numFmtId="3" fontId="2" fillId="18" borderId="15" xfId="64" applyNumberFormat="1" applyFont="1" applyFill="1" applyBorder="1" applyAlignment="1">
      <alignment/>
      <protection/>
    </xf>
    <xf numFmtId="3" fontId="12" fillId="18" borderId="14" xfId="64" applyNumberFormat="1" applyFont="1" applyFill="1" applyBorder="1" applyAlignment="1">
      <alignment vertical="center"/>
      <protection/>
    </xf>
    <xf numFmtId="3" fontId="1" fillId="18" borderId="22" xfId="64" applyNumberFormat="1" applyFont="1" applyFill="1" applyBorder="1" applyAlignment="1">
      <alignment/>
      <protection/>
    </xf>
    <xf numFmtId="3" fontId="2" fillId="18" borderId="22" xfId="64" applyNumberFormat="1" applyFont="1" applyFill="1" applyBorder="1" applyAlignment="1">
      <alignment/>
      <protection/>
    </xf>
    <xf numFmtId="3" fontId="1" fillId="18" borderId="14" xfId="64" applyNumberFormat="1" applyFont="1" applyFill="1" applyBorder="1" applyAlignment="1">
      <alignment/>
      <protection/>
    </xf>
    <xf numFmtId="3" fontId="2" fillId="18" borderId="14" xfId="64" applyNumberFormat="1" applyFont="1" applyFill="1" applyBorder="1" applyAlignment="1">
      <alignment/>
      <protection/>
    </xf>
    <xf numFmtId="3" fontId="12" fillId="18" borderId="14" xfId="64" applyNumberFormat="1" applyFont="1" applyFill="1" applyBorder="1" applyAlignment="1">
      <alignment/>
      <protection/>
    </xf>
    <xf numFmtId="3" fontId="1" fillId="18" borderId="15" xfId="64" applyNumberFormat="1" applyFont="1" applyFill="1" applyBorder="1" applyAlignment="1">
      <alignment/>
      <protection/>
    </xf>
    <xf numFmtId="3" fontId="4" fillId="18" borderId="12" xfId="64" applyNumberFormat="1" applyFont="1" applyFill="1" applyBorder="1" applyAlignment="1">
      <alignment/>
      <protection/>
    </xf>
    <xf numFmtId="3" fontId="1" fillId="18" borderId="14" xfId="64" applyNumberFormat="1" applyFont="1" applyFill="1" applyBorder="1" applyAlignment="1">
      <alignment vertical="center"/>
      <protection/>
    </xf>
    <xf numFmtId="0" fontId="2" fillId="18" borderId="19" xfId="64" applyFont="1" applyFill="1" applyBorder="1" applyAlignment="1">
      <alignment/>
      <protection/>
    </xf>
    <xf numFmtId="0" fontId="2" fillId="18" borderId="24" xfId="64" applyFont="1" applyFill="1" applyBorder="1" applyAlignment="1">
      <alignment/>
      <protection/>
    </xf>
    <xf numFmtId="0" fontId="2" fillId="18" borderId="16" xfId="64" applyFont="1" applyFill="1" applyBorder="1" applyAlignment="1">
      <alignment/>
      <protection/>
    </xf>
    <xf numFmtId="3" fontId="1" fillId="18" borderId="34" xfId="64" applyNumberFormat="1" applyFont="1" applyFill="1" applyBorder="1" applyAlignment="1">
      <alignment/>
      <protection/>
    </xf>
    <xf numFmtId="3" fontId="1" fillId="18" borderId="29" xfId="64" applyNumberFormat="1" applyFont="1" applyFill="1" applyBorder="1" applyAlignment="1">
      <alignment vertical="center"/>
      <protection/>
    </xf>
    <xf numFmtId="0" fontId="2" fillId="18" borderId="35" xfId="64" applyFont="1" applyFill="1" applyBorder="1" applyAlignment="1">
      <alignment/>
      <protection/>
    </xf>
    <xf numFmtId="0" fontId="2" fillId="18" borderId="29" xfId="64" applyFont="1" applyFill="1" applyBorder="1" applyAlignment="1">
      <alignment/>
      <protection/>
    </xf>
    <xf numFmtId="3" fontId="3" fillId="18" borderId="29" xfId="64" applyNumberFormat="1" applyFont="1" applyFill="1" applyBorder="1" applyAlignment="1">
      <alignment/>
      <protection/>
    </xf>
    <xf numFmtId="0" fontId="2" fillId="18" borderId="17" xfId="64" applyFont="1" applyFill="1" applyBorder="1" applyAlignment="1">
      <alignment/>
      <protection/>
    </xf>
    <xf numFmtId="0" fontId="1" fillId="18" borderId="29" xfId="64" applyFont="1" applyFill="1" applyBorder="1" applyAlignment="1">
      <alignment/>
      <protection/>
    </xf>
    <xf numFmtId="0" fontId="2" fillId="18" borderId="11" xfId="64" applyFont="1" applyFill="1" applyBorder="1" applyAlignment="1">
      <alignment/>
      <protection/>
    </xf>
    <xf numFmtId="3" fontId="2" fillId="18" borderId="16" xfId="64" applyNumberFormat="1" applyFont="1" applyFill="1" applyBorder="1" applyAlignment="1">
      <alignment/>
      <protection/>
    </xf>
    <xf numFmtId="3" fontId="1" fillId="18" borderId="29" xfId="64" applyNumberFormat="1" applyFont="1" applyFill="1" applyBorder="1" applyAlignment="1">
      <alignment/>
      <protection/>
    </xf>
    <xf numFmtId="3" fontId="2" fillId="18" borderId="19" xfId="64" applyNumberFormat="1" applyFont="1" applyFill="1" applyBorder="1" applyAlignment="1">
      <alignment/>
      <protection/>
    </xf>
    <xf numFmtId="3" fontId="2" fillId="18" borderId="33" xfId="64" applyNumberFormat="1" applyFont="1" applyFill="1" applyBorder="1" applyAlignment="1">
      <alignment/>
      <protection/>
    </xf>
    <xf numFmtId="3" fontId="2" fillId="18" borderId="29" xfId="64" applyNumberFormat="1" applyFont="1" applyFill="1" applyBorder="1" applyAlignment="1">
      <alignment/>
      <protection/>
    </xf>
    <xf numFmtId="3" fontId="1" fillId="18" borderId="11" xfId="64" applyNumberFormat="1" applyFont="1" applyFill="1" applyBorder="1" applyAlignment="1">
      <alignment/>
      <protection/>
    </xf>
    <xf numFmtId="3" fontId="1" fillId="18" borderId="19" xfId="64" applyNumberFormat="1" applyFont="1" applyFill="1" applyBorder="1" applyAlignment="1">
      <alignment/>
      <protection/>
    </xf>
    <xf numFmtId="3" fontId="2" fillId="18" borderId="11" xfId="0" applyNumberFormat="1" applyFont="1" applyFill="1" applyBorder="1" applyAlignment="1">
      <alignment/>
    </xf>
    <xf numFmtId="3" fontId="2" fillId="18" borderId="22" xfId="0" applyNumberFormat="1" applyFont="1" applyFill="1" applyBorder="1" applyAlignment="1">
      <alignment/>
    </xf>
    <xf numFmtId="3" fontId="2" fillId="18" borderId="22" xfId="64" applyNumberFormat="1" applyFont="1" applyFill="1" applyBorder="1" applyAlignment="1">
      <alignment/>
      <protection/>
    </xf>
    <xf numFmtId="3" fontId="3" fillId="18" borderId="15" xfId="64" applyNumberFormat="1" applyFont="1" applyFill="1" applyBorder="1" applyAlignment="1">
      <alignment/>
      <protection/>
    </xf>
    <xf numFmtId="3" fontId="4" fillId="18" borderId="11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18" borderId="33" xfId="64" applyFont="1" applyFill="1" applyBorder="1" applyAlignment="1">
      <alignment/>
      <protection/>
    </xf>
    <xf numFmtId="0" fontId="1" fillId="18" borderId="33" xfId="64" applyFont="1" applyFill="1" applyBorder="1" applyAlignment="1">
      <alignment/>
      <protection/>
    </xf>
    <xf numFmtId="3" fontId="12" fillId="18" borderId="29" xfId="64" applyNumberFormat="1" applyFont="1" applyFill="1" applyBorder="1" applyAlignment="1">
      <alignment vertical="center"/>
      <protection/>
    </xf>
    <xf numFmtId="3" fontId="3" fillId="18" borderId="16" xfId="64" applyNumberFormat="1" applyFont="1" applyFill="1" applyBorder="1" applyAlignment="1">
      <alignment/>
      <protection/>
    </xf>
    <xf numFmtId="3" fontId="1" fillId="18" borderId="24" xfId="64" applyNumberFormat="1" applyFont="1" applyFill="1" applyBorder="1" applyAlignment="1">
      <alignment/>
      <protection/>
    </xf>
    <xf numFmtId="3" fontId="1" fillId="18" borderId="29" xfId="64" applyNumberFormat="1" applyFont="1" applyFill="1" applyBorder="1" applyAlignment="1">
      <alignment/>
      <protection/>
    </xf>
    <xf numFmtId="3" fontId="2" fillId="18" borderId="19" xfId="64" applyNumberFormat="1" applyFont="1" applyFill="1" applyBorder="1" applyAlignment="1">
      <alignment/>
      <protection/>
    </xf>
    <xf numFmtId="3" fontId="2" fillId="18" borderId="35" xfId="64" applyNumberFormat="1" applyFont="1" applyFill="1" applyBorder="1" applyAlignment="1">
      <alignment/>
      <protection/>
    </xf>
    <xf numFmtId="3" fontId="2" fillId="18" borderId="29" xfId="64" applyNumberFormat="1" applyFont="1" applyFill="1" applyBorder="1" applyAlignment="1">
      <alignment/>
      <protection/>
    </xf>
    <xf numFmtId="3" fontId="1" fillId="18" borderId="38" xfId="64" applyNumberFormat="1" applyFont="1" applyFill="1" applyBorder="1" applyAlignment="1">
      <alignment/>
      <protection/>
    </xf>
    <xf numFmtId="3" fontId="1" fillId="18" borderId="23" xfId="64" applyNumberFormat="1" applyFont="1" applyFill="1" applyBorder="1" applyAlignment="1">
      <alignment/>
      <protection/>
    </xf>
    <xf numFmtId="3" fontId="1" fillId="18" borderId="33" xfId="64" applyNumberFormat="1" applyFont="1" applyFill="1" applyBorder="1" applyAlignment="1">
      <alignment/>
      <protection/>
    </xf>
    <xf numFmtId="3" fontId="2" fillId="18" borderId="33" xfId="64" applyNumberFormat="1" applyFont="1" applyFill="1" applyBorder="1" applyAlignment="1">
      <alignment/>
      <protection/>
    </xf>
    <xf numFmtId="3" fontId="2" fillId="18" borderId="17" xfId="64" applyNumberFormat="1" applyFont="1" applyFill="1" applyBorder="1" applyAlignment="1">
      <alignment/>
      <protection/>
    </xf>
    <xf numFmtId="3" fontId="1" fillId="18" borderId="31" xfId="64" applyNumberFormat="1" applyFont="1" applyFill="1" applyBorder="1" applyAlignment="1">
      <alignment/>
      <protection/>
    </xf>
    <xf numFmtId="3" fontId="1" fillId="18" borderId="29" xfId="64" applyNumberFormat="1" applyFont="1" applyFill="1" applyBorder="1" applyAlignment="1">
      <alignment vertical="center"/>
      <protection/>
    </xf>
    <xf numFmtId="3" fontId="2" fillId="18" borderId="22" xfId="0" applyNumberFormat="1" applyFont="1" applyFill="1" applyBorder="1" applyAlignment="1">
      <alignment/>
    </xf>
    <xf numFmtId="3" fontId="3" fillId="18" borderId="15" xfId="0" applyNumberFormat="1" applyFont="1" applyFill="1" applyBorder="1" applyAlignment="1">
      <alignment vertical="center"/>
    </xf>
    <xf numFmtId="3" fontId="1" fillId="18" borderId="11" xfId="0" applyNumberFormat="1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vertical="center"/>
    </xf>
    <xf numFmtId="3" fontId="1" fillId="18" borderId="14" xfId="0" applyNumberFormat="1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3" fontId="3" fillId="18" borderId="11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/>
    </xf>
    <xf numFmtId="3" fontId="1" fillId="18" borderId="22" xfId="0" applyNumberFormat="1" applyFont="1" applyFill="1" applyBorder="1" applyAlignment="1">
      <alignment/>
    </xf>
    <xf numFmtId="3" fontId="5" fillId="18" borderId="15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2" xfId="0" applyNumberFormat="1" applyFont="1" applyFill="1" applyBorder="1" applyAlignment="1">
      <alignment/>
    </xf>
    <xf numFmtId="3" fontId="1" fillId="18" borderId="29" xfId="73" applyNumberFormat="1" applyFont="1" applyFill="1" applyBorder="1" applyAlignment="1">
      <alignment horizontal="right"/>
      <protection/>
    </xf>
    <xf numFmtId="3" fontId="10" fillId="18" borderId="15" xfId="0" applyNumberFormat="1" applyFont="1" applyFill="1" applyBorder="1" applyAlignment="1">
      <alignment horizontal="right"/>
    </xf>
    <xf numFmtId="3" fontId="10" fillId="18" borderId="11" xfId="0" applyNumberFormat="1" applyFont="1" applyFill="1" applyBorder="1" applyAlignment="1">
      <alignment horizontal="right"/>
    </xf>
    <xf numFmtId="3" fontId="8" fillId="18" borderId="11" xfId="0" applyNumberFormat="1" applyFont="1" applyFill="1" applyBorder="1" applyAlignment="1">
      <alignment horizontal="right"/>
    </xf>
    <xf numFmtId="3" fontId="10" fillId="18" borderId="22" xfId="0" applyNumberFormat="1" applyFont="1" applyFill="1" applyBorder="1" applyAlignment="1">
      <alignment horizontal="right"/>
    </xf>
    <xf numFmtId="3" fontId="10" fillId="18" borderId="34" xfId="0" applyNumberFormat="1" applyFont="1" applyFill="1" applyBorder="1" applyAlignment="1">
      <alignment horizontal="right"/>
    </xf>
    <xf numFmtId="3" fontId="8" fillId="18" borderId="22" xfId="0" applyNumberFormat="1" applyFont="1" applyFill="1" applyBorder="1" applyAlignment="1">
      <alignment horizontal="right"/>
    </xf>
    <xf numFmtId="3" fontId="10" fillId="18" borderId="14" xfId="0" applyNumberFormat="1" applyFont="1" applyFill="1" applyBorder="1" applyAlignment="1">
      <alignment horizontal="right"/>
    </xf>
    <xf numFmtId="3" fontId="10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 applyAlignment="1">
      <alignment horizontal="right"/>
    </xf>
    <xf numFmtId="3" fontId="8" fillId="18" borderId="35" xfId="0" applyNumberFormat="1" applyFont="1" applyFill="1" applyBorder="1" applyAlignment="1">
      <alignment horizontal="right"/>
    </xf>
    <xf numFmtId="3" fontId="10" fillId="18" borderId="29" xfId="0" applyNumberFormat="1" applyFont="1" applyFill="1" applyBorder="1" applyAlignment="1">
      <alignment horizontal="right"/>
    </xf>
    <xf numFmtId="3" fontId="1" fillId="18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/>
    </xf>
    <xf numFmtId="3" fontId="2" fillId="18" borderId="12" xfId="0" applyNumberFormat="1" applyFont="1" applyFill="1" applyBorder="1" applyAlignment="1">
      <alignment horizontal="right"/>
    </xf>
    <xf numFmtId="3" fontId="2" fillId="18" borderId="15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 horizontal="right"/>
    </xf>
    <xf numFmtId="3" fontId="1" fillId="18" borderId="22" xfId="0" applyNumberFormat="1" applyFont="1" applyFill="1" applyBorder="1" applyAlignment="1">
      <alignment horizontal="right"/>
    </xf>
    <xf numFmtId="3" fontId="2" fillId="18" borderId="22" xfId="0" applyNumberFormat="1" applyFont="1" applyFill="1" applyBorder="1" applyAlignment="1">
      <alignment horizontal="right"/>
    </xf>
    <xf numFmtId="3" fontId="2" fillId="18" borderId="15" xfId="0" applyNumberFormat="1" applyFont="1" applyFill="1" applyBorder="1" applyAlignment="1">
      <alignment horizontal="right"/>
    </xf>
    <xf numFmtId="3" fontId="1" fillId="18" borderId="18" xfId="0" applyNumberFormat="1" applyFont="1" applyFill="1" applyBorder="1" applyAlignment="1">
      <alignment horizontal="right"/>
    </xf>
    <xf numFmtId="3" fontId="8" fillId="18" borderId="15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3" fontId="1" fillId="18" borderId="13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3" fontId="10" fillId="18" borderId="13" xfId="0" applyNumberFormat="1" applyFont="1" applyFill="1" applyBorder="1" applyAlignment="1">
      <alignment horizontal="right"/>
    </xf>
    <xf numFmtId="3" fontId="1" fillId="18" borderId="15" xfId="0" applyNumberFormat="1" applyFont="1" applyFill="1" applyBorder="1" applyAlignment="1">
      <alignment horizontal="right"/>
    </xf>
    <xf numFmtId="3" fontId="1" fillId="18" borderId="14" xfId="0" applyNumberFormat="1" applyFont="1" applyFill="1" applyBorder="1" applyAlignment="1">
      <alignment horizontal="right" vertical="center"/>
    </xf>
    <xf numFmtId="3" fontId="1" fillId="18" borderId="29" xfId="0" applyNumberFormat="1" applyFont="1" applyFill="1" applyBorder="1" applyAlignment="1">
      <alignment/>
    </xf>
    <xf numFmtId="3" fontId="2" fillId="18" borderId="33" xfId="0" applyNumberFormat="1" applyFont="1" applyFill="1" applyBorder="1" applyAlignment="1">
      <alignment/>
    </xf>
    <xf numFmtId="3" fontId="1" fillId="18" borderId="12" xfId="4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 horizontal="right"/>
    </xf>
    <xf numFmtId="3" fontId="1" fillId="18" borderId="12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3" fontId="0" fillId="18" borderId="12" xfId="0" applyNumberFormat="1" applyFill="1" applyBorder="1" applyAlignment="1">
      <alignment/>
    </xf>
    <xf numFmtId="3" fontId="0" fillId="18" borderId="12" xfId="0" applyNumberFormat="1" applyFont="1" applyFill="1" applyBorder="1" applyAlignment="1">
      <alignment/>
    </xf>
    <xf numFmtId="3" fontId="11" fillId="18" borderId="12" xfId="0" applyNumberFormat="1" applyFont="1" applyFill="1" applyBorder="1" applyAlignment="1">
      <alignment/>
    </xf>
    <xf numFmtId="3" fontId="14" fillId="18" borderId="12" xfId="0" applyNumberFormat="1" applyFont="1" applyFill="1" applyBorder="1" applyAlignment="1">
      <alignment/>
    </xf>
    <xf numFmtId="3" fontId="36" fillId="18" borderId="11" xfId="72" applyNumberFormat="1" applyFont="1" applyFill="1" applyBorder="1" applyAlignment="1">
      <alignment horizontal="right" vertical="center"/>
      <protection/>
    </xf>
    <xf numFmtId="3" fontId="35" fillId="18" borderId="12" xfId="72" applyNumberFormat="1" applyFont="1" applyFill="1" applyBorder="1" applyAlignment="1">
      <alignment vertical="center"/>
      <protection/>
    </xf>
    <xf numFmtId="3" fontId="36" fillId="18" borderId="12" xfId="72" applyNumberFormat="1" applyFont="1" applyFill="1" applyBorder="1" applyAlignment="1">
      <alignment vertical="center"/>
      <protection/>
    </xf>
    <xf numFmtId="3" fontId="58" fillId="18" borderId="12" xfId="72" applyNumberFormat="1" applyFont="1" applyFill="1" applyBorder="1" applyAlignment="1">
      <alignment vertical="center"/>
      <protection/>
    </xf>
    <xf numFmtId="3" fontId="0" fillId="18" borderId="12" xfId="0" applyNumberFormat="1" applyFill="1" applyBorder="1" applyAlignment="1">
      <alignment vertical="center"/>
    </xf>
    <xf numFmtId="3" fontId="4" fillId="18" borderId="12" xfId="0" applyNumberFormat="1" applyFont="1" applyFill="1" applyBorder="1" applyAlignment="1">
      <alignment/>
    </xf>
    <xf numFmtId="3" fontId="5" fillId="18" borderId="12" xfId="0" applyNumberFormat="1" applyFont="1" applyFill="1" applyBorder="1" applyAlignment="1">
      <alignment/>
    </xf>
    <xf numFmtId="3" fontId="2" fillId="18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18" borderId="12" xfId="0" applyNumberFormat="1" applyFont="1" applyFill="1" applyBorder="1" applyAlignment="1">
      <alignment horizontal="right"/>
    </xf>
    <xf numFmtId="3" fontId="4" fillId="18" borderId="11" xfId="0" applyNumberFormat="1" applyFont="1" applyFill="1" applyBorder="1" applyAlignment="1">
      <alignment horizontal="right"/>
    </xf>
    <xf numFmtId="3" fontId="4" fillId="18" borderId="12" xfId="0" applyNumberFormat="1" applyFont="1" applyFill="1" applyBorder="1" applyAlignment="1">
      <alignment horizontal="right"/>
    </xf>
    <xf numFmtId="3" fontId="4" fillId="18" borderId="1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4" fillId="0" borderId="13" xfId="63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14" fillId="0" borderId="0" xfId="63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0" applyAlignment="1">
      <alignment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3" fontId="1" fillId="0" borderId="13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4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 wrapText="1"/>
      <protection/>
    </xf>
    <xf numFmtId="0" fontId="0" fillId="0" borderId="15" xfId="68" applyFill="1" applyBorder="1" applyAlignment="1">
      <alignment horizontal="center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3" applyFont="1" applyFill="1" applyAlignment="1">
      <alignment horizontal="center" vertical="center"/>
      <protection/>
    </xf>
    <xf numFmtId="0" fontId="15" fillId="0" borderId="0" xfId="73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/>
      <protection/>
    </xf>
    <xf numFmtId="0" fontId="3" fillId="0" borderId="0" xfId="0" applyFont="1" applyAlignment="1">
      <alignment/>
    </xf>
    <xf numFmtId="0" fontId="34" fillId="0" borderId="10" xfId="66" applyFont="1" applyBorder="1" applyAlignment="1">
      <alignment vertical="center" wrapText="1"/>
      <protection/>
    </xf>
    <xf numFmtId="0" fontId="40" fillId="0" borderId="27" xfId="66" applyFont="1" applyBorder="1" applyAlignment="1">
      <alignment vertical="center" wrapText="1"/>
      <protection/>
    </xf>
    <xf numFmtId="0" fontId="34" fillId="0" borderId="0" xfId="66" applyFont="1" applyBorder="1" applyAlignment="1">
      <alignment vertical="center" wrapText="1"/>
      <protection/>
    </xf>
    <xf numFmtId="0" fontId="40" fillId="0" borderId="0" xfId="66" applyFont="1" applyBorder="1" applyAlignment="1">
      <alignment vertical="center" wrapText="1"/>
      <protection/>
    </xf>
    <xf numFmtId="0" fontId="40" fillId="0" borderId="13" xfId="66" applyFont="1" applyBorder="1" applyAlignment="1">
      <alignment vertical="center"/>
      <protection/>
    </xf>
    <xf numFmtId="0" fontId="40" fillId="0" borderId="11" xfId="66" applyFont="1" applyBorder="1" applyAlignment="1">
      <alignment vertical="center"/>
      <protection/>
    </xf>
    <xf numFmtId="0" fontId="40" fillId="0" borderId="10" xfId="66" applyFont="1" applyBorder="1" applyAlignment="1">
      <alignment vertical="center"/>
      <protection/>
    </xf>
    <xf numFmtId="0" fontId="40" fillId="18" borderId="24" xfId="66" applyFont="1" applyFill="1" applyBorder="1" applyAlignment="1">
      <alignment/>
      <protection/>
    </xf>
    <xf numFmtId="0" fontId="40" fillId="18" borderId="42" xfId="66" applyFont="1" applyFill="1" applyBorder="1" applyAlignment="1">
      <alignment/>
      <protection/>
    </xf>
    <xf numFmtId="0" fontId="34" fillId="0" borderId="19" xfId="66" applyFont="1" applyBorder="1" applyAlignment="1">
      <alignment/>
      <protection/>
    </xf>
    <xf numFmtId="0" fontId="0" fillId="0" borderId="44" xfId="0" applyBorder="1" applyAlignment="1">
      <alignment/>
    </xf>
    <xf numFmtId="0" fontId="34" fillId="0" borderId="13" xfId="66" applyFont="1" applyBorder="1" applyAlignment="1">
      <alignment vertical="center" wrapText="1"/>
      <protection/>
    </xf>
    <xf numFmtId="0" fontId="34" fillId="0" borderId="24" xfId="66" applyFont="1" applyBorder="1" applyAlignment="1">
      <alignment/>
      <protection/>
    </xf>
    <xf numFmtId="0" fontId="0" fillId="0" borderId="42" xfId="0" applyBorder="1" applyAlignment="1">
      <alignment/>
    </xf>
    <xf numFmtId="0" fontId="40" fillId="0" borderId="24" xfId="66" applyFont="1" applyBorder="1" applyAlignment="1">
      <alignment/>
      <protection/>
    </xf>
    <xf numFmtId="0" fontId="40" fillId="0" borderId="42" xfId="66" applyFont="1" applyBorder="1" applyAlignment="1">
      <alignment/>
      <protection/>
    </xf>
    <xf numFmtId="0" fontId="14" fillId="0" borderId="0" xfId="70" applyFont="1" applyAlignment="1">
      <alignment horizontal="center"/>
      <protection/>
    </xf>
    <xf numFmtId="0" fontId="35" fillId="0" borderId="0" xfId="70" applyFont="1" applyAlignment="1">
      <alignment horizontal="center"/>
      <protection/>
    </xf>
    <xf numFmtId="0" fontId="43" fillId="0" borderId="13" xfId="70" applyFont="1" applyBorder="1" applyAlignment="1">
      <alignment horizontal="center" vertical="center"/>
      <protection/>
    </xf>
    <xf numFmtId="0" fontId="43" fillId="0" borderId="11" xfId="70" applyFont="1" applyBorder="1" applyAlignment="1">
      <alignment horizontal="center" vertical="center"/>
      <protection/>
    </xf>
    <xf numFmtId="0" fontId="43" fillId="0" borderId="17" xfId="70" applyFont="1" applyBorder="1" applyAlignment="1">
      <alignment horizontal="center" vertical="center"/>
      <protection/>
    </xf>
    <xf numFmtId="0" fontId="43" fillId="0" borderId="25" xfId="70" applyFont="1" applyBorder="1" applyAlignment="1">
      <alignment horizontal="center" vertical="center"/>
      <protection/>
    </xf>
    <xf numFmtId="0" fontId="43" fillId="0" borderId="19" xfId="70" applyFont="1" applyBorder="1" applyAlignment="1">
      <alignment horizontal="center" vertical="center"/>
      <protection/>
    </xf>
    <xf numFmtId="0" fontId="43" fillId="0" borderId="44" xfId="70" applyFont="1" applyBorder="1" applyAlignment="1">
      <alignment horizontal="center" vertical="center"/>
      <protection/>
    </xf>
    <xf numFmtId="0" fontId="43" fillId="0" borderId="40" xfId="70" applyFont="1" applyBorder="1" applyAlignment="1">
      <alignment horizontal="center" vertical="center"/>
      <protection/>
    </xf>
    <xf numFmtId="0" fontId="43" fillId="0" borderId="33" xfId="70" applyFont="1" applyBorder="1" applyAlignment="1">
      <alignment horizontal="center" vertical="center"/>
      <protection/>
    </xf>
    <xf numFmtId="0" fontId="43" fillId="0" borderId="47" xfId="70" applyFont="1" applyBorder="1" applyAlignment="1">
      <alignment horizontal="center" vertical="center"/>
      <protection/>
    </xf>
    <xf numFmtId="0" fontId="43" fillId="0" borderId="28" xfId="70" applyFont="1" applyBorder="1" applyAlignment="1">
      <alignment horizontal="center" vertical="center"/>
      <protection/>
    </xf>
    <xf numFmtId="0" fontId="50" fillId="0" borderId="10" xfId="70" applyFont="1" applyBorder="1" applyAlignment="1">
      <alignment horizontal="center" vertical="center"/>
      <protection/>
    </xf>
    <xf numFmtId="0" fontId="43" fillId="0" borderId="13" xfId="70" applyFont="1" applyBorder="1" applyAlignment="1">
      <alignment horizontal="center" vertical="center" wrapText="1"/>
      <protection/>
    </xf>
    <xf numFmtId="0" fontId="43" fillId="0" borderId="15" xfId="70" applyFont="1" applyBorder="1" applyAlignment="1">
      <alignment horizontal="center" vertical="center" wrapText="1"/>
      <protection/>
    </xf>
    <xf numFmtId="0" fontId="50" fillId="0" borderId="43" xfId="70" applyFont="1" applyBorder="1" applyAlignment="1">
      <alignment horizontal="center" vertical="center"/>
      <protection/>
    </xf>
    <xf numFmtId="0" fontId="50" fillId="0" borderId="16" xfId="70" applyFont="1" applyBorder="1" applyAlignment="1">
      <alignment horizontal="center" vertical="center"/>
      <protection/>
    </xf>
    <xf numFmtId="0" fontId="11" fillId="0" borderId="16" xfId="70" applyBorder="1" applyAlignment="1">
      <alignment horizontal="center" vertical="center"/>
      <protection/>
    </xf>
    <xf numFmtId="0" fontId="11" fillId="0" borderId="33" xfId="70" applyBorder="1" applyAlignment="1">
      <alignment horizontal="center" vertical="center"/>
      <protection/>
    </xf>
    <xf numFmtId="0" fontId="52" fillId="0" borderId="52" xfId="70" applyFont="1" applyBorder="1" applyAlignment="1">
      <alignment horizontal="center" vertical="center" wrapText="1"/>
      <protection/>
    </xf>
    <xf numFmtId="0" fontId="52" fillId="0" borderId="50" xfId="70" applyFont="1" applyBorder="1" applyAlignment="1">
      <alignment horizontal="center" vertical="center" wrapText="1"/>
      <protection/>
    </xf>
    <xf numFmtId="0" fontId="52" fillId="0" borderId="0" xfId="70" applyFont="1" applyBorder="1" applyAlignment="1">
      <alignment horizontal="center" vertical="center" wrapText="1"/>
      <protection/>
    </xf>
    <xf numFmtId="0" fontId="52" fillId="0" borderId="21" xfId="70" applyFont="1" applyBorder="1" applyAlignment="1">
      <alignment horizontal="center" vertical="center" wrapText="1"/>
      <protection/>
    </xf>
    <xf numFmtId="0" fontId="53" fillId="0" borderId="0" xfId="70" applyFont="1" applyBorder="1" applyAlignment="1">
      <alignment horizontal="center" vertical="center" wrapText="1"/>
      <protection/>
    </xf>
    <xf numFmtId="0" fontId="53" fillId="0" borderId="21" xfId="70" applyFont="1" applyBorder="1" applyAlignment="1">
      <alignment horizontal="center" vertical="center" wrapText="1"/>
      <protection/>
    </xf>
    <xf numFmtId="0" fontId="53" fillId="0" borderId="47" xfId="70" applyFont="1" applyBorder="1" applyAlignment="1">
      <alignment horizontal="center" vertical="center" wrapText="1"/>
      <protection/>
    </xf>
    <xf numFmtId="0" fontId="53" fillId="0" borderId="28" xfId="70" applyFont="1" applyBorder="1" applyAlignment="1">
      <alignment horizontal="center" vertical="center" wrapText="1"/>
      <protection/>
    </xf>
    <xf numFmtId="0" fontId="50" fillId="0" borderId="37" xfId="7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3" xfId="70" applyFont="1" applyBorder="1" applyAlignment="1">
      <alignment horizontal="center" vertical="center"/>
      <protection/>
    </xf>
    <xf numFmtId="0" fontId="50" fillId="0" borderId="15" xfId="70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50" fillId="0" borderId="43" xfId="70" applyFont="1" applyBorder="1" applyAlignment="1">
      <alignment horizontal="center" vertical="center" wrapText="1"/>
      <protection/>
    </xf>
    <xf numFmtId="0" fontId="50" fillId="0" borderId="50" xfId="70" applyFont="1" applyBorder="1" applyAlignment="1">
      <alignment horizontal="center" vertical="center" wrapText="1"/>
      <protection/>
    </xf>
    <xf numFmtId="0" fontId="50" fillId="0" borderId="16" xfId="70" applyFont="1" applyBorder="1" applyAlignment="1">
      <alignment horizontal="center" vertical="center" wrapText="1"/>
      <protection/>
    </xf>
    <xf numFmtId="0" fontId="50" fillId="0" borderId="21" xfId="70" applyFont="1" applyBorder="1" applyAlignment="1">
      <alignment horizontal="center" vertical="center" wrapText="1"/>
      <protection/>
    </xf>
    <xf numFmtId="0" fontId="11" fillId="0" borderId="16" xfId="70" applyBorder="1" applyAlignment="1">
      <alignment horizontal="center" vertical="center" wrapText="1"/>
      <protection/>
    </xf>
    <xf numFmtId="0" fontId="11" fillId="0" borderId="21" xfId="70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0" xfId="67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1" fillId="0" borderId="0" xfId="67" applyAlignment="1">
      <alignment/>
      <protection/>
    </xf>
    <xf numFmtId="0" fontId="14" fillId="0" borderId="13" xfId="67" applyFont="1" applyBorder="1" applyAlignment="1">
      <alignment vertical="center"/>
      <protection/>
    </xf>
    <xf numFmtId="0" fontId="14" fillId="0" borderId="10" xfId="67" applyFont="1" applyBorder="1" applyAlignment="1">
      <alignment vertical="center"/>
      <protection/>
    </xf>
    <xf numFmtId="0" fontId="14" fillId="0" borderId="11" xfId="67" applyFont="1" applyBorder="1" applyAlignment="1">
      <alignment vertical="center"/>
      <protection/>
    </xf>
    <xf numFmtId="0" fontId="14" fillId="0" borderId="17" xfId="67" applyFont="1" applyBorder="1" applyAlignment="1">
      <alignment vertical="center" wrapText="1"/>
      <protection/>
    </xf>
    <xf numFmtId="0" fontId="14" fillId="0" borderId="40" xfId="67" applyFont="1" applyBorder="1" applyAlignment="1">
      <alignment vertical="center" wrapText="1"/>
      <protection/>
    </xf>
    <xf numFmtId="0" fontId="14" fillId="0" borderId="25" xfId="67" applyFont="1" applyBorder="1" applyAlignment="1">
      <alignment vertical="center" wrapText="1"/>
      <protection/>
    </xf>
    <xf numFmtId="0" fontId="14" fillId="0" borderId="16" xfId="67" applyFont="1" applyBorder="1" applyAlignment="1">
      <alignment vertical="center" wrapText="1"/>
      <protection/>
    </xf>
    <xf numFmtId="0" fontId="14" fillId="0" borderId="0" xfId="67" applyFont="1" applyBorder="1" applyAlignment="1">
      <alignment vertical="center" wrapText="1"/>
      <protection/>
    </xf>
    <xf numFmtId="0" fontId="14" fillId="0" borderId="21" xfId="67" applyFont="1" applyBorder="1" applyAlignment="1">
      <alignment vertical="center" wrapText="1"/>
      <protection/>
    </xf>
    <xf numFmtId="0" fontId="11" fillId="0" borderId="19" xfId="67" applyBorder="1" applyAlignment="1">
      <alignment wrapText="1"/>
      <protection/>
    </xf>
    <xf numFmtId="0" fontId="11" fillId="0" borderId="20" xfId="67" applyBorder="1" applyAlignment="1">
      <alignment wrapText="1"/>
      <protection/>
    </xf>
    <xf numFmtId="0" fontId="11" fillId="0" borderId="44" xfId="67" applyBorder="1" applyAlignment="1">
      <alignment wrapText="1"/>
      <protection/>
    </xf>
    <xf numFmtId="0" fontId="14" fillId="0" borderId="13" xfId="67" applyFont="1" applyBorder="1" applyAlignment="1">
      <alignment vertical="center" wrapText="1"/>
      <protection/>
    </xf>
    <xf numFmtId="0" fontId="11" fillId="0" borderId="10" xfId="67" applyBorder="1" applyAlignment="1">
      <alignment wrapText="1"/>
      <protection/>
    </xf>
    <xf numFmtId="0" fontId="11" fillId="0" borderId="11" xfId="67" applyBorder="1" applyAlignment="1">
      <alignment wrapText="1"/>
      <protection/>
    </xf>
    <xf numFmtId="0" fontId="14" fillId="0" borderId="24" xfId="67" applyFont="1" applyBorder="1" applyAlignment="1">
      <alignment horizontal="center"/>
      <protection/>
    </xf>
    <xf numFmtId="0" fontId="14" fillId="0" borderId="46" xfId="67" applyFont="1" applyBorder="1" applyAlignment="1">
      <alignment horizontal="center"/>
      <protection/>
    </xf>
    <xf numFmtId="0" fontId="11" fillId="0" borderId="46" xfId="67" applyBorder="1" applyAlignment="1">
      <alignment horizontal="center"/>
      <protection/>
    </xf>
    <xf numFmtId="0" fontId="14" fillId="0" borderId="42" xfId="67" applyFont="1" applyBorder="1" applyAlignment="1">
      <alignment horizontal="center"/>
      <protection/>
    </xf>
    <xf numFmtId="0" fontId="11" fillId="0" borderId="10" xfId="67" applyFont="1" applyBorder="1" applyAlignment="1">
      <alignment wrapText="1"/>
      <protection/>
    </xf>
    <xf numFmtId="0" fontId="11" fillId="0" borderId="13" xfId="67" applyFont="1" applyBorder="1" applyAlignment="1">
      <alignment wrapText="1"/>
      <protection/>
    </xf>
    <xf numFmtId="0" fontId="11" fillId="0" borderId="0" xfId="67" applyFont="1" applyBorder="1" applyAlignment="1">
      <alignment wrapText="1"/>
      <protection/>
    </xf>
    <xf numFmtId="0" fontId="11" fillId="0" borderId="13" xfId="67" applyFont="1" applyBorder="1" applyAlignment="1">
      <alignment/>
      <protection/>
    </xf>
    <xf numFmtId="0" fontId="11" fillId="0" borderId="11" xfId="67" applyBorder="1" applyAlignment="1">
      <alignment/>
      <protection/>
    </xf>
    <xf numFmtId="0" fontId="14" fillId="0" borderId="17" xfId="67" applyFont="1" applyBorder="1" applyAlignment="1">
      <alignment/>
      <protection/>
    </xf>
    <xf numFmtId="0" fontId="14" fillId="0" borderId="40" xfId="67" applyFont="1" applyBorder="1" applyAlignment="1">
      <alignment/>
      <protection/>
    </xf>
    <xf numFmtId="0" fontId="14" fillId="0" borderId="25" xfId="67" applyFont="1" applyBorder="1" applyAlignment="1">
      <alignment/>
      <protection/>
    </xf>
    <xf numFmtId="0" fontId="14" fillId="0" borderId="19" xfId="67" applyFont="1" applyBorder="1" applyAlignment="1">
      <alignment/>
      <protection/>
    </xf>
    <xf numFmtId="0" fontId="14" fillId="0" borderId="20" xfId="67" applyFont="1" applyBorder="1" applyAlignment="1">
      <alignment/>
      <protection/>
    </xf>
    <xf numFmtId="0" fontId="14" fillId="0" borderId="44" xfId="67" applyFont="1" applyBorder="1" applyAlignment="1">
      <alignment/>
      <protection/>
    </xf>
    <xf numFmtId="0" fontId="11" fillId="0" borderId="13" xfId="67" applyBorder="1" applyAlignment="1">
      <alignment horizontal="right" vertical="center"/>
      <protection/>
    </xf>
    <xf numFmtId="0" fontId="11" fillId="0" borderId="11" xfId="67" applyBorder="1" applyAlignment="1">
      <alignment horizontal="right" vertical="center"/>
      <protection/>
    </xf>
    <xf numFmtId="0" fontId="11" fillId="0" borderId="10" xfId="67" applyFont="1" applyBorder="1" applyAlignment="1">
      <alignment/>
      <protection/>
    </xf>
    <xf numFmtId="0" fontId="11" fillId="0" borderId="17" xfId="67" applyFont="1" applyBorder="1" applyAlignment="1">
      <alignment/>
      <protection/>
    </xf>
    <xf numFmtId="0" fontId="11" fillId="0" borderId="40" xfId="67" applyBorder="1" applyAlignment="1">
      <alignment/>
      <protection/>
    </xf>
    <xf numFmtId="0" fontId="11" fillId="0" borderId="25" xfId="67" applyBorder="1" applyAlignment="1">
      <alignment/>
      <protection/>
    </xf>
    <xf numFmtId="0" fontId="11" fillId="0" borderId="19" xfId="67" applyBorder="1" applyAlignment="1">
      <alignment/>
      <protection/>
    </xf>
    <xf numFmtId="0" fontId="11" fillId="0" borderId="20" xfId="67" applyBorder="1" applyAlignment="1">
      <alignment/>
      <protection/>
    </xf>
    <xf numFmtId="0" fontId="11" fillId="0" borderId="44" xfId="67" applyBorder="1" applyAlignment="1">
      <alignment/>
      <protection/>
    </xf>
    <xf numFmtId="0" fontId="11" fillId="0" borderId="17" xfId="67" applyFont="1" applyBorder="1" applyAlignment="1">
      <alignment/>
      <protection/>
    </xf>
    <xf numFmtId="0" fontId="11" fillId="0" borderId="10" xfId="67" applyFont="1" applyBorder="1" applyAlignment="1">
      <alignment/>
      <protection/>
    </xf>
    <xf numFmtId="0" fontId="14" fillId="0" borderId="13" xfId="67" applyFont="1" applyBorder="1" applyAlignment="1">
      <alignment horizontal="right" vertical="center"/>
      <protection/>
    </xf>
    <xf numFmtId="0" fontId="14" fillId="0" borderId="11" xfId="67" applyFont="1" applyBorder="1" applyAlignment="1">
      <alignment horizontal="right" vertical="center"/>
      <protection/>
    </xf>
    <xf numFmtId="0" fontId="11" fillId="0" borderId="13" xfId="67" applyFont="1" applyBorder="1" applyAlignment="1">
      <alignment/>
      <protection/>
    </xf>
    <xf numFmtId="0" fontId="46" fillId="0" borderId="0" xfId="59" applyFont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0" fontId="14" fillId="0" borderId="13" xfId="74" applyFont="1" applyBorder="1" applyAlignment="1">
      <alignment horizontal="center" vertical="center"/>
      <protection/>
    </xf>
    <xf numFmtId="0" fontId="14" fillId="0" borderId="11" xfId="74" applyFont="1" applyBorder="1" applyAlignment="1">
      <alignment horizontal="center" vertical="center"/>
      <protection/>
    </xf>
    <xf numFmtId="0" fontId="15" fillId="0" borderId="40" xfId="74" applyFont="1" applyBorder="1" applyAlignment="1">
      <alignment horizontal="center" vertical="center"/>
      <protection/>
    </xf>
    <xf numFmtId="0" fontId="15" fillId="0" borderId="20" xfId="74" applyFont="1" applyBorder="1" applyAlignment="1">
      <alignment horizontal="center" vertical="center"/>
      <protection/>
    </xf>
    <xf numFmtId="0" fontId="15" fillId="0" borderId="24" xfId="74" applyFont="1" applyBorder="1" applyAlignment="1">
      <alignment horizontal="center" vertical="center"/>
      <protection/>
    </xf>
    <xf numFmtId="0" fontId="15" fillId="0" borderId="42" xfId="74" applyFont="1" applyBorder="1" applyAlignment="1">
      <alignment horizontal="center" vertical="center"/>
      <protection/>
    </xf>
    <xf numFmtId="0" fontId="49" fillId="0" borderId="0" xfId="72" applyFont="1" applyAlignment="1">
      <alignment horizontal="center" vertical="center"/>
      <protection/>
    </xf>
    <xf numFmtId="0" fontId="56" fillId="0" borderId="0" xfId="72" applyFont="1" applyAlignment="1">
      <alignment horizontal="center" vertical="center"/>
      <protection/>
    </xf>
    <xf numFmtId="0" fontId="58" fillId="0" borderId="13" xfId="72" applyFont="1" applyBorder="1" applyAlignment="1">
      <alignment horizontal="center" vertical="center" wrapText="1"/>
      <protection/>
    </xf>
    <xf numFmtId="0" fontId="58" fillId="0" borderId="11" xfId="72" applyFont="1" applyBorder="1" applyAlignment="1">
      <alignment horizontal="center" vertical="center" wrapText="1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8" fillId="0" borderId="46" xfId="72" applyFont="1" applyBorder="1" applyAlignment="1">
      <alignment horizontal="center" vertical="center" wrapText="1"/>
      <protection/>
    </xf>
    <xf numFmtId="0" fontId="58" fillId="0" borderId="17" xfId="72" applyFont="1" applyBorder="1" applyAlignment="1">
      <alignment horizontal="center" vertical="center" wrapText="1"/>
      <protection/>
    </xf>
    <xf numFmtId="0" fontId="58" fillId="0" borderId="19" xfId="72" applyFont="1" applyBorder="1" applyAlignment="1">
      <alignment horizontal="center" vertical="center" wrapText="1"/>
      <protection/>
    </xf>
    <xf numFmtId="0" fontId="58" fillId="0" borderId="13" xfId="72" applyFont="1" applyFill="1" applyBorder="1" applyAlignment="1">
      <alignment horizontal="center" vertical="center" wrapText="1"/>
      <protection/>
    </xf>
    <xf numFmtId="0" fontId="14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25" xfId="72" applyFont="1" applyBorder="1" applyAlignment="1">
      <alignment horizontal="center" vertical="center" wrapText="1"/>
      <protection/>
    </xf>
    <xf numFmtId="0" fontId="58" fillId="0" borderId="44" xfId="72" applyFont="1" applyBorder="1" applyAlignment="1">
      <alignment horizontal="center" vertical="center" wrapText="1"/>
      <protection/>
    </xf>
    <xf numFmtId="0" fontId="58" fillId="0" borderId="24" xfId="72" applyFont="1" applyBorder="1" applyAlignment="1">
      <alignment horizontal="center" vertical="center" wrapText="1"/>
      <protection/>
    </xf>
    <xf numFmtId="0" fontId="58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57" fillId="0" borderId="0" xfId="72" applyFont="1" applyAlignment="1">
      <alignment horizontal="center" vertical="center"/>
      <protection/>
    </xf>
    <xf numFmtId="0" fontId="57" fillId="0" borderId="0" xfId="72" applyFont="1" applyAlignment="1">
      <alignment horizontal="center"/>
      <protection/>
    </xf>
    <xf numFmtId="0" fontId="58" fillId="0" borderId="12" xfId="72" applyFont="1" applyFill="1" applyBorder="1" applyAlignment="1">
      <alignment horizontal="center" vertical="center" wrapText="1"/>
      <protection/>
    </xf>
    <xf numFmtId="0" fontId="58" fillId="0" borderId="11" xfId="72" applyFont="1" applyFill="1" applyBorder="1" applyAlignment="1">
      <alignment horizontal="center" vertical="center" wrapText="1"/>
      <protection/>
    </xf>
    <xf numFmtId="0" fontId="11" fillId="0" borderId="11" xfId="72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3" fontId="40" fillId="0" borderId="10" xfId="59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5" fillId="0" borderId="33" xfId="59" applyFont="1" applyBorder="1" applyAlignment="1">
      <alignment horizontal="center"/>
      <protection/>
    </xf>
    <xf numFmtId="0" fontId="35" fillId="0" borderId="28" xfId="59" applyFont="1" applyBorder="1" applyAlignment="1">
      <alignment horizontal="center"/>
      <protection/>
    </xf>
    <xf numFmtId="0" fontId="36" fillId="0" borderId="16" xfId="59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4" xfId="57" applyFont="1" applyBorder="1" applyAlignment="1">
      <alignment horizontal="left" vertical="center" wrapText="1"/>
      <protection/>
    </xf>
    <xf numFmtId="3" fontId="34" fillId="0" borderId="10" xfId="59" applyNumberFormat="1" applyFont="1" applyBorder="1" applyAlignment="1">
      <alignment vertical="center"/>
      <protection/>
    </xf>
    <xf numFmtId="3" fontId="34" fillId="0" borderId="11" xfId="59" applyNumberFormat="1" applyFont="1" applyBorder="1" applyAlignment="1">
      <alignment vertical="center"/>
      <protection/>
    </xf>
    <xf numFmtId="0" fontId="36" fillId="0" borderId="17" xfId="59" applyFont="1" applyBorder="1" applyAlignment="1">
      <alignment horizontal="left" vertical="center" wrapText="1"/>
      <protection/>
    </xf>
    <xf numFmtId="0" fontId="36" fillId="0" borderId="25" xfId="57" applyFont="1" applyBorder="1" applyAlignment="1">
      <alignment horizontal="left" vertical="center" wrapText="1"/>
      <protection/>
    </xf>
    <xf numFmtId="3" fontId="40" fillId="0" borderId="13" xfId="59" applyNumberFormat="1" applyFont="1" applyBorder="1" applyAlignment="1">
      <alignment vertical="center"/>
      <protection/>
    </xf>
    <xf numFmtId="3" fontId="34" fillId="0" borderId="13" xfId="59" applyNumberFormat="1" applyFont="1" applyBorder="1" applyAlignment="1">
      <alignment vertical="center"/>
      <protection/>
    </xf>
    <xf numFmtId="0" fontId="36" fillId="0" borderId="25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4" xfId="57" applyFont="1" applyBorder="1" applyAlignment="1">
      <alignment vertical="center" wrapText="1"/>
      <protection/>
    </xf>
    <xf numFmtId="0" fontId="36" fillId="0" borderId="17" xfId="59" applyFont="1" applyBorder="1" applyAlignment="1">
      <alignment vertical="center" wrapText="1"/>
      <protection/>
    </xf>
    <xf numFmtId="0" fontId="36" fillId="0" borderId="16" xfId="59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3" fontId="40" fillId="0" borderId="11" xfId="59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3" fontId="40" fillId="0" borderId="15" xfId="57" applyNumberFormat="1" applyFont="1" applyBorder="1" applyAlignment="1">
      <alignment vertical="center"/>
      <protection/>
    </xf>
    <xf numFmtId="3" fontId="34" fillId="0" borderId="15" xfId="59" applyNumberFormat="1" applyFont="1" applyBorder="1" applyAlignment="1">
      <alignment vertical="center"/>
      <protection/>
    </xf>
    <xf numFmtId="0" fontId="14" fillId="0" borderId="0" xfId="69" applyFont="1" applyAlignment="1">
      <alignment horizontal="center" vertical="center"/>
      <protection/>
    </xf>
    <xf numFmtId="0" fontId="14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69" applyFont="1" applyBorder="1" applyAlignment="1">
      <alignment horizontal="center" vertical="center"/>
      <protection/>
    </xf>
    <xf numFmtId="0" fontId="35" fillId="0" borderId="12" xfId="69" applyFont="1" applyBorder="1" applyAlignment="1">
      <alignment horizontal="center" vertical="center" wrapText="1"/>
      <protection/>
    </xf>
    <xf numFmtId="3" fontId="36" fillId="0" borderId="12" xfId="69" applyNumberFormat="1" applyFont="1" applyBorder="1" applyAlignment="1">
      <alignment vertical="center"/>
      <protection/>
    </xf>
    <xf numFmtId="0" fontId="36" fillId="0" borderId="12" xfId="69" applyFont="1" applyBorder="1" applyAlignment="1">
      <alignment vertical="center" wrapText="1"/>
      <protection/>
    </xf>
    <xf numFmtId="49" fontId="36" fillId="0" borderId="13" xfId="69" applyNumberFormat="1" applyFont="1" applyBorder="1" applyAlignment="1">
      <alignment horizontal="center" vertical="center"/>
      <protection/>
    </xf>
    <xf numFmtId="49" fontId="36" fillId="0" borderId="10" xfId="69" applyNumberFormat="1" applyFont="1" applyBorder="1" applyAlignment="1">
      <alignment horizontal="center" vertical="center"/>
      <protection/>
    </xf>
    <xf numFmtId="49" fontId="36" fillId="0" borderId="11" xfId="69" applyNumberFormat="1" applyFont="1" applyBorder="1" applyAlignment="1">
      <alignment horizontal="center" vertical="center"/>
      <protection/>
    </xf>
    <xf numFmtId="3" fontId="36" fillId="0" borderId="13" xfId="69" applyNumberFormat="1" applyFont="1" applyBorder="1" applyAlignment="1">
      <alignment horizontal="right" vertical="center"/>
      <protection/>
    </xf>
    <xf numFmtId="3" fontId="36" fillId="0" borderId="10" xfId="69" applyNumberFormat="1" applyFont="1" applyBorder="1" applyAlignment="1">
      <alignment horizontal="right" vertical="center"/>
      <protection/>
    </xf>
    <xf numFmtId="3" fontId="36" fillId="0" borderId="11" xfId="69" applyNumberFormat="1" applyFont="1" applyBorder="1" applyAlignment="1">
      <alignment horizontal="right" vertical="center"/>
      <protection/>
    </xf>
    <xf numFmtId="3" fontId="35" fillId="0" borderId="12" xfId="69" applyNumberFormat="1" applyFont="1" applyBorder="1" applyAlignment="1">
      <alignment vertical="center"/>
      <protection/>
    </xf>
    <xf numFmtId="3" fontId="35" fillId="0" borderId="39" xfId="69" applyNumberFormat="1" applyFont="1" applyBorder="1" applyAlignment="1">
      <alignment vertical="center"/>
      <protection/>
    </xf>
    <xf numFmtId="0" fontId="35" fillId="0" borderId="32" xfId="69" applyFont="1" applyBorder="1" applyAlignment="1">
      <alignment vertical="center" wrapText="1"/>
      <protection/>
    </xf>
    <xf numFmtId="0" fontId="35" fillId="0" borderId="12" xfId="69" applyFont="1" applyBorder="1" applyAlignment="1">
      <alignment vertical="center" wrapText="1"/>
      <protection/>
    </xf>
    <xf numFmtId="0" fontId="35" fillId="0" borderId="39" xfId="69" applyFont="1" applyBorder="1" applyAlignment="1">
      <alignment vertical="center" wrapText="1"/>
      <protection/>
    </xf>
    <xf numFmtId="3" fontId="35" fillId="0" borderId="32" xfId="69" applyNumberFormat="1" applyFont="1" applyBorder="1" applyAlignment="1">
      <alignment vertical="center"/>
      <protection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3" fontId="35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6" fillId="0" borderId="12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097-11-igmellékelt" xfId="61"/>
    <cellStyle name="Normál_2010koltsegvetesjan13" xfId="62"/>
    <cellStyle name="Normál_2011müködésifelhalmérlegfebr17" xfId="63"/>
    <cellStyle name="Normál_2012éviköltségvetésjan19este" xfId="64"/>
    <cellStyle name="Normál_2012éviköltségvetésjan19este 2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B34">
      <selection activeCell="J47" sqref="J47"/>
    </sheetView>
  </sheetViews>
  <sheetFormatPr defaultColWidth="9.125" defaultRowHeight="12.75"/>
  <cols>
    <col min="1" max="1" width="58.875" style="111" customWidth="1"/>
    <col min="2" max="5" width="11.50390625" style="111" customWidth="1"/>
    <col min="6" max="6" width="51.875" style="111" customWidth="1"/>
    <col min="7" max="9" width="11.875" style="111" customWidth="1"/>
    <col min="10" max="10" width="11.125" style="111" customWidth="1"/>
    <col min="11" max="16384" width="9.125" style="111" customWidth="1"/>
  </cols>
  <sheetData>
    <row r="1" spans="1:9" ht="12.75">
      <c r="A1" s="1277" t="s">
        <v>572</v>
      </c>
      <c r="B1" s="1277"/>
      <c r="C1" s="1277"/>
      <c r="D1" s="1277"/>
      <c r="E1" s="1277"/>
      <c r="F1" s="1277"/>
      <c r="G1" s="1277"/>
      <c r="H1" s="1081"/>
      <c r="I1" s="1081"/>
    </row>
    <row r="2" spans="1:9" ht="12.75">
      <c r="A2" s="1277" t="s">
        <v>573</v>
      </c>
      <c r="B2" s="1277"/>
      <c r="C2" s="1277"/>
      <c r="D2" s="1277"/>
      <c r="E2" s="1277"/>
      <c r="F2" s="1277"/>
      <c r="G2" s="1277"/>
      <c r="H2" s="1081"/>
      <c r="I2" s="1081"/>
    </row>
    <row r="3" spans="1:10" ht="12.75" customHeight="1">
      <c r="A3" s="230"/>
      <c r="B3" s="230"/>
      <c r="C3" s="230"/>
      <c r="D3" s="230"/>
      <c r="E3" s="230"/>
      <c r="F3" s="230"/>
      <c r="G3" s="366"/>
      <c r="H3" s="366"/>
      <c r="I3" s="366"/>
      <c r="J3" s="992" t="s">
        <v>688</v>
      </c>
    </row>
    <row r="4" spans="1:10" ht="12.75" customHeight="1">
      <c r="A4" s="1275" t="s">
        <v>836</v>
      </c>
      <c r="B4" s="1273" t="s">
        <v>432</v>
      </c>
      <c r="C4" s="1273" t="s">
        <v>1122</v>
      </c>
      <c r="D4" s="1273" t="s">
        <v>1125</v>
      </c>
      <c r="E4" s="1273" t="s">
        <v>1102</v>
      </c>
      <c r="F4" s="1275" t="s">
        <v>837</v>
      </c>
      <c r="G4" s="1273" t="s">
        <v>432</v>
      </c>
      <c r="H4" s="1273" t="s">
        <v>1122</v>
      </c>
      <c r="I4" s="1273" t="s">
        <v>1125</v>
      </c>
      <c r="J4" s="1273" t="s">
        <v>1102</v>
      </c>
    </row>
    <row r="5" spans="1:10" ht="24.75" customHeight="1" thickBot="1">
      <c r="A5" s="1276"/>
      <c r="B5" s="1274"/>
      <c r="C5" s="1274"/>
      <c r="D5" s="1274"/>
      <c r="E5" s="1274"/>
      <c r="F5" s="1276"/>
      <c r="G5" s="1274"/>
      <c r="H5" s="1274"/>
      <c r="I5" s="1274"/>
      <c r="J5" s="1274"/>
    </row>
    <row r="6" spans="1:10" s="171" customFormat="1" ht="12" thickTop="1">
      <c r="A6" s="191"/>
      <c r="B6" s="242"/>
      <c r="C6" s="242"/>
      <c r="D6" s="242"/>
      <c r="E6" s="242"/>
      <c r="F6" s="194" t="s">
        <v>838</v>
      </c>
      <c r="G6" s="192">
        <f>SUM('1c.mell '!C156)</f>
        <v>3112635</v>
      </c>
      <c r="H6" s="192">
        <v>3075021</v>
      </c>
      <c r="I6" s="192">
        <v>3239908</v>
      </c>
      <c r="J6" s="192">
        <f>SUM('1c.mell '!D156)</f>
        <v>3330523</v>
      </c>
    </row>
    <row r="7" spans="1:10" s="171" customFormat="1" ht="11.25">
      <c r="A7" s="314" t="s">
        <v>721</v>
      </c>
      <c r="B7" s="180">
        <f>SUM('1b.mell '!C236)</f>
        <v>1354090</v>
      </c>
      <c r="C7" s="180">
        <v>1780328</v>
      </c>
      <c r="D7" s="180">
        <v>1542704</v>
      </c>
      <c r="E7" s="180">
        <f>SUM('1b.mell '!D236)</f>
        <v>1424153</v>
      </c>
      <c r="F7" s="195" t="s">
        <v>896</v>
      </c>
      <c r="G7" s="192">
        <f>SUM('1c.mell '!C157)</f>
        <v>889626</v>
      </c>
      <c r="H7" s="192">
        <v>868793</v>
      </c>
      <c r="I7" s="192">
        <v>922087</v>
      </c>
      <c r="J7" s="192">
        <f>SUM('1c.mell '!D157)</f>
        <v>961890</v>
      </c>
    </row>
    <row r="8" spans="1:10" s="171" customFormat="1" ht="11.25">
      <c r="A8" s="314" t="s">
        <v>725</v>
      </c>
      <c r="B8" s="180">
        <f>SUM('1b.mell '!C17)</f>
        <v>0</v>
      </c>
      <c r="C8" s="180">
        <v>466</v>
      </c>
      <c r="D8" s="180"/>
      <c r="E8" s="180">
        <f>SUM('1b.mell '!D17)</f>
        <v>0</v>
      </c>
      <c r="F8" s="179" t="s">
        <v>839</v>
      </c>
      <c r="G8" s="192">
        <f>SUM('1c.mell '!C158)</f>
        <v>5142460</v>
      </c>
      <c r="H8" s="192">
        <v>5192308</v>
      </c>
      <c r="I8" s="192">
        <v>5144427</v>
      </c>
      <c r="J8" s="192">
        <f>SUM('1c.mell '!D158)</f>
        <v>5205119</v>
      </c>
    </row>
    <row r="9" spans="1:10" s="171" customFormat="1" ht="12" thickBot="1">
      <c r="A9" s="315" t="s">
        <v>726</v>
      </c>
      <c r="B9" s="323">
        <f>SUM('1b.mell '!C238)</f>
        <v>0</v>
      </c>
      <c r="C9" s="323">
        <v>101720</v>
      </c>
      <c r="D9" s="323">
        <v>60500</v>
      </c>
      <c r="E9" s="323">
        <f>SUM('1b.mell '!D238)</f>
        <v>0</v>
      </c>
      <c r="F9" s="179" t="s">
        <v>576</v>
      </c>
      <c r="G9" s="192">
        <f>SUM('1c.mell '!C159)</f>
        <v>285125</v>
      </c>
      <c r="H9" s="192">
        <v>341214</v>
      </c>
      <c r="I9" s="192">
        <v>215763</v>
      </c>
      <c r="J9" s="192">
        <f>SUM('1c.mell '!D159)</f>
        <v>221512</v>
      </c>
    </row>
    <row r="10" spans="1:10" s="171" customFormat="1" ht="12" thickBot="1">
      <c r="A10" s="316" t="s">
        <v>727</v>
      </c>
      <c r="B10" s="324">
        <f>SUM(B7:B9)</f>
        <v>1354090</v>
      </c>
      <c r="C10" s="324">
        <f>SUM(C7:C9)</f>
        <v>1882514</v>
      </c>
      <c r="D10" s="324">
        <f>SUM(D7:D9)</f>
        <v>1603204</v>
      </c>
      <c r="E10" s="324">
        <f>SUM(E7:E9)</f>
        <v>1424153</v>
      </c>
      <c r="F10" s="179" t="s">
        <v>575</v>
      </c>
      <c r="G10" s="192">
        <f>SUM('1c.mell '!C160)</f>
        <v>1019104</v>
      </c>
      <c r="H10" s="192">
        <v>984068</v>
      </c>
      <c r="I10" s="192">
        <v>889254</v>
      </c>
      <c r="J10" s="192">
        <f>SUM('1c.mell '!D160)</f>
        <v>1171813</v>
      </c>
    </row>
    <row r="11" spans="1:10" s="171" customFormat="1" ht="11.25">
      <c r="A11" s="236" t="s">
        <v>728</v>
      </c>
      <c r="B11" s="192">
        <f>SUM('1b.mell '!C240)</f>
        <v>3250000</v>
      </c>
      <c r="C11" s="192">
        <v>3260126</v>
      </c>
      <c r="D11" s="192">
        <v>3433024</v>
      </c>
      <c r="E11" s="192">
        <f>SUM('1b.mell '!D240)</f>
        <v>3310000</v>
      </c>
      <c r="F11" s="179"/>
      <c r="G11" s="180"/>
      <c r="H11" s="180"/>
      <c r="I11" s="180"/>
      <c r="J11" s="180"/>
    </row>
    <row r="12" spans="1:10" s="171" customFormat="1" ht="11.25">
      <c r="A12" s="236" t="s">
        <v>729</v>
      </c>
      <c r="B12" s="192">
        <f>SUM('1b.mell '!C241)</f>
        <v>3943023</v>
      </c>
      <c r="C12" s="192">
        <v>3844571</v>
      </c>
      <c r="D12" s="192">
        <v>4223159</v>
      </c>
      <c r="E12" s="192">
        <f>SUM('1b.mell '!D241)</f>
        <v>4197124</v>
      </c>
      <c r="F12" s="179"/>
      <c r="G12" s="180"/>
      <c r="H12" s="180"/>
      <c r="I12" s="180"/>
      <c r="J12" s="180"/>
    </row>
    <row r="13" spans="1:10" s="171" customFormat="1" ht="12" thickBot="1">
      <c r="A13" s="315" t="s">
        <v>180</v>
      </c>
      <c r="B13" s="192">
        <f>SUM('1b.mell '!C242)</f>
        <v>462236</v>
      </c>
      <c r="C13" s="192">
        <v>463643</v>
      </c>
      <c r="D13" s="192">
        <v>412743</v>
      </c>
      <c r="E13" s="192">
        <f>SUM('1b.mell '!D242)</f>
        <v>371116</v>
      </c>
      <c r="F13" s="179"/>
      <c r="G13" s="180"/>
      <c r="H13" s="180"/>
      <c r="I13" s="180"/>
      <c r="J13" s="180"/>
    </row>
    <row r="14" spans="1:10" s="171" customFormat="1" ht="13.5" thickBot="1">
      <c r="A14" s="317" t="s">
        <v>737</v>
      </c>
      <c r="B14" s="324">
        <f>SUM(B11:B13)</f>
        <v>7655259</v>
      </c>
      <c r="C14" s="324">
        <f>SUM(C11:C13)</f>
        <v>7568340</v>
      </c>
      <c r="D14" s="324">
        <f>SUM(D11:D13)</f>
        <v>8068926</v>
      </c>
      <c r="E14" s="324">
        <f>SUM(E11:E13)</f>
        <v>7878240</v>
      </c>
      <c r="F14" s="183"/>
      <c r="G14" s="993"/>
      <c r="H14" s="184"/>
      <c r="I14" s="184"/>
      <c r="J14" s="184"/>
    </row>
    <row r="15" spans="1:10" s="171" customFormat="1" ht="11.25">
      <c r="A15" s="236" t="s">
        <v>738</v>
      </c>
      <c r="B15" s="192">
        <f>SUM('1b.mell '!C244)</f>
        <v>1386714</v>
      </c>
      <c r="C15" s="192">
        <v>1319702</v>
      </c>
      <c r="D15" s="192">
        <v>1378057</v>
      </c>
      <c r="E15" s="192">
        <f>SUM('1b.mell '!D244)</f>
        <v>1334865</v>
      </c>
      <c r="F15" s="183"/>
      <c r="G15" s="993"/>
      <c r="H15" s="184"/>
      <c r="I15" s="184"/>
      <c r="J15" s="184"/>
    </row>
    <row r="16" spans="1:10" s="171" customFormat="1" ht="11.25">
      <c r="A16" s="314" t="s">
        <v>739</v>
      </c>
      <c r="B16" s="192">
        <f>SUM('1b.mell '!C245)</f>
        <v>271785</v>
      </c>
      <c r="C16" s="192">
        <v>279774</v>
      </c>
      <c r="D16" s="192">
        <v>269057</v>
      </c>
      <c r="E16" s="192">
        <f>SUM('1b.mell '!D245)</f>
        <v>274059</v>
      </c>
      <c r="F16" s="183"/>
      <c r="G16" s="993"/>
      <c r="H16" s="184"/>
      <c r="I16" s="184"/>
      <c r="J16" s="184"/>
    </row>
    <row r="17" spans="1:10" s="171" customFormat="1" ht="11.25">
      <c r="A17" s="314" t="s">
        <v>559</v>
      </c>
      <c r="B17" s="192">
        <f>SUM('1b.mell '!C246)</f>
        <v>0</v>
      </c>
      <c r="C17" s="192">
        <v>40000</v>
      </c>
      <c r="D17" s="192">
        <v>20000</v>
      </c>
      <c r="E17" s="192">
        <f>SUM('1b.mell '!D246)</f>
        <v>20000</v>
      </c>
      <c r="F17" s="183"/>
      <c r="G17" s="993"/>
      <c r="H17" s="184"/>
      <c r="I17" s="184"/>
      <c r="J17" s="184"/>
    </row>
    <row r="18" spans="1:10" s="171" customFormat="1" ht="11.25">
      <c r="A18" s="314" t="s">
        <v>742</v>
      </c>
      <c r="B18" s="192">
        <f>SUM('1b.mell '!C247)</f>
        <v>222559</v>
      </c>
      <c r="C18" s="192">
        <v>218989</v>
      </c>
      <c r="D18" s="192">
        <v>212032</v>
      </c>
      <c r="E18" s="192">
        <f>SUM('1b.mell '!D247)</f>
        <v>206162</v>
      </c>
      <c r="F18" s="183"/>
      <c r="G18" s="180"/>
      <c r="H18" s="184"/>
      <c r="I18" s="184"/>
      <c r="J18" s="184"/>
    </row>
    <row r="19" spans="1:10" s="171" customFormat="1" ht="11.25">
      <c r="A19" s="314" t="s">
        <v>743</v>
      </c>
      <c r="B19" s="192">
        <f>SUM('1b.mell '!C248)</f>
        <v>498575</v>
      </c>
      <c r="C19" s="192">
        <v>475288</v>
      </c>
      <c r="D19" s="192">
        <v>490114</v>
      </c>
      <c r="E19" s="192">
        <f>SUM('1b.mell '!D248)</f>
        <v>493620</v>
      </c>
      <c r="F19" s="175"/>
      <c r="G19" s="1083"/>
      <c r="H19" s="1083"/>
      <c r="I19" s="1083"/>
      <c r="J19" s="176"/>
    </row>
    <row r="20" spans="1:10" s="171" customFormat="1" ht="11.25">
      <c r="A20" s="236" t="s">
        <v>744</v>
      </c>
      <c r="B20" s="192">
        <f>SUM('1b.mell '!C249)</f>
        <v>0</v>
      </c>
      <c r="C20" s="192">
        <v>14329</v>
      </c>
      <c r="D20" s="192">
        <v>7044</v>
      </c>
      <c r="E20" s="192">
        <f>SUM('1b.mell '!D249)</f>
        <v>0</v>
      </c>
      <c r="F20" s="172"/>
      <c r="G20" s="1084"/>
      <c r="H20" s="1084"/>
      <c r="I20" s="1084"/>
      <c r="J20" s="177"/>
    </row>
    <row r="21" spans="1:10" s="171" customFormat="1" ht="11.25">
      <c r="A21" s="236" t="s">
        <v>745</v>
      </c>
      <c r="B21" s="192">
        <f>SUM('1b.mell '!C250)</f>
        <v>40200</v>
      </c>
      <c r="C21" s="192">
        <v>57629</v>
      </c>
      <c r="D21" s="192">
        <v>39297</v>
      </c>
      <c r="E21" s="192">
        <f>SUM('1b.mell '!D250)</f>
        <v>40100</v>
      </c>
      <c r="F21" s="172"/>
      <c r="G21" s="1084"/>
      <c r="H21" s="1084"/>
      <c r="I21" s="1084"/>
      <c r="J21" s="177"/>
    </row>
    <row r="22" spans="1:10" s="171" customFormat="1" ht="12" thickBot="1">
      <c r="A22" s="315" t="s">
        <v>746</v>
      </c>
      <c r="B22" s="192">
        <f>SUM('1b.mell '!C251)</f>
        <v>17200</v>
      </c>
      <c r="C22" s="192">
        <v>187336</v>
      </c>
      <c r="D22" s="192">
        <v>82080</v>
      </c>
      <c r="E22" s="192">
        <f>SUM('1b.mell '!D251)</f>
        <v>26700</v>
      </c>
      <c r="F22" s="172"/>
      <c r="G22" s="1084"/>
      <c r="H22" s="1084"/>
      <c r="I22" s="1084"/>
      <c r="J22" s="177"/>
    </row>
    <row r="23" spans="1:10" s="171" customFormat="1" ht="13.5" thickBot="1">
      <c r="A23" s="317" t="s">
        <v>895</v>
      </c>
      <c r="B23" s="324">
        <f>SUM(B15:B22)</f>
        <v>2437033</v>
      </c>
      <c r="C23" s="324">
        <f>SUM(C15:C22)</f>
        <v>2593047</v>
      </c>
      <c r="D23" s="324">
        <f>SUM(D15:D22)</f>
        <v>2497681</v>
      </c>
      <c r="E23" s="324">
        <f>SUM(E15:E22)</f>
        <v>2395506</v>
      </c>
      <c r="F23" s="172"/>
      <c r="G23" s="1084"/>
      <c r="H23" s="1084"/>
      <c r="I23" s="1084"/>
      <c r="J23" s="177"/>
    </row>
    <row r="24" spans="1:10" s="171" customFormat="1" ht="12" thickBot="1">
      <c r="A24" s="318" t="s">
        <v>747</v>
      </c>
      <c r="B24" s="325">
        <f>SUM('1b.mell '!C253)</f>
        <v>0</v>
      </c>
      <c r="C24" s="325">
        <v>1500</v>
      </c>
      <c r="D24" s="325">
        <v>8390</v>
      </c>
      <c r="E24" s="325">
        <f>SUM('1b.mell '!D253)</f>
        <v>0</v>
      </c>
      <c r="F24" s="172"/>
      <c r="G24" s="1084"/>
      <c r="H24" s="1084"/>
      <c r="I24" s="1084"/>
      <c r="J24" s="177"/>
    </row>
    <row r="25" spans="1:10" s="171" customFormat="1" ht="13.5" thickBot="1">
      <c r="A25" s="319" t="s">
        <v>748</v>
      </c>
      <c r="B25" s="333">
        <f>SUM(B24)</f>
        <v>0</v>
      </c>
      <c r="C25" s="333">
        <f>SUM(C24)</f>
        <v>1500</v>
      </c>
      <c r="D25" s="333">
        <f>SUM(D24)</f>
        <v>8390</v>
      </c>
      <c r="E25" s="333">
        <f>SUM(E24)</f>
        <v>0</v>
      </c>
      <c r="F25" s="173"/>
      <c r="G25" s="1085"/>
      <c r="H25" s="1085"/>
      <c r="I25" s="1085"/>
      <c r="J25" s="178"/>
    </row>
    <row r="26" spans="1:10" s="171" customFormat="1" ht="15.75" thickBot="1" thickTop="1">
      <c r="A26" s="320" t="s">
        <v>528</v>
      </c>
      <c r="B26" s="263">
        <f>SUM(B25,B23,B14,B10)</f>
        <v>11446382</v>
      </c>
      <c r="C26" s="263">
        <f>SUM(C25,C23,C14,C10)</f>
        <v>12045401</v>
      </c>
      <c r="D26" s="263">
        <f>SUM(D25,D23,D14,D10)</f>
        <v>12178201</v>
      </c>
      <c r="E26" s="263">
        <f>SUM(E25,E23,E14,E10)</f>
        <v>11697899</v>
      </c>
      <c r="F26" s="200" t="s">
        <v>520</v>
      </c>
      <c r="G26" s="263">
        <f>SUM(G6:G10)</f>
        <v>10448950</v>
      </c>
      <c r="H26" s="263">
        <f>SUM(H6:H10)</f>
        <v>10461404</v>
      </c>
      <c r="I26" s="263">
        <f>SUM(I6:I10)</f>
        <v>10411439</v>
      </c>
      <c r="J26" s="263">
        <f>SUM(J6:J10)</f>
        <v>10890857</v>
      </c>
    </row>
    <row r="27" spans="1:10" s="171" customFormat="1" ht="12" thickTop="1">
      <c r="A27" s="236" t="s">
        <v>749</v>
      </c>
      <c r="B27" s="192">
        <f>SUM('1b.mell '!C256)</f>
        <v>0</v>
      </c>
      <c r="C27" s="192">
        <v>312395</v>
      </c>
      <c r="D27" s="192">
        <v>8837</v>
      </c>
      <c r="E27" s="192">
        <f>SUM('1b.mell '!D256)</f>
        <v>0</v>
      </c>
      <c r="F27" s="172"/>
      <c r="G27" s="342"/>
      <c r="H27" s="341"/>
      <c r="I27" s="341"/>
      <c r="J27" s="341"/>
    </row>
    <row r="28" spans="1:10" s="171" customFormat="1" ht="11.25">
      <c r="A28" s="314" t="s">
        <v>750</v>
      </c>
      <c r="B28" s="180">
        <f>SUM('1b.mell '!C257)</f>
        <v>311000</v>
      </c>
      <c r="C28" s="180">
        <v>1348992</v>
      </c>
      <c r="D28" s="180">
        <v>1318514</v>
      </c>
      <c r="E28" s="180">
        <f>SUM('1b.mell '!D257)</f>
        <v>50000</v>
      </c>
      <c r="F28" s="174" t="s">
        <v>772</v>
      </c>
      <c r="G28" s="180">
        <f>SUM('1c.mell '!C163)</f>
        <v>1000651</v>
      </c>
      <c r="H28" s="344">
        <v>297572</v>
      </c>
      <c r="I28" s="344">
        <v>659834</v>
      </c>
      <c r="J28" s="180">
        <f>SUM('1c.mell '!D163)</f>
        <v>559254</v>
      </c>
    </row>
    <row r="29" spans="1:10" s="171" customFormat="1" ht="11.25">
      <c r="A29" s="314" t="s">
        <v>751</v>
      </c>
      <c r="B29" s="180">
        <f>SUM('1b.mell '!C258)</f>
        <v>1490535</v>
      </c>
      <c r="C29" s="180">
        <v>603036</v>
      </c>
      <c r="D29" s="180">
        <v>853651</v>
      </c>
      <c r="E29" s="180">
        <f>SUM('1b.mell '!D258)</f>
        <v>481070</v>
      </c>
      <c r="F29" s="326" t="s">
        <v>773</v>
      </c>
      <c r="G29" s="180">
        <f>SUM('1c.mell '!C164)</f>
        <v>2631500</v>
      </c>
      <c r="H29" s="344">
        <v>2682902</v>
      </c>
      <c r="I29" s="344">
        <v>3153922</v>
      </c>
      <c r="J29" s="180">
        <f>SUM('1c.mell '!D164)</f>
        <v>1680073</v>
      </c>
    </row>
    <row r="30" spans="1:10" s="171" customFormat="1" ht="11.25">
      <c r="A30" s="314" t="s">
        <v>1123</v>
      </c>
      <c r="B30" s="180"/>
      <c r="C30" s="180">
        <v>78149</v>
      </c>
      <c r="D30" s="180"/>
      <c r="E30" s="180"/>
      <c r="F30" s="174" t="s">
        <v>840</v>
      </c>
      <c r="G30" s="180">
        <f>SUM('1c.mell '!C165)</f>
        <v>704000</v>
      </c>
      <c r="H30" s="344">
        <v>750656</v>
      </c>
      <c r="I30" s="344">
        <v>685354</v>
      </c>
      <c r="J30" s="180">
        <f>SUM('1c.mell '!D165)</f>
        <v>938285</v>
      </c>
    </row>
    <row r="31" spans="1:10" s="171" customFormat="1" ht="12" thickBot="1">
      <c r="A31" s="322" t="s">
        <v>783</v>
      </c>
      <c r="B31" s="335">
        <f>SUM('1b.mell '!C259)</f>
        <v>0</v>
      </c>
      <c r="C31" s="335">
        <v>20684</v>
      </c>
      <c r="D31" s="335">
        <v>49944</v>
      </c>
      <c r="E31" s="335">
        <f>SUM('1b.mell '!D259)</f>
        <v>0</v>
      </c>
      <c r="F31" s="174"/>
      <c r="G31" s="180"/>
      <c r="H31" s="344"/>
      <c r="I31" s="344"/>
      <c r="J31" s="344"/>
    </row>
    <row r="32" spans="1:10" s="171" customFormat="1" ht="13.5" thickBot="1">
      <c r="A32" s="317" t="s">
        <v>753</v>
      </c>
      <c r="B32" s="324">
        <f>SUM(B27:B31)</f>
        <v>1801535</v>
      </c>
      <c r="C32" s="324">
        <f>SUM(C27:C31)</f>
        <v>2363256</v>
      </c>
      <c r="D32" s="324">
        <f>SUM(D27:D31)</f>
        <v>2230946</v>
      </c>
      <c r="E32" s="324">
        <f>SUM(E27:E31)</f>
        <v>531070</v>
      </c>
      <c r="F32" s="175"/>
      <c r="G32" s="1083"/>
      <c r="H32" s="1083"/>
      <c r="I32" s="1083"/>
      <c r="J32" s="176"/>
    </row>
    <row r="33" spans="1:10" s="171" customFormat="1" ht="11.25">
      <c r="A33" s="236" t="s">
        <v>754</v>
      </c>
      <c r="B33" s="331">
        <f>SUM('1b.mell '!C261)</f>
        <v>997050</v>
      </c>
      <c r="C33" s="331">
        <v>616575</v>
      </c>
      <c r="D33" s="331">
        <v>1191504</v>
      </c>
      <c r="E33" s="331">
        <f>SUM('1b.mell '!D261)</f>
        <v>1255000</v>
      </c>
      <c r="F33" s="172"/>
      <c r="G33" s="1084"/>
      <c r="H33" s="1084"/>
      <c r="I33" s="1084"/>
      <c r="J33" s="177"/>
    </row>
    <row r="34" spans="1:10" s="171" customFormat="1" ht="11.25">
      <c r="A34" s="314" t="s">
        <v>767</v>
      </c>
      <c r="B34" s="180">
        <f>SUM('1b.mell '!C262)</f>
        <v>0</v>
      </c>
      <c r="C34" s="180">
        <v>1809</v>
      </c>
      <c r="D34" s="180">
        <v>944</v>
      </c>
      <c r="E34" s="180">
        <f>SUM('1b.mell '!D262)</f>
        <v>0</v>
      </c>
      <c r="F34" s="172"/>
      <c r="G34" s="1084"/>
      <c r="H34" s="1084"/>
      <c r="I34" s="1084"/>
      <c r="J34" s="177"/>
    </row>
    <row r="35" spans="1:10" s="171" customFormat="1" ht="12" thickBot="1">
      <c r="A35" s="322" t="s">
        <v>1208</v>
      </c>
      <c r="B35" s="335"/>
      <c r="C35" s="335"/>
      <c r="D35" s="335"/>
      <c r="E35" s="323">
        <f>SUM('1b.mell '!D263)</f>
        <v>1000</v>
      </c>
      <c r="F35" s="172"/>
      <c r="G35" s="1084"/>
      <c r="H35" s="1084"/>
      <c r="I35" s="1084"/>
      <c r="J35" s="177"/>
    </row>
    <row r="36" spans="1:10" s="171" customFormat="1" ht="13.5" thickBot="1">
      <c r="A36" s="317" t="s">
        <v>757</v>
      </c>
      <c r="B36" s="324">
        <f>SUM(B33:B34)</f>
        <v>997050</v>
      </c>
      <c r="C36" s="324">
        <f>SUM(C33:C34)</f>
        <v>618384</v>
      </c>
      <c r="D36" s="324">
        <f>SUM(D33:D34)</f>
        <v>1192448</v>
      </c>
      <c r="E36" s="324">
        <f>SUM(E33:E35)</f>
        <v>1256000</v>
      </c>
      <c r="F36" s="345"/>
      <c r="G36" s="1086"/>
      <c r="H36" s="1086"/>
      <c r="I36" s="1086"/>
      <c r="J36" s="334"/>
    </row>
    <row r="37" spans="1:10" s="171" customFormat="1" ht="12.75" customHeight="1">
      <c r="A37" s="321" t="s">
        <v>758</v>
      </c>
      <c r="B37" s="331">
        <f>SUM('1b.mell '!C265)</f>
        <v>40000</v>
      </c>
      <c r="C37" s="331">
        <v>37927</v>
      </c>
      <c r="D37" s="331">
        <v>30178</v>
      </c>
      <c r="E37" s="331">
        <f>SUM('1b.mell '!D265)</f>
        <v>31500</v>
      </c>
      <c r="F37" s="346"/>
      <c r="G37" s="1084"/>
      <c r="H37" s="1084"/>
      <c r="I37" s="1084"/>
      <c r="J37" s="177"/>
    </row>
    <row r="38" spans="1:10" s="171" customFormat="1" ht="12.75" customHeight="1" thickBot="1">
      <c r="A38" s="322" t="s">
        <v>759</v>
      </c>
      <c r="B38" s="323">
        <f>SUM('1b.mell '!C266+'1b.mell '!C267)</f>
        <v>0</v>
      </c>
      <c r="C38" s="323">
        <v>4057</v>
      </c>
      <c r="D38" s="323">
        <v>4630</v>
      </c>
      <c r="E38" s="323">
        <f>SUM('1b.mell '!D266+'1b.mell '!D267)</f>
        <v>0</v>
      </c>
      <c r="F38" s="346"/>
      <c r="G38" s="1087"/>
      <c r="H38" s="1087"/>
      <c r="I38" s="1087"/>
      <c r="J38" s="258"/>
    </row>
    <row r="39" spans="1:10" s="171" customFormat="1" ht="13.5" thickBot="1">
      <c r="A39" s="319" t="s">
        <v>760</v>
      </c>
      <c r="B39" s="333">
        <f>SUM(B37:B38)</f>
        <v>40000</v>
      </c>
      <c r="C39" s="333">
        <f>SUM(C37:C38)</f>
        <v>41984</v>
      </c>
      <c r="D39" s="333">
        <f>SUM(D37:D38)</f>
        <v>34808</v>
      </c>
      <c r="E39" s="333">
        <f>SUM(E37:E38)</f>
        <v>31500</v>
      </c>
      <c r="F39" s="347"/>
      <c r="G39" s="1088"/>
      <c r="H39" s="1088"/>
      <c r="I39" s="1088"/>
      <c r="J39" s="186"/>
    </row>
    <row r="40" spans="1:10" s="171" customFormat="1" ht="20.25" customHeight="1" thickBot="1" thickTop="1">
      <c r="A40" s="332" t="s">
        <v>529</v>
      </c>
      <c r="B40" s="199">
        <f>SUM(B39,B36,B32)</f>
        <v>2838585</v>
      </c>
      <c r="C40" s="199">
        <f>SUM(C39,C36,C32)</f>
        <v>3023624</v>
      </c>
      <c r="D40" s="199">
        <f>SUM(D39,D36,D32)</f>
        <v>3458202</v>
      </c>
      <c r="E40" s="199">
        <f>SUM(E39,E36,E32)</f>
        <v>1818570</v>
      </c>
      <c r="F40" s="202" t="s">
        <v>527</v>
      </c>
      <c r="G40" s="199">
        <f>SUM(G28:G39)</f>
        <v>4336151</v>
      </c>
      <c r="H40" s="199">
        <f>SUM(H28:H39)</f>
        <v>3731130</v>
      </c>
      <c r="I40" s="199">
        <f>SUM(I28:I39)</f>
        <v>4499110</v>
      </c>
      <c r="J40" s="199">
        <f>SUM(J28:J39)</f>
        <v>3177612</v>
      </c>
    </row>
    <row r="41" spans="1:10" s="171" customFormat="1" ht="12.75" customHeight="1" thickTop="1">
      <c r="A41" s="236" t="s">
        <v>761</v>
      </c>
      <c r="B41" s="365">
        <f>SUM('1b.mell '!C270)</f>
        <v>0</v>
      </c>
      <c r="C41" s="365">
        <v>1336363</v>
      </c>
      <c r="D41" s="365">
        <v>1331515</v>
      </c>
      <c r="E41" s="365">
        <f>SUM('1b.mell '!D270)</f>
        <v>0</v>
      </c>
      <c r="F41" s="314"/>
      <c r="G41" s="203"/>
      <c r="H41" s="203"/>
      <c r="I41" s="203"/>
      <c r="J41" s="365"/>
    </row>
    <row r="42" spans="1:10" s="171" customFormat="1" ht="12.75" customHeight="1">
      <c r="A42" s="314" t="s">
        <v>1124</v>
      </c>
      <c r="B42" s="1082"/>
      <c r="C42" s="1082">
        <v>38195</v>
      </c>
      <c r="D42" s="1082"/>
      <c r="E42" s="1082"/>
      <c r="F42" s="314" t="s">
        <v>459</v>
      </c>
      <c r="G42" s="1089"/>
      <c r="H42" s="1089"/>
      <c r="I42" s="1090">
        <v>38195</v>
      </c>
      <c r="J42" s="1090"/>
    </row>
    <row r="43" spans="1:10" s="171" customFormat="1" ht="12.75" customHeight="1" thickBot="1">
      <c r="A43" s="348" t="s">
        <v>197</v>
      </c>
      <c r="B43" s="349">
        <f>SUM('1b.mell '!C271)</f>
        <v>5554884</v>
      </c>
      <c r="C43" s="349">
        <v>5398006</v>
      </c>
      <c r="D43" s="349">
        <v>5625912</v>
      </c>
      <c r="E43" s="349">
        <f>SUM('1b.mell '!D271)</f>
        <v>5819243</v>
      </c>
      <c r="F43" s="343" t="s">
        <v>198</v>
      </c>
      <c r="G43" s="354">
        <f>SUM('1c.mell '!C170)</f>
        <v>5554884</v>
      </c>
      <c r="H43" s="354">
        <v>5398006</v>
      </c>
      <c r="I43" s="354">
        <v>5625912</v>
      </c>
      <c r="J43" s="354">
        <f>SUM('1c.mell '!D170)</f>
        <v>5819243</v>
      </c>
    </row>
    <row r="44" spans="1:10" s="171" customFormat="1" ht="15" thickBot="1" thickTop="1">
      <c r="A44" s="198" t="s">
        <v>521</v>
      </c>
      <c r="B44" s="182">
        <f>SUM(B41:B43)</f>
        <v>5554884</v>
      </c>
      <c r="C44" s="182">
        <f>SUM(C41:C43)</f>
        <v>6772564</v>
      </c>
      <c r="D44" s="182">
        <f>SUM(D41:D43)</f>
        <v>6957427</v>
      </c>
      <c r="E44" s="182">
        <f>SUM(E41:E43)</f>
        <v>5819243</v>
      </c>
      <c r="F44" s="198" t="s">
        <v>522</v>
      </c>
      <c r="G44" s="263">
        <f>SUM(G43)</f>
        <v>5554884</v>
      </c>
      <c r="H44" s="263">
        <f>SUM(H43)</f>
        <v>5398006</v>
      </c>
      <c r="I44" s="263">
        <f>SUM(I43)</f>
        <v>5625912</v>
      </c>
      <c r="J44" s="263">
        <f>SUM(J41:J43)</f>
        <v>5819243</v>
      </c>
    </row>
    <row r="45" spans="1:10" s="171" customFormat="1" ht="12" thickTop="1">
      <c r="A45" s="236" t="s">
        <v>762</v>
      </c>
      <c r="B45" s="192">
        <f>SUM('1b.mell '!C273)</f>
        <v>0</v>
      </c>
      <c r="C45" s="192">
        <v>420000</v>
      </c>
      <c r="D45" s="192"/>
      <c r="E45" s="192">
        <f>SUM('1b.mell '!F273)</f>
        <v>0</v>
      </c>
      <c r="F45" s="326" t="s">
        <v>769</v>
      </c>
      <c r="G45" s="192">
        <f>SUM('1c.mell '!C173)</f>
        <v>23334</v>
      </c>
      <c r="H45" s="192">
        <v>319247</v>
      </c>
      <c r="I45" s="192">
        <v>24000</v>
      </c>
      <c r="J45" s="192">
        <f>SUM('1c.mell '!D173)</f>
        <v>48000</v>
      </c>
    </row>
    <row r="46" spans="1:10" s="171" customFormat="1" ht="11.25">
      <c r="A46" s="314" t="s">
        <v>763</v>
      </c>
      <c r="B46" s="180">
        <f>SUM('1b.mell '!C274)</f>
        <v>586993</v>
      </c>
      <c r="C46" s="180">
        <v>560882</v>
      </c>
      <c r="D46" s="180">
        <v>1502305</v>
      </c>
      <c r="E46" s="180">
        <f>SUM('1b.mell '!D274)</f>
        <v>600000</v>
      </c>
      <c r="F46" s="174" t="s">
        <v>523</v>
      </c>
      <c r="G46" s="180">
        <f>SUM('1c.mell '!C174)</f>
        <v>63525</v>
      </c>
      <c r="H46" s="180">
        <v>78864</v>
      </c>
      <c r="I46" s="180"/>
      <c r="J46" s="192">
        <f>SUM('1c.mell '!D174)</f>
        <v>0</v>
      </c>
    </row>
    <row r="47" spans="1:10" s="171" customFormat="1" ht="12" thickBot="1">
      <c r="A47" s="348" t="s">
        <v>197</v>
      </c>
      <c r="B47" s="349">
        <f>SUM('1b.mell '!C275)</f>
        <v>170300</v>
      </c>
      <c r="C47" s="349">
        <v>106205</v>
      </c>
      <c r="D47" s="349">
        <v>86701</v>
      </c>
      <c r="E47" s="349">
        <f>SUM('1b.mell '!D275)</f>
        <v>145000</v>
      </c>
      <c r="F47" s="352" t="s">
        <v>198</v>
      </c>
      <c r="G47" s="349">
        <f>SUM('1c.mell '!C175)</f>
        <v>170300</v>
      </c>
      <c r="H47" s="349">
        <v>106205</v>
      </c>
      <c r="I47" s="349">
        <v>86701</v>
      </c>
      <c r="J47" s="349">
        <f>SUM('1c.mell '!D175)</f>
        <v>145000</v>
      </c>
    </row>
    <row r="48" spans="1:10" s="171" customFormat="1" ht="16.5" customHeight="1" thickBot="1" thickTop="1">
      <c r="A48" s="351" t="s">
        <v>764</v>
      </c>
      <c r="B48" s="182">
        <f>SUM(B45:B47)</f>
        <v>757293</v>
      </c>
      <c r="C48" s="182">
        <f>SUM(C45:C47)</f>
        <v>1087087</v>
      </c>
      <c r="D48" s="182">
        <f>SUM(D45:D47)</f>
        <v>1589006</v>
      </c>
      <c r="E48" s="182">
        <f>SUM(E45:E47)</f>
        <v>745000</v>
      </c>
      <c r="F48" s="200" t="s">
        <v>498</v>
      </c>
      <c r="G48" s="263">
        <f>SUM(G45:G47)</f>
        <v>257159</v>
      </c>
      <c r="H48" s="263">
        <f>SUM(H45:H47)</f>
        <v>504316</v>
      </c>
      <c r="I48" s="263">
        <f>SUM(I45:I47)</f>
        <v>110701</v>
      </c>
      <c r="J48" s="355">
        <f>SUM(J45:J47)</f>
        <v>193000</v>
      </c>
    </row>
    <row r="49" spans="1:10" s="171" customFormat="1" ht="12.75" customHeight="1" thickTop="1">
      <c r="A49" s="350"/>
      <c r="B49" s="185"/>
      <c r="C49" s="185"/>
      <c r="D49" s="185"/>
      <c r="E49" s="185"/>
      <c r="F49" s="353"/>
      <c r="G49" s="342"/>
      <c r="H49" s="342"/>
      <c r="I49" s="342"/>
      <c r="J49" s="342"/>
    </row>
    <row r="50" spans="1:10" s="171" customFormat="1" ht="13.5" thickBot="1">
      <c r="A50" s="336"/>
      <c r="B50" s="337"/>
      <c r="C50" s="337"/>
      <c r="D50" s="337"/>
      <c r="E50" s="337"/>
      <c r="F50" s="356"/>
      <c r="G50" s="349"/>
      <c r="H50" s="349"/>
      <c r="I50" s="349"/>
      <c r="J50" s="349"/>
    </row>
    <row r="51" spans="1:10" s="171" customFormat="1" ht="20.25" customHeight="1" thickBot="1" thickTop="1">
      <c r="A51" s="234" t="s">
        <v>915</v>
      </c>
      <c r="B51" s="201">
        <f>SUM(B26+B40+B45+B46+B41)</f>
        <v>14871960</v>
      </c>
      <c r="C51" s="201">
        <f>SUM(C26+C40+C45+C46+C41+C42)</f>
        <v>17424465</v>
      </c>
      <c r="D51" s="201">
        <f>SUM(D26+D40+D45+D46+D41+D42)</f>
        <v>18470223</v>
      </c>
      <c r="E51" s="201">
        <f>SUM(E26+E40+E45+E46+E41)</f>
        <v>14116469</v>
      </c>
      <c r="F51" s="234" t="s">
        <v>566</v>
      </c>
      <c r="G51" s="201">
        <f>SUM(G26+G40+G45+G46)</f>
        <v>14871960</v>
      </c>
      <c r="H51" s="201">
        <f>SUM(H26+H40+H45+H46)</f>
        <v>14590645</v>
      </c>
      <c r="I51" s="201">
        <f>SUM(I26+I40+I45+I46+I42)</f>
        <v>14972744</v>
      </c>
      <c r="J51" s="201">
        <f>SUM(J26+J40+J45+J46+J41)</f>
        <v>14116469</v>
      </c>
    </row>
    <row r="52" ht="14.25" thickTop="1">
      <c r="A52" s="170"/>
    </row>
    <row r="53" ht="13.5">
      <c r="A53" s="170"/>
    </row>
    <row r="54" ht="13.5">
      <c r="A54" s="170"/>
    </row>
  </sheetData>
  <sheetProtection/>
  <mergeCells count="12">
    <mergeCell ref="A1:G1"/>
    <mergeCell ref="G4:G5"/>
    <mergeCell ref="B4:B5"/>
    <mergeCell ref="A2:G2"/>
    <mergeCell ref="E4:E5"/>
    <mergeCell ref="C4:C5"/>
    <mergeCell ref="H4:H5"/>
    <mergeCell ref="D4:D5"/>
    <mergeCell ref="I4:I5"/>
    <mergeCell ref="J4:J5"/>
    <mergeCell ref="A4:A5"/>
    <mergeCell ref="F4:F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showZeros="0" zoomScalePageLayoutView="0" workbookViewId="0" topLeftCell="A4">
      <selection activeCell="B37" sqref="B37"/>
    </sheetView>
  </sheetViews>
  <sheetFormatPr defaultColWidth="9.125" defaultRowHeight="12.75"/>
  <cols>
    <col min="1" max="1" width="6.125" style="44" customWidth="1"/>
    <col min="2" max="2" width="52.00390625" style="44" customWidth="1"/>
    <col min="3" max="4" width="13.125" style="21" customWidth="1"/>
    <col min="5" max="5" width="9.875" style="268" customWidth="1"/>
    <col min="6" max="6" width="40.50390625" style="44" customWidth="1"/>
    <col min="7" max="16384" width="9.125" style="44" customWidth="1"/>
  </cols>
  <sheetData>
    <row r="1" spans="1:7" s="42" customFormat="1" ht="12">
      <c r="A1" s="1334" t="s">
        <v>647</v>
      </c>
      <c r="B1" s="1280"/>
      <c r="C1" s="1280"/>
      <c r="D1" s="1280"/>
      <c r="E1" s="1280"/>
      <c r="F1" s="1280"/>
      <c r="G1" s="92"/>
    </row>
    <row r="2" spans="1:7" s="42" customFormat="1" ht="12">
      <c r="A2" s="1326" t="s">
        <v>1120</v>
      </c>
      <c r="B2" s="1327"/>
      <c r="C2" s="1327"/>
      <c r="D2" s="1327"/>
      <c r="E2" s="1327"/>
      <c r="F2" s="1327"/>
      <c r="G2" s="67"/>
    </row>
    <row r="3" spans="1:5" s="42" customFormat="1" ht="9.75" customHeight="1">
      <c r="A3" s="35"/>
      <c r="B3" s="35"/>
      <c r="C3" s="68"/>
      <c r="D3" s="68"/>
      <c r="E3" s="267"/>
    </row>
    <row r="4" spans="1:6" s="42" customFormat="1" ht="11.25">
      <c r="A4" s="673"/>
      <c r="B4" s="673"/>
      <c r="C4" s="674"/>
      <c r="D4" s="674"/>
      <c r="E4" s="675"/>
      <c r="F4" s="517" t="s">
        <v>688</v>
      </c>
    </row>
    <row r="5" spans="1:6" ht="12" customHeight="1">
      <c r="A5" s="609"/>
      <c r="B5" s="627"/>
      <c r="C5" s="1296" t="s">
        <v>432</v>
      </c>
      <c r="D5" s="1296" t="s">
        <v>1108</v>
      </c>
      <c r="E5" s="1335" t="s">
        <v>174</v>
      </c>
      <c r="F5" s="520" t="s">
        <v>642</v>
      </c>
    </row>
    <row r="6" spans="1:6" ht="12" customHeight="1">
      <c r="A6" s="84" t="s">
        <v>811</v>
      </c>
      <c r="B6" s="629" t="s">
        <v>641</v>
      </c>
      <c r="C6" s="1297"/>
      <c r="D6" s="1297"/>
      <c r="E6" s="1336"/>
      <c r="F6" s="84" t="s">
        <v>643</v>
      </c>
    </row>
    <row r="7" spans="1:6" s="42" customFormat="1" ht="12.75" customHeight="1" thickBot="1">
      <c r="A7" s="84"/>
      <c r="B7" s="475"/>
      <c r="C7" s="1311"/>
      <c r="D7" s="1311"/>
      <c r="E7" s="1337"/>
      <c r="F7" s="475"/>
    </row>
    <row r="8" spans="1:6" s="42" customFormat="1" ht="11.25">
      <c r="A8" s="476" t="s">
        <v>664</v>
      </c>
      <c r="B8" s="476" t="s">
        <v>665</v>
      </c>
      <c r="C8" s="520" t="s">
        <v>666</v>
      </c>
      <c r="D8" s="520" t="s">
        <v>667</v>
      </c>
      <c r="E8" s="520" t="s">
        <v>668</v>
      </c>
      <c r="F8" s="520" t="s">
        <v>496</v>
      </c>
    </row>
    <row r="9" spans="1:6" s="42" customFormat="1" ht="12.75">
      <c r="A9" s="575"/>
      <c r="B9" s="676" t="s">
        <v>800</v>
      </c>
      <c r="C9" s="525"/>
      <c r="D9" s="525"/>
      <c r="E9" s="617"/>
      <c r="F9" s="568"/>
    </row>
    <row r="10" spans="1:6" ht="11.25">
      <c r="A10" s="84"/>
      <c r="B10" s="636" t="s">
        <v>785</v>
      </c>
      <c r="C10" s="677"/>
      <c r="D10" s="677"/>
      <c r="E10" s="678"/>
      <c r="F10" s="467"/>
    </row>
    <row r="11" spans="1:6" ht="12">
      <c r="A11" s="548">
        <v>5011</v>
      </c>
      <c r="B11" s="679" t="s">
        <v>680</v>
      </c>
      <c r="C11" s="82"/>
      <c r="D11" s="82"/>
      <c r="E11" s="682"/>
      <c r="F11" s="643"/>
    </row>
    <row r="12" spans="1:6" ht="11.25">
      <c r="A12" s="1058">
        <v>5010</v>
      </c>
      <c r="B12" s="680" t="s">
        <v>681</v>
      </c>
      <c r="C12" s="1059">
        <f>SUM(C11)</f>
        <v>0</v>
      </c>
      <c r="D12" s="381"/>
      <c r="E12" s="1050"/>
      <c r="F12" s="83"/>
    </row>
    <row r="13" spans="1:6" s="42" customFormat="1" ht="11.25">
      <c r="A13" s="452"/>
      <c r="B13" s="647" t="s">
        <v>792</v>
      </c>
      <c r="C13" s="1060"/>
      <c r="D13" s="681"/>
      <c r="E13" s="682"/>
      <c r="F13" s="652"/>
    </row>
    <row r="14" spans="1:6" ht="11.25">
      <c r="A14" s="531">
        <v>5021</v>
      </c>
      <c r="B14" s="1092" t="s">
        <v>359</v>
      </c>
      <c r="C14" s="1056">
        <v>23560</v>
      </c>
      <c r="D14" s="82"/>
      <c r="E14" s="682"/>
      <c r="F14" s="467"/>
    </row>
    <row r="15" spans="1:6" s="42" customFormat="1" ht="11.25">
      <c r="A15" s="1058">
        <v>5020</v>
      </c>
      <c r="B15" s="1057" t="s">
        <v>681</v>
      </c>
      <c r="C15" s="1059">
        <f>SUM(C14:C14)</f>
        <v>23560</v>
      </c>
      <c r="D15" s="381"/>
      <c r="E15" s="1050"/>
      <c r="F15" s="649"/>
    </row>
    <row r="16" spans="1:6" s="42" customFormat="1" ht="12" customHeight="1">
      <c r="A16" s="452"/>
      <c r="B16" s="683" t="s">
        <v>514</v>
      </c>
      <c r="C16" s="1060"/>
      <c r="D16" s="681"/>
      <c r="E16" s="682"/>
      <c r="F16" s="652"/>
    </row>
    <row r="17" spans="1:6" s="42" customFormat="1" ht="12" customHeight="1">
      <c r="A17" s="368">
        <v>5031</v>
      </c>
      <c r="B17" s="648" t="s">
        <v>1204</v>
      </c>
      <c r="C17" s="1060">
        <v>1700</v>
      </c>
      <c r="D17" s="681">
        <v>1000</v>
      </c>
      <c r="E17" s="682"/>
      <c r="F17" s="640"/>
    </row>
    <row r="18" spans="1:6" ht="11.25">
      <c r="A18" s="548">
        <v>5033</v>
      </c>
      <c r="B18" s="679" t="s">
        <v>473</v>
      </c>
      <c r="C18" s="82">
        <v>88167</v>
      </c>
      <c r="D18" s="82">
        <v>30000</v>
      </c>
      <c r="E18" s="682">
        <f>SUM(D18/C18)</f>
        <v>0.34026336384361494</v>
      </c>
      <c r="F18" s="686"/>
    </row>
    <row r="19" spans="1:6" ht="11.25">
      <c r="A19" s="548">
        <v>5037</v>
      </c>
      <c r="B19" s="685" t="s">
        <v>675</v>
      </c>
      <c r="C19" s="82">
        <v>1387</v>
      </c>
      <c r="D19" s="82"/>
      <c r="E19" s="682">
        <f>SUM(D19/C19)</f>
        <v>0</v>
      </c>
      <c r="F19" s="684"/>
    </row>
    <row r="20" spans="1:6" ht="11.25">
      <c r="A20" s="548">
        <v>5038</v>
      </c>
      <c r="B20" s="679" t="s">
        <v>588</v>
      </c>
      <c r="C20" s="82">
        <v>590535</v>
      </c>
      <c r="D20" s="82"/>
      <c r="E20" s="682">
        <f>SUM(D20/C20)</f>
        <v>0</v>
      </c>
      <c r="F20" s="686"/>
    </row>
    <row r="21" spans="1:6" ht="11.25">
      <c r="A21" s="548">
        <v>5039</v>
      </c>
      <c r="B21" s="679" t="s">
        <v>1101</v>
      </c>
      <c r="C21" s="82"/>
      <c r="D21" s="82">
        <v>35000</v>
      </c>
      <c r="E21" s="682"/>
      <c r="F21" s="686"/>
    </row>
    <row r="22" spans="1:6" ht="11.25">
      <c r="A22" s="548">
        <v>5040</v>
      </c>
      <c r="B22" s="679" t="s">
        <v>1145</v>
      </c>
      <c r="C22" s="82"/>
      <c r="D22" s="82">
        <v>10522</v>
      </c>
      <c r="E22" s="682"/>
      <c r="F22" s="686"/>
    </row>
    <row r="23" spans="1:6" ht="12" customHeight="1">
      <c r="A23" s="575">
        <v>5050</v>
      </c>
      <c r="B23" s="680" t="s">
        <v>681</v>
      </c>
      <c r="C23" s="381">
        <f>SUM(C17:C20)</f>
        <v>681789</v>
      </c>
      <c r="D23" s="381">
        <f>SUM(D17:D22)</f>
        <v>76522</v>
      </c>
      <c r="E23" s="1050">
        <f>SUM(D23/C23)</f>
        <v>0.11223707041328035</v>
      </c>
      <c r="F23" s="649"/>
    </row>
    <row r="24" spans="1:6" ht="12" customHeight="1">
      <c r="A24" s="609"/>
      <c r="B24" s="1093" t="s">
        <v>512</v>
      </c>
      <c r="C24" s="386"/>
      <c r="D24" s="386"/>
      <c r="E24" s="1094"/>
      <c r="F24" s="1095"/>
    </row>
    <row r="25" spans="1:6" ht="12" customHeight="1">
      <c r="A25" s="1098">
        <v>5061</v>
      </c>
      <c r="B25" s="1099" t="s">
        <v>1133</v>
      </c>
      <c r="C25" s="381"/>
      <c r="D25" s="384">
        <v>10000</v>
      </c>
      <c r="E25" s="1050"/>
      <c r="F25" s="649"/>
    </row>
    <row r="26" spans="1:6" ht="12" customHeight="1">
      <c r="A26" s="575">
        <v>5060</v>
      </c>
      <c r="B26" s="680" t="s">
        <v>681</v>
      </c>
      <c r="C26" s="381"/>
      <c r="D26" s="381">
        <f>SUM(D25)</f>
        <v>10000</v>
      </c>
      <c r="E26" s="1050"/>
      <c r="F26" s="649"/>
    </row>
    <row r="27" spans="1:6" ht="15.75" customHeight="1">
      <c r="A27" s="458"/>
      <c r="B27" s="1096" t="s">
        <v>801</v>
      </c>
      <c r="C27" s="383">
        <f>SUM(C23+C15+C12)</f>
        <v>705349</v>
      </c>
      <c r="D27" s="383">
        <f>SUM(D23+D15+D12+D26)</f>
        <v>86522</v>
      </c>
      <c r="E27" s="1097">
        <f>SUM(D27/C27)</f>
        <v>0.12266551735382059</v>
      </c>
      <c r="F27" s="666"/>
    </row>
    <row r="28" spans="1:6" ht="11.25">
      <c r="A28" s="84"/>
      <c r="B28" s="668" t="s">
        <v>531</v>
      </c>
      <c r="C28" s="687"/>
      <c r="D28" s="687"/>
      <c r="E28" s="682"/>
      <c r="F28" s="467"/>
    </row>
    <row r="29" spans="1:6" ht="11.25">
      <c r="A29" s="84"/>
      <c r="B29" s="467" t="s">
        <v>593</v>
      </c>
      <c r="C29" s="370"/>
      <c r="D29" s="370"/>
      <c r="E29" s="682"/>
      <c r="F29" s="467"/>
    </row>
    <row r="30" spans="1:6" ht="11.25">
      <c r="A30" s="84"/>
      <c r="B30" s="669" t="s">
        <v>582</v>
      </c>
      <c r="C30" s="370"/>
      <c r="D30" s="370"/>
      <c r="E30" s="682"/>
      <c r="F30" s="467"/>
    </row>
    <row r="31" spans="1:6" ht="12" customHeight="1">
      <c r="A31" s="463"/>
      <c r="B31" s="669" t="s">
        <v>583</v>
      </c>
      <c r="C31" s="669"/>
      <c r="D31" s="669"/>
      <c r="E31" s="682"/>
      <c r="F31" s="467"/>
    </row>
    <row r="32" spans="1:6" ht="12" customHeight="1">
      <c r="A32" s="463"/>
      <c r="B32" s="669" t="s">
        <v>826</v>
      </c>
      <c r="C32" s="468"/>
      <c r="D32" s="468"/>
      <c r="E32" s="682"/>
      <c r="F32" s="467"/>
    </row>
    <row r="33" spans="1:6" ht="12" customHeight="1">
      <c r="A33" s="463"/>
      <c r="B33" s="670" t="s">
        <v>520</v>
      </c>
      <c r="C33" s="688">
        <f>SUM(C29:C32)</f>
        <v>0</v>
      </c>
      <c r="D33" s="688">
        <f>SUM(D29:D32)</f>
        <v>0</v>
      </c>
      <c r="E33" s="682"/>
      <c r="F33" s="467"/>
    </row>
    <row r="34" spans="1:6" ht="12" customHeight="1">
      <c r="A34" s="463"/>
      <c r="B34" s="671" t="s">
        <v>532</v>
      </c>
      <c r="C34" s="468"/>
      <c r="D34" s="468"/>
      <c r="E34" s="682"/>
      <c r="F34" s="467"/>
    </row>
    <row r="35" spans="1:6" ht="12" customHeight="1">
      <c r="A35" s="463"/>
      <c r="B35" s="669" t="s">
        <v>775</v>
      </c>
      <c r="C35" s="468"/>
      <c r="D35" s="468"/>
      <c r="E35" s="682"/>
      <c r="F35" s="467"/>
    </row>
    <row r="36" spans="1:6" ht="12" customHeight="1">
      <c r="A36" s="463"/>
      <c r="B36" s="669" t="s">
        <v>1218</v>
      </c>
      <c r="C36" s="468">
        <f>SUM(C23+C15+C12)-C31-C29-C30-C37</f>
        <v>705349</v>
      </c>
      <c r="D36" s="468">
        <f>SUM(D23+D15+D12+D26)-D31-D29-D30-D37-D35</f>
        <v>86522</v>
      </c>
      <c r="E36" s="682">
        <f>SUM(D36/C36)</f>
        <v>0.12266551735382059</v>
      </c>
      <c r="F36" s="467"/>
    </row>
    <row r="37" spans="1:6" ht="12" customHeight="1">
      <c r="A37" s="463"/>
      <c r="B37" s="669" t="s">
        <v>584</v>
      </c>
      <c r="C37" s="468"/>
      <c r="D37" s="468"/>
      <c r="E37" s="682"/>
      <c r="F37" s="467"/>
    </row>
    <row r="38" spans="1:6" ht="12" customHeight="1">
      <c r="A38" s="659"/>
      <c r="B38" s="382" t="s">
        <v>527</v>
      </c>
      <c r="C38" s="484">
        <f>SUM(C35:C37)</f>
        <v>705349</v>
      </c>
      <c r="D38" s="484">
        <f>SUM(D35:D37)</f>
        <v>86522</v>
      </c>
      <c r="E38" s="1051">
        <f>SUM(D38/C38)</f>
        <v>0.12266551735382059</v>
      </c>
      <c r="F38" s="464"/>
    </row>
    <row r="39" spans="1:6" ht="12" customHeight="1">
      <c r="A39" s="689"/>
      <c r="B39" s="649" t="s">
        <v>591</v>
      </c>
      <c r="C39" s="690">
        <f>SUM(C23+C15+C12)</f>
        <v>705349</v>
      </c>
      <c r="D39" s="690">
        <f>SUM(D23+D15+D12+D26)</f>
        <v>86522</v>
      </c>
      <c r="E39" s="1050">
        <f>SUM(D39/C39)</f>
        <v>0.12266551735382059</v>
      </c>
      <c r="F39" s="83"/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9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showZeros="0" zoomScalePageLayoutView="0" workbookViewId="0" topLeftCell="A1">
      <selection activeCell="D12" sqref="D12:D19"/>
    </sheetView>
  </sheetViews>
  <sheetFormatPr defaultColWidth="9.125" defaultRowHeight="12.75"/>
  <cols>
    <col min="1" max="1" width="10.125" style="64" customWidth="1"/>
    <col min="2" max="2" width="52.50390625" style="63" customWidth="1"/>
    <col min="3" max="3" width="11.00390625" style="63" customWidth="1"/>
    <col min="4" max="4" width="11.50390625" style="63" customWidth="1"/>
    <col min="5" max="16384" width="9.125" style="63" customWidth="1"/>
  </cols>
  <sheetData>
    <row r="1" spans="1:3" ht="12.75" customHeight="1">
      <c r="A1" s="1338" t="s">
        <v>590</v>
      </c>
      <c r="B1" s="1338"/>
      <c r="C1" s="1338"/>
    </row>
    <row r="2" ht="12">
      <c r="B2" s="64"/>
    </row>
    <row r="3" spans="1:4" s="60" customFormat="1" ht="12.75" customHeight="1">
      <c r="A3" s="1344" t="s">
        <v>1121</v>
      </c>
      <c r="B3" s="1344"/>
      <c r="C3" s="1344"/>
      <c r="D3" s="1344"/>
    </row>
    <row r="4" s="60" customFormat="1" ht="12.75"/>
    <row r="5" s="60" customFormat="1" ht="12.75"/>
    <row r="6" spans="3:4" s="60" customFormat="1" ht="12.75">
      <c r="C6" s="357"/>
      <c r="D6" s="357" t="s">
        <v>465</v>
      </c>
    </row>
    <row r="7" spans="1:4" s="60" customFormat="1" ht="12.75" customHeight="1">
      <c r="A7" s="1339" t="s">
        <v>811</v>
      </c>
      <c r="B7" s="1339" t="s">
        <v>663</v>
      </c>
      <c r="C7" s="1273" t="s">
        <v>432</v>
      </c>
      <c r="D7" s="1273" t="s">
        <v>1102</v>
      </c>
    </row>
    <row r="8" spans="1:4" s="60" customFormat="1" ht="12.75">
      <c r="A8" s="1342"/>
      <c r="B8" s="1340"/>
      <c r="C8" s="1324"/>
      <c r="D8" s="1324"/>
    </row>
    <row r="9" spans="1:4" s="60" customFormat="1" ht="13.5" thickBot="1">
      <c r="A9" s="1343"/>
      <c r="B9" s="1341"/>
      <c r="C9" s="1292"/>
      <c r="D9" s="1292"/>
    </row>
    <row r="10" spans="1:4" s="60" customFormat="1" ht="12.75">
      <c r="A10" s="77" t="s">
        <v>664</v>
      </c>
      <c r="B10" s="77" t="s">
        <v>665</v>
      </c>
      <c r="C10" s="77" t="s">
        <v>666</v>
      </c>
      <c r="D10" s="77" t="s">
        <v>667</v>
      </c>
    </row>
    <row r="11" spans="1:4" s="60" customFormat="1" ht="12.75">
      <c r="A11" s="13"/>
      <c r="B11" s="13"/>
      <c r="C11" s="72"/>
      <c r="D11" s="72"/>
    </row>
    <row r="12" spans="1:4" s="31" customFormat="1" ht="12.75">
      <c r="A12" s="18">
        <v>6110</v>
      </c>
      <c r="B12" s="16" t="s">
        <v>515</v>
      </c>
      <c r="C12" s="16">
        <v>75984</v>
      </c>
      <c r="D12" s="1201">
        <v>111660</v>
      </c>
    </row>
    <row r="13" spans="1:4" ht="12">
      <c r="A13" s="61"/>
      <c r="B13" s="62"/>
      <c r="C13" s="62"/>
      <c r="D13" s="1242"/>
    </row>
    <row r="14" spans="1:4" s="31" customFormat="1" ht="12.75">
      <c r="A14" s="18">
        <v>6120</v>
      </c>
      <c r="B14" s="16" t="s">
        <v>519</v>
      </c>
      <c r="C14" s="16">
        <f>SUM(C15:C17)</f>
        <v>19700</v>
      </c>
      <c r="D14" s="1201">
        <f>SUM(D15:D17)</f>
        <v>21183</v>
      </c>
    </row>
    <row r="15" spans="1:4" s="31" customFormat="1" ht="12.75">
      <c r="A15" s="61">
        <v>6121</v>
      </c>
      <c r="B15" s="62" t="s">
        <v>876</v>
      </c>
      <c r="C15" s="62">
        <v>17000</v>
      </c>
      <c r="D15" s="1242">
        <v>17000</v>
      </c>
    </row>
    <row r="16" spans="1:4" s="31" customFormat="1" ht="12.75">
      <c r="A16" s="61">
        <v>6124</v>
      </c>
      <c r="B16" s="62" t="s">
        <v>940</v>
      </c>
      <c r="C16" s="62">
        <v>2700</v>
      </c>
      <c r="D16" s="1242"/>
    </row>
    <row r="17" spans="1:4" ht="12">
      <c r="A17" s="167">
        <v>6125</v>
      </c>
      <c r="B17" s="168" t="s">
        <v>877</v>
      </c>
      <c r="C17" s="168"/>
      <c r="D17" s="1243">
        <v>4183</v>
      </c>
    </row>
    <row r="18" spans="1:4" ht="12">
      <c r="A18" s="253"/>
      <c r="B18" s="252"/>
      <c r="C18" s="252"/>
      <c r="D18" s="1244"/>
    </row>
    <row r="19" spans="1:4" ht="12.75">
      <c r="A19" s="255">
        <v>6130</v>
      </c>
      <c r="B19" s="256" t="s">
        <v>476</v>
      </c>
      <c r="C19" s="256"/>
      <c r="D19" s="1245"/>
    </row>
    <row r="20" spans="1:4" ht="12">
      <c r="A20" s="61"/>
      <c r="B20" s="62"/>
      <c r="C20" s="62"/>
      <c r="D20" s="62"/>
    </row>
    <row r="21" spans="1:4" s="31" customFormat="1" ht="12.75">
      <c r="A21" s="18">
        <v>6100</v>
      </c>
      <c r="B21" s="16" t="s">
        <v>649</v>
      </c>
      <c r="C21" s="16">
        <f>SUM(C12+C14+C19)</f>
        <v>95684</v>
      </c>
      <c r="D21" s="16">
        <f>SUM(D12+D14+D19)</f>
        <v>132843</v>
      </c>
    </row>
    <row r="24" ht="12.75">
      <c r="A24" s="728"/>
    </row>
    <row r="25" ht="12.75">
      <c r="A25" s="728"/>
    </row>
  </sheetData>
  <sheetProtection/>
  <mergeCells count="6">
    <mergeCell ref="D7:D9"/>
    <mergeCell ref="A1:C1"/>
    <mergeCell ref="C7:C9"/>
    <mergeCell ref="B7:B9"/>
    <mergeCell ref="A7:A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50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89"/>
  <sheetViews>
    <sheetView zoomScalePageLayoutView="0" workbookViewId="0" topLeftCell="A49">
      <selection activeCell="H53" sqref="H53"/>
    </sheetView>
  </sheetViews>
  <sheetFormatPr defaultColWidth="9.125" defaultRowHeight="12.75"/>
  <cols>
    <col min="1" max="1" width="9.125" style="729" customWidth="1"/>
    <col min="2" max="2" width="7.00390625" style="729" customWidth="1"/>
    <col min="3" max="3" width="17.50390625" style="729" customWidth="1"/>
    <col min="4" max="4" width="10.50390625" style="729" customWidth="1"/>
    <col min="5" max="5" width="10.875" style="729" customWidth="1"/>
    <col min="6" max="6" width="10.125" style="729" customWidth="1"/>
    <col min="7" max="7" width="10.875" style="729" customWidth="1"/>
    <col min="8" max="8" width="11.00390625" style="729" customWidth="1"/>
    <col min="9" max="9" width="11.125" style="729" customWidth="1"/>
    <col min="10" max="10" width="11.00390625" style="729" customWidth="1"/>
    <col min="11" max="13" width="10.50390625" style="729" customWidth="1"/>
    <col min="14" max="16384" width="9.125" style="729" customWidth="1"/>
  </cols>
  <sheetData>
    <row r="2" spans="2:13" ht="12.75">
      <c r="B2" s="1345" t="s">
        <v>957</v>
      </c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</row>
    <row r="3" spans="2:13" ht="12">
      <c r="B3" s="730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</row>
    <row r="4" spans="2:13" ht="12.75">
      <c r="B4" s="1346" t="s">
        <v>958</v>
      </c>
      <c r="C4" s="1330"/>
      <c r="D4" s="1330"/>
      <c r="E4" s="1330"/>
      <c r="F4" s="1330"/>
      <c r="G4" s="1330"/>
      <c r="H4" s="1330"/>
      <c r="I4" s="1330"/>
      <c r="J4" s="1330"/>
      <c r="K4" s="1330"/>
      <c r="L4" s="1330"/>
      <c r="M4" s="1330"/>
    </row>
    <row r="5" spans="5:11" ht="15">
      <c r="E5" s="732"/>
      <c r="F5" s="732"/>
      <c r="G5" s="732"/>
      <c r="H5" s="732"/>
      <c r="I5" s="732"/>
      <c r="J5" s="732"/>
      <c r="K5" s="732"/>
    </row>
    <row r="6" spans="2:11" ht="12.75">
      <c r="B6" s="1347" t="s">
        <v>959</v>
      </c>
      <c r="C6" s="1348"/>
      <c r="D6" s="1348"/>
      <c r="E6" s="1348"/>
      <c r="F6" s="1348"/>
      <c r="G6" s="733"/>
      <c r="H6" s="733"/>
      <c r="I6" s="733"/>
      <c r="J6" s="733"/>
      <c r="K6" s="733"/>
    </row>
    <row r="7" spans="2:13" ht="12.75">
      <c r="B7" s="734"/>
      <c r="C7" s="734"/>
      <c r="D7" s="734"/>
      <c r="E7" s="735" t="s">
        <v>930</v>
      </c>
      <c r="F7" s="751"/>
      <c r="G7" s="751"/>
      <c r="H7" s="751"/>
      <c r="I7" s="751"/>
      <c r="J7" s="751"/>
      <c r="K7" s="751"/>
      <c r="L7" s="751"/>
      <c r="M7" s="751"/>
    </row>
    <row r="8" spans="2:13" ht="22.5" customHeight="1">
      <c r="B8" s="1349" t="s">
        <v>960</v>
      </c>
      <c r="C8" s="1349" t="s">
        <v>961</v>
      </c>
      <c r="D8" s="1349" t="s">
        <v>962</v>
      </c>
      <c r="E8" s="1360" t="s">
        <v>683</v>
      </c>
      <c r="F8" s="1351"/>
      <c r="G8" s="1351"/>
      <c r="H8" s="1351"/>
      <c r="I8" s="1351"/>
      <c r="J8" s="1351"/>
      <c r="K8" s="1351"/>
      <c r="L8" s="1351"/>
      <c r="M8" s="1351"/>
    </row>
    <row r="9" spans="2:13" ht="21.75" customHeight="1">
      <c r="B9" s="1349"/>
      <c r="C9" s="1349"/>
      <c r="D9" s="1349"/>
      <c r="E9" s="1349"/>
      <c r="F9" s="1351"/>
      <c r="G9" s="1351"/>
      <c r="H9" s="1351"/>
      <c r="I9" s="1351"/>
      <c r="J9" s="1351"/>
      <c r="K9" s="1351"/>
      <c r="L9" s="1351"/>
      <c r="M9" s="1351"/>
    </row>
    <row r="10" spans="2:13" ht="18" customHeight="1" thickBot="1">
      <c r="B10" s="1350"/>
      <c r="C10" s="1350"/>
      <c r="D10" s="1350"/>
      <c r="E10" s="1350"/>
      <c r="F10" s="1352"/>
      <c r="G10" s="1352"/>
      <c r="H10" s="1352"/>
      <c r="I10" s="1352"/>
      <c r="J10" s="1352"/>
      <c r="K10" s="1352"/>
      <c r="L10" s="1352"/>
      <c r="M10" s="1352"/>
    </row>
    <row r="11" spans="2:13" ht="13.5" thickTop="1">
      <c r="B11" s="1353" t="s">
        <v>965</v>
      </c>
      <c r="C11" s="736" t="s">
        <v>963</v>
      </c>
      <c r="D11" s="737">
        <v>48000</v>
      </c>
      <c r="E11" s="738">
        <f aca="true" t="shared" si="0" ref="E11:E28">SUM(D11)</f>
        <v>48000</v>
      </c>
      <c r="F11" s="897"/>
      <c r="G11" s="897"/>
      <c r="H11" s="897"/>
      <c r="I11" s="897"/>
      <c r="J11" s="897"/>
      <c r="K11" s="897"/>
      <c r="L11" s="897"/>
      <c r="M11" s="897"/>
    </row>
    <row r="12" spans="2:13" ht="12.75">
      <c r="B12" s="1354"/>
      <c r="C12" s="736" t="s">
        <v>964</v>
      </c>
      <c r="D12" s="737">
        <v>4487</v>
      </c>
      <c r="E12" s="738">
        <f t="shared" si="0"/>
        <v>4487</v>
      </c>
      <c r="F12" s="897"/>
      <c r="G12" s="897"/>
      <c r="H12" s="897"/>
      <c r="I12" s="897"/>
      <c r="J12" s="897"/>
      <c r="K12" s="897"/>
      <c r="L12" s="897"/>
      <c r="M12" s="897"/>
    </row>
    <row r="13" spans="2:13" ht="12.75">
      <c r="B13" s="1355" t="s">
        <v>966</v>
      </c>
      <c r="C13" s="736" t="s">
        <v>963</v>
      </c>
      <c r="D13" s="737">
        <v>48000</v>
      </c>
      <c r="E13" s="738">
        <f t="shared" si="0"/>
        <v>48000</v>
      </c>
      <c r="F13" s="897"/>
      <c r="G13" s="897"/>
      <c r="H13" s="897"/>
      <c r="I13" s="897"/>
      <c r="J13" s="897"/>
      <c r="K13" s="897"/>
      <c r="L13" s="897"/>
      <c r="M13" s="897"/>
    </row>
    <row r="14" spans="2:13" ht="12.75">
      <c r="B14" s="1355"/>
      <c r="C14" s="736" t="s">
        <v>964</v>
      </c>
      <c r="D14" s="737">
        <v>3971</v>
      </c>
      <c r="E14" s="738">
        <f t="shared" si="0"/>
        <v>3971</v>
      </c>
      <c r="F14" s="897"/>
      <c r="G14" s="897"/>
      <c r="H14" s="897"/>
      <c r="I14" s="897"/>
      <c r="J14" s="897"/>
      <c r="K14" s="897"/>
      <c r="L14" s="897"/>
      <c r="M14" s="897"/>
    </row>
    <row r="15" spans="2:13" ht="12.75">
      <c r="B15" s="1353" t="s">
        <v>967</v>
      </c>
      <c r="C15" s="736" t="s">
        <v>963</v>
      </c>
      <c r="D15" s="737">
        <v>48000</v>
      </c>
      <c r="E15" s="738">
        <f t="shared" si="0"/>
        <v>48000</v>
      </c>
      <c r="F15" s="897"/>
      <c r="G15" s="897"/>
      <c r="H15" s="897"/>
      <c r="I15" s="897"/>
      <c r="J15" s="897"/>
      <c r="K15" s="897"/>
      <c r="L15" s="897"/>
      <c r="M15" s="897"/>
    </row>
    <row r="16" spans="2:13" ht="12.75">
      <c r="B16" s="1354"/>
      <c r="C16" s="736" t="s">
        <v>964</v>
      </c>
      <c r="D16" s="737">
        <v>3467</v>
      </c>
      <c r="E16" s="738">
        <f t="shared" si="0"/>
        <v>3467</v>
      </c>
      <c r="F16" s="897"/>
      <c r="G16" s="897"/>
      <c r="H16" s="897"/>
      <c r="I16" s="897"/>
      <c r="J16" s="897"/>
      <c r="K16" s="897"/>
      <c r="L16" s="897"/>
      <c r="M16" s="897"/>
    </row>
    <row r="17" spans="2:13" ht="12.75">
      <c r="B17" s="1355" t="s">
        <v>968</v>
      </c>
      <c r="C17" s="736" t="s">
        <v>963</v>
      </c>
      <c r="D17" s="737">
        <v>48000</v>
      </c>
      <c r="E17" s="738">
        <f t="shared" si="0"/>
        <v>48000</v>
      </c>
      <c r="F17" s="897"/>
      <c r="G17" s="897"/>
      <c r="H17" s="897"/>
      <c r="I17" s="897"/>
      <c r="J17" s="897"/>
      <c r="K17" s="897"/>
      <c r="L17" s="897"/>
      <c r="M17" s="897"/>
    </row>
    <row r="18" spans="2:13" ht="12.75">
      <c r="B18" s="1355"/>
      <c r="C18" s="736" t="s">
        <v>964</v>
      </c>
      <c r="D18" s="737">
        <v>2962</v>
      </c>
      <c r="E18" s="738">
        <f t="shared" si="0"/>
        <v>2962</v>
      </c>
      <c r="F18" s="897"/>
      <c r="G18" s="897"/>
      <c r="H18" s="897"/>
      <c r="I18" s="897"/>
      <c r="J18" s="897"/>
      <c r="K18" s="897"/>
      <c r="L18" s="897"/>
      <c r="M18" s="897"/>
    </row>
    <row r="19" spans="2:13" ht="12.75">
      <c r="B19" s="1353" t="s">
        <v>969</v>
      </c>
      <c r="C19" s="736" t="s">
        <v>963</v>
      </c>
      <c r="D19" s="737">
        <v>48000</v>
      </c>
      <c r="E19" s="738">
        <f t="shared" si="0"/>
        <v>48000</v>
      </c>
      <c r="F19" s="897"/>
      <c r="G19" s="897"/>
      <c r="H19" s="897"/>
      <c r="I19" s="897"/>
      <c r="J19" s="897"/>
      <c r="K19" s="897"/>
      <c r="L19" s="897"/>
      <c r="M19" s="897"/>
    </row>
    <row r="20" spans="2:13" ht="12.75">
      <c r="B20" s="1354"/>
      <c r="C20" s="736" t="s">
        <v>964</v>
      </c>
      <c r="D20" s="737">
        <v>2465</v>
      </c>
      <c r="E20" s="738">
        <f t="shared" si="0"/>
        <v>2465</v>
      </c>
      <c r="F20" s="897"/>
      <c r="G20" s="897"/>
      <c r="H20" s="897"/>
      <c r="I20" s="897"/>
      <c r="J20" s="897"/>
      <c r="K20" s="897"/>
      <c r="L20" s="897"/>
      <c r="M20" s="897"/>
    </row>
    <row r="21" spans="2:13" ht="12.75">
      <c r="B21" s="1355" t="s">
        <v>970</v>
      </c>
      <c r="C21" s="736" t="s">
        <v>963</v>
      </c>
      <c r="D21" s="737">
        <v>48000</v>
      </c>
      <c r="E21" s="738">
        <f t="shared" si="0"/>
        <v>48000</v>
      </c>
      <c r="F21" s="897"/>
      <c r="G21" s="897"/>
      <c r="H21" s="897"/>
      <c r="I21" s="897"/>
      <c r="J21" s="897"/>
      <c r="K21" s="897"/>
      <c r="L21" s="897"/>
      <c r="M21" s="897"/>
    </row>
    <row r="22" spans="2:13" ht="12.75">
      <c r="B22" s="1355"/>
      <c r="C22" s="736" t="s">
        <v>964</v>
      </c>
      <c r="D22" s="737">
        <v>1954</v>
      </c>
      <c r="E22" s="738">
        <f t="shared" si="0"/>
        <v>1954</v>
      </c>
      <c r="F22" s="897"/>
      <c r="G22" s="897"/>
      <c r="H22" s="897"/>
      <c r="I22" s="897"/>
      <c r="J22" s="897"/>
      <c r="K22" s="897"/>
      <c r="L22" s="897"/>
      <c r="M22" s="897"/>
    </row>
    <row r="23" spans="2:13" ht="12.75">
      <c r="B23" s="1353" t="s">
        <v>971</v>
      </c>
      <c r="C23" s="736" t="s">
        <v>963</v>
      </c>
      <c r="D23" s="737">
        <v>48000</v>
      </c>
      <c r="E23" s="738">
        <f t="shared" si="0"/>
        <v>48000</v>
      </c>
      <c r="F23" s="897"/>
      <c r="G23" s="897"/>
      <c r="H23" s="897"/>
      <c r="I23" s="897"/>
      <c r="J23" s="897"/>
      <c r="K23" s="897"/>
      <c r="L23" s="897"/>
      <c r="M23" s="897"/>
    </row>
    <row r="24" spans="2:13" ht="12.75">
      <c r="B24" s="1354"/>
      <c r="C24" s="736" t="s">
        <v>964</v>
      </c>
      <c r="D24" s="737">
        <v>1449</v>
      </c>
      <c r="E24" s="738">
        <f t="shared" si="0"/>
        <v>1449</v>
      </c>
      <c r="F24" s="897"/>
      <c r="G24" s="897"/>
      <c r="H24" s="897"/>
      <c r="I24" s="897"/>
      <c r="J24" s="897"/>
      <c r="K24" s="897"/>
      <c r="L24" s="897"/>
      <c r="M24" s="897"/>
    </row>
    <row r="25" spans="2:13" ht="12.75">
      <c r="B25" s="1353" t="s">
        <v>972</v>
      </c>
      <c r="C25" s="736" t="s">
        <v>963</v>
      </c>
      <c r="D25" s="737">
        <v>48000</v>
      </c>
      <c r="E25" s="738">
        <f t="shared" si="0"/>
        <v>48000</v>
      </c>
      <c r="F25" s="897"/>
      <c r="G25" s="897"/>
      <c r="H25" s="897"/>
      <c r="I25" s="897"/>
      <c r="J25" s="897"/>
      <c r="K25" s="897"/>
      <c r="L25" s="897"/>
      <c r="M25" s="897"/>
    </row>
    <row r="26" spans="2:13" ht="12.75">
      <c r="B26" s="1354"/>
      <c r="C26" s="736" t="s">
        <v>964</v>
      </c>
      <c r="D26" s="737">
        <v>945</v>
      </c>
      <c r="E26" s="738">
        <f t="shared" si="0"/>
        <v>945</v>
      </c>
      <c r="F26" s="897"/>
      <c r="G26" s="897"/>
      <c r="H26" s="897"/>
      <c r="I26" s="897"/>
      <c r="J26" s="897"/>
      <c r="K26" s="897"/>
      <c r="L26" s="897"/>
      <c r="M26" s="897"/>
    </row>
    <row r="27" spans="2:13" ht="12.75">
      <c r="B27" s="1353" t="s">
        <v>158</v>
      </c>
      <c r="C27" s="736" t="s">
        <v>963</v>
      </c>
      <c r="D27" s="737">
        <v>12000</v>
      </c>
      <c r="E27" s="738">
        <f t="shared" si="0"/>
        <v>12000</v>
      </c>
      <c r="F27" s="897"/>
      <c r="G27" s="897"/>
      <c r="H27" s="897"/>
      <c r="I27" s="897"/>
      <c r="J27" s="897"/>
      <c r="K27" s="897"/>
      <c r="L27" s="897"/>
      <c r="M27" s="897"/>
    </row>
    <row r="28" spans="2:13" ht="12.75">
      <c r="B28" s="1354"/>
      <c r="C28" s="736" t="s">
        <v>964</v>
      </c>
      <c r="D28" s="737">
        <v>442</v>
      </c>
      <c r="E28" s="738">
        <f t="shared" si="0"/>
        <v>442</v>
      </c>
      <c r="F28" s="897"/>
      <c r="G28" s="897"/>
      <c r="H28" s="897"/>
      <c r="I28" s="897"/>
      <c r="J28" s="897"/>
      <c r="K28" s="897"/>
      <c r="L28" s="897"/>
      <c r="M28" s="897"/>
    </row>
    <row r="29" spans="2:13" ht="12.75">
      <c r="B29" s="896"/>
      <c r="C29" s="896"/>
      <c r="D29" s="897"/>
      <c r="E29" s="897"/>
      <c r="F29" s="897"/>
      <c r="G29" s="897"/>
      <c r="H29" s="897"/>
      <c r="I29" s="897"/>
      <c r="J29" s="897"/>
      <c r="K29" s="897"/>
      <c r="L29" s="897"/>
      <c r="M29" s="897"/>
    </row>
    <row r="30" spans="2:13" ht="12.75">
      <c r="B30" s="739" t="s">
        <v>973</v>
      </c>
      <c r="E30" s="734"/>
      <c r="G30" s="740"/>
      <c r="H30" s="741"/>
      <c r="I30" s="741"/>
      <c r="J30" s="741"/>
      <c r="K30" s="741"/>
      <c r="L30" s="741"/>
      <c r="M30" s="741"/>
    </row>
    <row r="31" spans="2:9" ht="12.75">
      <c r="B31" s="1361" t="s">
        <v>974</v>
      </c>
      <c r="C31" s="1362"/>
      <c r="D31" s="742" t="s">
        <v>965</v>
      </c>
      <c r="E31" s="743" t="s">
        <v>966</v>
      </c>
      <c r="F31" s="742" t="s">
        <v>967</v>
      </c>
      <c r="G31" s="743" t="s">
        <v>968</v>
      </c>
      <c r="H31" s="744"/>
      <c r="I31" s="753"/>
    </row>
    <row r="32" spans="2:9" ht="12.75">
      <c r="B32" s="1363" t="s">
        <v>975</v>
      </c>
      <c r="C32" s="1362"/>
      <c r="D32" s="737">
        <v>739</v>
      </c>
      <c r="E32" s="746"/>
      <c r="F32" s="737"/>
      <c r="G32" s="898"/>
      <c r="H32" s="747"/>
      <c r="I32" s="897"/>
    </row>
    <row r="33" spans="2:9" ht="12.75">
      <c r="B33" s="745" t="s">
        <v>159</v>
      </c>
      <c r="C33" s="748"/>
      <c r="D33" s="737">
        <v>18122</v>
      </c>
      <c r="E33" s="749">
        <v>18122</v>
      </c>
      <c r="F33" s="737">
        <v>18122</v>
      </c>
      <c r="G33" s="746">
        <v>18122</v>
      </c>
      <c r="H33" s="747"/>
      <c r="I33" s="897"/>
    </row>
    <row r="34" spans="2:9" ht="12.75">
      <c r="B34" s="1363" t="s">
        <v>976</v>
      </c>
      <c r="C34" s="1364"/>
      <c r="D34" s="737">
        <v>29314</v>
      </c>
      <c r="E34" s="749">
        <v>29314</v>
      </c>
      <c r="F34" s="737"/>
      <c r="G34" s="750"/>
      <c r="H34" s="747"/>
      <c r="I34" s="897"/>
    </row>
    <row r="35" ht="12">
      <c r="I35" s="751"/>
    </row>
    <row r="36" spans="2:5" ht="12.75">
      <c r="B36" s="739" t="s">
        <v>193</v>
      </c>
      <c r="D36" s="734"/>
      <c r="E36" s="735" t="s">
        <v>930</v>
      </c>
    </row>
    <row r="37" spans="2:8" ht="12.75">
      <c r="B37" s="1361" t="s">
        <v>974</v>
      </c>
      <c r="C37" s="1362"/>
      <c r="D37" s="752" t="s">
        <v>965</v>
      </c>
      <c r="E37" s="910" t="s">
        <v>966</v>
      </c>
      <c r="F37" s="744"/>
      <c r="G37" s="753"/>
      <c r="H37" s="753"/>
    </row>
    <row r="38" spans="2:8" ht="12.75">
      <c r="B38" s="745" t="s">
        <v>173</v>
      </c>
      <c r="C38" s="748"/>
      <c r="D38" s="737">
        <v>600000</v>
      </c>
      <c r="E38" s="749">
        <v>200000</v>
      </c>
      <c r="F38" s="747"/>
      <c r="G38" s="754"/>
      <c r="H38" s="754"/>
    </row>
    <row r="39" spans="2:8" ht="12.75">
      <c r="B39" s="1091"/>
      <c r="C39" s="1091"/>
      <c r="D39" s="1054"/>
      <c r="E39" s="1054"/>
      <c r="F39" s="897"/>
      <c r="G39" s="754"/>
      <c r="H39" s="754"/>
    </row>
    <row r="40" spans="2:9" ht="13.5" customHeight="1">
      <c r="B40" s="739" t="s">
        <v>977</v>
      </c>
      <c r="D40" s="734"/>
      <c r="E40" s="734"/>
      <c r="F40" s="734"/>
      <c r="H40" s="735"/>
      <c r="I40" s="735" t="s">
        <v>930</v>
      </c>
    </row>
    <row r="41" spans="2:9" ht="12.75">
      <c r="B41" s="1361" t="s">
        <v>663</v>
      </c>
      <c r="C41" s="1362"/>
      <c r="D41" s="752" t="s">
        <v>965</v>
      </c>
      <c r="E41" s="743" t="s">
        <v>966</v>
      </c>
      <c r="F41" s="752" t="s">
        <v>967</v>
      </c>
      <c r="G41" s="742" t="s">
        <v>968</v>
      </c>
      <c r="H41" s="910" t="s">
        <v>969</v>
      </c>
      <c r="I41" s="742" t="s">
        <v>970</v>
      </c>
    </row>
    <row r="42" spans="2:9" ht="12.75">
      <c r="B42" s="1356" t="s">
        <v>978</v>
      </c>
      <c r="C42" s="1357"/>
      <c r="D42" s="1122">
        <v>7900</v>
      </c>
      <c r="E42" s="1123">
        <v>4000</v>
      </c>
      <c r="F42" s="1122"/>
      <c r="G42" s="1122"/>
      <c r="H42" s="1123"/>
      <c r="I42" s="737"/>
    </row>
    <row r="43" spans="2:9" ht="12.75">
      <c r="B43" s="1120" t="s">
        <v>186</v>
      </c>
      <c r="C43" s="1121"/>
      <c r="D43" s="1122">
        <v>2300</v>
      </c>
      <c r="E43" s="1123">
        <v>2300</v>
      </c>
      <c r="F43" s="1122"/>
      <c r="G43" s="1122"/>
      <c r="H43" s="1123"/>
      <c r="I43" s="737"/>
    </row>
    <row r="44" spans="2:9" ht="12.75">
      <c r="B44" s="1120" t="s">
        <v>453</v>
      </c>
      <c r="C44" s="1121"/>
      <c r="D44" s="1122">
        <v>28200</v>
      </c>
      <c r="E44" s="1123">
        <v>3000</v>
      </c>
      <c r="F44" s="1122"/>
      <c r="G44" s="1122"/>
      <c r="H44" s="1123"/>
      <c r="I44" s="737"/>
    </row>
    <row r="45" spans="2:9" ht="12.75">
      <c r="B45" s="1120" t="s">
        <v>189</v>
      </c>
      <c r="C45" s="1121"/>
      <c r="D45" s="1122">
        <v>1200</v>
      </c>
      <c r="E45" s="1123">
        <v>8325</v>
      </c>
      <c r="F45" s="1122"/>
      <c r="G45" s="1122"/>
      <c r="H45" s="1123"/>
      <c r="I45" s="737"/>
    </row>
    <row r="46" spans="2:9" ht="12.75">
      <c r="B46" s="1120" t="s">
        <v>190</v>
      </c>
      <c r="C46" s="1121"/>
      <c r="D46" s="1122">
        <v>4763</v>
      </c>
      <c r="E46" s="1123">
        <v>4763</v>
      </c>
      <c r="F46" s="1122"/>
      <c r="G46" s="1122"/>
      <c r="H46" s="1123"/>
      <c r="I46" s="737"/>
    </row>
    <row r="47" spans="2:9" ht="12.75">
      <c r="B47" s="1120" t="s">
        <v>1200</v>
      </c>
      <c r="C47" s="1121"/>
      <c r="D47" s="1122">
        <v>5416</v>
      </c>
      <c r="E47" s="1123">
        <v>407</v>
      </c>
      <c r="F47" s="1122"/>
      <c r="G47" s="1122"/>
      <c r="H47" s="1123"/>
      <c r="I47" s="737"/>
    </row>
    <row r="48" spans="2:9" ht="12.75">
      <c r="B48" s="1120" t="s">
        <v>1199</v>
      </c>
      <c r="C48" s="1121"/>
      <c r="D48" s="1122">
        <v>5523</v>
      </c>
      <c r="E48" s="1123">
        <v>2141</v>
      </c>
      <c r="F48" s="1122"/>
      <c r="G48" s="1122"/>
      <c r="H48" s="1123"/>
      <c r="I48" s="737"/>
    </row>
    <row r="49" spans="2:9" ht="12.75">
      <c r="B49" s="1120" t="s">
        <v>454</v>
      </c>
      <c r="C49" s="1121"/>
      <c r="D49" s="1122">
        <v>1392</v>
      </c>
      <c r="E49" s="1123">
        <v>513</v>
      </c>
      <c r="F49" s="1122"/>
      <c r="G49" s="1122"/>
      <c r="H49" s="1123"/>
      <c r="I49" s="737"/>
    </row>
    <row r="50" spans="2:9" ht="12.75">
      <c r="B50" s="1120" t="s">
        <v>1197</v>
      </c>
      <c r="C50" s="1121"/>
      <c r="D50" s="1122">
        <v>1620</v>
      </c>
      <c r="E50" s="1123">
        <v>1620</v>
      </c>
      <c r="F50" s="1122"/>
      <c r="G50" s="1122"/>
      <c r="H50" s="1123"/>
      <c r="I50" s="737"/>
    </row>
    <row r="51" spans="2:9" ht="12.75">
      <c r="B51" s="1120" t="s">
        <v>455</v>
      </c>
      <c r="C51" s="1121"/>
      <c r="D51" s="1122">
        <v>1741</v>
      </c>
      <c r="E51" s="1123">
        <v>1244</v>
      </c>
      <c r="F51" s="1122"/>
      <c r="G51" s="1122"/>
      <c r="H51" s="1123"/>
      <c r="I51" s="737"/>
    </row>
    <row r="52" spans="2:9" ht="12.75">
      <c r="B52" s="1120" t="s">
        <v>456</v>
      </c>
      <c r="C52" s="1121"/>
      <c r="D52" s="1122">
        <v>4680</v>
      </c>
      <c r="E52" s="1123">
        <v>390</v>
      </c>
      <c r="F52" s="1122"/>
      <c r="G52" s="1122"/>
      <c r="H52" s="1123"/>
      <c r="I52" s="737"/>
    </row>
    <row r="53" spans="2:9" ht="12.75">
      <c r="B53" s="1120" t="s">
        <v>1192</v>
      </c>
      <c r="C53" s="1121"/>
      <c r="D53" s="1122">
        <v>152</v>
      </c>
      <c r="E53" s="1123">
        <v>60</v>
      </c>
      <c r="F53" s="1122"/>
      <c r="G53" s="1122"/>
      <c r="H53" s="1123"/>
      <c r="I53" s="737"/>
    </row>
    <row r="54" spans="2:9" ht="12.75">
      <c r="B54" s="1120" t="s">
        <v>1193</v>
      </c>
      <c r="C54" s="1121"/>
      <c r="D54" s="1122">
        <v>78</v>
      </c>
      <c r="E54" s="1123">
        <v>78</v>
      </c>
      <c r="F54" s="1122"/>
      <c r="G54" s="1122"/>
      <c r="H54" s="1123"/>
      <c r="I54" s="737"/>
    </row>
    <row r="55" spans="2:9" ht="12.75">
      <c r="B55" s="1120" t="s">
        <v>1194</v>
      </c>
      <c r="C55" s="1121"/>
      <c r="D55" s="1122">
        <v>200</v>
      </c>
      <c r="E55" s="1123">
        <v>200</v>
      </c>
      <c r="F55" s="1122"/>
      <c r="G55" s="1122"/>
      <c r="H55" s="1123"/>
      <c r="I55" s="737"/>
    </row>
    <row r="56" spans="2:9" ht="12.75">
      <c r="B56" s="1120" t="s">
        <v>1195</v>
      </c>
      <c r="C56" s="1121"/>
      <c r="D56" s="1122">
        <v>356</v>
      </c>
      <c r="E56" s="1123">
        <v>711</v>
      </c>
      <c r="F56" s="1122"/>
      <c r="G56" s="1122"/>
      <c r="H56" s="1123"/>
      <c r="I56" s="737"/>
    </row>
    <row r="57" spans="2:9" ht="12.75">
      <c r="B57" s="1120" t="s">
        <v>1196</v>
      </c>
      <c r="C57" s="1121"/>
      <c r="D57" s="1122">
        <v>196</v>
      </c>
      <c r="E57" s="1123">
        <v>140</v>
      </c>
      <c r="F57" s="1122"/>
      <c r="G57" s="1122"/>
      <c r="H57" s="1123"/>
      <c r="I57" s="737"/>
    </row>
    <row r="58" spans="2:9" ht="12.75">
      <c r="B58" s="1120" t="s">
        <v>1198</v>
      </c>
      <c r="C58" s="1121"/>
      <c r="D58" s="1122">
        <v>1822</v>
      </c>
      <c r="E58" s="1123">
        <v>1125</v>
      </c>
      <c r="F58" s="1122"/>
      <c r="G58" s="1122"/>
      <c r="H58" s="1123"/>
      <c r="I58" s="737"/>
    </row>
    <row r="59" spans="2:9" ht="12.75">
      <c r="B59" s="1120" t="s">
        <v>1201</v>
      </c>
      <c r="C59" s="1121"/>
      <c r="D59" s="1122">
        <v>889</v>
      </c>
      <c r="E59" s="1123">
        <v>615</v>
      </c>
      <c r="F59" s="1122"/>
      <c r="G59" s="1122"/>
      <c r="H59" s="1123"/>
      <c r="I59" s="737"/>
    </row>
    <row r="60" spans="2:9" ht="12.75">
      <c r="B60" s="1120" t="s">
        <v>188</v>
      </c>
      <c r="C60" s="1121"/>
      <c r="D60" s="1122">
        <v>1155</v>
      </c>
      <c r="E60" s="1123">
        <v>193</v>
      </c>
      <c r="F60" s="1122"/>
      <c r="G60" s="1122"/>
      <c r="H60" s="1123"/>
      <c r="I60" s="737"/>
    </row>
    <row r="61" spans="2:9" ht="12.75">
      <c r="B61" s="1120" t="s">
        <v>979</v>
      </c>
      <c r="C61" s="1121"/>
      <c r="D61" s="1122">
        <v>9000</v>
      </c>
      <c r="E61" s="1123">
        <v>9000</v>
      </c>
      <c r="F61" s="1122">
        <v>7900</v>
      </c>
      <c r="G61" s="1122"/>
      <c r="H61" s="1123"/>
      <c r="I61" s="737"/>
    </row>
    <row r="62" spans="2:9" ht="12.75">
      <c r="B62" s="1356" t="s">
        <v>980</v>
      </c>
      <c r="C62" s="1357"/>
      <c r="D62" s="1122">
        <v>6000</v>
      </c>
      <c r="E62" s="1123">
        <v>4000</v>
      </c>
      <c r="F62" s="1122"/>
      <c r="G62" s="1122"/>
      <c r="H62" s="1123"/>
      <c r="I62" s="737"/>
    </row>
    <row r="63" spans="2:9" ht="12.75">
      <c r="B63" s="1120" t="s">
        <v>187</v>
      </c>
      <c r="C63" s="1121"/>
      <c r="D63" s="1122">
        <v>3000</v>
      </c>
      <c r="E63" s="1123">
        <v>3000</v>
      </c>
      <c r="F63" s="1122"/>
      <c r="G63" s="1122"/>
      <c r="H63" s="1123"/>
      <c r="I63" s="737"/>
    </row>
    <row r="64" spans="2:9" ht="12.75">
      <c r="B64" s="1120" t="s">
        <v>1182</v>
      </c>
      <c r="C64" s="1121"/>
      <c r="D64" s="1122">
        <v>826</v>
      </c>
      <c r="E64" s="1123">
        <v>254</v>
      </c>
      <c r="F64" s="1122"/>
      <c r="G64" s="1122"/>
      <c r="H64" s="1123"/>
      <c r="I64" s="737"/>
    </row>
    <row r="65" spans="2:9" ht="12.75">
      <c r="B65" s="1120" t="s">
        <v>1183</v>
      </c>
      <c r="C65" s="1121"/>
      <c r="D65" s="1122">
        <v>3000</v>
      </c>
      <c r="E65" s="1123">
        <v>1500</v>
      </c>
      <c r="F65" s="1122"/>
      <c r="G65" s="1122"/>
      <c r="H65" s="1123"/>
      <c r="I65" s="737"/>
    </row>
    <row r="66" spans="2:9" ht="12.75">
      <c r="B66" s="1120" t="s">
        <v>981</v>
      </c>
      <c r="C66" s="1121"/>
      <c r="D66" s="1122">
        <v>3000</v>
      </c>
      <c r="E66" s="1123">
        <v>3000</v>
      </c>
      <c r="F66" s="1122"/>
      <c r="G66" s="1122"/>
      <c r="H66" s="1123"/>
      <c r="I66" s="737"/>
    </row>
    <row r="67" spans="2:9" ht="12.75">
      <c r="B67" s="1120" t="s">
        <v>906</v>
      </c>
      <c r="C67" s="1121"/>
      <c r="D67" s="1122">
        <v>50000</v>
      </c>
      <c r="E67" s="1123">
        <v>50000</v>
      </c>
      <c r="F67" s="1122">
        <v>50000</v>
      </c>
      <c r="G67" s="1122"/>
      <c r="H67" s="1123"/>
      <c r="I67" s="737"/>
    </row>
    <row r="68" spans="2:9" ht="12.75">
      <c r="B68" s="1120" t="s">
        <v>179</v>
      </c>
      <c r="C68" s="1121"/>
      <c r="D68" s="1122">
        <v>1143</v>
      </c>
      <c r="E68" s="1123">
        <v>1143</v>
      </c>
      <c r="F68" s="1122">
        <v>1143</v>
      </c>
      <c r="G68" s="1122"/>
      <c r="H68" s="1123"/>
      <c r="I68" s="737"/>
    </row>
    <row r="69" spans="2:9" ht="12.75">
      <c r="B69" s="1356" t="s">
        <v>982</v>
      </c>
      <c r="C69" s="1357"/>
      <c r="D69" s="1122">
        <v>150000</v>
      </c>
      <c r="E69" s="1123">
        <v>7340</v>
      </c>
      <c r="F69" s="1122"/>
      <c r="G69" s="1122"/>
      <c r="H69" s="1123"/>
      <c r="I69" s="737"/>
    </row>
    <row r="70" spans="2:9" ht="12.75">
      <c r="B70" s="1120" t="s">
        <v>462</v>
      </c>
      <c r="C70" s="1121"/>
      <c r="D70" s="1122">
        <v>2743</v>
      </c>
      <c r="E70" s="1123">
        <v>2743</v>
      </c>
      <c r="F70" s="1122">
        <v>1143</v>
      </c>
      <c r="G70" s="1122"/>
      <c r="H70" s="1123"/>
      <c r="I70" s="737"/>
    </row>
    <row r="71" spans="2:9" ht="12.75">
      <c r="B71" s="1120" t="s">
        <v>457</v>
      </c>
      <c r="C71" s="1121"/>
      <c r="D71" s="1122">
        <v>6096</v>
      </c>
      <c r="E71" s="1123">
        <v>1016</v>
      </c>
      <c r="F71" s="1122"/>
      <c r="G71" s="1122"/>
      <c r="H71" s="1123"/>
      <c r="I71" s="737"/>
    </row>
    <row r="72" spans="2:9" ht="12.75">
      <c r="B72" s="1120" t="s">
        <v>458</v>
      </c>
      <c r="C72" s="1121"/>
      <c r="D72" s="1122">
        <v>6035</v>
      </c>
      <c r="E72" s="1123">
        <v>503</v>
      </c>
      <c r="F72" s="1122"/>
      <c r="G72" s="1122"/>
      <c r="H72" s="1123"/>
      <c r="I72" s="737"/>
    </row>
    <row r="73" spans="2:9" ht="12.75">
      <c r="B73" s="1120" t="s">
        <v>656</v>
      </c>
      <c r="C73" s="1121"/>
      <c r="D73" s="1122">
        <v>5000</v>
      </c>
      <c r="E73" s="1123">
        <v>5000</v>
      </c>
      <c r="F73" s="1122">
        <v>5000</v>
      </c>
      <c r="G73" s="1122"/>
      <c r="H73" s="1123"/>
      <c r="I73" s="737"/>
    </row>
    <row r="74" spans="2:9" ht="12.75">
      <c r="B74" s="1120" t="s">
        <v>191</v>
      </c>
      <c r="C74" s="1121"/>
      <c r="D74" s="1122">
        <v>1000</v>
      </c>
      <c r="E74" s="1123">
        <v>1000</v>
      </c>
      <c r="F74" s="1122">
        <v>1000</v>
      </c>
      <c r="G74" s="1122">
        <v>1000</v>
      </c>
      <c r="H74" s="1123"/>
      <c r="I74" s="737"/>
    </row>
    <row r="75" spans="2:9" ht="12.75">
      <c r="B75" s="1356" t="s">
        <v>983</v>
      </c>
      <c r="C75" s="1357"/>
      <c r="D75" s="1122">
        <v>74884</v>
      </c>
      <c r="E75" s="1123">
        <v>74884</v>
      </c>
      <c r="F75" s="1122">
        <v>74884</v>
      </c>
      <c r="G75" s="1122">
        <v>74884</v>
      </c>
      <c r="H75" s="1123">
        <v>12481</v>
      </c>
      <c r="I75" s="1122"/>
    </row>
    <row r="76" spans="2:9" ht="12.75">
      <c r="B76" s="1120" t="s">
        <v>922</v>
      </c>
      <c r="C76" s="1121"/>
      <c r="D76" s="1122">
        <v>39474</v>
      </c>
      <c r="E76" s="1123">
        <v>3481</v>
      </c>
      <c r="F76" s="1122"/>
      <c r="G76" s="1122"/>
      <c r="H76" s="1123"/>
      <c r="I76" s="737"/>
    </row>
    <row r="77" spans="2:9" ht="12.75">
      <c r="B77" s="1120" t="s">
        <v>923</v>
      </c>
      <c r="C77" s="1121"/>
      <c r="D77" s="1122">
        <v>7000</v>
      </c>
      <c r="E77" s="1123">
        <v>2333</v>
      </c>
      <c r="F77" s="1122"/>
      <c r="G77" s="1122"/>
      <c r="H77" s="1123"/>
      <c r="I77" s="737"/>
    </row>
    <row r="78" spans="2:9" ht="12.75">
      <c r="B78" s="1053"/>
      <c r="C78" s="1053"/>
      <c r="D78" s="1054"/>
      <c r="E78" s="1054"/>
      <c r="F78" s="1054"/>
      <c r="G78" s="1054"/>
      <c r="H78" s="1054"/>
      <c r="I78" s="897"/>
    </row>
    <row r="79" spans="2:9" ht="12.75">
      <c r="B79" s="986"/>
      <c r="C79" s="986"/>
      <c r="D79" s="987"/>
      <c r="E79" s="987"/>
      <c r="F79" s="987"/>
      <c r="G79" s="987"/>
      <c r="H79" s="988"/>
      <c r="I79" s="988" t="s">
        <v>930</v>
      </c>
    </row>
    <row r="80" spans="2:9" ht="12.75">
      <c r="B80" s="1358" t="s">
        <v>663</v>
      </c>
      <c r="C80" s="1359"/>
      <c r="D80" s="752" t="s">
        <v>965</v>
      </c>
      <c r="E80" s="743" t="s">
        <v>966</v>
      </c>
      <c r="F80" s="752" t="s">
        <v>967</v>
      </c>
      <c r="G80" s="752" t="s">
        <v>968</v>
      </c>
      <c r="H80" s="752" t="s">
        <v>969</v>
      </c>
      <c r="I80" s="742" t="s">
        <v>970</v>
      </c>
    </row>
    <row r="81" spans="2:9" ht="12.75">
      <c r="B81" s="1356" t="s">
        <v>984</v>
      </c>
      <c r="C81" s="1357"/>
      <c r="D81" s="1122">
        <v>4500</v>
      </c>
      <c r="E81" s="1123">
        <v>4500</v>
      </c>
      <c r="F81" s="1122"/>
      <c r="G81" s="737"/>
      <c r="H81" s="749"/>
      <c r="I81" s="737"/>
    </row>
    <row r="82" spans="2:9" ht="12.75">
      <c r="B82" s="1356" t="s">
        <v>985</v>
      </c>
      <c r="C82" s="1357"/>
      <c r="D82" s="1122">
        <v>2500</v>
      </c>
      <c r="E82" s="1123">
        <v>2500</v>
      </c>
      <c r="F82" s="1122"/>
      <c r="G82" s="737"/>
      <c r="H82" s="749"/>
      <c r="I82" s="737"/>
    </row>
    <row r="83" spans="2:9" ht="12.75">
      <c r="B83" s="1356" t="s">
        <v>986</v>
      </c>
      <c r="C83" s="1357"/>
      <c r="D83" s="1122">
        <v>4000</v>
      </c>
      <c r="E83" s="1123">
        <v>4000</v>
      </c>
      <c r="F83" s="1122"/>
      <c r="G83" s="737"/>
      <c r="H83" s="749"/>
      <c r="I83" s="737"/>
    </row>
    <row r="84" spans="2:9" ht="12.75">
      <c r="B84" s="1356" t="s">
        <v>987</v>
      </c>
      <c r="C84" s="1357"/>
      <c r="D84" s="1122">
        <v>5000</v>
      </c>
      <c r="E84" s="1123">
        <v>5000</v>
      </c>
      <c r="F84" s="1122"/>
      <c r="G84" s="737"/>
      <c r="H84" s="749"/>
      <c r="I84" s="737"/>
    </row>
    <row r="85" spans="2:9" ht="12.75">
      <c r="B85" s="1356" t="s">
        <v>988</v>
      </c>
      <c r="C85" s="1357"/>
      <c r="D85" s="1122">
        <v>2000</v>
      </c>
      <c r="E85" s="1123">
        <v>2000</v>
      </c>
      <c r="F85" s="1122"/>
      <c r="G85" s="737"/>
      <c r="H85" s="749"/>
      <c r="I85" s="737"/>
    </row>
    <row r="86" spans="2:9" ht="12.75">
      <c r="B86" s="1356" t="s">
        <v>989</v>
      </c>
      <c r="C86" s="1357"/>
      <c r="D86" s="1122">
        <v>2000</v>
      </c>
      <c r="E86" s="1123">
        <v>2000</v>
      </c>
      <c r="F86" s="1122"/>
      <c r="G86" s="737"/>
      <c r="H86" s="737"/>
      <c r="I86" s="737"/>
    </row>
    <row r="87" spans="2:9" ht="12.75">
      <c r="B87" s="1356" t="s">
        <v>640</v>
      </c>
      <c r="C87" s="1357"/>
      <c r="D87" s="1122">
        <v>21500</v>
      </c>
      <c r="E87" s="1123">
        <v>6271</v>
      </c>
      <c r="F87" s="1122"/>
      <c r="G87" s="737"/>
      <c r="H87" s="737"/>
      <c r="I87" s="737"/>
    </row>
    <row r="88" spans="2:9" ht="12.75">
      <c r="B88" s="1356" t="s">
        <v>925</v>
      </c>
      <c r="C88" s="1357"/>
      <c r="D88" s="1122">
        <v>1808</v>
      </c>
      <c r="E88" s="1123">
        <v>1808</v>
      </c>
      <c r="F88" s="1122">
        <v>1808</v>
      </c>
      <c r="G88" s="737"/>
      <c r="H88" s="737"/>
      <c r="I88" s="737"/>
    </row>
    <row r="89" spans="2:9" ht="12.75">
      <c r="B89" s="1356" t="s">
        <v>926</v>
      </c>
      <c r="C89" s="1357"/>
      <c r="D89" s="1122">
        <v>95</v>
      </c>
      <c r="E89" s="1123">
        <v>32</v>
      </c>
      <c r="F89" s="1122"/>
      <c r="G89" s="737"/>
      <c r="H89" s="737"/>
      <c r="I89" s="737"/>
    </row>
  </sheetData>
  <sheetProtection/>
  <mergeCells count="43">
    <mergeCell ref="B37:C37"/>
    <mergeCell ref="B69:C69"/>
    <mergeCell ref="B32:C32"/>
    <mergeCell ref="B27:B28"/>
    <mergeCell ref="B34:C34"/>
    <mergeCell ref="B31:C31"/>
    <mergeCell ref="B41:C41"/>
    <mergeCell ref="B42:C42"/>
    <mergeCell ref="B83:C83"/>
    <mergeCell ref="B81:C81"/>
    <mergeCell ref="B85:C85"/>
    <mergeCell ref="M8:M10"/>
    <mergeCell ref="I8:I10"/>
    <mergeCell ref="D8:D10"/>
    <mergeCell ref="E8:E10"/>
    <mergeCell ref="F8:F10"/>
    <mergeCell ref="B23:B24"/>
    <mergeCell ref="B75:C75"/>
    <mergeCell ref="B21:B22"/>
    <mergeCell ref="B62:C62"/>
    <mergeCell ref="B88:C88"/>
    <mergeCell ref="B89:C89"/>
    <mergeCell ref="B87:C87"/>
    <mergeCell ref="B86:C86"/>
    <mergeCell ref="B80:C80"/>
    <mergeCell ref="B25:B26"/>
    <mergeCell ref="B84:C84"/>
    <mergeCell ref="B82:C82"/>
    <mergeCell ref="B11:B12"/>
    <mergeCell ref="B13:B14"/>
    <mergeCell ref="B17:B18"/>
    <mergeCell ref="B15:B16"/>
    <mergeCell ref="B19:B20"/>
    <mergeCell ref="G8:G10"/>
    <mergeCell ref="B2:M2"/>
    <mergeCell ref="B4:M4"/>
    <mergeCell ref="B6:F6"/>
    <mergeCell ref="B8:B10"/>
    <mergeCell ref="C8:C10"/>
    <mergeCell ref="L8:L10"/>
    <mergeCell ref="K8:K10"/>
    <mergeCell ref="H8:H10"/>
    <mergeCell ref="J8:J10"/>
  </mergeCells>
  <printOptions/>
  <pageMargins left="0.1968503937007874" right="0.1968503937007874" top="0.1968503937007874" bottom="0.1968503937007874" header="0" footer="0"/>
  <pageSetup firstPageNumber="51" useFirstPageNumber="1" horizontalDpi="200" verticalDpi="200" orientation="landscape" paperSize="9" scale="98" r:id="rId1"/>
  <headerFooter alignWithMargins="0">
    <oddFooter>&amp;C&amp;P.oldal</oddFooter>
  </headerFooter>
  <rowBreaks count="2" manualBreakCount="2">
    <brk id="35" max="255" man="1"/>
    <brk id="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1" sqref="J11"/>
    </sheetView>
  </sheetViews>
  <sheetFormatPr defaultColWidth="9.125" defaultRowHeight="12.75"/>
  <cols>
    <col min="1" max="1" width="6.875" style="755" customWidth="1"/>
    <col min="2" max="2" width="10.125" style="755" customWidth="1"/>
    <col min="3" max="3" width="32.50390625" style="755" customWidth="1"/>
    <col min="4" max="4" width="10.50390625" style="755" customWidth="1"/>
    <col min="5" max="7" width="9.125" style="755" customWidth="1"/>
    <col min="8" max="8" width="18.875" style="755" customWidth="1"/>
    <col min="9" max="9" width="13.125" style="755" customWidth="1"/>
    <col min="10" max="10" width="14.125" style="755" customWidth="1"/>
    <col min="11" max="16384" width="9.125" style="755" customWidth="1"/>
  </cols>
  <sheetData>
    <row r="1" spans="1:9" ht="12.75">
      <c r="A1" s="1365" t="s">
        <v>990</v>
      </c>
      <c r="B1" s="1365"/>
      <c r="C1" s="1365"/>
      <c r="D1" s="1365"/>
      <c r="E1" s="1365"/>
      <c r="F1" s="1365"/>
      <c r="G1" s="1365"/>
      <c r="H1" s="1365"/>
      <c r="I1" s="1365"/>
    </row>
    <row r="2" ht="16.5" customHeight="1"/>
    <row r="3" spans="1:9" ht="13.5">
      <c r="A3" s="1366" t="s">
        <v>1129</v>
      </c>
      <c r="B3" s="1366"/>
      <c r="C3" s="1366"/>
      <c r="D3" s="1366"/>
      <c r="E3" s="1366"/>
      <c r="F3" s="1366"/>
      <c r="G3" s="1366"/>
      <c r="H3" s="1366"/>
      <c r="I3" s="1366"/>
    </row>
    <row r="4" spans="1:8" ht="13.5">
      <c r="A4" s="756"/>
      <c r="B4" s="756"/>
      <c r="C4" s="756"/>
      <c r="D4" s="756"/>
      <c r="E4" s="756"/>
      <c r="F4" s="756"/>
      <c r="G4" s="756"/>
      <c r="H4" s="756"/>
    </row>
    <row r="5" spans="1:8" ht="9.75" customHeight="1">
      <c r="A5" s="756"/>
      <c r="B5" s="756"/>
      <c r="C5" s="756"/>
      <c r="D5" s="756"/>
      <c r="E5" s="756"/>
      <c r="F5" s="756"/>
      <c r="G5" s="756"/>
      <c r="H5" s="756"/>
    </row>
    <row r="6" spans="4:10" ht="12">
      <c r="D6" s="757"/>
      <c r="E6" s="757"/>
      <c r="F6" s="757"/>
      <c r="G6" s="757"/>
      <c r="H6" s="757"/>
      <c r="I6" s="758"/>
      <c r="J6" s="758" t="s">
        <v>688</v>
      </c>
    </row>
    <row r="7" spans="1:10" ht="24.75" customHeight="1">
      <c r="A7" s="1367" t="s">
        <v>811</v>
      </c>
      <c r="B7" s="1369" t="s">
        <v>663</v>
      </c>
      <c r="C7" s="1370"/>
      <c r="D7" s="1369" t="s">
        <v>991</v>
      </c>
      <c r="E7" s="1373"/>
      <c r="F7" s="1373"/>
      <c r="G7" s="1373"/>
      <c r="H7" s="1370"/>
      <c r="I7" s="1378" t="s">
        <v>432</v>
      </c>
      <c r="J7" s="1378" t="s">
        <v>1102</v>
      </c>
    </row>
    <row r="8" spans="1:10" ht="25.5" customHeight="1" thickBot="1">
      <c r="A8" s="1368"/>
      <c r="B8" s="1371"/>
      <c r="C8" s="1372"/>
      <c r="D8" s="1374"/>
      <c r="E8" s="1375"/>
      <c r="F8" s="1375"/>
      <c r="G8" s="1375"/>
      <c r="H8" s="1376"/>
      <c r="I8" s="1379"/>
      <c r="J8" s="1379"/>
    </row>
    <row r="9" spans="1:10" ht="15.75" customHeight="1">
      <c r="A9" s="1380" t="s">
        <v>664</v>
      </c>
      <c r="B9" s="1397" t="s">
        <v>997</v>
      </c>
      <c r="C9" s="1398"/>
      <c r="D9" s="1377" t="s">
        <v>836</v>
      </c>
      <c r="E9" s="760" t="s">
        <v>992</v>
      </c>
      <c r="F9" s="761"/>
      <c r="G9" s="761"/>
      <c r="H9" s="762"/>
      <c r="I9" s="759"/>
      <c r="J9" s="759"/>
    </row>
    <row r="10" spans="1:10" ht="15.75" customHeight="1">
      <c r="A10" s="1382"/>
      <c r="B10" s="1399"/>
      <c r="C10" s="1400"/>
      <c r="D10" s="1377"/>
      <c r="E10" s="760" t="s">
        <v>993</v>
      </c>
      <c r="F10" s="761"/>
      <c r="G10" s="761"/>
      <c r="H10" s="762"/>
      <c r="I10" s="763">
        <v>311000</v>
      </c>
      <c r="J10" s="763">
        <v>50000</v>
      </c>
    </row>
    <row r="11" spans="1:10" ht="15.75" customHeight="1">
      <c r="A11" s="1382"/>
      <c r="B11" s="1401"/>
      <c r="C11" s="1402"/>
      <c r="D11" s="1394" t="s">
        <v>837</v>
      </c>
      <c r="E11" s="764" t="s">
        <v>838</v>
      </c>
      <c r="F11" s="765"/>
      <c r="G11" s="765"/>
      <c r="H11" s="766"/>
      <c r="I11" s="767"/>
      <c r="J11" s="767"/>
    </row>
    <row r="12" spans="1:10" ht="15.75" customHeight="1">
      <c r="A12" s="1382"/>
      <c r="B12" s="1401"/>
      <c r="C12" s="1402"/>
      <c r="D12" s="1377"/>
      <c r="E12" s="760" t="s">
        <v>995</v>
      </c>
      <c r="F12" s="761"/>
      <c r="G12" s="761"/>
      <c r="H12" s="762"/>
      <c r="I12" s="763"/>
      <c r="J12" s="763"/>
    </row>
    <row r="13" spans="1:10" ht="15.75" customHeight="1">
      <c r="A13" s="1382"/>
      <c r="B13" s="1401"/>
      <c r="C13" s="1402"/>
      <c r="D13" s="1377"/>
      <c r="E13" s="760" t="s">
        <v>839</v>
      </c>
      <c r="F13" s="761"/>
      <c r="G13" s="761"/>
      <c r="H13" s="762"/>
      <c r="I13" s="763"/>
      <c r="J13" s="763"/>
    </row>
    <row r="14" spans="1:10" ht="15.75" customHeight="1">
      <c r="A14" s="1382"/>
      <c r="B14" s="1401"/>
      <c r="C14" s="1402"/>
      <c r="D14" s="1377"/>
      <c r="E14" s="760" t="s">
        <v>575</v>
      </c>
      <c r="F14" s="761"/>
      <c r="G14" s="761"/>
      <c r="H14" s="762"/>
      <c r="I14" s="763"/>
      <c r="J14" s="763"/>
    </row>
    <row r="15" spans="1:10" ht="15.75" customHeight="1">
      <c r="A15" s="1382"/>
      <c r="B15" s="1401"/>
      <c r="C15" s="1402"/>
      <c r="D15" s="1377"/>
      <c r="E15" s="760" t="s">
        <v>998</v>
      </c>
      <c r="F15" s="761"/>
      <c r="G15" s="761"/>
      <c r="H15" s="762"/>
      <c r="I15" s="763"/>
      <c r="J15" s="763"/>
    </row>
    <row r="16" spans="1:10" ht="15.75" customHeight="1">
      <c r="A16" s="1382"/>
      <c r="B16" s="1401"/>
      <c r="C16" s="1402"/>
      <c r="D16" s="1377"/>
      <c r="E16" s="760" t="s">
        <v>996</v>
      </c>
      <c r="F16" s="761"/>
      <c r="G16" s="761"/>
      <c r="H16" s="762"/>
      <c r="I16" s="763">
        <v>319740</v>
      </c>
      <c r="J16" s="763"/>
    </row>
    <row r="17" spans="1:10" ht="15.75" customHeight="1" thickBot="1">
      <c r="A17" s="1396"/>
      <c r="B17" s="1403"/>
      <c r="C17" s="1404"/>
      <c r="D17" s="1341"/>
      <c r="E17" s="768" t="s">
        <v>999</v>
      </c>
      <c r="F17" s="769"/>
      <c r="G17" s="769"/>
      <c r="H17" s="770"/>
      <c r="I17" s="771">
        <v>8740</v>
      </c>
      <c r="J17" s="771"/>
    </row>
    <row r="18" spans="1:10" ht="13.5" customHeight="1">
      <c r="A18" s="1380"/>
      <c r="B18" s="1384" t="s">
        <v>683</v>
      </c>
      <c r="C18" s="1385"/>
      <c r="D18" s="1392" t="s">
        <v>836</v>
      </c>
      <c r="E18" s="760" t="s">
        <v>992</v>
      </c>
      <c r="F18" s="761"/>
      <c r="G18" s="761"/>
      <c r="H18" s="762"/>
      <c r="I18" s="772"/>
      <c r="J18" s="772"/>
    </row>
    <row r="19" spans="1:10" ht="13.5" customHeight="1">
      <c r="A19" s="1381"/>
      <c r="B19" s="1386"/>
      <c r="C19" s="1387"/>
      <c r="D19" s="1377"/>
      <c r="E19" s="760" t="s">
        <v>993</v>
      </c>
      <c r="F19" s="761"/>
      <c r="G19" s="761"/>
      <c r="H19" s="762"/>
      <c r="I19" s="775">
        <v>311000</v>
      </c>
      <c r="J19" s="775">
        <f>SUM(J10)</f>
        <v>50000</v>
      </c>
    </row>
    <row r="20" spans="1:10" ht="13.5" customHeight="1">
      <c r="A20" s="1382"/>
      <c r="B20" s="1386"/>
      <c r="C20" s="1387"/>
      <c r="D20" s="1393"/>
      <c r="E20" s="760" t="s">
        <v>994</v>
      </c>
      <c r="F20" s="761"/>
      <c r="G20" s="761"/>
      <c r="H20" s="762"/>
      <c r="I20" s="773"/>
      <c r="J20" s="1061"/>
    </row>
    <row r="21" spans="1:10" ht="13.5" customHeight="1">
      <c r="A21" s="1382"/>
      <c r="B21" s="1388"/>
      <c r="C21" s="1389"/>
      <c r="D21" s="1394" t="s">
        <v>837</v>
      </c>
      <c r="E21" s="764" t="s">
        <v>838</v>
      </c>
      <c r="F21" s="765"/>
      <c r="G21" s="765"/>
      <c r="H21" s="766"/>
      <c r="I21" s="774">
        <f>SUM(I11)</f>
        <v>0</v>
      </c>
      <c r="J21" s="775"/>
    </row>
    <row r="22" spans="1:10" ht="13.5" customHeight="1">
      <c r="A22" s="1382"/>
      <c r="B22" s="1388"/>
      <c r="C22" s="1389"/>
      <c r="D22" s="1377"/>
      <c r="E22" s="760" t="s">
        <v>995</v>
      </c>
      <c r="F22" s="761"/>
      <c r="G22" s="761"/>
      <c r="H22" s="762"/>
      <c r="I22" s="775">
        <f>SUM(I12)</f>
        <v>0</v>
      </c>
      <c r="J22" s="775"/>
    </row>
    <row r="23" spans="1:10" ht="13.5" customHeight="1">
      <c r="A23" s="1382"/>
      <c r="B23" s="1388"/>
      <c r="C23" s="1389"/>
      <c r="D23" s="1377"/>
      <c r="E23" s="760" t="s">
        <v>839</v>
      </c>
      <c r="F23" s="761"/>
      <c r="G23" s="761"/>
      <c r="H23" s="762"/>
      <c r="I23" s="775"/>
      <c r="J23" s="775"/>
    </row>
    <row r="24" spans="1:10" ht="13.5" customHeight="1">
      <c r="A24" s="1382"/>
      <c r="B24" s="1388"/>
      <c r="C24" s="1389"/>
      <c r="D24" s="1377"/>
      <c r="E24" s="760" t="s">
        <v>575</v>
      </c>
      <c r="F24" s="761"/>
      <c r="G24" s="761"/>
      <c r="H24" s="762"/>
      <c r="I24" s="763"/>
      <c r="J24" s="773"/>
    </row>
    <row r="25" spans="1:10" ht="13.5" customHeight="1">
      <c r="A25" s="1382"/>
      <c r="B25" s="1388"/>
      <c r="C25" s="1389"/>
      <c r="D25" s="1377"/>
      <c r="E25" s="760" t="s">
        <v>576</v>
      </c>
      <c r="F25" s="761"/>
      <c r="G25" s="761"/>
      <c r="H25" s="762"/>
      <c r="I25" s="763"/>
      <c r="J25" s="763"/>
    </row>
    <row r="26" spans="1:10" ht="13.5" customHeight="1">
      <c r="A26" s="1382"/>
      <c r="B26" s="1388"/>
      <c r="C26" s="1389"/>
      <c r="D26" s="1377"/>
      <c r="E26" s="760" t="s">
        <v>996</v>
      </c>
      <c r="F26" s="761"/>
      <c r="G26" s="761"/>
      <c r="H26" s="762"/>
      <c r="I26" s="773">
        <f>SUM(I16)</f>
        <v>319740</v>
      </c>
      <c r="J26" s="773"/>
    </row>
    <row r="27" spans="1:10" ht="13.5" customHeight="1">
      <c r="A27" s="1382"/>
      <c r="B27" s="1388"/>
      <c r="C27" s="1389"/>
      <c r="D27" s="1377"/>
      <c r="E27" s="776" t="s">
        <v>999</v>
      </c>
      <c r="F27" s="761"/>
      <c r="G27" s="761"/>
      <c r="H27" s="762"/>
      <c r="I27" s="777">
        <f>SUM(I17)</f>
        <v>8740</v>
      </c>
      <c r="J27" s="777"/>
    </row>
    <row r="28" spans="1:10" ht="13.5" customHeight="1">
      <c r="A28" s="1382"/>
      <c r="B28" s="1388"/>
      <c r="C28" s="1389"/>
      <c r="D28" s="1377"/>
      <c r="E28" s="760" t="s">
        <v>998</v>
      </c>
      <c r="F28" s="761"/>
      <c r="G28" s="761"/>
      <c r="H28" s="762"/>
      <c r="I28" s="773">
        <f>SUM(I14)</f>
        <v>0</v>
      </c>
      <c r="J28" s="773"/>
    </row>
    <row r="29" spans="1:10" ht="13.5" customHeight="1" thickBot="1">
      <c r="A29" s="1383"/>
      <c r="B29" s="1390"/>
      <c r="C29" s="1391"/>
      <c r="D29" s="1395"/>
      <c r="E29" s="768" t="s">
        <v>999</v>
      </c>
      <c r="F29" s="769"/>
      <c r="G29" s="769"/>
      <c r="H29" s="770"/>
      <c r="I29" s="778">
        <f>SUM(I15)</f>
        <v>0</v>
      </c>
      <c r="J29" s="998"/>
    </row>
    <row r="30" spans="1:9" ht="13.5" customHeight="1">
      <c r="A30" s="995"/>
      <c r="B30" s="994"/>
      <c r="C30" s="994"/>
      <c r="D30" s="996"/>
      <c r="E30" s="761"/>
      <c r="F30" s="761"/>
      <c r="G30" s="761"/>
      <c r="H30" s="761"/>
      <c r="I30" s="997"/>
    </row>
  </sheetData>
  <sheetProtection/>
  <mergeCells count="15">
    <mergeCell ref="J7:J8"/>
    <mergeCell ref="A18:A29"/>
    <mergeCell ref="B18:C29"/>
    <mergeCell ref="D18:D20"/>
    <mergeCell ref="D21:D29"/>
    <mergeCell ref="D11:D17"/>
    <mergeCell ref="A9:A17"/>
    <mergeCell ref="B9:C17"/>
    <mergeCell ref="A1:I1"/>
    <mergeCell ref="A3:I3"/>
    <mergeCell ref="A7:A8"/>
    <mergeCell ref="B7:C8"/>
    <mergeCell ref="D7:H8"/>
    <mergeCell ref="D9:D10"/>
    <mergeCell ref="I7:I8"/>
  </mergeCells>
  <printOptions/>
  <pageMargins left="1.3779527559055118" right="1.3779527559055118" top="0.7086614173228347" bottom="0" header="0.5118110236220472" footer="0.11811023622047245"/>
  <pageSetup firstPageNumber="54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1">
      <selection activeCell="E40" sqref="E40:E41"/>
    </sheetView>
  </sheetViews>
  <sheetFormatPr defaultColWidth="9.125" defaultRowHeight="12.75"/>
  <cols>
    <col min="1" max="1" width="4.875" style="779" customWidth="1"/>
    <col min="2" max="2" width="14.125" style="779" customWidth="1"/>
    <col min="3" max="3" width="13.875" style="779" customWidth="1"/>
    <col min="4" max="4" width="14.125" style="779" customWidth="1"/>
    <col min="5" max="5" width="13.125" style="779" customWidth="1"/>
    <col min="6" max="10" width="12.125" style="779" customWidth="1"/>
    <col min="11" max="16384" width="9.125" style="779" customWidth="1"/>
  </cols>
  <sheetData>
    <row r="2" spans="2:10" ht="12.75">
      <c r="B2" s="1405" t="s">
        <v>1000</v>
      </c>
      <c r="C2" s="1405"/>
      <c r="D2" s="1405"/>
      <c r="E2" s="1405"/>
      <c r="F2" s="1405"/>
      <c r="G2" s="1405"/>
      <c r="H2" s="1405"/>
      <c r="I2" s="1405"/>
      <c r="J2" s="1405"/>
    </row>
    <row r="4" spans="2:14" ht="12.75">
      <c r="B4" s="1406" t="s">
        <v>1132</v>
      </c>
      <c r="C4" s="1407"/>
      <c r="D4" s="1407"/>
      <c r="E4" s="1407"/>
      <c r="F4" s="1407"/>
      <c r="G4" s="1407"/>
      <c r="H4" s="1407"/>
      <c r="I4" s="1407"/>
      <c r="J4" s="1407"/>
      <c r="K4" s="782"/>
      <c r="L4" s="782"/>
      <c r="M4" s="782"/>
      <c r="N4" s="782"/>
    </row>
    <row r="5" spans="2:14" ht="12.75">
      <c r="B5" s="780"/>
      <c r="C5" s="781"/>
      <c r="D5" s="781"/>
      <c r="E5" s="781"/>
      <c r="F5" s="781"/>
      <c r="G5" s="781"/>
      <c r="H5" s="781"/>
      <c r="I5" s="781"/>
      <c r="J5" s="781"/>
      <c r="K5" s="782"/>
      <c r="L5" s="782"/>
      <c r="M5" s="782"/>
      <c r="N5" s="782"/>
    </row>
    <row r="6" spans="2:14" ht="12.75">
      <c r="B6" s="780"/>
      <c r="C6" s="781"/>
      <c r="D6" s="781"/>
      <c r="E6" s="781"/>
      <c r="F6" s="781"/>
      <c r="G6" s="781"/>
      <c r="H6" s="781"/>
      <c r="I6" s="781"/>
      <c r="J6" s="781"/>
      <c r="K6" s="782"/>
      <c r="L6" s="782"/>
      <c r="M6" s="782"/>
      <c r="N6" s="782"/>
    </row>
    <row r="7" ht="12">
      <c r="A7" s="783"/>
    </row>
    <row r="8" spans="1:10" ht="12.75" customHeight="1">
      <c r="A8" s="1408" t="s">
        <v>1001</v>
      </c>
      <c r="B8" s="1411" t="s">
        <v>1002</v>
      </c>
      <c r="C8" s="1412"/>
      <c r="D8" s="1413"/>
      <c r="E8" s="1420" t="s">
        <v>1130</v>
      </c>
      <c r="F8" s="1423" t="s">
        <v>1003</v>
      </c>
      <c r="G8" s="1424"/>
      <c r="H8" s="1425"/>
      <c r="I8" s="1425"/>
      <c r="J8" s="784"/>
    </row>
    <row r="9" spans="1:10" ht="12.75">
      <c r="A9" s="1409"/>
      <c r="B9" s="1414"/>
      <c r="C9" s="1415"/>
      <c r="D9" s="1416"/>
      <c r="E9" s="1421"/>
      <c r="F9" s="1423" t="s">
        <v>1004</v>
      </c>
      <c r="G9" s="1424"/>
      <c r="H9" s="1423" t="s">
        <v>1005</v>
      </c>
      <c r="I9" s="1426"/>
      <c r="J9" s="1427" t="s">
        <v>1006</v>
      </c>
    </row>
    <row r="10" spans="1:10" ht="12.75" customHeight="1">
      <c r="A10" s="1409"/>
      <c r="B10" s="1414"/>
      <c r="C10" s="1415"/>
      <c r="D10" s="1416"/>
      <c r="E10" s="1421"/>
      <c r="F10" s="1428" t="s">
        <v>1007</v>
      </c>
      <c r="G10" s="1429" t="s">
        <v>1008</v>
      </c>
      <c r="H10" s="1428" t="s">
        <v>1009</v>
      </c>
      <c r="I10" s="1428" t="s">
        <v>1010</v>
      </c>
      <c r="J10" s="1421"/>
    </row>
    <row r="11" spans="1:10" ht="28.5" customHeight="1">
      <c r="A11" s="1410"/>
      <c r="B11" s="1417"/>
      <c r="C11" s="1418"/>
      <c r="D11" s="1419"/>
      <c r="E11" s="1422"/>
      <c r="F11" s="1422"/>
      <c r="G11" s="1418"/>
      <c r="H11" s="1422"/>
      <c r="I11" s="1422"/>
      <c r="J11" s="1422"/>
    </row>
    <row r="12" spans="1:10" ht="12">
      <c r="A12" s="1430"/>
      <c r="B12" s="1432" t="s">
        <v>1011</v>
      </c>
      <c r="C12" s="1433"/>
      <c r="D12" s="1434"/>
      <c r="E12" s="1438"/>
      <c r="F12" s="1438"/>
      <c r="G12" s="1438"/>
      <c r="H12" s="1438"/>
      <c r="I12" s="1438"/>
      <c r="J12" s="1438"/>
    </row>
    <row r="13" spans="1:10" ht="12">
      <c r="A13" s="1431"/>
      <c r="B13" s="1435"/>
      <c r="C13" s="1436"/>
      <c r="D13" s="1437"/>
      <c r="E13" s="1439"/>
      <c r="F13" s="1439"/>
      <c r="G13" s="1439"/>
      <c r="H13" s="1439"/>
      <c r="I13" s="1439"/>
      <c r="J13" s="1439"/>
    </row>
    <row r="14" spans="1:10" ht="12">
      <c r="A14" s="1440" t="s">
        <v>664</v>
      </c>
      <c r="B14" s="1441" t="s">
        <v>1012</v>
      </c>
      <c r="C14" s="1442"/>
      <c r="D14" s="1443"/>
      <c r="E14" s="1438">
        <f>SUM(F14+G14+H14+I14)</f>
        <v>17</v>
      </c>
      <c r="F14" s="1438">
        <v>15</v>
      </c>
      <c r="G14" s="1438"/>
      <c r="H14" s="1438">
        <v>2</v>
      </c>
      <c r="I14" s="1438"/>
      <c r="J14" s="1438"/>
    </row>
    <row r="15" spans="1:10" ht="12">
      <c r="A15" s="1431"/>
      <c r="B15" s="1444"/>
      <c r="C15" s="1445"/>
      <c r="D15" s="1446"/>
      <c r="E15" s="1439"/>
      <c r="F15" s="1439"/>
      <c r="G15" s="1439"/>
      <c r="H15" s="1439"/>
      <c r="I15" s="1439"/>
      <c r="J15" s="1439"/>
    </row>
    <row r="16" spans="1:10" ht="12">
      <c r="A16" s="1430" t="s">
        <v>665</v>
      </c>
      <c r="B16" s="1441" t="s">
        <v>1013</v>
      </c>
      <c r="C16" s="1442"/>
      <c r="D16" s="1443"/>
      <c r="E16" s="1438">
        <f>SUM(F16+G16+H16+I16)</f>
        <v>3</v>
      </c>
      <c r="F16" s="1438">
        <v>3</v>
      </c>
      <c r="G16" s="1438"/>
      <c r="H16" s="1438"/>
      <c r="I16" s="1438"/>
      <c r="J16" s="1438"/>
    </row>
    <row r="17" spans="1:10" ht="12">
      <c r="A17" s="1431"/>
      <c r="B17" s="1444"/>
      <c r="C17" s="1445"/>
      <c r="D17" s="1446"/>
      <c r="E17" s="1439"/>
      <c r="F17" s="1439"/>
      <c r="G17" s="1439"/>
      <c r="H17" s="1439"/>
      <c r="I17" s="1439"/>
      <c r="J17" s="1439"/>
    </row>
    <row r="18" spans="1:10" ht="12">
      <c r="A18" s="1430" t="s">
        <v>666</v>
      </c>
      <c r="B18" s="1441" t="s">
        <v>1014</v>
      </c>
      <c r="C18" s="1442"/>
      <c r="D18" s="1443"/>
      <c r="E18" s="1438">
        <f>SUM(F18+G18+H18+I18)</f>
        <v>20</v>
      </c>
      <c r="F18" s="1438">
        <v>20</v>
      </c>
      <c r="G18" s="1438"/>
      <c r="H18" s="1438"/>
      <c r="I18" s="1438"/>
      <c r="J18" s="1438"/>
    </row>
    <row r="19" spans="1:10" ht="12">
      <c r="A19" s="1431"/>
      <c r="B19" s="1444"/>
      <c r="C19" s="1445"/>
      <c r="D19" s="1446"/>
      <c r="E19" s="1439"/>
      <c r="F19" s="1439"/>
      <c r="G19" s="1439"/>
      <c r="H19" s="1439"/>
      <c r="I19" s="1439"/>
      <c r="J19" s="1439"/>
    </row>
    <row r="20" spans="1:10" ht="12">
      <c r="A20" s="1440" t="s">
        <v>667</v>
      </c>
      <c r="B20" s="1441" t="s">
        <v>1015</v>
      </c>
      <c r="C20" s="1442"/>
      <c r="D20" s="1443"/>
      <c r="E20" s="1438">
        <f>SUM(F20+G20+H20+I20)</f>
        <v>32</v>
      </c>
      <c r="F20" s="1438">
        <v>32</v>
      </c>
      <c r="G20" s="1438"/>
      <c r="H20" s="1438"/>
      <c r="I20" s="1438"/>
      <c r="J20" s="1438"/>
    </row>
    <row r="21" spans="1:10" ht="12">
      <c r="A21" s="1431"/>
      <c r="B21" s="1444"/>
      <c r="C21" s="1445"/>
      <c r="D21" s="1446"/>
      <c r="E21" s="1439"/>
      <c r="F21" s="1439"/>
      <c r="G21" s="1439"/>
      <c r="H21" s="1439"/>
      <c r="I21" s="1439"/>
      <c r="J21" s="1439"/>
    </row>
    <row r="22" spans="1:10" ht="12">
      <c r="A22" s="1430" t="s">
        <v>668</v>
      </c>
      <c r="B22" s="1441" t="s">
        <v>1016</v>
      </c>
      <c r="C22" s="1442"/>
      <c r="D22" s="1443"/>
      <c r="E22" s="1438">
        <f>SUM(F22+G22+H22+I22)</f>
        <v>23</v>
      </c>
      <c r="F22" s="1438">
        <v>19</v>
      </c>
      <c r="G22" s="1438"/>
      <c r="H22" s="1438">
        <v>4</v>
      </c>
      <c r="I22" s="1438"/>
      <c r="J22" s="1438"/>
    </row>
    <row r="23" spans="1:10" ht="12">
      <c r="A23" s="1431"/>
      <c r="B23" s="1444"/>
      <c r="C23" s="1445"/>
      <c r="D23" s="1446"/>
      <c r="E23" s="1439"/>
      <c r="F23" s="1439"/>
      <c r="G23" s="1439"/>
      <c r="H23" s="1439"/>
      <c r="I23" s="1439"/>
      <c r="J23" s="1439"/>
    </row>
    <row r="24" spans="1:10" ht="12">
      <c r="A24" s="1440" t="s">
        <v>496</v>
      </c>
      <c r="B24" s="1441" t="s">
        <v>1017</v>
      </c>
      <c r="C24" s="1442"/>
      <c r="D24" s="1443"/>
      <c r="E24" s="1438">
        <f>SUM(F24+G24+H24+I24)</f>
        <v>13</v>
      </c>
      <c r="F24" s="1438">
        <v>12</v>
      </c>
      <c r="G24" s="1438"/>
      <c r="H24" s="1438">
        <v>1</v>
      </c>
      <c r="I24" s="1438"/>
      <c r="J24" s="1438"/>
    </row>
    <row r="25" spans="1:10" ht="12">
      <c r="A25" s="1431"/>
      <c r="B25" s="1444"/>
      <c r="C25" s="1445"/>
      <c r="D25" s="1446"/>
      <c r="E25" s="1439"/>
      <c r="F25" s="1439"/>
      <c r="G25" s="1439"/>
      <c r="H25" s="1439"/>
      <c r="I25" s="1439"/>
      <c r="J25" s="1439"/>
    </row>
    <row r="26" spans="1:10" ht="12">
      <c r="A26" s="1440" t="s">
        <v>931</v>
      </c>
      <c r="B26" s="1441" t="s">
        <v>1018</v>
      </c>
      <c r="C26" s="1442"/>
      <c r="D26" s="1443"/>
      <c r="E26" s="1438">
        <v>1</v>
      </c>
      <c r="F26" s="1438">
        <v>1</v>
      </c>
      <c r="G26" s="1438"/>
      <c r="H26" s="1438"/>
      <c r="I26" s="1438"/>
      <c r="J26" s="1438"/>
    </row>
    <row r="27" spans="1:10" ht="12">
      <c r="A27" s="1431"/>
      <c r="B27" s="1444"/>
      <c r="C27" s="1445"/>
      <c r="D27" s="1446"/>
      <c r="E27" s="1439"/>
      <c r="F27" s="1439"/>
      <c r="G27" s="1439"/>
      <c r="H27" s="1439"/>
      <c r="I27" s="1439"/>
      <c r="J27" s="1439"/>
    </row>
    <row r="28" spans="1:10" ht="12">
      <c r="A28" s="1430" t="s">
        <v>1019</v>
      </c>
      <c r="B28" s="1441" t="s">
        <v>1020</v>
      </c>
      <c r="C28" s="1442"/>
      <c r="D28" s="1443"/>
      <c r="E28" s="1438">
        <f>SUM(F28+G28+H28+I28)</f>
        <v>25</v>
      </c>
      <c r="F28" s="1438">
        <v>25</v>
      </c>
      <c r="G28" s="1438"/>
      <c r="H28" s="1438"/>
      <c r="I28" s="1438"/>
      <c r="J28" s="1438"/>
    </row>
    <row r="29" spans="1:10" ht="12">
      <c r="A29" s="1431"/>
      <c r="B29" s="1444"/>
      <c r="C29" s="1445"/>
      <c r="D29" s="1446"/>
      <c r="E29" s="1439"/>
      <c r="F29" s="1439"/>
      <c r="G29" s="1439"/>
      <c r="H29" s="1439"/>
      <c r="I29" s="1439"/>
      <c r="J29" s="1439"/>
    </row>
    <row r="30" spans="1:10" ht="12">
      <c r="A30" s="1430" t="s">
        <v>1021</v>
      </c>
      <c r="B30" s="1441" t="s">
        <v>1022</v>
      </c>
      <c r="C30" s="1442"/>
      <c r="D30" s="1443"/>
      <c r="E30" s="1438">
        <f>SUM(F30+G30+H30+I30)</f>
        <v>30</v>
      </c>
      <c r="F30" s="1438">
        <v>29</v>
      </c>
      <c r="G30" s="1438"/>
      <c r="H30" s="1438">
        <v>1</v>
      </c>
      <c r="I30" s="1438"/>
      <c r="J30" s="1438"/>
    </row>
    <row r="31" spans="1:10" ht="12">
      <c r="A31" s="1431"/>
      <c r="B31" s="1444"/>
      <c r="C31" s="1445"/>
      <c r="D31" s="1446"/>
      <c r="E31" s="1439"/>
      <c r="F31" s="1439"/>
      <c r="G31" s="1439"/>
      <c r="H31" s="1439"/>
      <c r="I31" s="1439"/>
      <c r="J31" s="1439"/>
    </row>
    <row r="32" spans="1:10" ht="12">
      <c r="A32" s="1440" t="s">
        <v>1023</v>
      </c>
      <c r="B32" s="1447" t="s">
        <v>441</v>
      </c>
      <c r="C32" s="1442"/>
      <c r="D32" s="1443"/>
      <c r="E32" s="1438">
        <f>SUM(F32+G32+H32+I32)</f>
        <v>12</v>
      </c>
      <c r="F32" s="1438">
        <v>10</v>
      </c>
      <c r="G32" s="1438">
        <v>2</v>
      </c>
      <c r="H32" s="1438"/>
      <c r="I32" s="1438"/>
      <c r="J32" s="1438"/>
    </row>
    <row r="33" spans="1:10" ht="12">
      <c r="A33" s="1431"/>
      <c r="B33" s="1444"/>
      <c r="C33" s="1445"/>
      <c r="D33" s="1446"/>
      <c r="E33" s="1439"/>
      <c r="F33" s="1439"/>
      <c r="G33" s="1439"/>
      <c r="H33" s="1439"/>
      <c r="I33" s="1439"/>
      <c r="J33" s="1439"/>
    </row>
    <row r="34" spans="1:10" ht="12">
      <c r="A34" s="1448" t="s">
        <v>1024</v>
      </c>
      <c r="B34" s="1447" t="s">
        <v>442</v>
      </c>
      <c r="C34" s="1442"/>
      <c r="D34" s="1443"/>
      <c r="E34" s="1438">
        <f>SUM(F34+G34+H34+I34)</f>
        <v>23</v>
      </c>
      <c r="F34" s="1438">
        <v>23</v>
      </c>
      <c r="G34" s="1438"/>
      <c r="H34" s="1438"/>
      <c r="I34" s="1438"/>
      <c r="J34" s="1438"/>
    </row>
    <row r="35" spans="1:10" ht="12">
      <c r="A35" s="1431"/>
      <c r="B35" s="1444"/>
      <c r="C35" s="1445"/>
      <c r="D35" s="1446"/>
      <c r="E35" s="1439"/>
      <c r="F35" s="1439"/>
      <c r="G35" s="1439"/>
      <c r="H35" s="1439"/>
      <c r="I35" s="1439"/>
      <c r="J35" s="1439"/>
    </row>
    <row r="36" spans="1:10" ht="12">
      <c r="A36" s="1448" t="s">
        <v>1025</v>
      </c>
      <c r="B36" s="1447" t="s">
        <v>443</v>
      </c>
      <c r="C36" s="1442"/>
      <c r="D36" s="1443"/>
      <c r="E36" s="1438">
        <f>SUM(F36+G36+H36+I36)</f>
        <v>20</v>
      </c>
      <c r="F36" s="1438">
        <v>19</v>
      </c>
      <c r="G36" s="1438">
        <v>1</v>
      </c>
      <c r="H36" s="1438"/>
      <c r="I36" s="1438"/>
      <c r="J36" s="1438"/>
    </row>
    <row r="37" spans="1:10" ht="12">
      <c r="A37" s="1431"/>
      <c r="B37" s="1444"/>
      <c r="C37" s="1445"/>
      <c r="D37" s="1446"/>
      <c r="E37" s="1439"/>
      <c r="F37" s="1439"/>
      <c r="G37" s="1439"/>
      <c r="H37" s="1439"/>
      <c r="I37" s="1439"/>
      <c r="J37" s="1439"/>
    </row>
    <row r="38" spans="1:10" ht="12">
      <c r="A38" s="1448" t="s">
        <v>1026</v>
      </c>
      <c r="B38" s="1447" t="s">
        <v>444</v>
      </c>
      <c r="C38" s="1442"/>
      <c r="D38" s="1443"/>
      <c r="E38" s="1438">
        <f>SUM(F38+G38+H38+I38)</f>
        <v>18</v>
      </c>
      <c r="F38" s="1438">
        <v>17</v>
      </c>
      <c r="G38" s="1438">
        <v>1</v>
      </c>
      <c r="H38" s="1438"/>
      <c r="I38" s="1438"/>
      <c r="J38" s="1438"/>
    </row>
    <row r="39" spans="1:10" ht="12">
      <c r="A39" s="1431"/>
      <c r="B39" s="1444"/>
      <c r="C39" s="1445"/>
      <c r="D39" s="1446"/>
      <c r="E39" s="1439"/>
      <c r="F39" s="1439"/>
      <c r="G39" s="1439"/>
      <c r="H39" s="1439"/>
      <c r="I39" s="1439"/>
      <c r="J39" s="1439"/>
    </row>
    <row r="40" spans="1:10" ht="12">
      <c r="A40" s="1440"/>
      <c r="B40" s="1432" t="s">
        <v>649</v>
      </c>
      <c r="C40" s="1433"/>
      <c r="D40" s="1434"/>
      <c r="E40" s="1449">
        <f>SUM(E14:E39)</f>
        <v>237</v>
      </c>
      <c r="F40" s="1449">
        <f>SUM(F14:F39)</f>
        <v>225</v>
      </c>
      <c r="G40" s="1449">
        <f>SUM(G14:G39)</f>
        <v>4</v>
      </c>
      <c r="H40" s="1449">
        <f>SUM(H14:H39)</f>
        <v>8</v>
      </c>
      <c r="I40" s="1449">
        <f>SUM(I14:I39)</f>
        <v>0</v>
      </c>
      <c r="J40" s="1449"/>
    </row>
    <row r="41" spans="1:10" ht="12">
      <c r="A41" s="1431"/>
      <c r="B41" s="1435"/>
      <c r="C41" s="1436"/>
      <c r="D41" s="1437"/>
      <c r="E41" s="1450"/>
      <c r="F41" s="1450"/>
      <c r="G41" s="1450"/>
      <c r="H41" s="1450"/>
      <c r="I41" s="1450"/>
      <c r="J41" s="1450"/>
    </row>
    <row r="42" spans="1:10" ht="12">
      <c r="A42" s="1451" t="s">
        <v>1028</v>
      </c>
      <c r="B42" s="1432" t="s">
        <v>1027</v>
      </c>
      <c r="C42" s="1433"/>
      <c r="D42" s="1434"/>
      <c r="E42" s="1449">
        <f>SUM(F42+G42+H42+I42)</f>
        <v>77</v>
      </c>
      <c r="F42" s="1449">
        <v>55</v>
      </c>
      <c r="G42" s="1449"/>
      <c r="H42" s="1449">
        <v>22</v>
      </c>
      <c r="I42" s="1449"/>
      <c r="J42" s="1449"/>
    </row>
    <row r="43" spans="1:10" ht="12">
      <c r="A43" s="1431"/>
      <c r="B43" s="1435"/>
      <c r="C43" s="1436"/>
      <c r="D43" s="1437"/>
      <c r="E43" s="1450"/>
      <c r="F43" s="1450"/>
      <c r="G43" s="1450"/>
      <c r="H43" s="1450"/>
      <c r="I43" s="1450"/>
      <c r="J43" s="1450"/>
    </row>
    <row r="44" spans="1:10" ht="12.75">
      <c r="A44" s="786"/>
      <c r="B44" s="785"/>
      <c r="C44" s="785"/>
      <c r="D44" s="785"/>
      <c r="E44" s="787"/>
      <c r="F44" s="787"/>
      <c r="G44" s="787"/>
      <c r="H44" s="787"/>
      <c r="I44" s="787"/>
      <c r="J44" s="787"/>
    </row>
    <row r="45" spans="1:10" ht="12.75">
      <c r="A45" s="788"/>
      <c r="B45" s="789"/>
      <c r="C45" s="789"/>
      <c r="D45" s="789"/>
      <c r="E45" s="790"/>
      <c r="F45" s="790"/>
      <c r="G45" s="790"/>
      <c r="H45" s="790"/>
      <c r="I45" s="790"/>
      <c r="J45" s="790"/>
    </row>
    <row r="46" spans="1:10" ht="12.75">
      <c r="A46" s="788"/>
      <c r="B46" s="789"/>
      <c r="C46" s="789"/>
      <c r="D46" s="789"/>
      <c r="E46" s="790"/>
      <c r="F46" s="790"/>
      <c r="G46" s="790"/>
      <c r="H46" s="790"/>
      <c r="I46" s="790"/>
      <c r="J46" s="790"/>
    </row>
    <row r="47" spans="1:10" ht="12.75">
      <c r="A47" s="788"/>
      <c r="B47" s="789"/>
      <c r="C47" s="789"/>
      <c r="D47" s="789"/>
      <c r="E47" s="790"/>
      <c r="F47" s="790"/>
      <c r="G47" s="790"/>
      <c r="H47" s="790"/>
      <c r="I47" s="790"/>
      <c r="J47" s="790"/>
    </row>
    <row r="48" spans="1:10" ht="12.75">
      <c r="A48" s="788"/>
      <c r="B48" s="789"/>
      <c r="C48" s="789"/>
      <c r="D48" s="789"/>
      <c r="E48" s="790"/>
      <c r="F48" s="790"/>
      <c r="G48" s="790"/>
      <c r="H48" s="790"/>
      <c r="I48" s="790"/>
      <c r="J48" s="790"/>
    </row>
    <row r="49" spans="1:10" ht="12.75">
      <c r="A49" s="788"/>
      <c r="B49" s="789"/>
      <c r="C49" s="789"/>
      <c r="D49" s="789"/>
      <c r="E49" s="790"/>
      <c r="F49" s="790"/>
      <c r="G49" s="790"/>
      <c r="H49" s="790"/>
      <c r="I49" s="790"/>
      <c r="J49" s="790"/>
    </row>
    <row r="50" spans="1:10" ht="12.75">
      <c r="A50" s="788"/>
      <c r="B50" s="789"/>
      <c r="C50" s="789"/>
      <c r="D50" s="789"/>
      <c r="E50" s="790"/>
      <c r="F50" s="790"/>
      <c r="G50" s="790"/>
      <c r="H50" s="790"/>
      <c r="I50" s="790"/>
      <c r="J50" s="790"/>
    </row>
    <row r="51" spans="1:10" ht="12">
      <c r="A51" s="1430" t="s">
        <v>1028</v>
      </c>
      <c r="B51" s="1441" t="s">
        <v>1029</v>
      </c>
      <c r="C51" s="1442"/>
      <c r="D51" s="1443"/>
      <c r="E51" s="1438">
        <f>SUM(F51+G51+H51+I51)</f>
        <v>30</v>
      </c>
      <c r="F51" s="1438">
        <v>30</v>
      </c>
      <c r="G51" s="1438"/>
      <c r="H51" s="1438"/>
      <c r="I51" s="1438"/>
      <c r="J51" s="1438"/>
    </row>
    <row r="52" spans="1:10" ht="12">
      <c r="A52" s="1431"/>
      <c r="B52" s="1444"/>
      <c r="C52" s="1445"/>
      <c r="D52" s="1446"/>
      <c r="E52" s="1439"/>
      <c r="F52" s="1439"/>
      <c r="G52" s="1439"/>
      <c r="H52" s="1439"/>
      <c r="I52" s="1439"/>
      <c r="J52" s="1439"/>
    </row>
    <row r="53" spans="1:10" ht="12">
      <c r="A53" s="1440" t="s">
        <v>1030</v>
      </c>
      <c r="B53" s="1441" t="s">
        <v>1031</v>
      </c>
      <c r="C53" s="1442"/>
      <c r="D53" s="1443"/>
      <c r="E53" s="1438">
        <f>SUM(F53+G53+H53+I53)</f>
        <v>37</v>
      </c>
      <c r="F53" s="1438">
        <v>37</v>
      </c>
      <c r="G53" s="1438"/>
      <c r="H53" s="1438"/>
      <c r="I53" s="1438"/>
      <c r="J53" s="1438"/>
    </row>
    <row r="54" spans="1:10" ht="12">
      <c r="A54" s="1431"/>
      <c r="B54" s="1444"/>
      <c r="C54" s="1445"/>
      <c r="D54" s="1446"/>
      <c r="E54" s="1439"/>
      <c r="F54" s="1439"/>
      <c r="G54" s="1439"/>
      <c r="H54" s="1439"/>
      <c r="I54" s="1439"/>
      <c r="J54" s="1439"/>
    </row>
    <row r="55" spans="1:10" ht="12">
      <c r="A55" s="1440" t="s">
        <v>1032</v>
      </c>
      <c r="B55" s="1441" t="s">
        <v>1033</v>
      </c>
      <c r="C55" s="1442"/>
      <c r="D55" s="1443"/>
      <c r="E55" s="1438">
        <f>SUM(F55+G55+H55+I55)</f>
        <v>15</v>
      </c>
      <c r="F55" s="1438">
        <v>15</v>
      </c>
      <c r="G55" s="1438"/>
      <c r="H55" s="1438"/>
      <c r="I55" s="1438"/>
      <c r="J55" s="1438"/>
    </row>
    <row r="56" spans="1:10" ht="12">
      <c r="A56" s="1431"/>
      <c r="B56" s="1444"/>
      <c r="C56" s="1445"/>
      <c r="D56" s="1446"/>
      <c r="E56" s="1439"/>
      <c r="F56" s="1439"/>
      <c r="G56" s="1439"/>
      <c r="H56" s="1439"/>
      <c r="I56" s="1439"/>
      <c r="J56" s="1439"/>
    </row>
    <row r="57" spans="1:10" ht="12">
      <c r="A57" s="1430" t="s">
        <v>1034</v>
      </c>
      <c r="B57" s="1441" t="s">
        <v>1035</v>
      </c>
      <c r="C57" s="1442"/>
      <c r="D57" s="1443"/>
      <c r="E57" s="1438">
        <f>SUM(F57+G57+H57+I57)</f>
        <v>58</v>
      </c>
      <c r="F57" s="1438">
        <v>58</v>
      </c>
      <c r="G57" s="1438"/>
      <c r="H57" s="1438"/>
      <c r="I57" s="1438"/>
      <c r="J57" s="1438"/>
    </row>
    <row r="58" spans="1:10" ht="12">
      <c r="A58" s="1431"/>
      <c r="B58" s="1444"/>
      <c r="C58" s="1445"/>
      <c r="D58" s="1446"/>
      <c r="E58" s="1439"/>
      <c r="F58" s="1439"/>
      <c r="G58" s="1439"/>
      <c r="H58" s="1439"/>
      <c r="I58" s="1439"/>
      <c r="J58" s="1439"/>
    </row>
    <row r="59" spans="1:10" ht="12">
      <c r="A59" s="1440" t="s">
        <v>1036</v>
      </c>
      <c r="B59" s="1441" t="s">
        <v>1037</v>
      </c>
      <c r="C59" s="1442"/>
      <c r="D59" s="1443"/>
      <c r="E59" s="1438">
        <f>SUM(F59+G59+H59+I59)</f>
        <v>30</v>
      </c>
      <c r="F59" s="1438">
        <v>29</v>
      </c>
      <c r="G59" s="1438"/>
      <c r="H59" s="1438"/>
      <c r="I59" s="1438">
        <v>1</v>
      </c>
      <c r="J59" s="1438"/>
    </row>
    <row r="60" spans="1:10" ht="12">
      <c r="A60" s="1431"/>
      <c r="B60" s="1444"/>
      <c r="C60" s="1445"/>
      <c r="D60" s="1446"/>
      <c r="E60" s="1439"/>
      <c r="F60" s="1439"/>
      <c r="G60" s="1439"/>
      <c r="H60" s="1439"/>
      <c r="I60" s="1439"/>
      <c r="J60" s="1439"/>
    </row>
    <row r="61" spans="1:10" ht="12">
      <c r="A61" s="1440" t="s">
        <v>1038</v>
      </c>
      <c r="B61" s="1441" t="s">
        <v>1039</v>
      </c>
      <c r="C61" s="1442"/>
      <c r="D61" s="1443"/>
      <c r="E61" s="1438">
        <f>SUM(F61+G61+H61+I61)</f>
        <v>23</v>
      </c>
      <c r="F61" s="1438">
        <v>23</v>
      </c>
      <c r="G61" s="1438"/>
      <c r="H61" s="1438"/>
      <c r="I61" s="1438"/>
      <c r="J61" s="1438"/>
    </row>
    <row r="62" spans="1:10" ht="12">
      <c r="A62" s="1431"/>
      <c r="B62" s="1444"/>
      <c r="C62" s="1445"/>
      <c r="D62" s="1446"/>
      <c r="E62" s="1439"/>
      <c r="F62" s="1439"/>
      <c r="G62" s="1439"/>
      <c r="H62" s="1439"/>
      <c r="I62" s="1439"/>
      <c r="J62" s="1439"/>
    </row>
    <row r="63" spans="1:10" ht="12">
      <c r="A63" s="1440" t="s">
        <v>1040</v>
      </c>
      <c r="B63" s="1441" t="s">
        <v>1041</v>
      </c>
      <c r="C63" s="1442"/>
      <c r="D63" s="1443"/>
      <c r="E63" s="1438">
        <f>SUM(F63+G63+H63+I63)</f>
        <v>15</v>
      </c>
      <c r="F63" s="1438">
        <v>15</v>
      </c>
      <c r="G63" s="1438"/>
      <c r="H63" s="1438"/>
      <c r="I63" s="1438"/>
      <c r="J63" s="1438"/>
    </row>
    <row r="64" spans="1:10" ht="12">
      <c r="A64" s="1431"/>
      <c r="B64" s="1444"/>
      <c r="C64" s="1445"/>
      <c r="D64" s="1446"/>
      <c r="E64" s="1439"/>
      <c r="F64" s="1439"/>
      <c r="G64" s="1439"/>
      <c r="H64" s="1439"/>
      <c r="I64" s="1439"/>
      <c r="J64" s="1439"/>
    </row>
    <row r="65" spans="1:10" ht="12">
      <c r="A65" s="1440" t="s">
        <v>1042</v>
      </c>
      <c r="B65" s="1441" t="s">
        <v>1043</v>
      </c>
      <c r="C65" s="1442"/>
      <c r="D65" s="1443"/>
      <c r="E65" s="1438">
        <f>SUM(F65+G65+H65+I65)</f>
        <v>15</v>
      </c>
      <c r="F65" s="1438">
        <v>15</v>
      </c>
      <c r="G65" s="1438"/>
      <c r="H65" s="1438"/>
      <c r="I65" s="1438"/>
      <c r="J65" s="1438"/>
    </row>
    <row r="66" spans="1:10" ht="12">
      <c r="A66" s="1431"/>
      <c r="B66" s="1444"/>
      <c r="C66" s="1445"/>
      <c r="D66" s="1446"/>
      <c r="E66" s="1439"/>
      <c r="F66" s="1439"/>
      <c r="G66" s="1439"/>
      <c r="H66" s="1439"/>
      <c r="I66" s="1439"/>
      <c r="J66" s="1439"/>
    </row>
    <row r="67" spans="1:10" ht="12">
      <c r="A67" s="1440" t="s">
        <v>1044</v>
      </c>
      <c r="B67" s="1441" t="s">
        <v>1045</v>
      </c>
      <c r="C67" s="1442"/>
      <c r="D67" s="1443"/>
      <c r="E67" s="1438">
        <f>SUM(F67+G67+H67+I67)</f>
        <v>15</v>
      </c>
      <c r="F67" s="1438">
        <v>15</v>
      </c>
      <c r="G67" s="1438"/>
      <c r="H67" s="1438"/>
      <c r="I67" s="1438"/>
      <c r="J67" s="1438"/>
    </row>
    <row r="68" spans="1:10" ht="12">
      <c r="A68" s="1431"/>
      <c r="B68" s="1444"/>
      <c r="C68" s="1445"/>
      <c r="D68" s="1446"/>
      <c r="E68" s="1439"/>
      <c r="F68" s="1439"/>
      <c r="G68" s="1439"/>
      <c r="H68" s="1439"/>
      <c r="I68" s="1439"/>
      <c r="J68" s="1439"/>
    </row>
    <row r="69" spans="1:10" ht="12">
      <c r="A69" s="1440" t="s">
        <v>1046</v>
      </c>
      <c r="B69" s="1441" t="s">
        <v>1047</v>
      </c>
      <c r="C69" s="1442"/>
      <c r="D69" s="1443"/>
      <c r="E69" s="1438">
        <f>SUM(F69+G69+H69+I69)</f>
        <v>238</v>
      </c>
      <c r="F69" s="1438">
        <v>238</v>
      </c>
      <c r="G69" s="1438"/>
      <c r="H69" s="1438"/>
      <c r="I69" s="1438"/>
      <c r="J69" s="1438"/>
    </row>
    <row r="70" spans="1:10" ht="12">
      <c r="A70" s="1431"/>
      <c r="B70" s="1444"/>
      <c r="C70" s="1445"/>
      <c r="D70" s="1446"/>
      <c r="E70" s="1439"/>
      <c r="F70" s="1439"/>
      <c r="G70" s="1439"/>
      <c r="H70" s="1439"/>
      <c r="I70" s="1439"/>
      <c r="J70" s="1439"/>
    </row>
    <row r="71" spans="1:10" ht="12">
      <c r="A71" s="1440" t="s">
        <v>1048</v>
      </c>
      <c r="B71" s="1441" t="s">
        <v>1049</v>
      </c>
      <c r="C71" s="1442"/>
      <c r="D71" s="1443"/>
      <c r="E71" s="1438">
        <f>SUM(F71+G71+H71+I71)</f>
        <v>124</v>
      </c>
      <c r="F71" s="1438">
        <v>75</v>
      </c>
      <c r="G71" s="1438">
        <v>1</v>
      </c>
      <c r="H71" s="1438">
        <v>48</v>
      </c>
      <c r="I71" s="1438"/>
      <c r="J71" s="1438"/>
    </row>
    <row r="72" spans="1:10" ht="12">
      <c r="A72" s="1431"/>
      <c r="B72" s="1444"/>
      <c r="C72" s="1445"/>
      <c r="D72" s="1446"/>
      <c r="E72" s="1439"/>
      <c r="F72" s="1439"/>
      <c r="G72" s="1439"/>
      <c r="H72" s="1439"/>
      <c r="I72" s="1439"/>
      <c r="J72" s="1439"/>
    </row>
    <row r="73" spans="1:10" ht="12">
      <c r="A73" s="1440" t="s">
        <v>1050</v>
      </c>
      <c r="B73" s="1441" t="s">
        <v>847</v>
      </c>
      <c r="C73" s="1442"/>
      <c r="D73" s="1443"/>
      <c r="E73" s="1438">
        <f>SUM(F73+G73+H73+I73)</f>
        <v>144</v>
      </c>
      <c r="F73" s="1438">
        <v>113</v>
      </c>
      <c r="G73" s="1438">
        <v>4</v>
      </c>
      <c r="H73" s="1438">
        <v>24</v>
      </c>
      <c r="I73" s="1438">
        <v>3</v>
      </c>
      <c r="J73" s="1438"/>
    </row>
    <row r="74" spans="1:10" ht="12" customHeight="1">
      <c r="A74" s="1431"/>
      <c r="B74" s="1444"/>
      <c r="C74" s="1445"/>
      <c r="D74" s="1446"/>
      <c r="E74" s="1439"/>
      <c r="F74" s="1439"/>
      <c r="G74" s="1439"/>
      <c r="H74" s="1439"/>
      <c r="I74" s="1439"/>
      <c r="J74" s="1439"/>
    </row>
    <row r="75" spans="1:10" ht="12">
      <c r="A75" s="1440" t="s">
        <v>1051</v>
      </c>
      <c r="B75" s="1441" t="s">
        <v>1052</v>
      </c>
      <c r="C75" s="1442"/>
      <c r="D75" s="1443"/>
      <c r="E75" s="1438">
        <f>SUM(F75+G75+H75+I75)</f>
        <v>31</v>
      </c>
      <c r="F75" s="1438">
        <v>31</v>
      </c>
      <c r="G75" s="1438"/>
      <c r="H75" s="1438"/>
      <c r="I75" s="1438"/>
      <c r="J75" s="1438"/>
    </row>
    <row r="76" spans="1:10" ht="11.25" customHeight="1">
      <c r="A76" s="1431"/>
      <c r="B76" s="1444"/>
      <c r="C76" s="1445"/>
      <c r="D76" s="1446"/>
      <c r="E76" s="1439"/>
      <c r="F76" s="1439"/>
      <c r="G76" s="1439"/>
      <c r="H76" s="1439"/>
      <c r="I76" s="1439"/>
      <c r="J76" s="1439"/>
    </row>
    <row r="77" spans="1:10" ht="12">
      <c r="A77" s="1430"/>
      <c r="B77" s="1432" t="s">
        <v>1053</v>
      </c>
      <c r="C77" s="1433"/>
      <c r="D77" s="1434"/>
      <c r="E77" s="1449">
        <f aca="true" t="shared" si="0" ref="E77:J77">SUM(E51:E76)</f>
        <v>775</v>
      </c>
      <c r="F77" s="1449">
        <f t="shared" si="0"/>
        <v>694</v>
      </c>
      <c r="G77" s="1449">
        <f t="shared" si="0"/>
        <v>5</v>
      </c>
      <c r="H77" s="1449">
        <f t="shared" si="0"/>
        <v>72</v>
      </c>
      <c r="I77" s="1449">
        <f t="shared" si="0"/>
        <v>4</v>
      </c>
      <c r="J77" s="1449">
        <f t="shared" si="0"/>
        <v>0</v>
      </c>
    </row>
    <row r="78" spans="1:10" ht="12">
      <c r="A78" s="1431"/>
      <c r="B78" s="1435"/>
      <c r="C78" s="1436"/>
      <c r="D78" s="1437"/>
      <c r="E78" s="1450"/>
      <c r="F78" s="1450"/>
      <c r="G78" s="1450"/>
      <c r="H78" s="1450"/>
      <c r="I78" s="1450"/>
      <c r="J78" s="1450"/>
    </row>
    <row r="79" spans="1:10" ht="12">
      <c r="A79" s="1430"/>
      <c r="B79" s="1432" t="s">
        <v>649</v>
      </c>
      <c r="C79" s="1433"/>
      <c r="D79" s="1434"/>
      <c r="E79" s="1449">
        <f aca="true" t="shared" si="1" ref="E79:J79">SUM(E77+E42+E40)</f>
        <v>1089</v>
      </c>
      <c r="F79" s="1449">
        <f t="shared" si="1"/>
        <v>974</v>
      </c>
      <c r="G79" s="1449">
        <f t="shared" si="1"/>
        <v>9</v>
      </c>
      <c r="H79" s="1449">
        <f t="shared" si="1"/>
        <v>102</v>
      </c>
      <c r="I79" s="1449">
        <f t="shared" si="1"/>
        <v>4</v>
      </c>
      <c r="J79" s="1449">
        <f t="shared" si="1"/>
        <v>0</v>
      </c>
    </row>
    <row r="80" spans="1:10" ht="12">
      <c r="A80" s="1431"/>
      <c r="B80" s="1435"/>
      <c r="C80" s="1436"/>
      <c r="D80" s="1437"/>
      <c r="E80" s="1450"/>
      <c r="F80" s="1450"/>
      <c r="G80" s="1450"/>
      <c r="H80" s="1450"/>
      <c r="I80" s="1450"/>
      <c r="J80" s="1450"/>
    </row>
  </sheetData>
  <sheetProtection/>
  <mergeCells count="261">
    <mergeCell ref="I79:I80"/>
    <mergeCell ref="J79:J80"/>
    <mergeCell ref="I36:I37"/>
    <mergeCell ref="J36:J37"/>
    <mergeCell ref="A36:A37"/>
    <mergeCell ref="B36:D37"/>
    <mergeCell ref="E36:E37"/>
    <mergeCell ref="F36:F37"/>
    <mergeCell ref="G36:G37"/>
    <mergeCell ref="H36:H37"/>
    <mergeCell ref="A79:A80"/>
    <mergeCell ref="B79:D80"/>
    <mergeCell ref="E79:E80"/>
    <mergeCell ref="F79:F80"/>
    <mergeCell ref="G79:G80"/>
    <mergeCell ref="H79:H80"/>
    <mergeCell ref="I75:I76"/>
    <mergeCell ref="J75:J76"/>
    <mergeCell ref="G73:G74"/>
    <mergeCell ref="H73:H74"/>
    <mergeCell ref="A77:A78"/>
    <mergeCell ref="B77:D78"/>
    <mergeCell ref="E77:E78"/>
    <mergeCell ref="F77:F78"/>
    <mergeCell ref="I77:I78"/>
    <mergeCell ref="J77:J78"/>
    <mergeCell ref="A75:A76"/>
    <mergeCell ref="B75:D76"/>
    <mergeCell ref="E75:E76"/>
    <mergeCell ref="F75:F76"/>
    <mergeCell ref="G77:G78"/>
    <mergeCell ref="H77:H78"/>
    <mergeCell ref="G75:G76"/>
    <mergeCell ref="H75:H76"/>
    <mergeCell ref="I71:I72"/>
    <mergeCell ref="J71:J72"/>
    <mergeCell ref="A73:A74"/>
    <mergeCell ref="B73:D74"/>
    <mergeCell ref="E73:E74"/>
    <mergeCell ref="F73:F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I69:I70"/>
    <mergeCell ref="J69:J70"/>
    <mergeCell ref="G69:G70"/>
    <mergeCell ref="H69:H70"/>
    <mergeCell ref="G65:G66"/>
    <mergeCell ref="H65:H66"/>
    <mergeCell ref="A69:A70"/>
    <mergeCell ref="B69:D70"/>
    <mergeCell ref="E69:E70"/>
    <mergeCell ref="F69:F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G57:G58"/>
    <mergeCell ref="H57:H58"/>
    <mergeCell ref="A61:A62"/>
    <mergeCell ref="B61:D62"/>
    <mergeCell ref="E61:E62"/>
    <mergeCell ref="F61:F62"/>
    <mergeCell ref="I61:I62"/>
    <mergeCell ref="J61:J62"/>
    <mergeCell ref="A59:A60"/>
    <mergeCell ref="B59:D60"/>
    <mergeCell ref="E59:E60"/>
    <mergeCell ref="F59:F60"/>
    <mergeCell ref="G61:G62"/>
    <mergeCell ref="H61:H62"/>
    <mergeCell ref="G59:G60"/>
    <mergeCell ref="H59:H60"/>
    <mergeCell ref="I55:I56"/>
    <mergeCell ref="J55:J56"/>
    <mergeCell ref="A57:A58"/>
    <mergeCell ref="B57:D58"/>
    <mergeCell ref="E57:E58"/>
    <mergeCell ref="F57:F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I53:I54"/>
    <mergeCell ref="J53:J54"/>
    <mergeCell ref="G53:G54"/>
    <mergeCell ref="H53:H54"/>
    <mergeCell ref="G42:G43"/>
    <mergeCell ref="H42:H43"/>
    <mergeCell ref="A53:A54"/>
    <mergeCell ref="B53:D54"/>
    <mergeCell ref="E53:E54"/>
    <mergeCell ref="F53:F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I42:I43"/>
    <mergeCell ref="J42:J43"/>
    <mergeCell ref="A40:A41"/>
    <mergeCell ref="B40:D41"/>
    <mergeCell ref="E40:E41"/>
    <mergeCell ref="F40:F41"/>
    <mergeCell ref="G40:G41"/>
    <mergeCell ref="H40:H41"/>
    <mergeCell ref="I34:I35"/>
    <mergeCell ref="J34:J35"/>
    <mergeCell ref="G32:G33"/>
    <mergeCell ref="H32:H33"/>
    <mergeCell ref="A38:A39"/>
    <mergeCell ref="B38:D39"/>
    <mergeCell ref="E38:E39"/>
    <mergeCell ref="F38:F39"/>
    <mergeCell ref="I38:I39"/>
    <mergeCell ref="J38:J39"/>
    <mergeCell ref="A34:A35"/>
    <mergeCell ref="B34:D35"/>
    <mergeCell ref="E34:E35"/>
    <mergeCell ref="F34:F35"/>
    <mergeCell ref="G38:G39"/>
    <mergeCell ref="H38:H39"/>
    <mergeCell ref="G34:G35"/>
    <mergeCell ref="H34:H35"/>
    <mergeCell ref="I30:I31"/>
    <mergeCell ref="J30:J31"/>
    <mergeCell ref="A32:A33"/>
    <mergeCell ref="B32:D33"/>
    <mergeCell ref="E32:E33"/>
    <mergeCell ref="F32:F33"/>
    <mergeCell ref="I32:I33"/>
    <mergeCell ref="J32:J33"/>
    <mergeCell ref="A30:A31"/>
    <mergeCell ref="B30:D31"/>
    <mergeCell ref="E30:E31"/>
    <mergeCell ref="F30:F31"/>
    <mergeCell ref="G30:G31"/>
    <mergeCell ref="H30:H31"/>
    <mergeCell ref="I26:I27"/>
    <mergeCell ref="J26:J27"/>
    <mergeCell ref="I28:I29"/>
    <mergeCell ref="J28:J29"/>
    <mergeCell ref="G28:G29"/>
    <mergeCell ref="H28:H29"/>
    <mergeCell ref="G24:G25"/>
    <mergeCell ref="H24:H25"/>
    <mergeCell ref="A28:A29"/>
    <mergeCell ref="B28:D29"/>
    <mergeCell ref="E28:E29"/>
    <mergeCell ref="F28:F29"/>
    <mergeCell ref="A26:A27"/>
    <mergeCell ref="B26:D27"/>
    <mergeCell ref="E26:E27"/>
    <mergeCell ref="F26:F27"/>
    <mergeCell ref="G26:G27"/>
    <mergeCell ref="H26:H27"/>
    <mergeCell ref="I22:I23"/>
    <mergeCell ref="J22:J23"/>
    <mergeCell ref="A24:A25"/>
    <mergeCell ref="B24:D25"/>
    <mergeCell ref="E24:E25"/>
    <mergeCell ref="F24:F25"/>
    <mergeCell ref="I24:I25"/>
    <mergeCell ref="J24:J25"/>
    <mergeCell ref="A22:A23"/>
    <mergeCell ref="B22:D23"/>
    <mergeCell ref="E22:E23"/>
    <mergeCell ref="F22:F23"/>
    <mergeCell ref="G22:G23"/>
    <mergeCell ref="H22:H23"/>
    <mergeCell ref="A20:A21"/>
    <mergeCell ref="B20:D21"/>
    <mergeCell ref="E20:E21"/>
    <mergeCell ref="F20:F21"/>
    <mergeCell ref="I20:I21"/>
    <mergeCell ref="J20:J21"/>
    <mergeCell ref="G20:G21"/>
    <mergeCell ref="H20:H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5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" width="6.875" style="791" customWidth="1"/>
    <col min="2" max="4" width="9.125" style="791" customWidth="1"/>
    <col min="5" max="5" width="23.50390625" style="791" customWidth="1"/>
    <col min="6" max="6" width="20.875" style="791" customWidth="1"/>
    <col min="7" max="7" width="18.50390625" style="791" customWidth="1"/>
    <col min="8" max="8" width="21.125" style="791" customWidth="1"/>
    <col min="9" max="9" width="18.50390625" style="791" customWidth="1"/>
    <col min="10" max="16384" width="9.125" style="791" customWidth="1"/>
  </cols>
  <sheetData>
    <row r="2" spans="1:9" ht="15">
      <c r="A2" s="1452" t="s">
        <v>1054</v>
      </c>
      <c r="B2" s="1452"/>
      <c r="C2" s="1452"/>
      <c r="D2" s="1452"/>
      <c r="E2" s="1452"/>
      <c r="F2" s="1453"/>
      <c r="G2" s="1453"/>
      <c r="H2" s="1453"/>
      <c r="I2" s="1453"/>
    </row>
    <row r="3" spans="1:9" ht="18" customHeight="1">
      <c r="A3" s="1452" t="s">
        <v>1131</v>
      </c>
      <c r="B3" s="1452"/>
      <c r="C3" s="1452"/>
      <c r="D3" s="1452"/>
      <c r="E3" s="1452"/>
      <c r="F3" s="1453"/>
      <c r="G3" s="1453"/>
      <c r="H3" s="1453"/>
      <c r="I3" s="1453"/>
    </row>
    <row r="7" spans="1:9" ht="16.5" customHeight="1">
      <c r="A7" s="792"/>
      <c r="B7" s="792"/>
      <c r="C7" s="792"/>
      <c r="D7" s="792"/>
      <c r="E7" s="792"/>
      <c r="F7" s="792"/>
      <c r="G7" s="792"/>
      <c r="H7" s="792"/>
      <c r="I7" s="793" t="s">
        <v>688</v>
      </c>
    </row>
    <row r="8" spans="1:9" ht="21.75" customHeight="1">
      <c r="A8" s="1454" t="s">
        <v>811</v>
      </c>
      <c r="B8" s="1456" t="s">
        <v>1055</v>
      </c>
      <c r="C8" s="1456"/>
      <c r="D8" s="1456"/>
      <c r="E8" s="1456"/>
      <c r="F8" s="1458" t="s">
        <v>1056</v>
      </c>
      <c r="G8" s="1459"/>
      <c r="H8" s="1458" t="s">
        <v>1057</v>
      </c>
      <c r="I8" s="1459"/>
    </row>
    <row r="9" spans="1:9" ht="27" customHeight="1">
      <c r="A9" s="1455"/>
      <c r="B9" s="1457"/>
      <c r="C9" s="1457"/>
      <c r="D9" s="1457"/>
      <c r="E9" s="1457"/>
      <c r="F9" s="794" t="s">
        <v>1058</v>
      </c>
      <c r="G9" s="794" t="s">
        <v>1059</v>
      </c>
      <c r="H9" s="794" t="s">
        <v>1058</v>
      </c>
      <c r="I9" s="794" t="s">
        <v>1059</v>
      </c>
    </row>
    <row r="10" spans="1:9" ht="21.75" customHeight="1">
      <c r="A10" s="795" t="s">
        <v>664</v>
      </c>
      <c r="B10" s="796" t="s">
        <v>1060</v>
      </c>
      <c r="C10" s="797"/>
      <c r="D10" s="797"/>
      <c r="E10" s="797"/>
      <c r="F10" s="798" t="s">
        <v>1061</v>
      </c>
      <c r="G10" s="799">
        <v>500</v>
      </c>
      <c r="H10" s="800" t="s">
        <v>1062</v>
      </c>
      <c r="I10" s="799">
        <v>350000</v>
      </c>
    </row>
    <row r="11" spans="1:9" ht="21.75" customHeight="1">
      <c r="A11" s="795" t="s">
        <v>665</v>
      </c>
      <c r="B11" s="796" t="s">
        <v>1063</v>
      </c>
      <c r="C11" s="797"/>
      <c r="D11" s="797"/>
      <c r="E11" s="797"/>
      <c r="F11" s="798" t="s">
        <v>1061</v>
      </c>
      <c r="G11" s="799"/>
      <c r="H11" s="800" t="s">
        <v>1062</v>
      </c>
      <c r="I11" s="799">
        <v>400000</v>
      </c>
    </row>
    <row r="12" spans="1:9" ht="21.75" customHeight="1">
      <c r="A12" s="795" t="s">
        <v>666</v>
      </c>
      <c r="B12" s="796" t="s">
        <v>1064</v>
      </c>
      <c r="C12" s="797"/>
      <c r="D12" s="797"/>
      <c r="E12" s="797"/>
      <c r="F12" s="800" t="s">
        <v>1061</v>
      </c>
      <c r="G12" s="799">
        <v>100</v>
      </c>
      <c r="H12" s="800" t="s">
        <v>1062</v>
      </c>
      <c r="I12" s="799">
        <v>5000</v>
      </c>
    </row>
    <row r="13" spans="1:9" ht="21.75" customHeight="1">
      <c r="A13" s="795" t="s">
        <v>667</v>
      </c>
      <c r="B13" s="797" t="s">
        <v>1065</v>
      </c>
      <c r="C13" s="797"/>
      <c r="D13" s="797"/>
      <c r="E13" s="797"/>
      <c r="F13" s="798"/>
      <c r="G13" s="799"/>
      <c r="H13" s="800" t="s">
        <v>1066</v>
      </c>
      <c r="I13" s="799">
        <v>3027</v>
      </c>
    </row>
    <row r="14" spans="1:9" ht="21.75" customHeight="1">
      <c r="A14" s="795" t="s">
        <v>668</v>
      </c>
      <c r="B14" s="797" t="s">
        <v>1067</v>
      </c>
      <c r="C14" s="797"/>
      <c r="D14" s="797"/>
      <c r="E14" s="797"/>
      <c r="F14" s="798"/>
      <c r="G14" s="799"/>
      <c r="H14" s="800" t="s">
        <v>1066</v>
      </c>
      <c r="I14" s="799">
        <v>1775</v>
      </c>
    </row>
    <row r="15" spans="1:9" ht="21.75" customHeight="1">
      <c r="A15" s="801" t="s">
        <v>496</v>
      </c>
      <c r="B15" s="802" t="s">
        <v>1068</v>
      </c>
      <c r="C15" s="802"/>
      <c r="D15" s="802"/>
      <c r="E15" s="802"/>
      <c r="F15" s="803"/>
      <c r="G15" s="804"/>
      <c r="H15" s="805" t="s">
        <v>1069</v>
      </c>
      <c r="I15" s="804">
        <v>82320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7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48"/>
  <sheetViews>
    <sheetView zoomScale="75" zoomScaleNormal="75" zoomScaleSheetLayoutView="75" zoomScalePageLayoutView="0" workbookViewId="0" topLeftCell="A1">
      <pane ySplit="9" topLeftCell="A135" activePane="bottomLeft" state="frozen"/>
      <selection pane="topLeft" activeCell="A1" sqref="A1"/>
      <selection pane="bottomLeft" activeCell="C146" sqref="C146"/>
    </sheetView>
  </sheetViews>
  <sheetFormatPr defaultColWidth="9.125" defaultRowHeight="12.75"/>
  <cols>
    <col min="1" max="1" width="9.125" style="806" customWidth="1"/>
    <col min="2" max="2" width="63.50390625" style="806" customWidth="1"/>
    <col min="3" max="3" width="13.00390625" style="806" customWidth="1"/>
    <col min="4" max="4" width="13.875" style="806" customWidth="1"/>
    <col min="5" max="5" width="15.125" style="806" customWidth="1"/>
    <col min="6" max="6" width="14.875" style="806" customWidth="1"/>
    <col min="7" max="7" width="14.00390625" style="806" bestFit="1" customWidth="1"/>
    <col min="8" max="8" width="12.00390625" style="806" bestFit="1" customWidth="1"/>
    <col min="9" max="9" width="13.875" style="806" bestFit="1" customWidth="1"/>
    <col min="10" max="10" width="12.00390625" style="806" bestFit="1" customWidth="1"/>
    <col min="11" max="11" width="11.00390625" style="806" customWidth="1"/>
    <col min="12" max="13" width="10.50390625" style="806" customWidth="1"/>
    <col min="14" max="14" width="9.875" style="806" customWidth="1"/>
    <col min="15" max="16384" width="9.125" style="806" customWidth="1"/>
  </cols>
  <sheetData>
    <row r="3" spans="1:14" ht="18.75" customHeight="1">
      <c r="A3" s="1460" t="s">
        <v>1070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</row>
    <row r="4" spans="1:14" ht="15">
      <c r="A4" s="807"/>
      <c r="B4" s="1461" t="s">
        <v>1071</v>
      </c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807"/>
    </row>
    <row r="5" spans="1:14" ht="15">
      <c r="A5" s="807"/>
      <c r="B5" s="1461" t="s">
        <v>1158</v>
      </c>
      <c r="C5" s="1461"/>
      <c r="D5" s="1461"/>
      <c r="E5" s="1461"/>
      <c r="F5" s="1461"/>
      <c r="G5" s="1461"/>
      <c r="H5" s="1461"/>
      <c r="I5" s="1461"/>
      <c r="J5" s="1461"/>
      <c r="K5" s="1461"/>
      <c r="L5" s="1461"/>
      <c r="M5" s="1461"/>
      <c r="N5" s="807"/>
    </row>
    <row r="6" spans="2:13" ht="17.25"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</row>
    <row r="7" ht="12">
      <c r="N7" s="809" t="s">
        <v>930</v>
      </c>
    </row>
    <row r="8" spans="1:14" ht="32.25" customHeight="1">
      <c r="A8" s="810"/>
      <c r="B8" s="1462" t="s">
        <v>1159</v>
      </c>
      <c r="C8" s="1464" t="s">
        <v>1102</v>
      </c>
      <c r="D8" s="1472" t="s">
        <v>1072</v>
      </c>
      <c r="E8" s="1462" t="s">
        <v>1073</v>
      </c>
      <c r="F8" s="1474" t="s">
        <v>1074</v>
      </c>
      <c r="G8" s="811" t="s">
        <v>1075</v>
      </c>
      <c r="H8" s="1476" t="s">
        <v>1076</v>
      </c>
      <c r="I8" s="1477"/>
      <c r="J8" s="1466" t="s">
        <v>1077</v>
      </c>
      <c r="K8" s="1466"/>
      <c r="L8" s="1467" t="s">
        <v>1178</v>
      </c>
      <c r="M8" s="1469" t="s">
        <v>1078</v>
      </c>
      <c r="N8" s="1470" t="s">
        <v>1079</v>
      </c>
    </row>
    <row r="9" spans="1:14" ht="52.5" customHeight="1">
      <c r="A9" s="812"/>
      <c r="B9" s="1463"/>
      <c r="C9" s="1465"/>
      <c r="D9" s="1473"/>
      <c r="E9" s="1463"/>
      <c r="F9" s="1475"/>
      <c r="G9" s="811" t="s">
        <v>1080</v>
      </c>
      <c r="H9" s="813" t="s">
        <v>1081</v>
      </c>
      <c r="I9" s="813" t="s">
        <v>1082</v>
      </c>
      <c r="J9" s="813" t="s">
        <v>1081</v>
      </c>
      <c r="K9" s="813" t="s">
        <v>1083</v>
      </c>
      <c r="L9" s="1468"/>
      <c r="M9" s="1286"/>
      <c r="N9" s="1471"/>
    </row>
    <row r="10" spans="1:14" ht="21" customHeight="1">
      <c r="A10" s="814" t="s">
        <v>664</v>
      </c>
      <c r="B10" s="815" t="s">
        <v>1084</v>
      </c>
      <c r="C10" s="1118">
        <f>SUM(C11:C17)</f>
        <v>423170</v>
      </c>
      <c r="D10" s="816">
        <f>SUM(E10:M10)</f>
        <v>423170</v>
      </c>
      <c r="E10" s="817"/>
      <c r="F10" s="817">
        <v>423170</v>
      </c>
      <c r="G10" s="817"/>
      <c r="H10" s="817"/>
      <c r="I10" s="817"/>
      <c r="J10" s="817"/>
      <c r="K10" s="817"/>
      <c r="L10" s="817"/>
      <c r="M10" s="817">
        <f>SUM(M11:M16)</f>
        <v>0</v>
      </c>
      <c r="N10" s="818"/>
    </row>
    <row r="11" spans="1:14" ht="21" customHeight="1">
      <c r="A11" s="814"/>
      <c r="B11" s="819" t="s">
        <v>160</v>
      </c>
      <c r="C11" s="1246">
        <f>SUM('3c.m.'!D34)</f>
        <v>1000</v>
      </c>
      <c r="D11" s="820"/>
      <c r="E11" s="821"/>
      <c r="F11" s="821"/>
      <c r="G11" s="821"/>
      <c r="H11" s="821"/>
      <c r="I11" s="821"/>
      <c r="J11" s="821"/>
      <c r="K11" s="821"/>
      <c r="L11" s="821"/>
      <c r="M11" s="822"/>
      <c r="N11" s="818"/>
    </row>
    <row r="12" spans="1:14" ht="21" customHeight="1">
      <c r="A12" s="814"/>
      <c r="B12" s="823" t="s">
        <v>1085</v>
      </c>
      <c r="C12" s="1246">
        <f>SUM('3c.m.'!D42)</f>
        <v>3000</v>
      </c>
      <c r="D12" s="820"/>
      <c r="E12" s="821"/>
      <c r="F12" s="821"/>
      <c r="G12" s="821"/>
      <c r="H12" s="821"/>
      <c r="I12" s="821"/>
      <c r="J12" s="821"/>
      <c r="K12" s="821"/>
      <c r="L12" s="821"/>
      <c r="M12" s="822"/>
      <c r="N12" s="818"/>
    </row>
    <row r="13" spans="1:14" ht="21" customHeight="1">
      <c r="A13" s="814"/>
      <c r="B13" s="824" t="s">
        <v>1086</v>
      </c>
      <c r="C13" s="1246">
        <f>SUM('3c.m.'!D218)</f>
        <v>8000</v>
      </c>
      <c r="D13" s="820"/>
      <c r="E13" s="821"/>
      <c r="F13" s="821"/>
      <c r="G13" s="821"/>
      <c r="H13" s="821"/>
      <c r="I13" s="821"/>
      <c r="J13" s="821"/>
      <c r="K13" s="821"/>
      <c r="L13" s="821"/>
      <c r="M13" s="822"/>
      <c r="N13" s="818"/>
    </row>
    <row r="14" spans="1:14" ht="21" customHeight="1">
      <c r="A14" s="814"/>
      <c r="B14" s="823" t="s">
        <v>1087</v>
      </c>
      <c r="C14" s="1246">
        <f>SUM('3c.m.'!D235)</f>
        <v>31000</v>
      </c>
      <c r="D14" s="820"/>
      <c r="E14" s="821"/>
      <c r="F14" s="821"/>
      <c r="G14" s="821"/>
      <c r="H14" s="821"/>
      <c r="I14" s="821"/>
      <c r="J14" s="821"/>
      <c r="K14" s="821"/>
      <c r="L14" s="821"/>
      <c r="M14" s="822"/>
      <c r="N14" s="818"/>
    </row>
    <row r="15" spans="1:14" ht="21" customHeight="1">
      <c r="A15" s="814"/>
      <c r="B15" s="823" t="s">
        <v>1175</v>
      </c>
      <c r="C15" s="1246">
        <f>SUM('3c.m.'!D243)</f>
        <v>5000</v>
      </c>
      <c r="D15" s="820"/>
      <c r="E15" s="821"/>
      <c r="F15" s="821"/>
      <c r="G15" s="821"/>
      <c r="H15" s="821"/>
      <c r="I15" s="821"/>
      <c r="J15" s="821"/>
      <c r="K15" s="821"/>
      <c r="L15" s="821"/>
      <c r="M15" s="822"/>
      <c r="N15" s="818"/>
    </row>
    <row r="16" spans="1:14" ht="21" customHeight="1">
      <c r="A16" s="814"/>
      <c r="B16" s="823" t="s">
        <v>1088</v>
      </c>
      <c r="C16" s="1246">
        <f>SUM('3c.m.'!D319)</f>
        <v>335170</v>
      </c>
      <c r="D16" s="820"/>
      <c r="E16" s="821"/>
      <c r="F16" s="821"/>
      <c r="G16" s="821"/>
      <c r="H16" s="821"/>
      <c r="I16" s="821"/>
      <c r="J16" s="821"/>
      <c r="K16" s="821"/>
      <c r="L16" s="821"/>
      <c r="M16" s="822"/>
      <c r="N16" s="818"/>
    </row>
    <row r="17" spans="1:14" ht="21" customHeight="1">
      <c r="A17" s="814"/>
      <c r="B17" s="823" t="s">
        <v>1089</v>
      </c>
      <c r="C17" s="1246">
        <f>SUM('4.mell.'!D11)</f>
        <v>40000</v>
      </c>
      <c r="D17" s="820"/>
      <c r="E17" s="821"/>
      <c r="F17" s="821"/>
      <c r="G17" s="821"/>
      <c r="H17" s="821"/>
      <c r="I17" s="821"/>
      <c r="J17" s="821"/>
      <c r="K17" s="821"/>
      <c r="L17" s="821"/>
      <c r="M17" s="822"/>
      <c r="N17" s="818"/>
    </row>
    <row r="18" spans="1:14" ht="21" customHeight="1">
      <c r="A18" s="814" t="s">
        <v>665</v>
      </c>
      <c r="B18" s="825" t="s">
        <v>1090</v>
      </c>
      <c r="C18" s="1247">
        <f>SUM(C19)</f>
        <v>15000</v>
      </c>
      <c r="D18" s="816">
        <f>SUM(E18:M18)</f>
        <v>15000</v>
      </c>
      <c r="E18" s="816"/>
      <c r="F18" s="816"/>
      <c r="G18" s="816">
        <v>15000</v>
      </c>
      <c r="H18" s="816"/>
      <c r="I18" s="816"/>
      <c r="J18" s="816"/>
      <c r="K18" s="816"/>
      <c r="L18" s="816"/>
      <c r="M18" s="816"/>
      <c r="N18" s="818"/>
    </row>
    <row r="19" spans="1:14" ht="21" customHeight="1">
      <c r="A19" s="814"/>
      <c r="B19" s="826" t="s">
        <v>1091</v>
      </c>
      <c r="C19" s="1248">
        <f>SUM('3d.m.'!D9)</f>
        <v>15000</v>
      </c>
      <c r="D19" s="827"/>
      <c r="E19" s="828"/>
      <c r="F19" s="828"/>
      <c r="G19" s="828"/>
      <c r="H19" s="828"/>
      <c r="I19" s="828"/>
      <c r="J19" s="828"/>
      <c r="K19" s="828"/>
      <c r="L19" s="828"/>
      <c r="M19" s="829"/>
      <c r="N19" s="818"/>
    </row>
    <row r="20" spans="1:14" ht="21" customHeight="1">
      <c r="A20" s="814" t="s">
        <v>666</v>
      </c>
      <c r="B20" s="825" t="s">
        <v>1092</v>
      </c>
      <c r="C20" s="1247">
        <f>SUM(C21)</f>
        <v>847445</v>
      </c>
      <c r="D20" s="816">
        <f>SUM(E20:M20)</f>
        <v>847445</v>
      </c>
      <c r="E20" s="828"/>
      <c r="F20" s="830">
        <v>240000</v>
      </c>
      <c r="G20" s="830">
        <v>607445</v>
      </c>
      <c r="H20" s="828"/>
      <c r="I20" s="828"/>
      <c r="J20" s="828"/>
      <c r="K20" s="828"/>
      <c r="L20" s="828"/>
      <c r="M20" s="829"/>
      <c r="N20" s="818"/>
    </row>
    <row r="21" spans="1:14" ht="21" customHeight="1">
      <c r="A21" s="814"/>
      <c r="B21" s="826" t="s">
        <v>1156</v>
      </c>
      <c r="C21" s="1248">
        <f>SUM('3c.m.'!D292)</f>
        <v>847445</v>
      </c>
      <c r="D21" s="827"/>
      <c r="E21" s="828"/>
      <c r="F21" s="828"/>
      <c r="G21" s="828"/>
      <c r="H21" s="828"/>
      <c r="I21" s="828"/>
      <c r="J21" s="828"/>
      <c r="K21" s="828"/>
      <c r="L21" s="828"/>
      <c r="M21" s="829"/>
      <c r="N21" s="818"/>
    </row>
    <row r="22" spans="1:14" ht="21" customHeight="1">
      <c r="A22" s="814" t="s">
        <v>667</v>
      </c>
      <c r="B22" s="825" t="s">
        <v>1093</v>
      </c>
      <c r="C22" s="1247">
        <f>SUM(C23)</f>
        <v>543627</v>
      </c>
      <c r="D22" s="816">
        <f>SUM(E22:N22)</f>
        <v>543627</v>
      </c>
      <c r="E22" s="830"/>
      <c r="F22" s="830">
        <v>543627</v>
      </c>
      <c r="G22" s="830"/>
      <c r="H22" s="828"/>
      <c r="I22" s="828"/>
      <c r="J22" s="828"/>
      <c r="K22" s="828"/>
      <c r="L22" s="830"/>
      <c r="M22" s="829"/>
      <c r="N22" s="831"/>
    </row>
    <row r="23" spans="1:14" ht="21" customHeight="1">
      <c r="A23" s="814"/>
      <c r="B23" s="826" t="s">
        <v>1094</v>
      </c>
      <c r="C23" s="1248">
        <f>SUM('3b.m.'!D48)</f>
        <v>543627</v>
      </c>
      <c r="D23" s="827"/>
      <c r="E23" s="828"/>
      <c r="F23" s="828"/>
      <c r="G23" s="828"/>
      <c r="H23" s="828"/>
      <c r="I23" s="828"/>
      <c r="J23" s="828"/>
      <c r="K23" s="828"/>
      <c r="L23" s="828"/>
      <c r="M23" s="829"/>
      <c r="N23" s="818"/>
    </row>
    <row r="24" spans="1:14" ht="21" customHeight="1">
      <c r="A24" s="814" t="s">
        <v>668</v>
      </c>
      <c r="B24" s="825" t="s">
        <v>1095</v>
      </c>
      <c r="C24" s="1247">
        <f>SUM(C25:C39)</f>
        <v>1637660</v>
      </c>
      <c r="D24" s="816">
        <f>SUM(E24:N24)</f>
        <v>1637660</v>
      </c>
      <c r="E24" s="828"/>
      <c r="F24" s="830">
        <v>62000</v>
      </c>
      <c r="G24" s="830"/>
      <c r="H24" s="828"/>
      <c r="I24" s="830">
        <v>531070</v>
      </c>
      <c r="J24" s="828"/>
      <c r="K24" s="828"/>
      <c r="L24" s="830">
        <v>600000</v>
      </c>
      <c r="M24" s="832">
        <v>444590</v>
      </c>
      <c r="N24" s="833"/>
    </row>
    <row r="25" spans="1:14" ht="21" customHeight="1">
      <c r="A25" s="814"/>
      <c r="B25" s="826" t="s">
        <v>1096</v>
      </c>
      <c r="C25" s="1248">
        <f>SUM('3c.m.'!D284)</f>
        <v>243396</v>
      </c>
      <c r="D25" s="827"/>
      <c r="E25" s="828"/>
      <c r="F25" s="828"/>
      <c r="G25" s="828"/>
      <c r="H25" s="828"/>
      <c r="I25" s="828"/>
      <c r="J25" s="828"/>
      <c r="K25" s="828"/>
      <c r="L25" s="828"/>
      <c r="M25" s="829"/>
      <c r="N25" s="818"/>
    </row>
    <row r="26" spans="1:14" ht="21" customHeight="1">
      <c r="A26" s="814"/>
      <c r="B26" s="826" t="s">
        <v>1097</v>
      </c>
      <c r="C26" s="1248">
        <f>SUM('3c.m.'!D311)</f>
        <v>270764</v>
      </c>
      <c r="D26" s="827"/>
      <c r="E26" s="828"/>
      <c r="F26" s="828"/>
      <c r="G26" s="828"/>
      <c r="H26" s="828"/>
      <c r="I26" s="828"/>
      <c r="J26" s="828"/>
      <c r="K26" s="828"/>
      <c r="L26" s="828"/>
      <c r="M26" s="829"/>
      <c r="N26" s="818"/>
    </row>
    <row r="27" spans="1:14" ht="21" customHeight="1">
      <c r="A27" s="814"/>
      <c r="B27" s="826" t="s">
        <v>184</v>
      </c>
      <c r="C27" s="1248">
        <f>SUM('4.mell.'!D17)</f>
        <v>600000</v>
      </c>
      <c r="D27" s="827"/>
      <c r="E27" s="828"/>
      <c r="F27" s="828"/>
      <c r="G27" s="828"/>
      <c r="H27" s="828"/>
      <c r="I27" s="828"/>
      <c r="J27" s="828"/>
      <c r="K27" s="828"/>
      <c r="L27" s="828"/>
      <c r="M27" s="829"/>
      <c r="N27" s="818"/>
    </row>
    <row r="28" spans="1:14" ht="21" customHeight="1">
      <c r="A28" s="814"/>
      <c r="B28" s="826" t="s">
        <v>0</v>
      </c>
      <c r="C28" s="1248"/>
      <c r="D28" s="827"/>
      <c r="E28" s="828"/>
      <c r="F28" s="828"/>
      <c r="G28" s="828"/>
      <c r="H28" s="828"/>
      <c r="I28" s="828"/>
      <c r="J28" s="828"/>
      <c r="K28" s="828"/>
      <c r="L28" s="828"/>
      <c r="M28" s="829"/>
      <c r="N28" s="818"/>
    </row>
    <row r="29" spans="1:14" ht="21" customHeight="1">
      <c r="A29" s="814"/>
      <c r="B29" s="826" t="s">
        <v>1</v>
      </c>
      <c r="C29" s="1248">
        <f>SUM('4.mell.'!D19)</f>
        <v>225000</v>
      </c>
      <c r="D29" s="827"/>
      <c r="E29" s="828"/>
      <c r="F29" s="828"/>
      <c r="G29" s="828"/>
      <c r="H29" s="828"/>
      <c r="I29" s="828"/>
      <c r="J29" s="828"/>
      <c r="K29" s="828"/>
      <c r="L29" s="828"/>
      <c r="M29" s="829"/>
      <c r="N29" s="818"/>
    </row>
    <row r="30" spans="1:14" ht="21" customHeight="1">
      <c r="A30" s="814"/>
      <c r="B30" s="826" t="s">
        <v>2</v>
      </c>
      <c r="C30" s="1248">
        <f>SUM('4.mell.'!D21)</f>
        <v>40000</v>
      </c>
      <c r="D30" s="827"/>
      <c r="E30" s="828"/>
      <c r="F30" s="828"/>
      <c r="G30" s="828"/>
      <c r="H30" s="828"/>
      <c r="I30" s="828"/>
      <c r="J30" s="828"/>
      <c r="K30" s="828"/>
      <c r="L30" s="828"/>
      <c r="M30" s="829"/>
      <c r="N30" s="818"/>
    </row>
    <row r="31" spans="1:14" ht="21" customHeight="1">
      <c r="A31" s="814"/>
      <c r="B31" s="1110" t="s">
        <v>1169</v>
      </c>
      <c r="C31" s="1248">
        <f>SUM('4.mell.'!D12)</f>
        <v>1500</v>
      </c>
      <c r="D31" s="827"/>
      <c r="E31" s="828"/>
      <c r="F31" s="828"/>
      <c r="G31" s="828"/>
      <c r="H31" s="828"/>
      <c r="I31" s="828"/>
      <c r="J31" s="828"/>
      <c r="K31" s="828"/>
      <c r="L31" s="828"/>
      <c r="M31" s="829"/>
      <c r="N31" s="818"/>
    </row>
    <row r="32" spans="1:14" ht="21" customHeight="1">
      <c r="A32" s="814"/>
      <c r="B32" s="826" t="s">
        <v>373</v>
      </c>
      <c r="C32" s="1248">
        <f>SUM('4.mell.'!D26)</f>
        <v>10000</v>
      </c>
      <c r="D32" s="827"/>
      <c r="E32" s="828"/>
      <c r="F32" s="828"/>
      <c r="G32" s="828"/>
      <c r="H32" s="828"/>
      <c r="I32" s="828"/>
      <c r="J32" s="828"/>
      <c r="K32" s="828"/>
      <c r="L32" s="828"/>
      <c r="M32" s="829"/>
      <c r="N32" s="818"/>
    </row>
    <row r="33" spans="1:14" ht="21" customHeight="1">
      <c r="A33" s="814"/>
      <c r="B33" s="826" t="s">
        <v>1157</v>
      </c>
      <c r="C33" s="1248">
        <f>SUM('4.mell.'!D35)</f>
        <v>120000</v>
      </c>
      <c r="D33" s="827"/>
      <c r="E33" s="828"/>
      <c r="F33" s="828"/>
      <c r="G33" s="828"/>
      <c r="H33" s="828"/>
      <c r="I33" s="828"/>
      <c r="J33" s="828"/>
      <c r="K33" s="828"/>
      <c r="L33" s="828"/>
      <c r="M33" s="829"/>
      <c r="N33" s="818"/>
    </row>
    <row r="34" spans="1:14" ht="21" customHeight="1">
      <c r="A34" s="814"/>
      <c r="B34" s="826" t="s">
        <v>1212</v>
      </c>
      <c r="C34" s="1248">
        <f>SUM('4.mell.'!D36)</f>
        <v>62000</v>
      </c>
      <c r="D34" s="827"/>
      <c r="E34" s="828"/>
      <c r="F34" s="828"/>
      <c r="G34" s="828"/>
      <c r="H34" s="828"/>
      <c r="I34" s="828"/>
      <c r="J34" s="828"/>
      <c r="K34" s="828"/>
      <c r="L34" s="828"/>
      <c r="M34" s="829"/>
      <c r="N34" s="818"/>
    </row>
    <row r="35" spans="1:14" ht="21" customHeight="1">
      <c r="A35" s="814"/>
      <c r="B35" s="826" t="s">
        <v>1170</v>
      </c>
      <c r="C35" s="1248">
        <f>SUM('4.mell.'!D37)</f>
        <v>30000</v>
      </c>
      <c r="D35" s="827"/>
      <c r="E35" s="828"/>
      <c r="F35" s="828"/>
      <c r="G35" s="828"/>
      <c r="H35" s="828"/>
      <c r="I35" s="828"/>
      <c r="J35" s="828"/>
      <c r="K35" s="828"/>
      <c r="L35" s="828"/>
      <c r="M35" s="829"/>
      <c r="N35" s="818"/>
    </row>
    <row r="36" spans="1:14" ht="21" customHeight="1">
      <c r="A36" s="814"/>
      <c r="B36" s="826" t="s">
        <v>446</v>
      </c>
      <c r="C36" s="1248"/>
      <c r="D36" s="827"/>
      <c r="E36" s="828"/>
      <c r="F36" s="828"/>
      <c r="G36" s="828"/>
      <c r="H36" s="828"/>
      <c r="I36" s="828"/>
      <c r="J36" s="828"/>
      <c r="K36" s="828"/>
      <c r="L36" s="828"/>
      <c r="M36" s="829"/>
      <c r="N36" s="818"/>
    </row>
    <row r="37" spans="1:14" ht="21" customHeight="1">
      <c r="A37" s="814"/>
      <c r="B37" s="826" t="s">
        <v>372</v>
      </c>
      <c r="C37" s="1248"/>
      <c r="D37" s="827"/>
      <c r="E37" s="828"/>
      <c r="F37" s="828"/>
      <c r="G37" s="828"/>
      <c r="H37" s="828"/>
      <c r="I37" s="828"/>
      <c r="J37" s="828"/>
      <c r="K37" s="828"/>
      <c r="L37" s="828"/>
      <c r="M37" s="829"/>
      <c r="N37" s="818"/>
    </row>
    <row r="38" spans="1:14" ht="21" customHeight="1">
      <c r="A38" s="814"/>
      <c r="B38" s="826" t="s">
        <v>3</v>
      </c>
      <c r="C38" s="1248"/>
      <c r="D38" s="827"/>
      <c r="E38" s="828"/>
      <c r="F38" s="828"/>
      <c r="G38" s="828"/>
      <c r="H38" s="828"/>
      <c r="I38" s="828"/>
      <c r="J38" s="828"/>
      <c r="K38" s="828"/>
      <c r="L38" s="828"/>
      <c r="M38" s="829"/>
      <c r="N38" s="818"/>
    </row>
    <row r="39" spans="1:14" ht="21" customHeight="1">
      <c r="A39" s="814"/>
      <c r="B39" s="826" t="s">
        <v>1168</v>
      </c>
      <c r="C39" s="1248">
        <f>SUM('5.mell. '!D21)</f>
        <v>35000</v>
      </c>
      <c r="D39" s="827"/>
      <c r="E39" s="828"/>
      <c r="F39" s="828"/>
      <c r="G39" s="828"/>
      <c r="H39" s="828"/>
      <c r="I39" s="828"/>
      <c r="J39" s="828"/>
      <c r="K39" s="828"/>
      <c r="L39" s="828"/>
      <c r="M39" s="829"/>
      <c r="N39" s="818"/>
    </row>
    <row r="40" spans="1:14" ht="21" customHeight="1">
      <c r="A40" s="814" t="s">
        <v>496</v>
      </c>
      <c r="B40" s="825" t="s">
        <v>4</v>
      </c>
      <c r="C40" s="1248"/>
      <c r="D40" s="816">
        <f>SUM(E40:M40)</f>
        <v>0</v>
      </c>
      <c r="E40" s="828"/>
      <c r="F40" s="828"/>
      <c r="G40" s="828"/>
      <c r="H40" s="828"/>
      <c r="I40" s="828"/>
      <c r="J40" s="828"/>
      <c r="K40" s="828"/>
      <c r="L40" s="828"/>
      <c r="M40" s="829"/>
      <c r="N40" s="818"/>
    </row>
    <row r="41" spans="1:14" ht="21" customHeight="1">
      <c r="A41" s="814" t="s">
        <v>931</v>
      </c>
      <c r="B41" s="825" t="s">
        <v>5</v>
      </c>
      <c r="C41" s="1248"/>
      <c r="D41" s="816">
        <f>SUM(E41:M41)</f>
        <v>0</v>
      </c>
      <c r="E41" s="828"/>
      <c r="F41" s="828"/>
      <c r="G41" s="828"/>
      <c r="H41" s="828"/>
      <c r="I41" s="828"/>
      <c r="J41" s="828"/>
      <c r="K41" s="828"/>
      <c r="L41" s="828"/>
      <c r="M41" s="829"/>
      <c r="N41" s="818"/>
    </row>
    <row r="42" spans="1:14" ht="21" customHeight="1">
      <c r="A42" s="814" t="s">
        <v>1019</v>
      </c>
      <c r="B42" s="825" t="s">
        <v>1160</v>
      </c>
      <c r="C42" s="1248"/>
      <c r="D42" s="816">
        <f>SUM(E42:M42)</f>
        <v>0</v>
      </c>
      <c r="E42" s="828"/>
      <c r="F42" s="828"/>
      <c r="G42" s="828"/>
      <c r="H42" s="828"/>
      <c r="I42" s="828"/>
      <c r="J42" s="828"/>
      <c r="K42" s="828"/>
      <c r="L42" s="828"/>
      <c r="M42" s="829"/>
      <c r="N42" s="818"/>
    </row>
    <row r="43" spans="1:14" ht="21" customHeight="1">
      <c r="A43" s="814" t="s">
        <v>1021</v>
      </c>
      <c r="B43" s="825" t="s">
        <v>6</v>
      </c>
      <c r="C43" s="1247">
        <f>SUM(C44:C46)</f>
        <v>70200</v>
      </c>
      <c r="D43" s="816">
        <f>SUM(E43:M43)</f>
        <v>70200</v>
      </c>
      <c r="E43" s="830"/>
      <c r="F43" s="830">
        <v>70200</v>
      </c>
      <c r="G43" s="830"/>
      <c r="H43" s="828"/>
      <c r="I43" s="828"/>
      <c r="J43" s="828"/>
      <c r="K43" s="828"/>
      <c r="L43" s="830"/>
      <c r="M43" s="829"/>
      <c r="N43" s="818"/>
    </row>
    <row r="44" spans="1:14" ht="21" customHeight="1">
      <c r="A44" s="814"/>
      <c r="B44" s="826" t="s">
        <v>7</v>
      </c>
      <c r="C44" s="1248">
        <f>SUM('3c.m.'!D337)</f>
        <v>8000</v>
      </c>
      <c r="D44" s="827"/>
      <c r="E44" s="828"/>
      <c r="F44" s="828"/>
      <c r="G44" s="828"/>
      <c r="H44" s="828"/>
      <c r="I44" s="828"/>
      <c r="J44" s="828"/>
      <c r="K44" s="828"/>
      <c r="L44" s="828"/>
      <c r="M44" s="829"/>
      <c r="N44" s="818"/>
    </row>
    <row r="45" spans="1:14" ht="21" customHeight="1">
      <c r="A45" s="814"/>
      <c r="B45" s="826" t="s">
        <v>8</v>
      </c>
      <c r="C45" s="1248">
        <f>SUM('3c.m.'!D578)</f>
        <v>400</v>
      </c>
      <c r="D45" s="827"/>
      <c r="E45" s="828"/>
      <c r="F45" s="828"/>
      <c r="G45" s="828"/>
      <c r="H45" s="828"/>
      <c r="I45" s="828"/>
      <c r="J45" s="828"/>
      <c r="K45" s="828"/>
      <c r="L45" s="828"/>
      <c r="M45" s="829"/>
      <c r="N45" s="818"/>
    </row>
    <row r="46" spans="1:14" ht="21" customHeight="1">
      <c r="A46" s="814"/>
      <c r="B46" s="826" t="s">
        <v>1163</v>
      </c>
      <c r="C46" s="1248">
        <f>SUM('3c.m.'!D345)-'12.mell'!C43</f>
        <v>61800</v>
      </c>
      <c r="D46" s="827"/>
      <c r="E46" s="828"/>
      <c r="F46" s="828"/>
      <c r="G46" s="828"/>
      <c r="H46" s="828"/>
      <c r="I46" s="828"/>
      <c r="J46" s="828"/>
      <c r="K46" s="828"/>
      <c r="L46" s="828"/>
      <c r="M46" s="829"/>
      <c r="N46" s="818"/>
    </row>
    <row r="47" spans="1:14" ht="21" customHeight="1">
      <c r="A47" s="814" t="s">
        <v>1023</v>
      </c>
      <c r="B47" s="825" t="s">
        <v>9</v>
      </c>
      <c r="C47" s="1247">
        <f>SUM(C48:C57)</f>
        <v>956144</v>
      </c>
      <c r="D47" s="816">
        <f>SUM(E47:N47)</f>
        <v>956144</v>
      </c>
      <c r="E47" s="830">
        <v>769507</v>
      </c>
      <c r="F47" s="830">
        <v>186637</v>
      </c>
      <c r="G47" s="816"/>
      <c r="H47" s="830"/>
      <c r="I47" s="828"/>
      <c r="J47" s="830"/>
      <c r="K47" s="828"/>
      <c r="L47" s="830"/>
      <c r="M47" s="829"/>
      <c r="N47" s="818"/>
    </row>
    <row r="48" spans="1:14" ht="21" customHeight="1">
      <c r="A48" s="814"/>
      <c r="B48" s="826" t="s">
        <v>10</v>
      </c>
      <c r="C48" s="1248">
        <f>SUM('2.mell'!D39)</f>
        <v>127737</v>
      </c>
      <c r="D48" s="816"/>
      <c r="E48" s="830"/>
      <c r="F48" s="828"/>
      <c r="G48" s="828"/>
      <c r="H48" s="828"/>
      <c r="I48" s="828"/>
      <c r="J48" s="828"/>
      <c r="K48" s="828"/>
      <c r="L48" s="828"/>
      <c r="M48" s="829"/>
      <c r="N48" s="818"/>
    </row>
    <row r="49" spans="1:14" ht="21" customHeight="1">
      <c r="A49" s="814"/>
      <c r="B49" s="826" t="s">
        <v>11</v>
      </c>
      <c r="C49" s="1248">
        <f>SUM('2.mell'!D72)</f>
        <v>149027</v>
      </c>
      <c r="D49" s="816"/>
      <c r="E49" s="830"/>
      <c r="F49" s="828"/>
      <c r="G49" s="828"/>
      <c r="H49" s="828"/>
      <c r="I49" s="828"/>
      <c r="J49" s="828"/>
      <c r="K49" s="828"/>
      <c r="L49" s="828"/>
      <c r="M49" s="829"/>
      <c r="N49" s="818"/>
    </row>
    <row r="50" spans="1:14" ht="21" customHeight="1">
      <c r="A50" s="814"/>
      <c r="B50" s="826" t="s">
        <v>12</v>
      </c>
      <c r="C50" s="1248">
        <f>SUM('2.mell'!D103)</f>
        <v>62680</v>
      </c>
      <c r="D50" s="816"/>
      <c r="E50" s="830"/>
      <c r="F50" s="828"/>
      <c r="G50" s="828"/>
      <c r="H50" s="828"/>
      <c r="I50" s="828"/>
      <c r="J50" s="828"/>
      <c r="K50" s="828"/>
      <c r="L50" s="828"/>
      <c r="M50" s="829"/>
      <c r="N50" s="818"/>
    </row>
    <row r="51" spans="1:14" ht="21" customHeight="1">
      <c r="A51" s="814"/>
      <c r="B51" s="826" t="s">
        <v>13</v>
      </c>
      <c r="C51" s="1248">
        <f>SUM('2.mell'!D166)</f>
        <v>110882</v>
      </c>
      <c r="D51" s="816"/>
      <c r="E51" s="830"/>
      <c r="F51" s="828"/>
      <c r="G51" s="828"/>
      <c r="H51" s="828"/>
      <c r="I51" s="828"/>
      <c r="J51" s="828"/>
      <c r="K51" s="828"/>
      <c r="L51" s="828"/>
      <c r="M51" s="829"/>
      <c r="N51" s="818"/>
    </row>
    <row r="52" spans="1:14" ht="21" customHeight="1">
      <c r="A52" s="814"/>
      <c r="B52" s="826" t="s">
        <v>14</v>
      </c>
      <c r="C52" s="1248">
        <f>SUM('2.mell'!D135)</f>
        <v>224845</v>
      </c>
      <c r="D52" s="816"/>
      <c r="E52" s="830"/>
      <c r="F52" s="828"/>
      <c r="G52" s="828"/>
      <c r="H52" s="828"/>
      <c r="I52" s="828"/>
      <c r="J52" s="828"/>
      <c r="K52" s="828"/>
      <c r="L52" s="828"/>
      <c r="M52" s="829"/>
      <c r="N52" s="818"/>
    </row>
    <row r="53" spans="1:14" ht="21" customHeight="1">
      <c r="A53" s="814"/>
      <c r="B53" s="826" t="s">
        <v>15</v>
      </c>
      <c r="C53" s="1248">
        <f>SUM('2.mell'!D197)</f>
        <v>95045</v>
      </c>
      <c r="D53" s="816"/>
      <c r="E53" s="830"/>
      <c r="F53" s="828"/>
      <c r="G53" s="828"/>
      <c r="H53" s="828"/>
      <c r="I53" s="828"/>
      <c r="J53" s="828"/>
      <c r="K53" s="828"/>
      <c r="L53" s="828"/>
      <c r="M53" s="829"/>
      <c r="N53" s="818"/>
    </row>
    <row r="54" spans="1:14" ht="21" customHeight="1">
      <c r="A54" s="814"/>
      <c r="B54" s="826" t="s">
        <v>16</v>
      </c>
      <c r="C54" s="1248">
        <f>SUM('2.mell'!D228)</f>
        <v>63460</v>
      </c>
      <c r="D54" s="816"/>
      <c r="E54" s="830"/>
      <c r="F54" s="828"/>
      <c r="G54" s="828"/>
      <c r="H54" s="828"/>
      <c r="I54" s="828"/>
      <c r="J54" s="828"/>
      <c r="K54" s="828"/>
      <c r="L54" s="828"/>
      <c r="M54" s="829"/>
      <c r="N54" s="818"/>
    </row>
    <row r="55" spans="1:14" ht="21" customHeight="1">
      <c r="A55" s="814"/>
      <c r="B55" s="826" t="s">
        <v>17</v>
      </c>
      <c r="C55" s="1248">
        <f>SUM('2.mell'!D259)</f>
        <v>59842</v>
      </c>
      <c r="D55" s="816"/>
      <c r="E55" s="830"/>
      <c r="F55" s="828"/>
      <c r="G55" s="828"/>
      <c r="H55" s="828"/>
      <c r="I55" s="828"/>
      <c r="J55" s="828"/>
      <c r="K55" s="828"/>
      <c r="L55" s="828"/>
      <c r="M55" s="829"/>
      <c r="N55" s="818"/>
    </row>
    <row r="56" spans="1:14" ht="21" customHeight="1">
      <c r="A56" s="814"/>
      <c r="B56" s="826" t="s">
        <v>18</v>
      </c>
      <c r="C56" s="1248">
        <f>SUM('2.mell'!D290)</f>
        <v>58443</v>
      </c>
      <c r="D56" s="816"/>
      <c r="E56" s="830"/>
      <c r="F56" s="828"/>
      <c r="G56" s="828"/>
      <c r="H56" s="828"/>
      <c r="I56" s="828"/>
      <c r="J56" s="828"/>
      <c r="K56" s="828"/>
      <c r="L56" s="828"/>
      <c r="M56" s="829"/>
      <c r="N56" s="818"/>
    </row>
    <row r="57" spans="1:14" ht="21" customHeight="1">
      <c r="A57" s="814"/>
      <c r="B57" s="826" t="s">
        <v>1171</v>
      </c>
      <c r="C57" s="1248">
        <f>SUM('6.mell. '!D17)</f>
        <v>4183</v>
      </c>
      <c r="D57" s="816"/>
      <c r="E57" s="830"/>
      <c r="F57" s="828"/>
      <c r="G57" s="828"/>
      <c r="H57" s="828"/>
      <c r="I57" s="828"/>
      <c r="J57" s="828"/>
      <c r="K57" s="828"/>
      <c r="L57" s="828"/>
      <c r="M57" s="829"/>
      <c r="N57" s="818"/>
    </row>
    <row r="58" spans="1:14" ht="21" customHeight="1">
      <c r="A58" s="814" t="s">
        <v>1024</v>
      </c>
      <c r="B58" s="825" t="s">
        <v>1161</v>
      </c>
      <c r="C58" s="1247">
        <f>SUM(C59:C72)</f>
        <v>68743</v>
      </c>
      <c r="D58" s="816">
        <f>SUM(E58:N58)</f>
        <v>68743</v>
      </c>
      <c r="E58" s="830"/>
      <c r="F58" s="830">
        <v>68743</v>
      </c>
      <c r="G58" s="830"/>
      <c r="H58" s="830"/>
      <c r="I58" s="828"/>
      <c r="J58" s="828"/>
      <c r="K58" s="828"/>
      <c r="L58" s="830"/>
      <c r="M58" s="829"/>
      <c r="N58" s="818"/>
    </row>
    <row r="59" spans="1:14" ht="21" customHeight="1">
      <c r="A59" s="834"/>
      <c r="B59" s="826" t="s">
        <v>19</v>
      </c>
      <c r="C59" s="1248">
        <f>SUM('3c.m.'!D51)</f>
        <v>21500</v>
      </c>
      <c r="D59" s="827"/>
      <c r="E59" s="828"/>
      <c r="F59" s="828"/>
      <c r="G59" s="828"/>
      <c r="H59" s="828"/>
      <c r="I59" s="828"/>
      <c r="J59" s="828"/>
      <c r="K59" s="828"/>
      <c r="L59" s="828"/>
      <c r="M59" s="829"/>
      <c r="N59" s="818"/>
    </row>
    <row r="60" spans="1:14" ht="21" customHeight="1">
      <c r="A60" s="834"/>
      <c r="B60" s="826" t="s">
        <v>1164</v>
      </c>
      <c r="C60" s="1248">
        <f>SUM('3c.m.'!D406)</f>
        <v>350</v>
      </c>
      <c r="D60" s="827"/>
      <c r="E60" s="828"/>
      <c r="F60" s="828"/>
      <c r="G60" s="828"/>
      <c r="H60" s="828"/>
      <c r="I60" s="828"/>
      <c r="J60" s="828"/>
      <c r="K60" s="828"/>
      <c r="L60" s="828"/>
      <c r="M60" s="829"/>
      <c r="N60" s="818"/>
    </row>
    <row r="61" spans="1:14" ht="21" customHeight="1">
      <c r="A61" s="834"/>
      <c r="B61" s="826" t="s">
        <v>20</v>
      </c>
      <c r="C61" s="1248">
        <f>SUM('3c.m.'!D422)</f>
        <v>12000</v>
      </c>
      <c r="D61" s="827"/>
      <c r="E61" s="828"/>
      <c r="F61" s="828"/>
      <c r="G61" s="828"/>
      <c r="H61" s="828"/>
      <c r="I61" s="828"/>
      <c r="J61" s="828"/>
      <c r="K61" s="828"/>
      <c r="L61" s="828"/>
      <c r="M61" s="829"/>
      <c r="N61" s="818"/>
    </row>
    <row r="62" spans="1:14" ht="21" customHeight="1">
      <c r="A62" s="834"/>
      <c r="B62" s="826" t="s">
        <v>21</v>
      </c>
      <c r="C62" s="1248">
        <f>SUM('3c.m.'!D471)</f>
        <v>800</v>
      </c>
      <c r="D62" s="827"/>
      <c r="E62" s="828"/>
      <c r="F62" s="828"/>
      <c r="G62" s="828"/>
      <c r="H62" s="828"/>
      <c r="I62" s="828"/>
      <c r="J62" s="828"/>
      <c r="K62" s="828"/>
      <c r="L62" s="828"/>
      <c r="M62" s="829"/>
      <c r="N62" s="818"/>
    </row>
    <row r="63" spans="1:14" ht="21" customHeight="1">
      <c r="A63" s="834"/>
      <c r="B63" s="826" t="s">
        <v>447</v>
      </c>
      <c r="C63" s="1248">
        <f>SUM('3c.m.'!D480)</f>
        <v>800</v>
      </c>
      <c r="D63" s="827"/>
      <c r="E63" s="828"/>
      <c r="F63" s="828"/>
      <c r="G63" s="828"/>
      <c r="H63" s="828"/>
      <c r="I63" s="828"/>
      <c r="J63" s="828"/>
      <c r="K63" s="828"/>
      <c r="L63" s="828"/>
      <c r="M63" s="829"/>
      <c r="N63" s="818"/>
    </row>
    <row r="64" spans="1:14" ht="21" customHeight="1">
      <c r="A64" s="834"/>
      <c r="B64" s="826" t="s">
        <v>22</v>
      </c>
      <c r="C64" s="1248">
        <f>SUM('3c.m.'!D489)</f>
        <v>6000</v>
      </c>
      <c r="D64" s="827"/>
      <c r="E64" s="828"/>
      <c r="F64" s="828"/>
      <c r="G64" s="828"/>
      <c r="H64" s="828"/>
      <c r="I64" s="828"/>
      <c r="J64" s="828"/>
      <c r="K64" s="828"/>
      <c r="L64" s="828"/>
      <c r="M64" s="829"/>
      <c r="N64" s="818"/>
    </row>
    <row r="65" spans="1:14" ht="21" customHeight="1">
      <c r="A65" s="834"/>
      <c r="B65" s="826" t="s">
        <v>23</v>
      </c>
      <c r="C65" s="1248">
        <f>SUM('3c.m.'!D505)</f>
        <v>9000</v>
      </c>
      <c r="D65" s="827"/>
      <c r="E65" s="828"/>
      <c r="F65" s="828"/>
      <c r="G65" s="828"/>
      <c r="H65" s="828"/>
      <c r="I65" s="828"/>
      <c r="J65" s="828"/>
      <c r="K65" s="828"/>
      <c r="L65" s="828"/>
      <c r="M65" s="829"/>
      <c r="N65" s="818"/>
    </row>
    <row r="66" spans="1:14" ht="21" customHeight="1">
      <c r="A66" s="834"/>
      <c r="B66" s="826" t="s">
        <v>24</v>
      </c>
      <c r="C66" s="1248">
        <f>SUM('3c.m.'!D513)</f>
        <v>7000</v>
      </c>
      <c r="D66" s="827"/>
      <c r="E66" s="828"/>
      <c r="F66" s="828"/>
      <c r="G66" s="828"/>
      <c r="H66" s="828"/>
      <c r="I66" s="828"/>
      <c r="J66" s="828"/>
      <c r="K66" s="828"/>
      <c r="L66" s="828"/>
      <c r="M66" s="829"/>
      <c r="N66" s="818"/>
    </row>
    <row r="67" spans="1:14" ht="21" customHeight="1">
      <c r="A67" s="834"/>
      <c r="B67" s="826" t="s">
        <v>25</v>
      </c>
      <c r="C67" s="1248">
        <f>SUM('3c.m.'!D521)</f>
        <v>1500</v>
      </c>
      <c r="D67" s="827"/>
      <c r="E67" s="828"/>
      <c r="F67" s="828"/>
      <c r="G67" s="828"/>
      <c r="H67" s="828"/>
      <c r="I67" s="828"/>
      <c r="J67" s="828"/>
      <c r="K67" s="828"/>
      <c r="L67" s="828"/>
      <c r="M67" s="829"/>
      <c r="N67" s="818"/>
    </row>
    <row r="68" spans="1:14" ht="21" customHeight="1">
      <c r="A68" s="834"/>
      <c r="B68" s="826" t="s">
        <v>26</v>
      </c>
      <c r="C68" s="1248">
        <f>SUM('3c.m.'!D530)</f>
        <v>880</v>
      </c>
      <c r="D68" s="827"/>
      <c r="E68" s="828"/>
      <c r="F68" s="828"/>
      <c r="G68" s="828"/>
      <c r="H68" s="828"/>
      <c r="I68" s="828"/>
      <c r="J68" s="828"/>
      <c r="K68" s="828"/>
      <c r="L68" s="828"/>
      <c r="M68" s="829"/>
      <c r="N68" s="818"/>
    </row>
    <row r="69" spans="1:14" ht="21" customHeight="1">
      <c r="A69" s="834"/>
      <c r="B69" s="826" t="s">
        <v>27</v>
      </c>
      <c r="C69" s="1248">
        <f>SUM('3c.m.'!D554)</f>
        <v>300</v>
      </c>
      <c r="D69" s="827"/>
      <c r="E69" s="828"/>
      <c r="F69" s="828"/>
      <c r="G69" s="828"/>
      <c r="H69" s="828"/>
      <c r="I69" s="828"/>
      <c r="J69" s="828"/>
      <c r="K69" s="828"/>
      <c r="L69" s="828"/>
      <c r="M69" s="829"/>
      <c r="N69" s="818"/>
    </row>
    <row r="70" spans="1:14" ht="21" customHeight="1">
      <c r="A70" s="834"/>
      <c r="B70" s="826" t="s">
        <v>28</v>
      </c>
      <c r="C70" s="1248">
        <f>SUM('3c.m.'!D562)</f>
        <v>3733</v>
      </c>
      <c r="D70" s="827"/>
      <c r="E70" s="828"/>
      <c r="F70" s="828"/>
      <c r="G70" s="828"/>
      <c r="H70" s="828"/>
      <c r="I70" s="828"/>
      <c r="J70" s="828"/>
      <c r="K70" s="828"/>
      <c r="L70" s="828"/>
      <c r="M70" s="829"/>
      <c r="N70" s="818"/>
    </row>
    <row r="71" spans="1:14" ht="21" customHeight="1">
      <c r="A71" s="834"/>
      <c r="B71" s="826" t="s">
        <v>29</v>
      </c>
      <c r="C71" s="1248">
        <f>SUM('3c.m.'!D570)</f>
        <v>2000</v>
      </c>
      <c r="D71" s="827"/>
      <c r="E71" s="828"/>
      <c r="F71" s="828"/>
      <c r="G71" s="828"/>
      <c r="H71" s="828"/>
      <c r="I71" s="828"/>
      <c r="J71" s="828"/>
      <c r="K71" s="828"/>
      <c r="L71" s="828"/>
      <c r="M71" s="829"/>
      <c r="N71" s="818"/>
    </row>
    <row r="72" spans="1:14" ht="21" customHeight="1">
      <c r="A72" s="834"/>
      <c r="B72" s="826" t="s">
        <v>182</v>
      </c>
      <c r="C72" s="1248">
        <f>SUM('3c.m.'!D586)</f>
        <v>2880</v>
      </c>
      <c r="D72" s="827"/>
      <c r="E72" s="828"/>
      <c r="F72" s="828"/>
      <c r="G72" s="828"/>
      <c r="H72" s="828"/>
      <c r="I72" s="828"/>
      <c r="J72" s="828"/>
      <c r="K72" s="828"/>
      <c r="L72" s="828"/>
      <c r="M72" s="829"/>
      <c r="N72" s="818"/>
    </row>
    <row r="73" spans="1:14" ht="21" customHeight="1">
      <c r="A73" s="814" t="s">
        <v>1025</v>
      </c>
      <c r="B73" s="825" t="s">
        <v>30</v>
      </c>
      <c r="C73" s="1247">
        <f>SUM(C74:C75)</f>
        <v>2027</v>
      </c>
      <c r="D73" s="816">
        <f>SUM(E73:N74)</f>
        <v>2027</v>
      </c>
      <c r="E73" s="828"/>
      <c r="F73" s="828">
        <v>2027</v>
      </c>
      <c r="G73" s="830"/>
      <c r="H73" s="828"/>
      <c r="I73" s="828"/>
      <c r="J73" s="828"/>
      <c r="K73" s="828"/>
      <c r="L73" s="828"/>
      <c r="M73" s="829"/>
      <c r="N73" s="818"/>
    </row>
    <row r="74" spans="1:14" ht="21" customHeight="1">
      <c r="A74" s="814"/>
      <c r="B74" s="826" t="s">
        <v>31</v>
      </c>
      <c r="C74" s="1248">
        <f>SUM('3c.m.'!D538)</f>
        <v>1000</v>
      </c>
      <c r="D74" s="827"/>
      <c r="E74" s="828"/>
      <c r="F74" s="828"/>
      <c r="G74" s="828"/>
      <c r="H74" s="828"/>
      <c r="I74" s="828"/>
      <c r="J74" s="828"/>
      <c r="K74" s="828"/>
      <c r="L74" s="828"/>
      <c r="M74" s="829"/>
      <c r="N74" s="818"/>
    </row>
    <row r="75" spans="1:14" ht="21" customHeight="1">
      <c r="A75" s="814"/>
      <c r="B75" s="826" t="s">
        <v>32</v>
      </c>
      <c r="C75" s="1248">
        <f>SUM('3c.m.'!D546)</f>
        <v>1027</v>
      </c>
      <c r="D75" s="827"/>
      <c r="E75" s="828"/>
      <c r="F75" s="828"/>
      <c r="G75" s="828"/>
      <c r="H75" s="828"/>
      <c r="I75" s="828"/>
      <c r="J75" s="828"/>
      <c r="K75" s="828"/>
      <c r="L75" s="828"/>
      <c r="M75" s="829"/>
      <c r="N75" s="818"/>
    </row>
    <row r="76" spans="1:14" ht="21" customHeight="1">
      <c r="A76" s="814" t="s">
        <v>1026</v>
      </c>
      <c r="B76" s="825" t="s">
        <v>1162</v>
      </c>
      <c r="C76" s="1247">
        <f>SUM(C77:C86)</f>
        <v>163400</v>
      </c>
      <c r="D76" s="816">
        <f>SUM(E76:N76)</f>
        <v>163400</v>
      </c>
      <c r="E76" s="830">
        <v>135900</v>
      </c>
      <c r="F76" s="830">
        <v>27500</v>
      </c>
      <c r="G76" s="830"/>
      <c r="H76" s="828"/>
      <c r="I76" s="828"/>
      <c r="J76" s="828"/>
      <c r="K76" s="828"/>
      <c r="L76" s="830"/>
      <c r="M76" s="829"/>
      <c r="N76" s="818"/>
    </row>
    <row r="77" spans="1:14" ht="21" customHeight="1">
      <c r="A77" s="834"/>
      <c r="B77" s="826" t="s">
        <v>33</v>
      </c>
      <c r="C77" s="1248">
        <f>SUM('3c.m.'!D782)</f>
        <v>3000</v>
      </c>
      <c r="D77" s="827"/>
      <c r="E77" s="828"/>
      <c r="F77" s="828"/>
      <c r="G77" s="828"/>
      <c r="H77" s="828"/>
      <c r="I77" s="828"/>
      <c r="J77" s="828"/>
      <c r="K77" s="828"/>
      <c r="L77" s="828"/>
      <c r="M77" s="829"/>
      <c r="N77" s="818"/>
    </row>
    <row r="78" spans="1:14" ht="21" customHeight="1">
      <c r="A78" s="834"/>
      <c r="B78" s="826" t="s">
        <v>34</v>
      </c>
      <c r="C78" s="1248">
        <f>SUM('3c.m.'!D790)</f>
        <v>2000</v>
      </c>
      <c r="D78" s="827"/>
      <c r="E78" s="828"/>
      <c r="F78" s="828"/>
      <c r="G78" s="828"/>
      <c r="H78" s="828"/>
      <c r="I78" s="828"/>
      <c r="J78" s="828"/>
      <c r="K78" s="828"/>
      <c r="L78" s="828"/>
      <c r="M78" s="829"/>
      <c r="N78" s="818"/>
    </row>
    <row r="79" spans="1:14" ht="21" customHeight="1">
      <c r="A79" s="834"/>
      <c r="B79" s="826" t="s">
        <v>35</v>
      </c>
      <c r="C79" s="1248">
        <f>SUM('3c.m.'!D798)</f>
        <v>0</v>
      </c>
      <c r="D79" s="827"/>
      <c r="E79" s="828"/>
      <c r="F79" s="828"/>
      <c r="G79" s="828"/>
      <c r="H79" s="828"/>
      <c r="I79" s="828"/>
      <c r="J79" s="828"/>
      <c r="K79" s="828"/>
      <c r="L79" s="828"/>
      <c r="M79" s="829"/>
      <c r="N79" s="818"/>
    </row>
    <row r="80" spans="1:14" ht="21" customHeight="1">
      <c r="A80" s="834"/>
      <c r="B80" s="826" t="s">
        <v>36</v>
      </c>
      <c r="C80" s="1248">
        <f>SUM('3c.m.'!D806)</f>
        <v>5000</v>
      </c>
      <c r="D80" s="827"/>
      <c r="E80" s="828"/>
      <c r="F80" s="828"/>
      <c r="G80" s="828"/>
      <c r="H80" s="828"/>
      <c r="I80" s="828"/>
      <c r="J80" s="828"/>
      <c r="K80" s="828"/>
      <c r="L80" s="828"/>
      <c r="M80" s="829"/>
      <c r="N80" s="818"/>
    </row>
    <row r="81" spans="1:14" ht="21" customHeight="1">
      <c r="A81" s="834"/>
      <c r="B81" s="826" t="s">
        <v>37</v>
      </c>
      <c r="C81" s="1248">
        <f>SUM('3c.m.'!D814)</f>
        <v>5000</v>
      </c>
      <c r="D81" s="827"/>
      <c r="E81" s="828"/>
      <c r="F81" s="828"/>
      <c r="G81" s="828"/>
      <c r="H81" s="828"/>
      <c r="I81" s="828"/>
      <c r="J81" s="828"/>
      <c r="K81" s="828"/>
      <c r="L81" s="828"/>
      <c r="M81" s="829"/>
      <c r="N81" s="818"/>
    </row>
    <row r="82" spans="1:14" ht="21" customHeight="1">
      <c r="A82" s="834"/>
      <c r="B82" s="826" t="s">
        <v>38</v>
      </c>
      <c r="C82" s="1248">
        <f>SUM('3c.m.'!D823)</f>
        <v>3000</v>
      </c>
      <c r="D82" s="827"/>
      <c r="E82" s="828"/>
      <c r="F82" s="828"/>
      <c r="G82" s="828"/>
      <c r="H82" s="828"/>
      <c r="I82" s="828"/>
      <c r="J82" s="828"/>
      <c r="K82" s="828"/>
      <c r="L82" s="828"/>
      <c r="M82" s="829"/>
      <c r="N82" s="818"/>
    </row>
    <row r="83" spans="1:14" ht="21" customHeight="1">
      <c r="A83" s="834"/>
      <c r="B83" s="826" t="s">
        <v>1165</v>
      </c>
      <c r="C83" s="1248">
        <f>SUM('3c.m.'!D831)</f>
        <v>3000</v>
      </c>
      <c r="D83" s="827"/>
      <c r="E83" s="828"/>
      <c r="F83" s="828"/>
      <c r="G83" s="828"/>
      <c r="H83" s="828"/>
      <c r="I83" s="828"/>
      <c r="J83" s="828"/>
      <c r="K83" s="828"/>
      <c r="L83" s="828"/>
      <c r="M83" s="829"/>
      <c r="N83" s="818"/>
    </row>
    <row r="84" spans="1:14" ht="21" customHeight="1">
      <c r="A84" s="834"/>
      <c r="B84" s="826" t="s">
        <v>39</v>
      </c>
      <c r="C84" s="1248">
        <f>SUM('3c.m.'!D839)</f>
        <v>1500</v>
      </c>
      <c r="D84" s="827"/>
      <c r="E84" s="828"/>
      <c r="F84" s="828"/>
      <c r="G84" s="828"/>
      <c r="H84" s="828"/>
      <c r="I84" s="828"/>
      <c r="J84" s="828"/>
      <c r="K84" s="828"/>
      <c r="L84" s="828"/>
      <c r="M84" s="829"/>
      <c r="N84" s="818"/>
    </row>
    <row r="85" spans="1:14" ht="21" customHeight="1">
      <c r="A85" s="834" t="s">
        <v>1173</v>
      </c>
      <c r="B85" s="826" t="s">
        <v>40</v>
      </c>
      <c r="C85" s="1248">
        <f>SUM('3d.m.'!D23)</f>
        <v>5000</v>
      </c>
      <c r="D85" s="827"/>
      <c r="E85" s="828"/>
      <c r="F85" s="828"/>
      <c r="G85" s="828"/>
      <c r="H85" s="828"/>
      <c r="I85" s="828"/>
      <c r="J85" s="828"/>
      <c r="K85" s="828"/>
      <c r="L85" s="828"/>
      <c r="M85" s="829"/>
      <c r="N85" s="818"/>
    </row>
    <row r="86" spans="1:14" ht="21" customHeight="1">
      <c r="A86" s="834" t="s">
        <v>1173</v>
      </c>
      <c r="B86" s="826" t="s">
        <v>41</v>
      </c>
      <c r="C86" s="1248">
        <f>SUM('3d.m.'!D34)</f>
        <v>135900</v>
      </c>
      <c r="D86" s="827"/>
      <c r="E86" s="828"/>
      <c r="F86" s="828"/>
      <c r="G86" s="828"/>
      <c r="H86" s="828"/>
      <c r="I86" s="828"/>
      <c r="J86" s="828"/>
      <c r="K86" s="828"/>
      <c r="L86" s="828"/>
      <c r="M86" s="829"/>
      <c r="N86" s="818"/>
    </row>
    <row r="87" spans="1:14" ht="21" customHeight="1">
      <c r="A87" s="814" t="s">
        <v>1028</v>
      </c>
      <c r="B87" s="825" t="s">
        <v>42</v>
      </c>
      <c r="C87" s="1247">
        <f>SUM(C88:C101)</f>
        <v>2000002</v>
      </c>
      <c r="D87" s="816">
        <f>SUM(E87:N88)</f>
        <v>2000002</v>
      </c>
      <c r="E87" s="828"/>
      <c r="F87" s="830">
        <v>193325</v>
      </c>
      <c r="G87" s="830">
        <v>996267</v>
      </c>
      <c r="H87" s="830"/>
      <c r="I87" s="830"/>
      <c r="J87" s="828"/>
      <c r="K87" s="828"/>
      <c r="L87" s="830"/>
      <c r="M87" s="832">
        <v>810410</v>
      </c>
      <c r="N87" s="835"/>
    </row>
    <row r="88" spans="1:14" ht="21" customHeight="1">
      <c r="A88" s="834"/>
      <c r="B88" s="826" t="s">
        <v>43</v>
      </c>
      <c r="C88" s="1248">
        <f>SUM('3c.m.'!D61)</f>
        <v>650000</v>
      </c>
      <c r="D88" s="827"/>
      <c r="E88" s="828"/>
      <c r="F88" s="828"/>
      <c r="G88" s="828"/>
      <c r="H88" s="828"/>
      <c r="I88" s="828"/>
      <c r="J88" s="828"/>
      <c r="K88" s="828"/>
      <c r="L88" s="828"/>
      <c r="M88" s="829"/>
      <c r="N88" s="818"/>
    </row>
    <row r="89" spans="1:14" ht="21" customHeight="1">
      <c r="A89" s="834"/>
      <c r="B89" s="826" t="s">
        <v>44</v>
      </c>
      <c r="C89" s="1248">
        <f>SUM('3c.m.'!D77)</f>
        <v>100000</v>
      </c>
      <c r="D89" s="827"/>
      <c r="E89" s="828"/>
      <c r="F89" s="828"/>
      <c r="G89" s="828"/>
      <c r="H89" s="828"/>
      <c r="I89" s="828"/>
      <c r="J89" s="828"/>
      <c r="K89" s="828"/>
      <c r="L89" s="828"/>
      <c r="M89" s="829"/>
      <c r="N89" s="818"/>
    </row>
    <row r="90" spans="1:14" ht="21" customHeight="1">
      <c r="A90" s="834"/>
      <c r="B90" s="823" t="s">
        <v>1176</v>
      </c>
      <c r="C90" s="1248">
        <f>SUM('3c.m.'!D86)</f>
        <v>20000</v>
      </c>
      <c r="D90" s="827"/>
      <c r="E90" s="828"/>
      <c r="F90" s="828"/>
      <c r="G90" s="828"/>
      <c r="H90" s="828"/>
      <c r="I90" s="828"/>
      <c r="J90" s="828"/>
      <c r="K90" s="828"/>
      <c r="L90" s="828"/>
      <c r="M90" s="829"/>
      <c r="N90" s="818"/>
    </row>
    <row r="91" spans="1:14" ht="21" customHeight="1">
      <c r="A91" s="834"/>
      <c r="B91" s="823" t="s">
        <v>45</v>
      </c>
      <c r="C91" s="1248">
        <f>SUM('3c.m.'!D95)</f>
        <v>5000</v>
      </c>
      <c r="D91" s="827"/>
      <c r="E91" s="828"/>
      <c r="F91" s="828"/>
      <c r="G91" s="828"/>
      <c r="H91" s="828"/>
      <c r="I91" s="828"/>
      <c r="J91" s="828"/>
      <c r="K91" s="828"/>
      <c r="L91" s="828"/>
      <c r="M91" s="829"/>
      <c r="N91" s="818"/>
    </row>
    <row r="92" spans="1:14" ht="21" customHeight="1">
      <c r="A92" s="834"/>
      <c r="B92" s="823" t="s">
        <v>46</v>
      </c>
      <c r="C92" s="1248">
        <f>SUM('3c.m.'!D103)</f>
        <v>25000</v>
      </c>
      <c r="D92" s="827"/>
      <c r="E92" s="828"/>
      <c r="F92" s="828"/>
      <c r="G92" s="828"/>
      <c r="H92" s="828"/>
      <c r="I92" s="828"/>
      <c r="J92" s="828"/>
      <c r="K92" s="828"/>
      <c r="L92" s="828"/>
      <c r="M92" s="829"/>
      <c r="N92" s="818"/>
    </row>
    <row r="93" spans="1:14" ht="21" customHeight="1">
      <c r="A93" s="834"/>
      <c r="B93" s="823" t="s">
        <v>47</v>
      </c>
      <c r="C93" s="1248">
        <f>SUM('3c.m.'!D111)</f>
        <v>15000</v>
      </c>
      <c r="D93" s="827"/>
      <c r="E93" s="828"/>
      <c r="F93" s="828"/>
      <c r="G93" s="828"/>
      <c r="H93" s="828"/>
      <c r="I93" s="828"/>
      <c r="J93" s="828"/>
      <c r="K93" s="828"/>
      <c r="L93" s="828"/>
      <c r="M93" s="829"/>
      <c r="N93" s="818"/>
    </row>
    <row r="94" spans="1:14" ht="21" customHeight="1">
      <c r="A94" s="834"/>
      <c r="B94" s="823" t="s">
        <v>48</v>
      </c>
      <c r="C94" s="1248">
        <f>SUM('3c.m.'!D119)</f>
        <v>5000</v>
      </c>
      <c r="D94" s="827"/>
      <c r="E94" s="828"/>
      <c r="F94" s="828"/>
      <c r="G94" s="828"/>
      <c r="H94" s="828"/>
      <c r="I94" s="828"/>
      <c r="J94" s="828"/>
      <c r="K94" s="828"/>
      <c r="L94" s="828"/>
      <c r="M94" s="829"/>
      <c r="N94" s="818"/>
    </row>
    <row r="95" spans="1:14" ht="21" customHeight="1">
      <c r="A95" s="834"/>
      <c r="B95" s="823" t="s">
        <v>49</v>
      </c>
      <c r="C95" s="1248">
        <f>SUM('3c.m.'!D127)</f>
        <v>10000</v>
      </c>
      <c r="D95" s="827"/>
      <c r="E95" s="828"/>
      <c r="F95" s="828"/>
      <c r="G95" s="828"/>
      <c r="H95" s="828"/>
      <c r="I95" s="828"/>
      <c r="J95" s="828"/>
      <c r="K95" s="828"/>
      <c r="L95" s="828"/>
      <c r="M95" s="829"/>
      <c r="N95" s="818"/>
    </row>
    <row r="96" spans="1:14" ht="21" customHeight="1">
      <c r="A96" s="834"/>
      <c r="B96" s="823" t="s">
        <v>50</v>
      </c>
      <c r="C96" s="1248">
        <f>SUM('3c.m.'!D300)</f>
        <v>601700</v>
      </c>
      <c r="D96" s="827"/>
      <c r="E96" s="828"/>
      <c r="F96" s="828"/>
      <c r="G96" s="828"/>
      <c r="H96" s="828"/>
      <c r="I96" s="828"/>
      <c r="J96" s="828"/>
      <c r="K96" s="828"/>
      <c r="L96" s="828"/>
      <c r="M96" s="829"/>
      <c r="N96" s="818"/>
    </row>
    <row r="97" spans="1:14" ht="21" customHeight="1">
      <c r="A97" s="834"/>
      <c r="B97" s="826" t="s">
        <v>51</v>
      </c>
      <c r="C97" s="1248">
        <f>SUM('4.mell.'!D24)</f>
        <v>132700</v>
      </c>
      <c r="D97" s="827"/>
      <c r="E97" s="828"/>
      <c r="F97" s="828"/>
      <c r="G97" s="828"/>
      <c r="H97" s="828"/>
      <c r="I97" s="828"/>
      <c r="J97" s="828"/>
      <c r="K97" s="828"/>
      <c r="L97" s="828"/>
      <c r="M97" s="829"/>
      <c r="N97" s="818"/>
    </row>
    <row r="98" spans="1:14" ht="21" customHeight="1">
      <c r="A98" s="834"/>
      <c r="B98" s="826" t="s">
        <v>52</v>
      </c>
      <c r="C98" s="1248">
        <f>SUM('4.mell.'!D28)</f>
        <v>50000</v>
      </c>
      <c r="D98" s="827"/>
      <c r="E98" s="828"/>
      <c r="F98" s="828"/>
      <c r="G98" s="828"/>
      <c r="H98" s="828"/>
      <c r="I98" s="828"/>
      <c r="J98" s="828"/>
      <c r="K98" s="828"/>
      <c r="L98" s="828"/>
      <c r="M98" s="829"/>
      <c r="N98" s="818"/>
    </row>
    <row r="99" spans="1:14" ht="21" customHeight="1">
      <c r="A99" s="834"/>
      <c r="B99" s="826" t="s">
        <v>53</v>
      </c>
      <c r="C99" s="1248">
        <f>SUM('4.mell.'!D34)</f>
        <v>150000</v>
      </c>
      <c r="D99" s="827"/>
      <c r="E99" s="828"/>
      <c r="F99" s="828"/>
      <c r="G99" s="828"/>
      <c r="H99" s="828"/>
      <c r="I99" s="828"/>
      <c r="J99" s="828"/>
      <c r="K99" s="828"/>
      <c r="L99" s="828"/>
      <c r="M99" s="829"/>
      <c r="N99" s="818"/>
    </row>
    <row r="100" spans="1:14" ht="21" customHeight="1">
      <c r="A100" s="834"/>
      <c r="B100" s="826" t="s">
        <v>54</v>
      </c>
      <c r="C100" s="1248">
        <f>SUM('4.mell.'!D60)</f>
        <v>210602</v>
      </c>
      <c r="D100" s="827"/>
      <c r="E100" s="828"/>
      <c r="F100" s="828"/>
      <c r="G100" s="828"/>
      <c r="H100" s="828"/>
      <c r="I100" s="828"/>
      <c r="J100" s="828"/>
      <c r="K100" s="828"/>
      <c r="L100" s="828"/>
      <c r="M100" s="829"/>
      <c r="N100" s="818"/>
    </row>
    <row r="101" spans="1:14" ht="21" customHeight="1">
      <c r="A101" s="834"/>
      <c r="B101" s="826" t="s">
        <v>1172</v>
      </c>
      <c r="C101" s="1248">
        <f>SUM('4.mell.'!D65)</f>
        <v>25000</v>
      </c>
      <c r="D101" s="827"/>
      <c r="E101" s="828"/>
      <c r="F101" s="828"/>
      <c r="G101" s="828"/>
      <c r="H101" s="828"/>
      <c r="I101" s="828"/>
      <c r="J101" s="828"/>
      <c r="K101" s="828"/>
      <c r="L101" s="828"/>
      <c r="M101" s="829"/>
      <c r="N101" s="818"/>
    </row>
    <row r="102" spans="1:14" ht="21" customHeight="1">
      <c r="A102" s="814" t="s">
        <v>1030</v>
      </c>
      <c r="B102" s="825" t="s">
        <v>55</v>
      </c>
      <c r="C102" s="1248"/>
      <c r="D102" s="816">
        <f>SUM(E102:M102)</f>
        <v>0</v>
      </c>
      <c r="E102" s="828"/>
      <c r="F102" s="828"/>
      <c r="G102" s="828"/>
      <c r="H102" s="828"/>
      <c r="I102" s="828"/>
      <c r="J102" s="828"/>
      <c r="K102" s="828"/>
      <c r="L102" s="828"/>
      <c r="M102" s="829"/>
      <c r="N102" s="818"/>
    </row>
    <row r="103" spans="1:14" ht="21" customHeight="1">
      <c r="A103" s="814" t="s">
        <v>1032</v>
      </c>
      <c r="B103" s="825" t="s">
        <v>56</v>
      </c>
      <c r="C103" s="1248"/>
      <c r="D103" s="816">
        <f>SUM(E103:M103)</f>
        <v>0</v>
      </c>
      <c r="E103" s="828"/>
      <c r="F103" s="828"/>
      <c r="G103" s="828"/>
      <c r="H103" s="828"/>
      <c r="I103" s="828"/>
      <c r="J103" s="828"/>
      <c r="K103" s="828"/>
      <c r="L103" s="828"/>
      <c r="M103" s="829"/>
      <c r="N103" s="818"/>
    </row>
    <row r="104" spans="1:14" ht="21" customHeight="1">
      <c r="A104" s="814" t="s">
        <v>1034</v>
      </c>
      <c r="B104" s="825" t="s">
        <v>57</v>
      </c>
      <c r="C104" s="1247">
        <f>SUM(C105:C113)</f>
        <v>60000</v>
      </c>
      <c r="D104" s="816">
        <f>SUM(E104:M104)</f>
        <v>60000</v>
      </c>
      <c r="E104" s="828"/>
      <c r="F104" s="830"/>
      <c r="G104" s="828">
        <v>60000</v>
      </c>
      <c r="H104" s="830"/>
      <c r="I104" s="828"/>
      <c r="J104" s="828"/>
      <c r="K104" s="828"/>
      <c r="L104" s="830"/>
      <c r="M104" s="829"/>
      <c r="N104" s="818"/>
    </row>
    <row r="105" spans="1:14" ht="21" customHeight="1">
      <c r="A105" s="814"/>
      <c r="B105" s="826" t="s">
        <v>58</v>
      </c>
      <c r="C105" s="1248">
        <f>SUM('3c.m.'!D152)</f>
        <v>7000</v>
      </c>
      <c r="D105" s="816"/>
      <c r="E105" s="828"/>
      <c r="F105" s="828"/>
      <c r="G105" s="828"/>
      <c r="H105" s="830"/>
      <c r="I105" s="828"/>
      <c r="J105" s="828"/>
      <c r="K105" s="828"/>
      <c r="L105" s="830"/>
      <c r="M105" s="829"/>
      <c r="N105" s="818"/>
    </row>
    <row r="106" spans="1:14" ht="21" customHeight="1">
      <c r="A106" s="814"/>
      <c r="B106" s="826" t="s">
        <v>59</v>
      </c>
      <c r="C106" s="1248">
        <f>SUM('3c.m.'!D160)</f>
        <v>8000</v>
      </c>
      <c r="D106" s="816"/>
      <c r="E106" s="828"/>
      <c r="F106" s="828"/>
      <c r="G106" s="828"/>
      <c r="H106" s="830"/>
      <c r="I106" s="828"/>
      <c r="J106" s="828"/>
      <c r="K106" s="828"/>
      <c r="L106" s="830"/>
      <c r="M106" s="829"/>
      <c r="N106" s="818"/>
    </row>
    <row r="107" spans="1:14" ht="21" customHeight="1">
      <c r="A107" s="814"/>
      <c r="B107" s="826" t="s">
        <v>60</v>
      </c>
      <c r="C107" s="1248">
        <f>SUM('3c.m.'!D184)</f>
        <v>6000</v>
      </c>
      <c r="D107" s="816"/>
      <c r="E107" s="828"/>
      <c r="F107" s="828"/>
      <c r="G107" s="828"/>
      <c r="H107" s="830"/>
      <c r="I107" s="828"/>
      <c r="J107" s="828"/>
      <c r="K107" s="828"/>
      <c r="L107" s="830"/>
      <c r="M107" s="829"/>
      <c r="N107" s="818"/>
    </row>
    <row r="108" spans="1:14" ht="21" customHeight="1">
      <c r="A108" s="814"/>
      <c r="B108" s="826" t="s">
        <v>1174</v>
      </c>
      <c r="C108" s="1248">
        <f>SUM('3c.m.'!D176)</f>
        <v>4000</v>
      </c>
      <c r="D108" s="827"/>
      <c r="E108" s="828"/>
      <c r="F108" s="828"/>
      <c r="G108" s="828"/>
      <c r="H108" s="828"/>
      <c r="I108" s="828"/>
      <c r="J108" s="828"/>
      <c r="K108" s="828"/>
      <c r="L108" s="828"/>
      <c r="M108" s="829"/>
      <c r="N108" s="818"/>
    </row>
    <row r="109" spans="1:14" ht="21" customHeight="1">
      <c r="A109" s="814"/>
      <c r="B109" s="826" t="s">
        <v>61</v>
      </c>
      <c r="C109" s="1248">
        <f>SUM('3c.m.'!D643)</f>
        <v>5000</v>
      </c>
      <c r="D109" s="827"/>
      <c r="E109" s="828"/>
      <c r="F109" s="828"/>
      <c r="G109" s="828"/>
      <c r="H109" s="828"/>
      <c r="I109" s="828"/>
      <c r="J109" s="828"/>
      <c r="K109" s="828"/>
      <c r="L109" s="828"/>
      <c r="M109" s="829"/>
      <c r="N109" s="818"/>
    </row>
    <row r="110" spans="1:14" ht="21" customHeight="1">
      <c r="A110" s="814"/>
      <c r="B110" s="826" t="s">
        <v>62</v>
      </c>
      <c r="C110" s="1248">
        <f>SUM('3c.m.'!D693)</f>
        <v>12000</v>
      </c>
      <c r="D110" s="827"/>
      <c r="E110" s="828"/>
      <c r="F110" s="828"/>
      <c r="G110" s="828"/>
      <c r="H110" s="828"/>
      <c r="I110" s="828"/>
      <c r="J110" s="828"/>
      <c r="K110" s="828"/>
      <c r="L110" s="828"/>
      <c r="M110" s="829"/>
      <c r="N110" s="818"/>
    </row>
    <row r="111" spans="1:14" ht="21" customHeight="1">
      <c r="A111" s="814"/>
      <c r="B111" s="826" t="s">
        <v>63</v>
      </c>
      <c r="C111" s="1248">
        <f>SUM('3c.m.'!D701)</f>
        <v>12000</v>
      </c>
      <c r="D111" s="827"/>
      <c r="E111" s="828"/>
      <c r="F111" s="828"/>
      <c r="G111" s="828"/>
      <c r="H111" s="828"/>
      <c r="I111" s="828"/>
      <c r="J111" s="828"/>
      <c r="K111" s="828"/>
      <c r="L111" s="828"/>
      <c r="M111" s="829"/>
      <c r="N111" s="818"/>
    </row>
    <row r="112" spans="1:14" ht="21" customHeight="1">
      <c r="A112" s="814"/>
      <c r="B112" s="826" t="s">
        <v>175</v>
      </c>
      <c r="C112" s="1248">
        <f>SUM('3c.m.'!D709)</f>
        <v>3000</v>
      </c>
      <c r="D112" s="827"/>
      <c r="E112" s="828"/>
      <c r="F112" s="828"/>
      <c r="G112" s="828"/>
      <c r="H112" s="828"/>
      <c r="I112" s="828"/>
      <c r="J112" s="828"/>
      <c r="K112" s="828"/>
      <c r="L112" s="828"/>
      <c r="M112" s="829"/>
      <c r="N112" s="818"/>
    </row>
    <row r="113" spans="1:14" ht="21" customHeight="1">
      <c r="A113" s="814"/>
      <c r="B113" s="826" t="s">
        <v>1177</v>
      </c>
      <c r="C113" s="1248">
        <f>SUM('3c.m.'!D717)</f>
        <v>3000</v>
      </c>
      <c r="D113" s="827"/>
      <c r="E113" s="828"/>
      <c r="F113" s="828"/>
      <c r="G113" s="828"/>
      <c r="H113" s="828"/>
      <c r="I113" s="828"/>
      <c r="J113" s="828"/>
      <c r="K113" s="828"/>
      <c r="L113" s="828"/>
      <c r="M113" s="829"/>
      <c r="N113" s="818"/>
    </row>
    <row r="114" spans="1:14" ht="21" customHeight="1">
      <c r="A114" s="814" t="s">
        <v>1036</v>
      </c>
      <c r="B114" s="825" t="s">
        <v>64</v>
      </c>
      <c r="C114" s="1247">
        <f>SUM(C115:C118)</f>
        <v>38625</v>
      </c>
      <c r="D114" s="816">
        <f>SUM(E114:M114)</f>
        <v>38625</v>
      </c>
      <c r="E114" s="828"/>
      <c r="F114" s="830"/>
      <c r="G114" s="830">
        <v>38625</v>
      </c>
      <c r="H114" s="828"/>
      <c r="I114" s="828"/>
      <c r="J114" s="828"/>
      <c r="K114" s="828"/>
      <c r="L114" s="830"/>
      <c r="M114" s="829"/>
      <c r="N114" s="818"/>
    </row>
    <row r="115" spans="1:14" ht="21" customHeight="1">
      <c r="A115" s="814"/>
      <c r="B115" s="826" t="s">
        <v>65</v>
      </c>
      <c r="C115" s="1248">
        <f>SUM('3c.m.'!D226)</f>
        <v>4625</v>
      </c>
      <c r="D115" s="827"/>
      <c r="E115" s="828"/>
      <c r="F115" s="828"/>
      <c r="G115" s="828"/>
      <c r="H115" s="828"/>
      <c r="I115" s="828"/>
      <c r="J115" s="828"/>
      <c r="K115" s="828"/>
      <c r="L115" s="828"/>
      <c r="M115" s="829"/>
      <c r="N115" s="818"/>
    </row>
    <row r="116" spans="1:14" ht="21" customHeight="1">
      <c r="A116" s="814"/>
      <c r="B116" s="826" t="s">
        <v>66</v>
      </c>
      <c r="C116" s="1248">
        <f>SUM('3c.m.'!D275)</f>
        <v>3000</v>
      </c>
      <c r="D116" s="827"/>
      <c r="E116" s="828"/>
      <c r="F116" s="828"/>
      <c r="G116" s="828"/>
      <c r="H116" s="828"/>
      <c r="I116" s="828"/>
      <c r="J116" s="828"/>
      <c r="K116" s="828"/>
      <c r="L116" s="828"/>
      <c r="M116" s="829"/>
      <c r="N116" s="818"/>
    </row>
    <row r="117" spans="1:14" ht="21" customHeight="1">
      <c r="A117" s="814"/>
      <c r="B117" s="826" t="s">
        <v>67</v>
      </c>
      <c r="C117" s="1248">
        <f>SUM('3c.m.'!D855)</f>
        <v>1000</v>
      </c>
      <c r="D117" s="827"/>
      <c r="E117" s="828"/>
      <c r="F117" s="828"/>
      <c r="G117" s="828"/>
      <c r="H117" s="828"/>
      <c r="I117" s="828"/>
      <c r="J117" s="828"/>
      <c r="K117" s="828"/>
      <c r="L117" s="828"/>
      <c r="M117" s="829"/>
      <c r="N117" s="818"/>
    </row>
    <row r="118" spans="1:14" ht="21" customHeight="1">
      <c r="A118" s="814"/>
      <c r="B118" s="826" t="s">
        <v>68</v>
      </c>
      <c r="C118" s="1248">
        <f>SUM('5.mell. '!D18)</f>
        <v>30000</v>
      </c>
      <c r="D118" s="827"/>
      <c r="E118" s="828"/>
      <c r="F118" s="828"/>
      <c r="G118" s="828"/>
      <c r="H118" s="828"/>
      <c r="I118" s="828"/>
      <c r="J118" s="828"/>
      <c r="K118" s="828"/>
      <c r="L118" s="828"/>
      <c r="M118" s="829"/>
      <c r="N118" s="818"/>
    </row>
    <row r="119" spans="1:14" ht="21" customHeight="1">
      <c r="A119" s="814" t="s">
        <v>1038</v>
      </c>
      <c r="B119" s="825" t="s">
        <v>69</v>
      </c>
      <c r="C119" s="1247">
        <f>SUM(C120:C122)</f>
        <v>14500</v>
      </c>
      <c r="D119" s="816">
        <f>SUM(E119:M119)</f>
        <v>14500</v>
      </c>
      <c r="E119" s="828"/>
      <c r="F119" s="830"/>
      <c r="G119" s="830">
        <v>14500</v>
      </c>
      <c r="H119" s="828"/>
      <c r="I119" s="828"/>
      <c r="J119" s="828"/>
      <c r="K119" s="828"/>
      <c r="L119" s="828"/>
      <c r="M119" s="829"/>
      <c r="N119" s="818"/>
    </row>
    <row r="120" spans="1:14" ht="21" customHeight="1">
      <c r="A120" s="814"/>
      <c r="B120" s="826" t="s">
        <v>70</v>
      </c>
      <c r="C120" s="1248">
        <f>SUM('3c.m.'!D209)</f>
        <v>10000</v>
      </c>
      <c r="D120" s="827"/>
      <c r="E120" s="828"/>
      <c r="F120" s="828"/>
      <c r="G120" s="828"/>
      <c r="H120" s="828"/>
      <c r="I120" s="828"/>
      <c r="J120" s="828"/>
      <c r="K120" s="828"/>
      <c r="L120" s="828"/>
      <c r="M120" s="829"/>
      <c r="N120" s="818"/>
    </row>
    <row r="121" spans="1:14" ht="21" customHeight="1">
      <c r="A121" s="814"/>
      <c r="B121" s="826" t="s">
        <v>183</v>
      </c>
      <c r="C121" s="1248">
        <f>SUM('3c.m.'!D675)</f>
        <v>3000</v>
      </c>
      <c r="D121" s="827"/>
      <c r="E121" s="828"/>
      <c r="F121" s="828"/>
      <c r="G121" s="828"/>
      <c r="H121" s="828"/>
      <c r="I121" s="828"/>
      <c r="J121" s="828"/>
      <c r="K121" s="828"/>
      <c r="L121" s="828"/>
      <c r="M121" s="829"/>
      <c r="N121" s="818"/>
    </row>
    <row r="122" spans="1:14" ht="21" customHeight="1">
      <c r="A122" s="814"/>
      <c r="B122" s="826" t="s">
        <v>71</v>
      </c>
      <c r="C122" s="1248">
        <f>SUM('3c.m.'!D847)</f>
        <v>1500</v>
      </c>
      <c r="D122" s="827"/>
      <c r="E122" s="828"/>
      <c r="F122" s="828"/>
      <c r="G122" s="828"/>
      <c r="H122" s="828"/>
      <c r="I122" s="828"/>
      <c r="J122" s="828"/>
      <c r="K122" s="828"/>
      <c r="L122" s="828"/>
      <c r="M122" s="829"/>
      <c r="N122" s="818"/>
    </row>
    <row r="123" spans="1:14" ht="21" customHeight="1">
      <c r="A123" s="836"/>
      <c r="B123" s="825"/>
      <c r="C123" s="1248"/>
      <c r="D123" s="827"/>
      <c r="E123" s="828"/>
      <c r="F123" s="828"/>
      <c r="G123" s="828"/>
      <c r="H123" s="828"/>
      <c r="I123" s="828"/>
      <c r="J123" s="828"/>
      <c r="K123" s="828"/>
      <c r="L123" s="828"/>
      <c r="M123" s="829"/>
      <c r="N123" s="818"/>
    </row>
    <row r="124" spans="1:14" ht="21" customHeight="1">
      <c r="A124" s="836"/>
      <c r="B124" s="825" t="s">
        <v>72</v>
      </c>
      <c r="C124" s="1247">
        <f>SUM('3c.m.'!D193)</f>
        <v>84378</v>
      </c>
      <c r="D124" s="816">
        <f>SUM(E124:N124)</f>
        <v>84378</v>
      </c>
      <c r="E124" s="828"/>
      <c r="F124" s="830">
        <v>84378</v>
      </c>
      <c r="G124" s="828"/>
      <c r="H124" s="828"/>
      <c r="I124" s="828"/>
      <c r="J124" s="828"/>
      <c r="K124" s="828"/>
      <c r="L124" s="828"/>
      <c r="M124" s="829"/>
      <c r="N124" s="818"/>
    </row>
    <row r="125" spans="1:14" ht="21" customHeight="1">
      <c r="A125" s="836"/>
      <c r="B125" s="825"/>
      <c r="C125" s="1247"/>
      <c r="D125" s="827"/>
      <c r="E125" s="828"/>
      <c r="F125" s="828"/>
      <c r="G125" s="828"/>
      <c r="H125" s="828"/>
      <c r="I125" s="828"/>
      <c r="J125" s="828"/>
      <c r="K125" s="828"/>
      <c r="L125" s="828"/>
      <c r="M125" s="829"/>
      <c r="N125" s="818"/>
    </row>
    <row r="126" spans="1:14" ht="21" customHeight="1">
      <c r="A126" s="836"/>
      <c r="B126" s="825" t="s">
        <v>73</v>
      </c>
      <c r="C126" s="1247">
        <f>SUM('3c.m.'!D201)</f>
        <v>108300</v>
      </c>
      <c r="D126" s="816">
        <f aca="true" t="shared" si="0" ref="D126:D141">SUM(E126:N126)</f>
        <v>108300</v>
      </c>
      <c r="E126" s="828"/>
      <c r="F126" s="830">
        <v>108300</v>
      </c>
      <c r="G126" s="830"/>
      <c r="H126" s="828"/>
      <c r="I126" s="828"/>
      <c r="J126" s="828"/>
      <c r="K126" s="828"/>
      <c r="L126" s="830"/>
      <c r="M126" s="829"/>
      <c r="N126" s="818"/>
    </row>
    <row r="127" spans="1:14" ht="21" customHeight="1">
      <c r="A127" s="836"/>
      <c r="B127" s="825" t="s">
        <v>74</v>
      </c>
      <c r="C127" s="1247">
        <f>SUM('3a.m.'!D55)-156220-'12.mell'!C8</f>
        <v>1517556</v>
      </c>
      <c r="D127" s="816">
        <f t="shared" si="0"/>
        <v>1517556</v>
      </c>
      <c r="E127" s="830"/>
      <c r="F127" s="830">
        <v>1483384</v>
      </c>
      <c r="G127" s="830">
        <v>34172</v>
      </c>
      <c r="H127" s="828"/>
      <c r="I127" s="828"/>
      <c r="J127" s="828"/>
      <c r="K127" s="828"/>
      <c r="L127" s="830"/>
      <c r="M127" s="829"/>
      <c r="N127" s="837"/>
    </row>
    <row r="128" spans="1:14" ht="21" customHeight="1">
      <c r="A128" s="836"/>
      <c r="B128" s="825" t="s">
        <v>75</v>
      </c>
      <c r="C128" s="1247">
        <f>SUM('3c.m.'!D259)</f>
        <v>40000</v>
      </c>
      <c r="D128" s="816">
        <f t="shared" si="0"/>
        <v>40000</v>
      </c>
      <c r="E128" s="828"/>
      <c r="F128" s="830"/>
      <c r="G128" s="830">
        <v>40000</v>
      </c>
      <c r="H128" s="828"/>
      <c r="I128" s="828"/>
      <c r="J128" s="828"/>
      <c r="K128" s="828"/>
      <c r="L128" s="830"/>
      <c r="M128" s="829"/>
      <c r="N128" s="837"/>
    </row>
    <row r="129" spans="1:14" ht="21" customHeight="1">
      <c r="A129" s="836"/>
      <c r="B129" s="825" t="s">
        <v>76</v>
      </c>
      <c r="C129" s="1247">
        <f>SUM('3c.m.'!D328)</f>
        <v>20000</v>
      </c>
      <c r="D129" s="816">
        <f t="shared" si="0"/>
        <v>20000</v>
      </c>
      <c r="E129" s="828"/>
      <c r="F129" s="830"/>
      <c r="G129" s="830">
        <v>20000</v>
      </c>
      <c r="H129" s="828"/>
      <c r="I129" s="828"/>
      <c r="J129" s="828"/>
      <c r="K129" s="828"/>
      <c r="L129" s="830"/>
      <c r="M129" s="829"/>
      <c r="N129" s="837"/>
    </row>
    <row r="130" spans="1:14" ht="21" customHeight="1">
      <c r="A130" s="836" t="s">
        <v>1173</v>
      </c>
      <c r="B130" s="825" t="s">
        <v>77</v>
      </c>
      <c r="C130" s="1247">
        <f>SUM('3c.m.'!D774)</f>
        <v>21000</v>
      </c>
      <c r="D130" s="816">
        <f t="shared" si="0"/>
        <v>21000</v>
      </c>
      <c r="E130" s="828"/>
      <c r="F130" s="830"/>
      <c r="G130" s="830">
        <v>21000</v>
      </c>
      <c r="H130" s="828"/>
      <c r="I130" s="828"/>
      <c r="J130" s="828"/>
      <c r="K130" s="828"/>
      <c r="L130" s="830"/>
      <c r="M130" s="829"/>
      <c r="N130" s="837"/>
    </row>
    <row r="131" spans="1:14" ht="21" customHeight="1">
      <c r="A131" s="836"/>
      <c r="B131" s="825" t="s">
        <v>78</v>
      </c>
      <c r="C131" s="1247">
        <f>SUM('3d.m.'!D14)</f>
        <v>398000</v>
      </c>
      <c r="D131" s="816">
        <f t="shared" si="0"/>
        <v>398000</v>
      </c>
      <c r="E131" s="828"/>
      <c r="F131" s="830">
        <v>398000</v>
      </c>
      <c r="G131" s="830"/>
      <c r="H131" s="828"/>
      <c r="I131" s="828"/>
      <c r="J131" s="828"/>
      <c r="K131" s="828"/>
      <c r="L131" s="830"/>
      <c r="M131" s="829"/>
      <c r="N131" s="837"/>
    </row>
    <row r="132" spans="1:14" ht="21" customHeight="1">
      <c r="A132" s="836"/>
      <c r="B132" s="825" t="s">
        <v>79</v>
      </c>
      <c r="C132" s="1247">
        <f>SUM('1c.mell '!D80)</f>
        <v>45000</v>
      </c>
      <c r="D132" s="816">
        <f t="shared" si="0"/>
        <v>45000</v>
      </c>
      <c r="E132" s="828"/>
      <c r="F132" s="830">
        <v>45000</v>
      </c>
      <c r="G132" s="830"/>
      <c r="H132" s="828"/>
      <c r="I132" s="828"/>
      <c r="J132" s="828"/>
      <c r="K132" s="828"/>
      <c r="L132" s="830"/>
      <c r="M132" s="829"/>
      <c r="N132" s="837"/>
    </row>
    <row r="133" spans="1:14" ht="21" customHeight="1">
      <c r="A133" s="836"/>
      <c r="B133" s="825" t="s">
        <v>80</v>
      </c>
      <c r="C133" s="1247">
        <f>SUM('1c.mell '!D84)</f>
        <v>187000</v>
      </c>
      <c r="D133" s="816">
        <f t="shared" si="0"/>
        <v>187000</v>
      </c>
      <c r="E133" s="828"/>
      <c r="F133" s="830">
        <v>68677</v>
      </c>
      <c r="G133" s="830">
        <v>118323</v>
      </c>
      <c r="H133" s="828"/>
      <c r="I133" s="828"/>
      <c r="J133" s="828"/>
      <c r="K133" s="828"/>
      <c r="L133" s="828"/>
      <c r="M133" s="829"/>
      <c r="N133" s="837"/>
    </row>
    <row r="134" spans="1:14" ht="21" customHeight="1">
      <c r="A134" s="836"/>
      <c r="B134" s="825" t="s">
        <v>445</v>
      </c>
      <c r="C134" s="1247">
        <f>SUM('1c.mell '!D86)</f>
        <v>12000</v>
      </c>
      <c r="D134" s="816">
        <f t="shared" si="0"/>
        <v>12000</v>
      </c>
      <c r="E134" s="828"/>
      <c r="F134" s="830">
        <v>12000</v>
      </c>
      <c r="G134" s="830"/>
      <c r="H134" s="828"/>
      <c r="I134" s="828"/>
      <c r="J134" s="828"/>
      <c r="K134" s="828"/>
      <c r="L134" s="828"/>
      <c r="M134" s="829"/>
      <c r="N134" s="837"/>
    </row>
    <row r="135" spans="1:14" ht="21" customHeight="1">
      <c r="A135" s="836"/>
      <c r="B135" s="825" t="s">
        <v>81</v>
      </c>
      <c r="C135" s="1247">
        <f>SUM('1c.mell '!D120)</f>
        <v>48000</v>
      </c>
      <c r="D135" s="816">
        <f t="shared" si="0"/>
        <v>48000</v>
      </c>
      <c r="E135" s="828"/>
      <c r="F135" s="830">
        <v>48000</v>
      </c>
      <c r="G135" s="830"/>
      <c r="H135" s="828"/>
      <c r="I135" s="830"/>
      <c r="J135" s="828"/>
      <c r="K135" s="828"/>
      <c r="L135" s="830"/>
      <c r="M135" s="829"/>
      <c r="N135" s="837"/>
    </row>
    <row r="136" spans="1:14" ht="21" customHeight="1">
      <c r="A136" s="836"/>
      <c r="B136" s="825" t="s">
        <v>1166</v>
      </c>
      <c r="C136" s="1247">
        <f>SUM('1c.mell '!D73)</f>
        <v>62785</v>
      </c>
      <c r="D136" s="816">
        <f t="shared" si="0"/>
        <v>62785</v>
      </c>
      <c r="E136" s="828"/>
      <c r="F136" s="830">
        <v>62785</v>
      </c>
      <c r="G136" s="830"/>
      <c r="H136" s="828"/>
      <c r="I136" s="828"/>
      <c r="J136" s="828"/>
      <c r="K136" s="828"/>
      <c r="L136" s="830"/>
      <c r="M136" s="829"/>
      <c r="N136" s="837"/>
    </row>
    <row r="137" spans="1:14" ht="21" customHeight="1">
      <c r="A137" s="836"/>
      <c r="B137" s="825" t="s">
        <v>1167</v>
      </c>
      <c r="C137" s="1247"/>
      <c r="D137" s="816">
        <f t="shared" si="0"/>
        <v>0</v>
      </c>
      <c r="E137" s="828"/>
      <c r="F137" s="830"/>
      <c r="G137" s="830"/>
      <c r="H137" s="828"/>
      <c r="I137" s="828"/>
      <c r="J137" s="828"/>
      <c r="K137" s="828"/>
      <c r="L137" s="830"/>
      <c r="M137" s="829"/>
      <c r="N137" s="837"/>
    </row>
    <row r="138" spans="1:14" ht="21" customHeight="1">
      <c r="A138" s="836"/>
      <c r="B138" s="825" t="s">
        <v>82</v>
      </c>
      <c r="C138" s="1247">
        <f>SUM('2.mell'!D353)</f>
        <v>1908950</v>
      </c>
      <c r="D138" s="816">
        <f t="shared" si="0"/>
        <v>1908950</v>
      </c>
      <c r="E138" s="830">
        <v>257856</v>
      </c>
      <c r="F138" s="830">
        <v>1352544</v>
      </c>
      <c r="G138" s="830">
        <v>298550</v>
      </c>
      <c r="H138" s="830"/>
      <c r="I138" s="828"/>
      <c r="J138" s="828"/>
      <c r="K138" s="828"/>
      <c r="L138" s="830"/>
      <c r="M138" s="829"/>
      <c r="N138" s="818"/>
    </row>
    <row r="139" spans="1:14" ht="21" customHeight="1">
      <c r="A139" s="814"/>
      <c r="B139" s="825" t="s">
        <v>83</v>
      </c>
      <c r="C139" s="1247">
        <f>SUM('2.mell'!D416)</f>
        <v>445217</v>
      </c>
      <c r="D139" s="816">
        <f t="shared" si="0"/>
        <v>445217</v>
      </c>
      <c r="E139" s="830">
        <v>124093</v>
      </c>
      <c r="F139" s="830">
        <v>284985</v>
      </c>
      <c r="G139" s="830">
        <v>36139</v>
      </c>
      <c r="H139" s="830"/>
      <c r="I139" s="828"/>
      <c r="J139" s="828"/>
      <c r="K139" s="828"/>
      <c r="L139" s="830"/>
      <c r="M139" s="829"/>
      <c r="N139" s="818"/>
    </row>
    <row r="140" spans="1:14" ht="21" customHeight="1">
      <c r="A140" s="814"/>
      <c r="B140" s="825" t="s">
        <v>84</v>
      </c>
      <c r="C140" s="1247">
        <f>SUM('2.mell'!D447)</f>
        <v>619135</v>
      </c>
      <c r="D140" s="816">
        <f t="shared" si="0"/>
        <v>619135</v>
      </c>
      <c r="E140" s="830">
        <v>114643</v>
      </c>
      <c r="F140" s="830">
        <v>458007</v>
      </c>
      <c r="G140" s="830">
        <v>46485</v>
      </c>
      <c r="H140" s="830"/>
      <c r="I140" s="828"/>
      <c r="J140" s="828"/>
      <c r="K140" s="828"/>
      <c r="L140" s="830"/>
      <c r="M140" s="829"/>
      <c r="N140" s="818"/>
    </row>
    <row r="141" spans="1:14" ht="21" customHeight="1">
      <c r="A141" s="814"/>
      <c r="B141" s="825" t="s">
        <v>85</v>
      </c>
      <c r="C141" s="1247">
        <f>SUM('2.mell'!D512)</f>
        <v>294143</v>
      </c>
      <c r="D141" s="816">
        <f t="shared" si="0"/>
        <v>294143</v>
      </c>
      <c r="E141" s="830">
        <v>22154</v>
      </c>
      <c r="F141" s="830">
        <v>221989</v>
      </c>
      <c r="G141" s="830">
        <v>50000</v>
      </c>
      <c r="H141" s="830"/>
      <c r="I141" s="828"/>
      <c r="J141" s="828"/>
      <c r="K141" s="828"/>
      <c r="L141" s="830"/>
      <c r="M141" s="829"/>
      <c r="N141" s="818"/>
    </row>
    <row r="142" spans="1:14" ht="21" customHeight="1">
      <c r="A142" s="814"/>
      <c r="B142" s="825"/>
      <c r="C142" s="1248"/>
      <c r="D142" s="827"/>
      <c r="E142" s="828"/>
      <c r="F142" s="828"/>
      <c r="G142" s="828"/>
      <c r="H142" s="828"/>
      <c r="I142" s="828"/>
      <c r="J142" s="828"/>
      <c r="K142" s="828"/>
      <c r="L142" s="828"/>
      <c r="M142" s="829"/>
      <c r="N142" s="818"/>
    </row>
    <row r="143" spans="1:14" ht="21" customHeight="1">
      <c r="A143" s="814"/>
      <c r="B143" s="825"/>
      <c r="C143" s="1248"/>
      <c r="D143" s="827"/>
      <c r="E143" s="828"/>
      <c r="F143" s="828"/>
      <c r="G143" s="828"/>
      <c r="H143" s="828"/>
      <c r="I143" s="828"/>
      <c r="J143" s="828"/>
      <c r="K143" s="828"/>
      <c r="L143" s="828"/>
      <c r="M143" s="829"/>
      <c r="N143" s="818"/>
    </row>
    <row r="144" spans="1:14" ht="21" customHeight="1">
      <c r="A144" s="814"/>
      <c r="B144" s="838" t="s">
        <v>86</v>
      </c>
      <c r="C144" s="1249">
        <f>SUM(C10+C18+C20+C22+C24+C43+C47+C58+C73+C76+C87+C104+C114+C119+C124+C126+C127+C128+C129+C130+C131+C132+C133+C134+C135+C136+C138+C139+C140+C141)</f>
        <v>12652007</v>
      </c>
      <c r="D144" s="830">
        <f>SUM(E144:N144)</f>
        <v>12652007</v>
      </c>
      <c r="E144" s="830">
        <f aca="true" t="shared" si="1" ref="E144:N144">SUM(E141+E140+E139+E138+E136+E135+E133+E132+E131+E130+E129+E128+E127+E126+E124+E119+E114+E104+E87+E76+E73+E58+E47+E43+E24+E22+E20+E18+E10+E137+E134)</f>
        <v>1424153</v>
      </c>
      <c r="F144" s="830">
        <f t="shared" si="1"/>
        <v>6445278</v>
      </c>
      <c r="G144" s="830">
        <f t="shared" si="1"/>
        <v>2396506</v>
      </c>
      <c r="H144" s="830">
        <f t="shared" si="1"/>
        <v>0</v>
      </c>
      <c r="I144" s="830">
        <f t="shared" si="1"/>
        <v>531070</v>
      </c>
      <c r="J144" s="830">
        <f t="shared" si="1"/>
        <v>0</v>
      </c>
      <c r="K144" s="830">
        <f t="shared" si="1"/>
        <v>0</v>
      </c>
      <c r="L144" s="830">
        <f t="shared" si="1"/>
        <v>600000</v>
      </c>
      <c r="M144" s="830">
        <f t="shared" si="1"/>
        <v>1255000</v>
      </c>
      <c r="N144" s="830">
        <f t="shared" si="1"/>
        <v>0</v>
      </c>
    </row>
    <row r="145" spans="1:14" ht="21" customHeight="1">
      <c r="A145" s="814"/>
      <c r="B145" s="825"/>
      <c r="C145" s="1248"/>
      <c r="D145" s="827"/>
      <c r="E145" s="828"/>
      <c r="F145" s="828"/>
      <c r="G145" s="828"/>
      <c r="H145" s="828"/>
      <c r="I145" s="828"/>
      <c r="J145" s="828"/>
      <c r="K145" s="828"/>
      <c r="L145" s="828"/>
      <c r="M145" s="829"/>
      <c r="N145" s="818"/>
    </row>
    <row r="148" ht="12">
      <c r="F148" s="1117"/>
    </row>
  </sheetData>
  <sheetProtection/>
  <mergeCells count="13"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  <mergeCell ref="M8:M9"/>
    <mergeCell ref="N8:N9"/>
    <mergeCell ref="D8:D9"/>
  </mergeCells>
  <printOptions/>
  <pageMargins left="0.3937007874015748" right="0.3937007874015748" top="0.3937007874015748" bottom="0.3937007874015748" header="0.5118110236220472" footer="0"/>
  <pageSetup firstPageNumber="58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6" topLeftCell="A55" activePane="bottomLeft" state="frozen"/>
      <selection pane="topLeft" activeCell="A1" sqref="A1"/>
      <selection pane="bottomLeft" activeCell="E9" sqref="E9"/>
    </sheetView>
  </sheetViews>
  <sheetFormatPr defaultColWidth="9.125" defaultRowHeight="12.75"/>
  <cols>
    <col min="1" max="1" width="9.125" style="806" customWidth="1"/>
    <col min="2" max="2" width="49.50390625" style="806" customWidth="1"/>
    <col min="3" max="3" width="13.875" style="806" customWidth="1"/>
    <col min="4" max="5" width="11.125" style="806" customWidth="1"/>
    <col min="6" max="6" width="11.875" style="806" customWidth="1"/>
    <col min="7" max="7" width="12.125" style="806" customWidth="1"/>
    <col min="8" max="8" width="11.50390625" style="806" customWidth="1"/>
    <col min="9" max="9" width="10.50390625" style="806" bestFit="1" customWidth="1"/>
    <col min="10" max="10" width="11.125" style="806" customWidth="1"/>
    <col min="11" max="11" width="11.50390625" style="806" customWidth="1"/>
    <col min="12" max="12" width="10.875" style="806" customWidth="1"/>
    <col min="13" max="16384" width="9.125" style="806" customWidth="1"/>
  </cols>
  <sheetData>
    <row r="1" spans="1:13" ht="12.75">
      <c r="A1" s="1478" t="s">
        <v>87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</row>
    <row r="2" spans="2:12" ht="17.25">
      <c r="B2" s="1479" t="s">
        <v>88</v>
      </c>
      <c r="C2" s="1479"/>
      <c r="D2" s="1479"/>
      <c r="E2" s="1479"/>
      <c r="F2" s="1479"/>
      <c r="G2" s="1479"/>
      <c r="H2" s="1479"/>
      <c r="I2" s="1479"/>
      <c r="J2" s="1479"/>
      <c r="K2" s="1479"/>
      <c r="L2" s="1479"/>
    </row>
    <row r="3" spans="2:12" ht="17.25">
      <c r="B3" s="1480" t="s">
        <v>1158</v>
      </c>
      <c r="C3" s="1480"/>
      <c r="D3" s="1480"/>
      <c r="E3" s="1480"/>
      <c r="F3" s="1480"/>
      <c r="G3" s="1480"/>
      <c r="H3" s="1480"/>
      <c r="I3" s="1480"/>
      <c r="J3" s="1480"/>
      <c r="K3" s="1480"/>
      <c r="L3" s="1480"/>
    </row>
    <row r="4" spans="3:13" ht="9.75" customHeight="1">
      <c r="C4" s="839"/>
      <c r="F4" s="840"/>
      <c r="G4" s="840"/>
      <c r="H4" s="840"/>
      <c r="I4" s="840"/>
      <c r="J4" s="840"/>
      <c r="K4" s="840"/>
      <c r="L4" s="840"/>
      <c r="M4" s="809" t="s">
        <v>930</v>
      </c>
    </row>
    <row r="5" spans="1:13" ht="27" customHeight="1">
      <c r="A5" s="841"/>
      <c r="B5" s="1481" t="s">
        <v>89</v>
      </c>
      <c r="C5" s="1469" t="s">
        <v>1102</v>
      </c>
      <c r="D5" s="1481" t="s">
        <v>90</v>
      </c>
      <c r="E5" s="1469" t="s">
        <v>1074</v>
      </c>
      <c r="F5" s="1469" t="s">
        <v>1080</v>
      </c>
      <c r="G5" s="1481" t="s">
        <v>1076</v>
      </c>
      <c r="H5" s="1481"/>
      <c r="I5" s="1481" t="s">
        <v>1077</v>
      </c>
      <c r="J5" s="1481"/>
      <c r="K5" s="1481" t="s">
        <v>91</v>
      </c>
      <c r="L5" s="1469" t="s">
        <v>92</v>
      </c>
      <c r="M5" s="1481" t="s">
        <v>93</v>
      </c>
    </row>
    <row r="6" spans="1:13" ht="41.25" customHeight="1">
      <c r="A6" s="843"/>
      <c r="B6" s="1481"/>
      <c r="C6" s="1482"/>
      <c r="D6" s="1481"/>
      <c r="E6" s="1482"/>
      <c r="F6" s="1286"/>
      <c r="G6" s="842" t="s">
        <v>94</v>
      </c>
      <c r="H6" s="842" t="s">
        <v>95</v>
      </c>
      <c r="I6" s="842" t="s">
        <v>96</v>
      </c>
      <c r="J6" s="842" t="s">
        <v>95</v>
      </c>
      <c r="K6" s="1481"/>
      <c r="L6" s="1483"/>
      <c r="M6" s="1481"/>
    </row>
    <row r="7" spans="1:13" ht="18" customHeight="1">
      <c r="A7" s="845">
        <v>2985</v>
      </c>
      <c r="B7" s="846" t="s">
        <v>97</v>
      </c>
      <c r="C7" s="1115"/>
      <c r="D7" s="847">
        <f aca="true" t="shared" si="0" ref="D7:D64">SUM(E7:M7)</f>
        <v>0</v>
      </c>
      <c r="E7" s="847"/>
      <c r="F7" s="848"/>
      <c r="G7" s="849"/>
      <c r="H7" s="849"/>
      <c r="I7" s="849"/>
      <c r="J7" s="849"/>
      <c r="K7" s="849"/>
      <c r="L7" s="849"/>
      <c r="M7" s="851"/>
    </row>
    <row r="8" spans="1:13" ht="18" customHeight="1">
      <c r="A8" s="852">
        <v>3011</v>
      </c>
      <c r="B8" s="853" t="s">
        <v>594</v>
      </c>
      <c r="C8" s="1116">
        <f>SUM('3a.m.'!D19)</f>
        <v>9800</v>
      </c>
      <c r="D8" s="847">
        <f t="shared" si="0"/>
        <v>9800</v>
      </c>
      <c r="E8" s="847">
        <v>9800</v>
      </c>
      <c r="F8" s="854"/>
      <c r="G8" s="842"/>
      <c r="H8" s="842"/>
      <c r="I8" s="842"/>
      <c r="J8" s="842"/>
      <c r="K8" s="855"/>
      <c r="L8" s="842"/>
      <c r="M8" s="856"/>
    </row>
    <row r="9" spans="1:13" ht="18" customHeight="1">
      <c r="A9" s="857">
        <v>3030</v>
      </c>
      <c r="B9" s="858" t="s">
        <v>98</v>
      </c>
      <c r="C9" s="1115"/>
      <c r="D9" s="847">
        <f t="shared" si="0"/>
        <v>0</v>
      </c>
      <c r="E9" s="847"/>
      <c r="F9" s="847"/>
      <c r="G9" s="859"/>
      <c r="H9" s="859"/>
      <c r="I9" s="859"/>
      <c r="J9" s="859"/>
      <c r="K9" s="859"/>
      <c r="L9" s="859"/>
      <c r="M9" s="851"/>
    </row>
    <row r="10" spans="1:13" ht="18" customHeight="1">
      <c r="A10" s="857">
        <v>3052</v>
      </c>
      <c r="B10" s="902" t="s">
        <v>466</v>
      </c>
      <c r="C10" s="1115">
        <f>SUM('3c.m.'!D17)</f>
        <v>5000</v>
      </c>
      <c r="D10" s="847">
        <f t="shared" si="0"/>
        <v>5000</v>
      </c>
      <c r="E10" s="847">
        <v>5000</v>
      </c>
      <c r="F10" s="847"/>
      <c r="G10" s="859"/>
      <c r="H10" s="859"/>
      <c r="I10" s="859"/>
      <c r="J10" s="859"/>
      <c r="K10" s="859"/>
      <c r="L10" s="859"/>
      <c r="M10" s="851"/>
    </row>
    <row r="11" spans="1:13" ht="18" customHeight="1">
      <c r="A11" s="857">
        <v>3053</v>
      </c>
      <c r="B11" s="902" t="s">
        <v>1135</v>
      </c>
      <c r="C11" s="1115">
        <f>SUM('3c.m.'!D25)</f>
        <v>3000</v>
      </c>
      <c r="D11" s="847">
        <f t="shared" si="0"/>
        <v>3000</v>
      </c>
      <c r="E11" s="847">
        <v>3000</v>
      </c>
      <c r="F11" s="847"/>
      <c r="G11" s="859"/>
      <c r="H11" s="859"/>
      <c r="I11" s="859"/>
      <c r="J11" s="859"/>
      <c r="K11" s="859"/>
      <c r="L11" s="859"/>
      <c r="M11" s="851"/>
    </row>
    <row r="12" spans="1:13" ht="18" customHeight="1">
      <c r="A12" s="857">
        <v>3141</v>
      </c>
      <c r="B12" s="858" t="s">
        <v>99</v>
      </c>
      <c r="C12" s="1115">
        <f>SUM('3c.m.'!D144)</f>
        <v>17500</v>
      </c>
      <c r="D12" s="847">
        <f t="shared" si="0"/>
        <v>17500</v>
      </c>
      <c r="E12" s="847">
        <v>17500</v>
      </c>
      <c r="F12" s="860"/>
      <c r="G12" s="861"/>
      <c r="H12" s="861"/>
      <c r="I12" s="861"/>
      <c r="J12" s="861"/>
      <c r="K12" s="861"/>
      <c r="L12" s="861"/>
      <c r="M12" s="851"/>
    </row>
    <row r="13" spans="1:13" ht="18" customHeight="1">
      <c r="A13" s="845">
        <v>3144</v>
      </c>
      <c r="B13" s="862" t="s">
        <v>100</v>
      </c>
      <c r="C13" s="1115">
        <f>SUM('3c.m.'!D168)</f>
        <v>1500</v>
      </c>
      <c r="D13" s="847">
        <f t="shared" si="0"/>
        <v>1500</v>
      </c>
      <c r="E13" s="847">
        <v>1500</v>
      </c>
      <c r="F13" s="860"/>
      <c r="G13" s="861"/>
      <c r="H13" s="861"/>
      <c r="I13" s="861"/>
      <c r="J13" s="861"/>
      <c r="K13" s="861"/>
      <c r="L13" s="861"/>
      <c r="M13" s="851"/>
    </row>
    <row r="14" spans="1:13" ht="18" customHeight="1">
      <c r="A14" s="857">
        <v>3207</v>
      </c>
      <c r="B14" s="858" t="s">
        <v>101</v>
      </c>
      <c r="C14" s="1115">
        <f>SUM('3c.m.'!D251)</f>
        <v>26500</v>
      </c>
      <c r="D14" s="847">
        <f t="shared" si="0"/>
        <v>26500</v>
      </c>
      <c r="E14" s="847">
        <v>26500</v>
      </c>
      <c r="F14" s="860"/>
      <c r="G14" s="861"/>
      <c r="H14" s="861"/>
      <c r="I14" s="861"/>
      <c r="J14" s="861"/>
      <c r="K14" s="861"/>
      <c r="L14" s="861"/>
      <c r="M14" s="851"/>
    </row>
    <row r="15" spans="1:13" ht="18" customHeight="1">
      <c r="A15" s="857">
        <v>3209</v>
      </c>
      <c r="B15" s="858" t="s">
        <v>102</v>
      </c>
      <c r="C15" s="1115">
        <f>SUM('3c.m.'!D267)</f>
        <v>10000</v>
      </c>
      <c r="D15" s="847">
        <f t="shared" si="0"/>
        <v>10000</v>
      </c>
      <c r="E15" s="847">
        <v>10000</v>
      </c>
      <c r="F15" s="860"/>
      <c r="G15" s="861"/>
      <c r="H15" s="861"/>
      <c r="I15" s="861"/>
      <c r="J15" s="861"/>
      <c r="K15" s="861"/>
      <c r="L15" s="861"/>
      <c r="M15" s="851"/>
    </row>
    <row r="16" spans="1:13" ht="18" customHeight="1">
      <c r="A16" s="857">
        <v>3305</v>
      </c>
      <c r="B16" s="858" t="s">
        <v>713</v>
      </c>
      <c r="C16" s="1115">
        <f>SUM('3c.m.'!D371)</f>
        <v>17000</v>
      </c>
      <c r="D16" s="847">
        <f t="shared" si="0"/>
        <v>17000</v>
      </c>
      <c r="E16" s="847">
        <v>17000</v>
      </c>
      <c r="F16" s="860"/>
      <c r="G16" s="861"/>
      <c r="H16" s="861"/>
      <c r="I16" s="861"/>
      <c r="J16" s="861"/>
      <c r="K16" s="861"/>
      <c r="L16" s="861"/>
      <c r="M16" s="851"/>
    </row>
    <row r="17" spans="1:13" ht="18" customHeight="1">
      <c r="A17" s="857">
        <v>3306</v>
      </c>
      <c r="B17" s="858" t="s">
        <v>714</v>
      </c>
      <c r="C17" s="1115">
        <f>SUM('3c.m.'!D380)</f>
        <v>5000</v>
      </c>
      <c r="D17" s="847">
        <f t="shared" si="0"/>
        <v>5000</v>
      </c>
      <c r="E17" s="847">
        <v>5000</v>
      </c>
      <c r="F17" s="860"/>
      <c r="G17" s="861"/>
      <c r="H17" s="861"/>
      <c r="I17" s="861"/>
      <c r="J17" s="861"/>
      <c r="K17" s="861"/>
      <c r="L17" s="861"/>
      <c r="M17" s="851"/>
    </row>
    <row r="18" spans="1:13" ht="18" customHeight="1">
      <c r="A18" s="857">
        <v>3307</v>
      </c>
      <c r="B18" s="858" t="s">
        <v>103</v>
      </c>
      <c r="C18" s="1115">
        <f>SUM('3c.m.'!D389)</f>
        <v>4000</v>
      </c>
      <c r="D18" s="847">
        <f t="shared" si="0"/>
        <v>4000</v>
      </c>
      <c r="E18" s="847">
        <v>4000</v>
      </c>
      <c r="F18" s="860"/>
      <c r="G18" s="861"/>
      <c r="H18" s="861"/>
      <c r="I18" s="861"/>
      <c r="J18" s="861"/>
      <c r="K18" s="861"/>
      <c r="L18" s="861"/>
      <c r="M18" s="851"/>
    </row>
    <row r="19" spans="1:13" ht="18" customHeight="1">
      <c r="A19" s="857">
        <v>3310</v>
      </c>
      <c r="B19" s="858" t="s">
        <v>870</v>
      </c>
      <c r="C19" s="1115">
        <f>SUM('3c.m.'!D414)</f>
        <v>6000</v>
      </c>
      <c r="D19" s="847">
        <f t="shared" si="0"/>
        <v>6000</v>
      </c>
      <c r="E19" s="847">
        <v>6000</v>
      </c>
      <c r="F19" s="860"/>
      <c r="G19" s="861"/>
      <c r="H19" s="861"/>
      <c r="I19" s="861"/>
      <c r="J19" s="861"/>
      <c r="K19" s="861"/>
      <c r="L19" s="861"/>
      <c r="M19" s="851"/>
    </row>
    <row r="20" spans="1:13" ht="18" customHeight="1">
      <c r="A20" s="857">
        <v>3312</v>
      </c>
      <c r="B20" s="902" t="s">
        <v>1127</v>
      </c>
      <c r="C20" s="1115">
        <f>SUM('3c.m.'!D430)</f>
        <v>30000</v>
      </c>
      <c r="D20" s="847">
        <f t="shared" si="0"/>
        <v>30000</v>
      </c>
      <c r="E20" s="847">
        <v>30000</v>
      </c>
      <c r="F20" s="860"/>
      <c r="G20" s="861"/>
      <c r="H20" s="861"/>
      <c r="I20" s="861"/>
      <c r="J20" s="861"/>
      <c r="K20" s="861"/>
      <c r="L20" s="861"/>
      <c r="M20" s="851"/>
    </row>
    <row r="21" spans="1:13" ht="18" customHeight="1">
      <c r="A21" s="857">
        <v>3313</v>
      </c>
      <c r="B21" s="933" t="s">
        <v>354</v>
      </c>
      <c r="C21" s="1115">
        <f>SUM('3c.m.'!D438)</f>
        <v>7000</v>
      </c>
      <c r="D21" s="847">
        <f t="shared" si="0"/>
        <v>7000</v>
      </c>
      <c r="E21" s="847">
        <v>7000</v>
      </c>
      <c r="F21" s="860"/>
      <c r="G21" s="861"/>
      <c r="H21" s="861"/>
      <c r="I21" s="861"/>
      <c r="J21" s="861"/>
      <c r="K21" s="861"/>
      <c r="L21" s="861"/>
      <c r="M21" s="851"/>
    </row>
    <row r="22" spans="1:13" ht="18" customHeight="1">
      <c r="A22" s="857">
        <v>3315</v>
      </c>
      <c r="B22" s="933" t="s">
        <v>355</v>
      </c>
      <c r="C22" s="1115">
        <f>SUM('3c.m.'!D446)</f>
        <v>7000</v>
      </c>
      <c r="D22" s="847">
        <f t="shared" si="0"/>
        <v>7000</v>
      </c>
      <c r="E22" s="847">
        <v>7000</v>
      </c>
      <c r="F22" s="860"/>
      <c r="G22" s="861"/>
      <c r="H22" s="861"/>
      <c r="I22" s="861"/>
      <c r="J22" s="861"/>
      <c r="K22" s="861"/>
      <c r="L22" s="861"/>
      <c r="M22" s="851"/>
    </row>
    <row r="23" spans="1:13" ht="18" customHeight="1">
      <c r="A23" s="857">
        <v>3316</v>
      </c>
      <c r="B23" s="933" t="s">
        <v>356</v>
      </c>
      <c r="C23" s="1115">
        <f>SUM('3c.m.'!D454)</f>
        <v>2000</v>
      </c>
      <c r="D23" s="847">
        <f t="shared" si="0"/>
        <v>2000</v>
      </c>
      <c r="E23" s="847">
        <v>2000</v>
      </c>
      <c r="F23" s="860"/>
      <c r="G23" s="861"/>
      <c r="H23" s="861"/>
      <c r="I23" s="861"/>
      <c r="J23" s="861"/>
      <c r="K23" s="861"/>
      <c r="L23" s="861"/>
      <c r="M23" s="851"/>
    </row>
    <row r="24" spans="1:13" ht="18" customHeight="1">
      <c r="A24" s="857">
        <v>3317</v>
      </c>
      <c r="B24" s="932" t="s">
        <v>357</v>
      </c>
      <c r="C24" s="1115">
        <f>SUM('3c.m.'!D462)</f>
        <v>70000</v>
      </c>
      <c r="D24" s="847">
        <f t="shared" si="0"/>
        <v>70000</v>
      </c>
      <c r="E24" s="847">
        <v>70000</v>
      </c>
      <c r="F24" s="860"/>
      <c r="G24" s="861"/>
      <c r="H24" s="861"/>
      <c r="I24" s="861"/>
      <c r="J24" s="861"/>
      <c r="K24" s="861"/>
      <c r="L24" s="861"/>
      <c r="M24" s="851"/>
    </row>
    <row r="25" spans="1:13" ht="18" customHeight="1">
      <c r="A25" s="857">
        <v>3322</v>
      </c>
      <c r="B25" s="858" t="s">
        <v>634</v>
      </c>
      <c r="C25" s="1115">
        <f>SUM('3c.m.'!D497)</f>
        <v>9500</v>
      </c>
      <c r="D25" s="847">
        <f t="shared" si="0"/>
        <v>9500</v>
      </c>
      <c r="E25" s="847">
        <v>9500</v>
      </c>
      <c r="F25" s="860"/>
      <c r="G25" s="861"/>
      <c r="H25" s="861"/>
      <c r="I25" s="861"/>
      <c r="J25" s="861"/>
      <c r="K25" s="861"/>
      <c r="L25" s="861"/>
      <c r="M25" s="851"/>
    </row>
    <row r="26" spans="1:13" ht="18" customHeight="1">
      <c r="A26" s="857">
        <v>3350</v>
      </c>
      <c r="B26" s="902" t="s">
        <v>828</v>
      </c>
      <c r="C26" s="1115">
        <f>SUM('3c.m.'!D594)</f>
        <v>1000</v>
      </c>
      <c r="D26" s="847">
        <f t="shared" si="0"/>
        <v>1000</v>
      </c>
      <c r="E26" s="847">
        <v>1000</v>
      </c>
      <c r="F26" s="860"/>
      <c r="G26" s="861"/>
      <c r="H26" s="861"/>
      <c r="I26" s="861"/>
      <c r="J26" s="861"/>
      <c r="K26" s="861"/>
      <c r="L26" s="861"/>
      <c r="M26" s="851"/>
    </row>
    <row r="27" spans="1:13" ht="18" customHeight="1">
      <c r="A27" s="857">
        <v>3351</v>
      </c>
      <c r="B27" s="902" t="s">
        <v>467</v>
      </c>
      <c r="C27" s="1115">
        <f>SUM('3c.m.'!D602)</f>
        <v>20000</v>
      </c>
      <c r="D27" s="847">
        <f t="shared" si="0"/>
        <v>20000</v>
      </c>
      <c r="E27" s="847">
        <v>20000</v>
      </c>
      <c r="F27" s="860"/>
      <c r="G27" s="861"/>
      <c r="H27" s="861"/>
      <c r="I27" s="861"/>
      <c r="J27" s="861"/>
      <c r="K27" s="861"/>
      <c r="L27" s="861"/>
      <c r="M27" s="851"/>
    </row>
    <row r="28" spans="1:13" ht="18" customHeight="1">
      <c r="A28" s="857">
        <v>3352</v>
      </c>
      <c r="B28" s="858" t="s">
        <v>563</v>
      </c>
      <c r="C28" s="1115">
        <f>SUM('3c.m.'!D611)</f>
        <v>8500</v>
      </c>
      <c r="D28" s="847">
        <f t="shared" si="0"/>
        <v>8500</v>
      </c>
      <c r="E28" s="847">
        <v>8500</v>
      </c>
      <c r="F28" s="860"/>
      <c r="G28" s="861"/>
      <c r="H28" s="861"/>
      <c r="I28" s="861"/>
      <c r="J28" s="861"/>
      <c r="K28" s="861"/>
      <c r="L28" s="861"/>
      <c r="M28" s="851"/>
    </row>
    <row r="29" spans="1:13" ht="18" customHeight="1">
      <c r="A29" s="857">
        <v>3355</v>
      </c>
      <c r="B29" s="858" t="s">
        <v>104</v>
      </c>
      <c r="C29" s="1115">
        <f>SUM('3c.m.'!D627)</f>
        <v>9000</v>
      </c>
      <c r="D29" s="847">
        <f t="shared" si="0"/>
        <v>9000</v>
      </c>
      <c r="E29" s="847">
        <v>9000</v>
      </c>
      <c r="F29" s="860"/>
      <c r="G29" s="861"/>
      <c r="H29" s="861"/>
      <c r="I29" s="861"/>
      <c r="J29" s="861"/>
      <c r="K29" s="861"/>
      <c r="L29" s="861"/>
      <c r="M29" s="851"/>
    </row>
    <row r="30" spans="1:13" ht="18" customHeight="1">
      <c r="A30" s="857">
        <v>3356</v>
      </c>
      <c r="B30" s="858" t="s">
        <v>105</v>
      </c>
      <c r="C30" s="1115">
        <f>SUM('3c.m.'!D635)</f>
        <v>25000</v>
      </c>
      <c r="D30" s="847">
        <f t="shared" si="0"/>
        <v>25000</v>
      </c>
      <c r="E30" s="847">
        <v>25000</v>
      </c>
      <c r="F30" s="860"/>
      <c r="G30" s="861"/>
      <c r="H30" s="861"/>
      <c r="I30" s="861"/>
      <c r="J30" s="861"/>
      <c r="K30" s="861"/>
      <c r="L30" s="861"/>
      <c r="M30" s="851"/>
    </row>
    <row r="31" spans="1:13" ht="18" customHeight="1">
      <c r="A31" s="857">
        <v>3358</v>
      </c>
      <c r="B31" s="902" t="s">
        <v>195</v>
      </c>
      <c r="C31" s="1115">
        <f>SUM('3c.m.'!D651)</f>
        <v>500</v>
      </c>
      <c r="D31" s="847">
        <f t="shared" si="0"/>
        <v>500</v>
      </c>
      <c r="E31" s="847">
        <v>500</v>
      </c>
      <c r="F31" s="860"/>
      <c r="G31" s="861"/>
      <c r="H31" s="861"/>
      <c r="I31" s="861"/>
      <c r="J31" s="861"/>
      <c r="K31" s="861"/>
      <c r="L31" s="861"/>
      <c r="M31" s="851"/>
    </row>
    <row r="32" spans="1:13" ht="18" customHeight="1">
      <c r="A32" s="857">
        <v>3360</v>
      </c>
      <c r="B32" s="902" t="s">
        <v>1140</v>
      </c>
      <c r="C32" s="1115">
        <f>SUM('3c.m.'!D659)</f>
        <v>1000</v>
      </c>
      <c r="D32" s="847">
        <f t="shared" si="0"/>
        <v>1000</v>
      </c>
      <c r="E32" s="847">
        <v>1000</v>
      </c>
      <c r="F32" s="860"/>
      <c r="G32" s="861"/>
      <c r="H32" s="861"/>
      <c r="I32" s="861"/>
      <c r="J32" s="861"/>
      <c r="K32" s="861"/>
      <c r="L32" s="861"/>
      <c r="M32" s="851"/>
    </row>
    <row r="33" spans="1:13" ht="18" customHeight="1">
      <c r="A33" s="857">
        <v>3416</v>
      </c>
      <c r="B33" s="902" t="s">
        <v>678</v>
      </c>
      <c r="C33" s="1115">
        <f>SUM('3c.m.'!D725)</f>
        <v>20000</v>
      </c>
      <c r="D33" s="847">
        <f t="shared" si="0"/>
        <v>20000</v>
      </c>
      <c r="E33" s="847">
        <v>20000</v>
      </c>
      <c r="F33" s="860"/>
      <c r="G33" s="861"/>
      <c r="H33" s="861"/>
      <c r="I33" s="861"/>
      <c r="J33" s="861"/>
      <c r="K33" s="861"/>
      <c r="L33" s="861"/>
      <c r="M33" s="851"/>
    </row>
    <row r="34" spans="1:13" ht="18" customHeight="1">
      <c r="A34" s="857">
        <v>3422</v>
      </c>
      <c r="B34" s="858" t="s">
        <v>639</v>
      </c>
      <c r="C34" s="1115">
        <f>SUM('3c.m.'!D734)</f>
        <v>26000</v>
      </c>
      <c r="D34" s="847">
        <f t="shared" si="0"/>
        <v>26000</v>
      </c>
      <c r="E34" s="847">
        <v>26000</v>
      </c>
      <c r="F34" s="860"/>
      <c r="G34" s="861"/>
      <c r="H34" s="861"/>
      <c r="I34" s="861"/>
      <c r="J34" s="861"/>
      <c r="K34" s="861"/>
      <c r="L34" s="861"/>
      <c r="M34" s="851"/>
    </row>
    <row r="35" spans="1:13" ht="18" customHeight="1">
      <c r="A35" s="857">
        <v>3423</v>
      </c>
      <c r="B35" s="858" t="s">
        <v>638</v>
      </c>
      <c r="C35" s="1115">
        <f>SUM('3c.m.'!D742)</f>
        <v>10000</v>
      </c>
      <c r="D35" s="847">
        <f t="shared" si="0"/>
        <v>10000</v>
      </c>
      <c r="E35" s="847">
        <v>10000</v>
      </c>
      <c r="F35" s="860"/>
      <c r="G35" s="861"/>
      <c r="H35" s="861"/>
      <c r="I35" s="861"/>
      <c r="J35" s="861"/>
      <c r="K35" s="861"/>
      <c r="L35" s="861"/>
      <c r="M35" s="851"/>
    </row>
    <row r="36" spans="1:13" ht="18" customHeight="1">
      <c r="A36" s="857">
        <v>3424</v>
      </c>
      <c r="B36" s="863" t="s">
        <v>833</v>
      </c>
      <c r="C36" s="1115">
        <f>SUM('3c.m.'!D750)</f>
        <v>9000</v>
      </c>
      <c r="D36" s="847">
        <f t="shared" si="0"/>
        <v>9000</v>
      </c>
      <c r="E36" s="847">
        <v>9000</v>
      </c>
      <c r="F36" s="860"/>
      <c r="G36" s="861"/>
      <c r="H36" s="861"/>
      <c r="I36" s="861"/>
      <c r="J36" s="861"/>
      <c r="K36" s="861"/>
      <c r="L36" s="861"/>
      <c r="M36" s="851"/>
    </row>
    <row r="37" spans="1:13" ht="18" customHeight="1">
      <c r="A37" s="857">
        <v>3425</v>
      </c>
      <c r="B37" s="863" t="s">
        <v>492</v>
      </c>
      <c r="C37" s="1115">
        <f>SUM('3c.m.'!D758)</f>
        <v>5000</v>
      </c>
      <c r="D37" s="847">
        <f t="shared" si="0"/>
        <v>5000</v>
      </c>
      <c r="E37" s="847">
        <v>5000</v>
      </c>
      <c r="F37" s="848"/>
      <c r="G37" s="849"/>
      <c r="H37" s="849"/>
      <c r="I37" s="849"/>
      <c r="J37" s="849"/>
      <c r="K37" s="849"/>
      <c r="L37" s="849"/>
      <c r="M37" s="851"/>
    </row>
    <row r="38" spans="1:13" ht="18" customHeight="1">
      <c r="A38" s="857">
        <v>3426</v>
      </c>
      <c r="B38" s="858" t="s">
        <v>914</v>
      </c>
      <c r="C38" s="1115">
        <f>SUM('3c.m.'!D766)</f>
        <v>72940</v>
      </c>
      <c r="D38" s="847">
        <f t="shared" si="0"/>
        <v>72940</v>
      </c>
      <c r="E38" s="847">
        <v>72940</v>
      </c>
      <c r="F38" s="848"/>
      <c r="G38" s="849"/>
      <c r="H38" s="849"/>
      <c r="I38" s="849"/>
      <c r="J38" s="849"/>
      <c r="K38" s="849"/>
      <c r="L38" s="849"/>
      <c r="M38" s="851"/>
    </row>
    <row r="39" spans="1:13" ht="18" customHeight="1">
      <c r="A39" s="857">
        <v>3921</v>
      </c>
      <c r="B39" s="863" t="s">
        <v>106</v>
      </c>
      <c r="C39" s="1115">
        <f>SUM('3d.m.'!D12)</f>
        <v>6000</v>
      </c>
      <c r="D39" s="847">
        <f t="shared" si="0"/>
        <v>6000</v>
      </c>
      <c r="E39" s="847">
        <v>6000</v>
      </c>
      <c r="F39" s="848"/>
      <c r="G39" s="849"/>
      <c r="H39" s="849"/>
      <c r="I39" s="849"/>
      <c r="J39" s="849"/>
      <c r="K39" s="849"/>
      <c r="L39" s="849"/>
      <c r="M39" s="851"/>
    </row>
    <row r="40" spans="1:13" ht="18" customHeight="1">
      <c r="A40" s="857">
        <v>3922</v>
      </c>
      <c r="B40" s="863" t="s">
        <v>107</v>
      </c>
      <c r="C40" s="1115">
        <f>SUM('3d.m.'!D13)</f>
        <v>5000</v>
      </c>
      <c r="D40" s="847">
        <f t="shared" si="0"/>
        <v>5000</v>
      </c>
      <c r="E40" s="847">
        <v>5000</v>
      </c>
      <c r="F40" s="848"/>
      <c r="G40" s="849"/>
      <c r="H40" s="849"/>
      <c r="I40" s="849"/>
      <c r="J40" s="849"/>
      <c r="K40" s="849"/>
      <c r="L40" s="849"/>
      <c r="M40" s="851"/>
    </row>
    <row r="41" spans="1:13" ht="18" customHeight="1">
      <c r="A41" s="857">
        <v>3932</v>
      </c>
      <c r="B41" s="914" t="s">
        <v>696</v>
      </c>
      <c r="C41" s="1115">
        <f>SUM('3d.m.'!D24)</f>
        <v>12500</v>
      </c>
      <c r="D41" s="847">
        <f t="shared" si="0"/>
        <v>12500</v>
      </c>
      <c r="E41" s="847">
        <v>12500</v>
      </c>
      <c r="F41" s="848"/>
      <c r="G41" s="849"/>
      <c r="H41" s="849"/>
      <c r="I41" s="849"/>
      <c r="J41" s="849"/>
      <c r="K41" s="849"/>
      <c r="L41" s="849"/>
      <c r="M41" s="851"/>
    </row>
    <row r="42" spans="1:13" ht="18" customHeight="1">
      <c r="A42" s="857">
        <v>3941</v>
      </c>
      <c r="B42" s="863" t="s">
        <v>108</v>
      </c>
      <c r="C42" s="1115">
        <f>SUM('3d.m.'!D27)</f>
        <v>258800</v>
      </c>
      <c r="D42" s="847">
        <f t="shared" si="0"/>
        <v>258800</v>
      </c>
      <c r="E42" s="847">
        <v>258800</v>
      </c>
      <c r="F42" s="848"/>
      <c r="G42" s="849"/>
      <c r="H42" s="849"/>
      <c r="I42" s="849"/>
      <c r="J42" s="849"/>
      <c r="K42" s="849"/>
      <c r="L42" s="849"/>
      <c r="M42" s="851"/>
    </row>
    <row r="43" spans="1:13" ht="18" customHeight="1">
      <c r="A43" s="857">
        <v>3942</v>
      </c>
      <c r="B43" s="863" t="s">
        <v>109</v>
      </c>
      <c r="C43" s="1115">
        <v>137000</v>
      </c>
      <c r="D43" s="847">
        <f t="shared" si="0"/>
        <v>137000</v>
      </c>
      <c r="E43" s="847">
        <v>137000</v>
      </c>
      <c r="F43" s="848"/>
      <c r="G43" s="849"/>
      <c r="H43" s="849"/>
      <c r="I43" s="849"/>
      <c r="J43" s="849"/>
      <c r="K43" s="849"/>
      <c r="L43" s="849"/>
      <c r="M43" s="851"/>
    </row>
    <row r="44" spans="1:13" ht="18" customHeight="1">
      <c r="A44" s="845">
        <v>3929</v>
      </c>
      <c r="B44" s="846" t="s">
        <v>820</v>
      </c>
      <c r="C44" s="1115">
        <f>SUM('3d.m.'!D20)</f>
        <v>10000</v>
      </c>
      <c r="D44" s="847">
        <f t="shared" si="0"/>
        <v>10000</v>
      </c>
      <c r="E44" s="847">
        <v>10000</v>
      </c>
      <c r="F44" s="848"/>
      <c r="G44" s="849"/>
      <c r="H44" s="849"/>
      <c r="I44" s="849"/>
      <c r="J44" s="849"/>
      <c r="K44" s="849"/>
      <c r="L44" s="849"/>
      <c r="M44" s="851"/>
    </row>
    <row r="45" spans="1:13" ht="18" customHeight="1">
      <c r="A45" s="845">
        <v>3943</v>
      </c>
      <c r="B45" s="849" t="s">
        <v>192</v>
      </c>
      <c r="C45" s="1115">
        <f>SUM('3d.m.'!D28)</f>
        <v>2000</v>
      </c>
      <c r="D45" s="847">
        <f t="shared" si="0"/>
        <v>2000</v>
      </c>
      <c r="E45" s="847">
        <v>2000</v>
      </c>
      <c r="F45" s="848"/>
      <c r="G45" s="849"/>
      <c r="H45" s="849"/>
      <c r="I45" s="849"/>
      <c r="J45" s="849"/>
      <c r="K45" s="849"/>
      <c r="L45" s="849"/>
      <c r="M45" s="851"/>
    </row>
    <row r="46" spans="1:13" ht="18" customHeight="1">
      <c r="A46" s="845">
        <v>3962</v>
      </c>
      <c r="B46" s="846" t="s">
        <v>110</v>
      </c>
      <c r="C46" s="1115">
        <f>SUM('3d.m.'!D35)</f>
        <v>50000</v>
      </c>
      <c r="D46" s="847">
        <f t="shared" si="0"/>
        <v>50000</v>
      </c>
      <c r="E46" s="847">
        <v>50000</v>
      </c>
      <c r="F46" s="848"/>
      <c r="G46" s="849"/>
      <c r="H46" s="849"/>
      <c r="I46" s="849"/>
      <c r="J46" s="849"/>
      <c r="K46" s="849"/>
      <c r="L46" s="849"/>
      <c r="M46" s="851"/>
    </row>
    <row r="47" spans="1:13" ht="18" customHeight="1">
      <c r="A47" s="845">
        <v>4132</v>
      </c>
      <c r="B47" s="846" t="s">
        <v>111</v>
      </c>
      <c r="C47" s="1115">
        <f>SUM('4.mell.'!D33)</f>
        <v>30000</v>
      </c>
      <c r="D47" s="847">
        <f t="shared" si="0"/>
        <v>30000</v>
      </c>
      <c r="E47" s="847">
        <v>30000</v>
      </c>
      <c r="F47" s="848"/>
      <c r="G47" s="849"/>
      <c r="H47" s="849"/>
      <c r="I47" s="849"/>
      <c r="J47" s="849"/>
      <c r="K47" s="849"/>
      <c r="L47" s="849"/>
      <c r="M47" s="851"/>
    </row>
    <row r="48" spans="1:13" ht="18" customHeight="1">
      <c r="A48" s="845">
        <v>3928</v>
      </c>
      <c r="B48" s="846" t="s">
        <v>651</v>
      </c>
      <c r="C48" s="1115">
        <f>SUM('3d.m.'!D15)</f>
        <v>170000</v>
      </c>
      <c r="D48" s="847">
        <f t="shared" si="0"/>
        <v>170000</v>
      </c>
      <c r="E48" s="847">
        <v>170000</v>
      </c>
      <c r="F48" s="848"/>
      <c r="G48" s="849"/>
      <c r="H48" s="849"/>
      <c r="I48" s="849"/>
      <c r="J48" s="849"/>
      <c r="K48" s="849"/>
      <c r="L48" s="849"/>
      <c r="M48" s="850"/>
    </row>
    <row r="49" spans="1:13" ht="18" customHeight="1">
      <c r="A49" s="845">
        <v>3972</v>
      </c>
      <c r="B49" s="849" t="s">
        <v>194</v>
      </c>
      <c r="C49" s="1115">
        <f>SUM('3d.m.'!D36)</f>
        <v>18500</v>
      </c>
      <c r="D49" s="847">
        <f t="shared" si="0"/>
        <v>18500</v>
      </c>
      <c r="E49" s="847">
        <v>18500</v>
      </c>
      <c r="F49" s="848"/>
      <c r="G49" s="849"/>
      <c r="H49" s="849"/>
      <c r="I49" s="849"/>
      <c r="J49" s="849"/>
      <c r="K49" s="849"/>
      <c r="L49" s="849"/>
      <c r="M49" s="850"/>
    </row>
    <row r="50" spans="1:13" ht="18" customHeight="1">
      <c r="A50" s="845">
        <v>3988</v>
      </c>
      <c r="B50" s="911" t="s">
        <v>567</v>
      </c>
      <c r="C50" s="1115">
        <f>SUM('3d.m.'!D39)</f>
        <v>800</v>
      </c>
      <c r="D50" s="847">
        <f t="shared" si="0"/>
        <v>800</v>
      </c>
      <c r="E50" s="847">
        <v>800</v>
      </c>
      <c r="F50" s="848"/>
      <c r="G50" s="849"/>
      <c r="H50" s="849"/>
      <c r="I50" s="849"/>
      <c r="J50" s="849"/>
      <c r="K50" s="849"/>
      <c r="L50" s="849"/>
      <c r="M50" s="850"/>
    </row>
    <row r="51" spans="1:13" ht="18" customHeight="1">
      <c r="A51" s="845">
        <v>3989</v>
      </c>
      <c r="B51" s="911" t="s">
        <v>910</v>
      </c>
      <c r="C51" s="1115">
        <f>SUM('3d.m.'!D40)</f>
        <v>6000</v>
      </c>
      <c r="D51" s="847">
        <f t="shared" si="0"/>
        <v>6000</v>
      </c>
      <c r="E51" s="847">
        <v>6000</v>
      </c>
      <c r="F51" s="848"/>
      <c r="G51" s="849"/>
      <c r="H51" s="849"/>
      <c r="I51" s="849"/>
      <c r="J51" s="849"/>
      <c r="K51" s="849"/>
      <c r="L51" s="849"/>
      <c r="M51" s="850"/>
    </row>
    <row r="52" spans="1:13" ht="18" customHeight="1">
      <c r="A52" s="845">
        <v>3990</v>
      </c>
      <c r="B52" s="912" t="s">
        <v>848</v>
      </c>
      <c r="C52" s="1115">
        <f>SUM('3d.m.'!D41)</f>
        <v>1000</v>
      </c>
      <c r="D52" s="847">
        <f t="shared" si="0"/>
        <v>1000</v>
      </c>
      <c r="E52" s="847">
        <v>1000</v>
      </c>
      <c r="F52" s="848"/>
      <c r="G52" s="849"/>
      <c r="H52" s="849"/>
      <c r="I52" s="849"/>
      <c r="J52" s="849"/>
      <c r="K52" s="849"/>
      <c r="L52" s="849"/>
      <c r="M52" s="850"/>
    </row>
    <row r="53" spans="1:13" ht="18" customHeight="1">
      <c r="A53" s="845">
        <v>3991</v>
      </c>
      <c r="B53" s="912" t="s">
        <v>901</v>
      </c>
      <c r="C53" s="1115">
        <f>SUM('3d.m.'!D42)</f>
        <v>4820</v>
      </c>
      <c r="D53" s="847">
        <f t="shared" si="0"/>
        <v>4820</v>
      </c>
      <c r="E53" s="847">
        <v>4820</v>
      </c>
      <c r="F53" s="848"/>
      <c r="G53" s="849"/>
      <c r="H53" s="849"/>
      <c r="I53" s="849"/>
      <c r="J53" s="849"/>
      <c r="K53" s="849"/>
      <c r="L53" s="849"/>
      <c r="M53" s="850"/>
    </row>
    <row r="54" spans="1:13" ht="18" customHeight="1">
      <c r="A54" s="913">
        <v>3992</v>
      </c>
      <c r="B54" s="912" t="s">
        <v>849</v>
      </c>
      <c r="C54" s="1115">
        <f>SUM('3d.m.'!D43)</f>
        <v>1400</v>
      </c>
      <c r="D54" s="847">
        <f t="shared" si="0"/>
        <v>1400</v>
      </c>
      <c r="E54" s="847">
        <v>1400</v>
      </c>
      <c r="F54" s="848"/>
      <c r="G54" s="849"/>
      <c r="H54" s="849"/>
      <c r="I54" s="849"/>
      <c r="J54" s="849"/>
      <c r="K54" s="849"/>
      <c r="L54" s="849"/>
      <c r="M54" s="850"/>
    </row>
    <row r="55" spans="1:13" ht="18" customHeight="1">
      <c r="A55" s="845">
        <v>3993</v>
      </c>
      <c r="B55" s="912" t="s">
        <v>850</v>
      </c>
      <c r="C55" s="1115">
        <f>SUM('3d.m.'!D44)</f>
        <v>900</v>
      </c>
      <c r="D55" s="847">
        <f t="shared" si="0"/>
        <v>900</v>
      </c>
      <c r="E55" s="847">
        <v>900</v>
      </c>
      <c r="F55" s="848"/>
      <c r="G55" s="849"/>
      <c r="H55" s="849"/>
      <c r="I55" s="849"/>
      <c r="J55" s="849"/>
      <c r="K55" s="849"/>
      <c r="L55" s="849"/>
      <c r="M55" s="850"/>
    </row>
    <row r="56" spans="1:13" ht="18" customHeight="1">
      <c r="A56" s="845">
        <v>3994</v>
      </c>
      <c r="B56" s="912" t="s">
        <v>577</v>
      </c>
      <c r="C56" s="1115">
        <f>SUM('3d.m.'!D45)</f>
        <v>900</v>
      </c>
      <c r="D56" s="847">
        <f t="shared" si="0"/>
        <v>900</v>
      </c>
      <c r="E56" s="847">
        <v>900</v>
      </c>
      <c r="F56" s="848"/>
      <c r="G56" s="849"/>
      <c r="H56" s="849"/>
      <c r="I56" s="849"/>
      <c r="J56" s="849"/>
      <c r="K56" s="849"/>
      <c r="L56" s="849"/>
      <c r="M56" s="850"/>
    </row>
    <row r="57" spans="1:13" ht="18" customHeight="1">
      <c r="A57" s="845">
        <v>3995</v>
      </c>
      <c r="B57" s="912" t="s">
        <v>578</v>
      </c>
      <c r="C57" s="1115">
        <f>SUM('3d.m.'!D46)</f>
        <v>900</v>
      </c>
      <c r="D57" s="847">
        <f t="shared" si="0"/>
        <v>900</v>
      </c>
      <c r="E57" s="847">
        <v>900</v>
      </c>
      <c r="F57" s="848"/>
      <c r="G57" s="849"/>
      <c r="H57" s="849"/>
      <c r="I57" s="849"/>
      <c r="J57" s="849"/>
      <c r="K57" s="849"/>
      <c r="L57" s="849"/>
      <c r="M57" s="850"/>
    </row>
    <row r="58" spans="1:13" ht="18" customHeight="1">
      <c r="A58" s="845">
        <v>3997</v>
      </c>
      <c r="B58" s="912" t="s">
        <v>579</v>
      </c>
      <c r="C58" s="1115">
        <f>SUM('3d.m.'!D47)</f>
        <v>900</v>
      </c>
      <c r="D58" s="847">
        <f t="shared" si="0"/>
        <v>900</v>
      </c>
      <c r="E58" s="847">
        <v>900</v>
      </c>
      <c r="F58" s="848"/>
      <c r="G58" s="849"/>
      <c r="H58" s="849"/>
      <c r="I58" s="849"/>
      <c r="J58" s="849"/>
      <c r="K58" s="849"/>
      <c r="L58" s="849"/>
      <c r="M58" s="850"/>
    </row>
    <row r="59" spans="1:13" ht="18" customHeight="1">
      <c r="A59" s="845">
        <v>3998</v>
      </c>
      <c r="B59" s="912" t="s">
        <v>580</v>
      </c>
      <c r="C59" s="1115">
        <f>SUM('3d.m.'!D48)</f>
        <v>900</v>
      </c>
      <c r="D59" s="847">
        <f t="shared" si="0"/>
        <v>900</v>
      </c>
      <c r="E59" s="847">
        <v>900</v>
      </c>
      <c r="F59" s="848"/>
      <c r="G59" s="849"/>
      <c r="H59" s="849"/>
      <c r="I59" s="849"/>
      <c r="J59" s="849"/>
      <c r="K59" s="849"/>
      <c r="L59" s="849"/>
      <c r="M59" s="850"/>
    </row>
    <row r="60" spans="1:13" ht="18" customHeight="1">
      <c r="A60" s="845">
        <v>3999</v>
      </c>
      <c r="B60" s="912" t="s">
        <v>581</v>
      </c>
      <c r="C60" s="1115">
        <f>SUM('3d.m.'!D49)</f>
        <v>1000</v>
      </c>
      <c r="D60" s="847">
        <f t="shared" si="0"/>
        <v>1000</v>
      </c>
      <c r="E60" s="847">
        <v>1000</v>
      </c>
      <c r="F60" s="848"/>
      <c r="G60" s="849"/>
      <c r="H60" s="849"/>
      <c r="I60" s="849"/>
      <c r="J60" s="849"/>
      <c r="K60" s="849"/>
      <c r="L60" s="849"/>
      <c r="M60" s="850"/>
    </row>
    <row r="61" spans="1:13" ht="18" customHeight="1">
      <c r="A61" s="845">
        <v>5031</v>
      </c>
      <c r="B61" s="849" t="s">
        <v>185</v>
      </c>
      <c r="C61" s="1115">
        <f>SUM('5.mell. '!D17)</f>
        <v>1000</v>
      </c>
      <c r="D61" s="847">
        <f t="shared" si="0"/>
        <v>1000</v>
      </c>
      <c r="E61" s="847">
        <v>1000</v>
      </c>
      <c r="F61" s="848"/>
      <c r="G61" s="849"/>
      <c r="H61" s="849"/>
      <c r="I61" s="849"/>
      <c r="J61" s="849"/>
      <c r="K61" s="849"/>
      <c r="L61" s="849"/>
      <c r="M61" s="850"/>
    </row>
    <row r="62" spans="1:13" ht="18" customHeight="1">
      <c r="A62" s="845">
        <v>5040</v>
      </c>
      <c r="B62" s="1114" t="s">
        <v>1145</v>
      </c>
      <c r="C62" s="1115">
        <f>SUM('5.mell. '!D22)</f>
        <v>10522</v>
      </c>
      <c r="D62" s="847">
        <f t="shared" si="0"/>
        <v>10522</v>
      </c>
      <c r="E62" s="847">
        <v>10522</v>
      </c>
      <c r="F62" s="848"/>
      <c r="G62" s="849"/>
      <c r="H62" s="849"/>
      <c r="I62" s="849"/>
      <c r="J62" s="849"/>
      <c r="K62" s="849"/>
      <c r="L62" s="849"/>
      <c r="M62" s="850"/>
    </row>
    <row r="63" spans="1:13" ht="18" customHeight="1">
      <c r="A63" s="845">
        <v>5061</v>
      </c>
      <c r="B63" s="1114" t="s">
        <v>1133</v>
      </c>
      <c r="C63" s="1115">
        <f>SUM('5.mell. '!D25)</f>
        <v>10000</v>
      </c>
      <c r="D63" s="847">
        <f t="shared" si="0"/>
        <v>10000</v>
      </c>
      <c r="E63" s="847">
        <v>10000</v>
      </c>
      <c r="F63" s="848"/>
      <c r="G63" s="849"/>
      <c r="H63" s="849"/>
      <c r="I63" s="849"/>
      <c r="J63" s="849"/>
      <c r="K63" s="849"/>
      <c r="L63" s="849"/>
      <c r="M63" s="850"/>
    </row>
    <row r="64" spans="1:13" ht="18" customHeight="1">
      <c r="A64" s="845">
        <v>6121</v>
      </c>
      <c r="B64" s="846" t="s">
        <v>112</v>
      </c>
      <c r="C64" s="1115">
        <f>SUM('6.mell. '!D15)</f>
        <v>17000</v>
      </c>
      <c r="D64" s="847">
        <f t="shared" si="0"/>
        <v>17000</v>
      </c>
      <c r="E64" s="847">
        <v>17000</v>
      </c>
      <c r="F64" s="848"/>
      <c r="G64" s="849"/>
      <c r="H64" s="849"/>
      <c r="I64" s="849"/>
      <c r="J64" s="849"/>
      <c r="K64" s="849"/>
      <c r="L64" s="849"/>
      <c r="M64" s="864"/>
    </row>
    <row r="65" spans="1:13" ht="21" customHeight="1">
      <c r="A65" s="818"/>
      <c r="B65" s="865" t="s">
        <v>649</v>
      </c>
      <c r="C65" s="835">
        <f aca="true" t="shared" si="1" ref="C65:M65">SUM(C7:C64)</f>
        <v>1196582</v>
      </c>
      <c r="D65" s="835">
        <f t="shared" si="1"/>
        <v>1196582</v>
      </c>
      <c r="E65" s="835">
        <f t="shared" si="1"/>
        <v>1196582</v>
      </c>
      <c r="F65" s="835">
        <f t="shared" si="1"/>
        <v>0</v>
      </c>
      <c r="G65" s="835">
        <f t="shared" si="1"/>
        <v>0</v>
      </c>
      <c r="H65" s="835">
        <f t="shared" si="1"/>
        <v>0</v>
      </c>
      <c r="I65" s="835">
        <f t="shared" si="1"/>
        <v>0</v>
      </c>
      <c r="J65" s="835">
        <f t="shared" si="1"/>
        <v>0</v>
      </c>
      <c r="K65" s="835">
        <f t="shared" si="1"/>
        <v>0</v>
      </c>
      <c r="L65" s="835">
        <f t="shared" si="1"/>
        <v>0</v>
      </c>
      <c r="M65" s="835">
        <f t="shared" si="1"/>
        <v>0</v>
      </c>
    </row>
  </sheetData>
  <sheetProtection/>
  <mergeCells count="13"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  <mergeCell ref="L5:L6"/>
    <mergeCell ref="M5:M6"/>
    <mergeCell ref="D5:D6"/>
  </mergeCells>
  <printOptions/>
  <pageMargins left="1.1811023622047245" right="0.7874015748031497" top="0.1968503937007874" bottom="0.1968503937007874" header="0.5118110236220472" footer="0"/>
  <pageSetup firstPageNumber="62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4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84" t="s">
        <v>113</v>
      </c>
      <c r="C3" s="1484"/>
      <c r="D3" s="1484"/>
      <c r="E3" s="1484"/>
      <c r="F3" s="1484"/>
      <c r="G3" s="1484"/>
    </row>
    <row r="4" spans="2:7" ht="17.25">
      <c r="B4" s="1485" t="s">
        <v>114</v>
      </c>
      <c r="C4" s="1485"/>
      <c r="D4" s="1485"/>
      <c r="E4" s="1485"/>
      <c r="F4" s="1485"/>
      <c r="G4" s="903"/>
    </row>
    <row r="5" spans="2:6" ht="17.25">
      <c r="B5" s="1486" t="s">
        <v>1158</v>
      </c>
      <c r="C5" s="1486"/>
      <c r="D5" s="1486"/>
      <c r="E5" s="1486"/>
      <c r="F5" s="1486"/>
    </row>
    <row r="6" spans="2:6" ht="17.25">
      <c r="B6" s="866"/>
      <c r="C6" s="866"/>
      <c r="D6" s="866"/>
      <c r="E6" s="866"/>
      <c r="F6" s="866"/>
    </row>
    <row r="7" ht="12.75">
      <c r="G7" s="867" t="s">
        <v>930</v>
      </c>
    </row>
    <row r="8" spans="2:7" ht="132.75" customHeight="1">
      <c r="B8" s="868" t="s">
        <v>115</v>
      </c>
      <c r="C8" s="842" t="s">
        <v>1102</v>
      </c>
      <c r="D8" s="905" t="s">
        <v>90</v>
      </c>
      <c r="E8" s="868" t="s">
        <v>116</v>
      </c>
      <c r="F8" s="868" t="s">
        <v>117</v>
      </c>
      <c r="G8" s="842" t="s">
        <v>118</v>
      </c>
    </row>
    <row r="9" spans="2:7" ht="13.5">
      <c r="B9" s="868" t="s">
        <v>812</v>
      </c>
      <c r="C9" s="844"/>
      <c r="D9" s="904"/>
      <c r="E9" s="868"/>
      <c r="F9" s="868"/>
      <c r="G9" s="842"/>
    </row>
    <row r="10" spans="2:7" ht="23.25" customHeight="1">
      <c r="B10" s="1113" t="s">
        <v>1210</v>
      </c>
      <c r="C10" s="1250">
        <v>156220</v>
      </c>
      <c r="D10" s="870">
        <f>SUM(E10:G10)</f>
        <v>156220</v>
      </c>
      <c r="E10" s="869"/>
      <c r="F10" s="869"/>
      <c r="G10" s="854">
        <v>156220</v>
      </c>
    </row>
    <row r="11" spans="2:7" ht="18" customHeight="1">
      <c r="B11" s="869"/>
      <c r="C11" s="869"/>
      <c r="D11" s="869"/>
      <c r="E11" s="869"/>
      <c r="F11" s="869"/>
      <c r="G11" s="869"/>
    </row>
    <row r="12" spans="2:7" ht="23.25" customHeight="1">
      <c r="B12" s="871" t="s">
        <v>649</v>
      </c>
      <c r="C12" s="872">
        <f>SUM(C10:C11)</f>
        <v>156220</v>
      </c>
      <c r="D12" s="872">
        <f>SUM(D10:D11)</f>
        <v>156220</v>
      </c>
      <c r="E12" s="871"/>
      <c r="F12" s="871"/>
      <c r="G12" s="872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4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9">
      <selection activeCell="N12" sqref="N12:N13"/>
    </sheetView>
  </sheetViews>
  <sheetFormatPr defaultColWidth="9.125" defaultRowHeight="12.75"/>
  <cols>
    <col min="1" max="1" width="9.125" style="873" customWidth="1"/>
    <col min="2" max="2" width="22.125" style="873" customWidth="1"/>
    <col min="3" max="3" width="9.875" style="873" customWidth="1"/>
    <col min="4" max="4" width="10.00390625" style="873" customWidth="1"/>
    <col min="5" max="8" width="8.875" style="873" customWidth="1"/>
    <col min="9" max="9" width="9.875" style="873" customWidth="1"/>
    <col min="10" max="11" width="10.00390625" style="873" customWidth="1"/>
    <col min="12" max="12" width="10.125" style="873" customWidth="1"/>
    <col min="13" max="13" width="10.875" style="873" customWidth="1"/>
    <col min="14" max="14" width="9.875" style="873" customWidth="1"/>
    <col min="15" max="15" width="10.125" style="873" customWidth="1"/>
    <col min="16" max="16384" width="9.125" style="873" customWidth="1"/>
  </cols>
  <sheetData>
    <row r="1" spans="1:15" ht="12">
      <c r="A1" s="1489" t="s">
        <v>119</v>
      </c>
      <c r="B1" s="1490"/>
      <c r="C1" s="1490"/>
      <c r="D1" s="1490"/>
      <c r="E1" s="1490"/>
      <c r="F1" s="1490"/>
      <c r="G1" s="1490"/>
      <c r="H1" s="1490"/>
      <c r="I1" s="1490"/>
      <c r="J1" s="1490"/>
      <c r="K1" s="1490"/>
      <c r="L1" s="1490"/>
      <c r="M1" s="1490"/>
      <c r="N1" s="1490"/>
      <c r="O1" s="1490"/>
    </row>
    <row r="2" spans="1:15" ht="12">
      <c r="A2" s="1491" t="s">
        <v>1179</v>
      </c>
      <c r="B2" s="1490"/>
      <c r="C2" s="1490"/>
      <c r="D2" s="1490"/>
      <c r="E2" s="1490"/>
      <c r="F2" s="1490"/>
      <c r="G2" s="1490"/>
      <c r="H2" s="1490"/>
      <c r="I2" s="1490"/>
      <c r="J2" s="1490"/>
      <c r="K2" s="1490"/>
      <c r="L2" s="1490"/>
      <c r="M2" s="1490"/>
      <c r="N2" s="1490"/>
      <c r="O2" s="1490"/>
    </row>
    <row r="3" spans="1:15" ht="12.75" thickBot="1">
      <c r="A3" s="874"/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5" t="s">
        <v>688</v>
      </c>
    </row>
    <row r="4" spans="1:15" ht="15" customHeight="1" thickBot="1">
      <c r="A4" s="1492" t="s">
        <v>663</v>
      </c>
      <c r="B4" s="1493"/>
      <c r="C4" s="876" t="s">
        <v>120</v>
      </c>
      <c r="D4" s="876" t="s">
        <v>121</v>
      </c>
      <c r="E4" s="876" t="s">
        <v>122</v>
      </c>
      <c r="F4" s="876" t="s">
        <v>123</v>
      </c>
      <c r="G4" s="876" t="s">
        <v>124</v>
      </c>
      <c r="H4" s="876" t="s">
        <v>125</v>
      </c>
      <c r="I4" s="876" t="s">
        <v>126</v>
      </c>
      <c r="J4" s="876" t="s">
        <v>127</v>
      </c>
      <c r="K4" s="876" t="s">
        <v>128</v>
      </c>
      <c r="L4" s="876" t="s">
        <v>129</v>
      </c>
      <c r="M4" s="876" t="s">
        <v>130</v>
      </c>
      <c r="N4" s="876" t="s">
        <v>131</v>
      </c>
      <c r="O4" s="876" t="s">
        <v>683</v>
      </c>
    </row>
    <row r="5" spans="1:15" ht="15" customHeight="1" thickBot="1">
      <c r="A5" s="877" t="s">
        <v>682</v>
      </c>
      <c r="B5" s="878"/>
      <c r="C5" s="879"/>
      <c r="D5" s="879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1"/>
    </row>
    <row r="6" spans="1:15" ht="15" customHeight="1">
      <c r="A6" s="1494" t="s">
        <v>132</v>
      </c>
      <c r="B6" s="1495"/>
      <c r="C6" s="1487">
        <v>118680</v>
      </c>
      <c r="D6" s="1487">
        <v>118680</v>
      </c>
      <c r="E6" s="1487">
        <v>118680</v>
      </c>
      <c r="F6" s="1487">
        <v>118680</v>
      </c>
      <c r="G6" s="1487">
        <v>118680</v>
      </c>
      <c r="H6" s="1487">
        <v>118680</v>
      </c>
      <c r="I6" s="1487">
        <v>118680</v>
      </c>
      <c r="J6" s="1487">
        <v>118680</v>
      </c>
      <c r="K6" s="1487">
        <v>118680</v>
      </c>
      <c r="L6" s="1487">
        <v>118680</v>
      </c>
      <c r="M6" s="1487">
        <v>118680</v>
      </c>
      <c r="N6" s="1487">
        <v>118673</v>
      </c>
      <c r="O6" s="1498">
        <f>SUM(C6:N7)</f>
        <v>1424153</v>
      </c>
    </row>
    <row r="7" spans="1:15" ht="13.5" customHeight="1">
      <c r="A7" s="1496"/>
      <c r="B7" s="1497"/>
      <c r="C7" s="1488"/>
      <c r="D7" s="1488"/>
      <c r="E7" s="1488"/>
      <c r="F7" s="1488"/>
      <c r="G7" s="1488"/>
      <c r="H7" s="1488"/>
      <c r="I7" s="1488"/>
      <c r="J7" s="1488"/>
      <c r="K7" s="1488"/>
      <c r="L7" s="1488"/>
      <c r="M7" s="1488"/>
      <c r="N7" s="1488"/>
      <c r="O7" s="1499"/>
    </row>
    <row r="8" spans="1:15" ht="12" customHeight="1">
      <c r="A8" s="1500" t="s">
        <v>133</v>
      </c>
      <c r="B8" s="1501"/>
      <c r="C8" s="1502">
        <v>330000</v>
      </c>
      <c r="D8" s="1502">
        <v>330000</v>
      </c>
      <c r="E8" s="1502">
        <v>1263150</v>
      </c>
      <c r="F8" s="1502">
        <v>1216500</v>
      </c>
      <c r="G8" s="1502">
        <v>625400</v>
      </c>
      <c r="H8" s="1502">
        <v>250000</v>
      </c>
      <c r="I8" s="1502">
        <v>250000</v>
      </c>
      <c r="J8" s="1502">
        <v>255000</v>
      </c>
      <c r="K8" s="1502">
        <v>1210200</v>
      </c>
      <c r="L8" s="1502">
        <v>1270000</v>
      </c>
      <c r="M8" s="1502">
        <v>317990</v>
      </c>
      <c r="N8" s="1502">
        <v>560000</v>
      </c>
      <c r="O8" s="1503">
        <f>SUM(C8:N8)</f>
        <v>7878240</v>
      </c>
    </row>
    <row r="9" spans="1:15" ht="15.75" customHeight="1">
      <c r="A9" s="1496"/>
      <c r="B9" s="1497"/>
      <c r="C9" s="1488"/>
      <c r="D9" s="1488"/>
      <c r="E9" s="1488"/>
      <c r="F9" s="1488"/>
      <c r="G9" s="1488"/>
      <c r="H9" s="1488"/>
      <c r="I9" s="1488"/>
      <c r="J9" s="1488"/>
      <c r="K9" s="1488"/>
      <c r="L9" s="1488"/>
      <c r="M9" s="1488"/>
      <c r="N9" s="1488"/>
      <c r="O9" s="1499"/>
    </row>
    <row r="10" spans="1:15" ht="17.25" customHeight="1">
      <c r="A10" s="1500" t="s">
        <v>134</v>
      </c>
      <c r="B10" s="1504"/>
      <c r="C10" s="1502">
        <v>199710</v>
      </c>
      <c r="D10" s="1502">
        <v>199710</v>
      </c>
      <c r="E10" s="1502">
        <v>199710</v>
      </c>
      <c r="F10" s="1502">
        <v>199710</v>
      </c>
      <c r="G10" s="1502">
        <v>199710</v>
      </c>
      <c r="H10" s="1502">
        <v>199710</v>
      </c>
      <c r="I10" s="1502">
        <v>199710</v>
      </c>
      <c r="J10" s="1502">
        <v>199710</v>
      </c>
      <c r="K10" s="1502">
        <v>199710</v>
      </c>
      <c r="L10" s="1502">
        <v>199710</v>
      </c>
      <c r="M10" s="1502">
        <v>199710</v>
      </c>
      <c r="N10" s="1502">
        <v>198696</v>
      </c>
      <c r="O10" s="1503">
        <f>SUM(C10:N10)</f>
        <v>2395506</v>
      </c>
    </row>
    <row r="11" spans="1:15" ht="22.5" customHeight="1">
      <c r="A11" s="1505"/>
      <c r="B11" s="1506"/>
      <c r="C11" s="1488"/>
      <c r="D11" s="1488"/>
      <c r="E11" s="1488"/>
      <c r="F11" s="1488"/>
      <c r="G11" s="1488"/>
      <c r="H11" s="1488"/>
      <c r="I11" s="1488"/>
      <c r="J11" s="1488"/>
      <c r="K11" s="1488"/>
      <c r="L11" s="1488"/>
      <c r="M11" s="1488"/>
      <c r="N11" s="1488"/>
      <c r="O11" s="1499"/>
    </row>
    <row r="12" spans="1:15" ht="20.25" customHeight="1">
      <c r="A12" s="1500" t="s">
        <v>135</v>
      </c>
      <c r="B12" s="1504"/>
      <c r="C12" s="1502"/>
      <c r="D12" s="1502"/>
      <c r="E12" s="1502">
        <v>11820</v>
      </c>
      <c r="F12" s="1502">
        <v>50000</v>
      </c>
      <c r="G12" s="1502"/>
      <c r="H12" s="1502"/>
      <c r="I12" s="1502"/>
      <c r="J12" s="1502"/>
      <c r="K12" s="1502"/>
      <c r="L12" s="1502"/>
      <c r="M12" s="1502"/>
      <c r="N12" s="1502">
        <v>469250</v>
      </c>
      <c r="O12" s="1503">
        <f>SUM(E12:N13)</f>
        <v>531070</v>
      </c>
    </row>
    <row r="13" spans="1:15" ht="15" customHeight="1">
      <c r="A13" s="1505"/>
      <c r="B13" s="1506"/>
      <c r="C13" s="1488"/>
      <c r="D13" s="1488"/>
      <c r="E13" s="1488"/>
      <c r="F13" s="1488"/>
      <c r="G13" s="1488"/>
      <c r="H13" s="1488"/>
      <c r="I13" s="1488"/>
      <c r="J13" s="1488"/>
      <c r="K13" s="1488"/>
      <c r="L13" s="1488"/>
      <c r="M13" s="1488"/>
      <c r="N13" s="1488"/>
      <c r="O13" s="1499"/>
    </row>
    <row r="14" spans="1:15" ht="14.25" customHeight="1">
      <c r="A14" s="1507" t="s">
        <v>136</v>
      </c>
      <c r="B14" s="1504"/>
      <c r="C14" s="1502">
        <v>50000</v>
      </c>
      <c r="D14" s="1502">
        <v>50000</v>
      </c>
      <c r="E14" s="1502">
        <v>55000</v>
      </c>
      <c r="F14" s="1502">
        <v>100000</v>
      </c>
      <c r="G14" s="1502">
        <v>100000</v>
      </c>
      <c r="H14" s="1502">
        <v>50000</v>
      </c>
      <c r="I14" s="1502">
        <v>50000</v>
      </c>
      <c r="J14" s="1502">
        <v>80000</v>
      </c>
      <c r="K14" s="1502">
        <v>400000</v>
      </c>
      <c r="L14" s="1502">
        <v>170000</v>
      </c>
      <c r="M14" s="1502">
        <v>100000</v>
      </c>
      <c r="N14" s="1502">
        <v>51000</v>
      </c>
      <c r="O14" s="1503">
        <f>SUM(C14:N14)</f>
        <v>1256000</v>
      </c>
    </row>
    <row r="15" spans="1:15" ht="14.25" customHeight="1">
      <c r="A15" s="1505"/>
      <c r="B15" s="1506"/>
      <c r="C15" s="1488"/>
      <c r="D15" s="1488"/>
      <c r="E15" s="1488"/>
      <c r="F15" s="1488"/>
      <c r="G15" s="1488"/>
      <c r="H15" s="1488"/>
      <c r="I15" s="1488"/>
      <c r="J15" s="1488"/>
      <c r="K15" s="1488"/>
      <c r="L15" s="1488"/>
      <c r="M15" s="1488"/>
      <c r="N15" s="1488"/>
      <c r="O15" s="1499"/>
    </row>
    <row r="16" spans="1:15" ht="12" customHeight="1">
      <c r="A16" s="1507" t="s">
        <v>137</v>
      </c>
      <c r="B16" s="1504"/>
      <c r="C16" s="1502">
        <v>2625</v>
      </c>
      <c r="D16" s="1502">
        <v>2625</v>
      </c>
      <c r="E16" s="1502">
        <v>2625</v>
      </c>
      <c r="F16" s="1502">
        <v>2625</v>
      </c>
      <c r="G16" s="1502">
        <v>2625</v>
      </c>
      <c r="H16" s="1502">
        <v>2625</v>
      </c>
      <c r="I16" s="1502">
        <v>2625</v>
      </c>
      <c r="J16" s="1502">
        <v>2625</v>
      </c>
      <c r="K16" s="1502">
        <v>2625</v>
      </c>
      <c r="L16" s="1502">
        <v>2625</v>
      </c>
      <c r="M16" s="1502">
        <v>2625</v>
      </c>
      <c r="N16" s="1502">
        <v>2625</v>
      </c>
      <c r="O16" s="1503">
        <f>SUM(C16:N16)</f>
        <v>31500</v>
      </c>
    </row>
    <row r="17" spans="1:15" ht="17.25" customHeight="1">
      <c r="A17" s="1505"/>
      <c r="B17" s="1506"/>
      <c r="C17" s="1488"/>
      <c r="D17" s="1488"/>
      <c r="E17" s="1488"/>
      <c r="F17" s="1488"/>
      <c r="G17" s="1488"/>
      <c r="H17" s="1488"/>
      <c r="I17" s="1488"/>
      <c r="J17" s="1488"/>
      <c r="K17" s="1488"/>
      <c r="L17" s="1488"/>
      <c r="M17" s="1488"/>
      <c r="N17" s="1488"/>
      <c r="O17" s="1499"/>
    </row>
    <row r="18" spans="1:15" ht="14.25" customHeight="1">
      <c r="A18" s="1507" t="s">
        <v>138</v>
      </c>
      <c r="B18" s="1504"/>
      <c r="C18" s="1502"/>
      <c r="D18" s="1502"/>
      <c r="E18" s="1502"/>
      <c r="F18" s="1502"/>
      <c r="G18" s="1502"/>
      <c r="H18" s="1502">
        <v>600000</v>
      </c>
      <c r="I18" s="1502"/>
      <c r="J18" s="1502"/>
      <c r="K18" s="1502"/>
      <c r="L18" s="1502"/>
      <c r="M18" s="1502"/>
      <c r="N18" s="1502"/>
      <c r="O18" s="1503">
        <f>SUM(C18:N18)</f>
        <v>600000</v>
      </c>
    </row>
    <row r="19" spans="1:15" ht="14.25" customHeight="1">
      <c r="A19" s="1505"/>
      <c r="B19" s="1506"/>
      <c r="C19" s="1488"/>
      <c r="D19" s="1488"/>
      <c r="E19" s="1488"/>
      <c r="F19" s="1488"/>
      <c r="G19" s="1488"/>
      <c r="H19" s="1488"/>
      <c r="I19" s="1488"/>
      <c r="J19" s="1488"/>
      <c r="K19" s="1488"/>
      <c r="L19" s="1488"/>
      <c r="M19" s="1488"/>
      <c r="N19" s="1488"/>
      <c r="O19" s="1499"/>
    </row>
    <row r="20" spans="1:15" ht="18" customHeight="1" thickBot="1">
      <c r="A20" s="882" t="s">
        <v>139</v>
      </c>
      <c r="B20" s="883"/>
      <c r="C20" s="884">
        <f aca="true" t="shared" si="0" ref="C20:O20">SUM(C6:C19)</f>
        <v>701015</v>
      </c>
      <c r="D20" s="884">
        <f t="shared" si="0"/>
        <v>701015</v>
      </c>
      <c r="E20" s="884">
        <f t="shared" si="0"/>
        <v>1650985</v>
      </c>
      <c r="F20" s="884">
        <f t="shared" si="0"/>
        <v>1687515</v>
      </c>
      <c r="G20" s="884">
        <f t="shared" si="0"/>
        <v>1046415</v>
      </c>
      <c r="H20" s="884">
        <f t="shared" si="0"/>
        <v>1221015</v>
      </c>
      <c r="I20" s="884">
        <f t="shared" si="0"/>
        <v>621015</v>
      </c>
      <c r="J20" s="884">
        <f t="shared" si="0"/>
        <v>656015</v>
      </c>
      <c r="K20" s="884">
        <f t="shared" si="0"/>
        <v>1931215</v>
      </c>
      <c r="L20" s="884">
        <f t="shared" si="0"/>
        <v>1761015</v>
      </c>
      <c r="M20" s="884">
        <f t="shared" si="0"/>
        <v>739005</v>
      </c>
      <c r="N20" s="884">
        <f t="shared" si="0"/>
        <v>1400244</v>
      </c>
      <c r="O20" s="885">
        <f t="shared" si="0"/>
        <v>14116469</v>
      </c>
    </row>
    <row r="21" spans="1:15" ht="15" customHeight="1" thickBot="1">
      <c r="A21" s="886" t="s">
        <v>837</v>
      </c>
      <c r="B21" s="879"/>
      <c r="C21" s="887"/>
      <c r="D21" s="887"/>
      <c r="E21" s="887"/>
      <c r="F21" s="887"/>
      <c r="G21" s="887"/>
      <c r="H21" s="887"/>
      <c r="I21" s="887"/>
      <c r="J21" s="887"/>
      <c r="K21" s="887"/>
      <c r="L21" s="887"/>
      <c r="M21" s="887"/>
      <c r="N21" s="887"/>
      <c r="O21" s="888"/>
    </row>
    <row r="22" spans="1:15" ht="12" customHeight="1">
      <c r="A22" s="1508" t="s">
        <v>140</v>
      </c>
      <c r="B22" s="1509"/>
      <c r="C22" s="1487">
        <v>475789</v>
      </c>
      <c r="D22" s="1487">
        <v>237894</v>
      </c>
      <c r="E22" s="1487">
        <v>237894</v>
      </c>
      <c r="F22" s="1487">
        <v>237894</v>
      </c>
      <c r="G22" s="1487">
        <v>237894</v>
      </c>
      <c r="H22" s="1487">
        <v>237894</v>
      </c>
      <c r="I22" s="1487">
        <v>237894</v>
      </c>
      <c r="J22" s="1487">
        <v>475789</v>
      </c>
      <c r="K22" s="1487">
        <v>237894</v>
      </c>
      <c r="L22" s="1487">
        <v>237894</v>
      </c>
      <c r="M22" s="1487">
        <v>237894</v>
      </c>
      <c r="N22" s="1487">
        <v>237899</v>
      </c>
      <c r="O22" s="1503">
        <f>SUM(C22:N22)</f>
        <v>3330523</v>
      </c>
    </row>
    <row r="23" spans="1:15" ht="12.75" customHeight="1">
      <c r="A23" s="1505"/>
      <c r="B23" s="1506"/>
      <c r="C23" s="1510"/>
      <c r="D23" s="1510"/>
      <c r="E23" s="1510"/>
      <c r="F23" s="1510"/>
      <c r="G23" s="1510"/>
      <c r="H23" s="1510"/>
      <c r="I23" s="1510"/>
      <c r="J23" s="1510"/>
      <c r="K23" s="1510"/>
      <c r="L23" s="1510"/>
      <c r="M23" s="1510"/>
      <c r="N23" s="1510"/>
      <c r="O23" s="1499"/>
    </row>
    <row r="24" spans="1:15" ht="15" customHeight="1">
      <c r="A24" s="1507" t="s">
        <v>141</v>
      </c>
      <c r="B24" s="1504"/>
      <c r="C24" s="1502">
        <v>137413</v>
      </c>
      <c r="D24" s="1502">
        <v>68706</v>
      </c>
      <c r="E24" s="1502">
        <v>68706</v>
      </c>
      <c r="F24" s="1502">
        <v>68706</v>
      </c>
      <c r="G24" s="1502">
        <v>68706</v>
      </c>
      <c r="H24" s="1502">
        <v>68706</v>
      </c>
      <c r="I24" s="1502">
        <v>68706</v>
      </c>
      <c r="J24" s="1502">
        <v>137413</v>
      </c>
      <c r="K24" s="1502">
        <v>68706</v>
      </c>
      <c r="L24" s="1502">
        <v>68706</v>
      </c>
      <c r="M24" s="1502">
        <v>68706</v>
      </c>
      <c r="N24" s="1502">
        <v>68710</v>
      </c>
      <c r="O24" s="1503">
        <f>SUM(C24:N24)</f>
        <v>961890</v>
      </c>
    </row>
    <row r="25" spans="1:15" ht="14.25" customHeight="1">
      <c r="A25" s="1505"/>
      <c r="B25" s="1506"/>
      <c r="C25" s="1511"/>
      <c r="D25" s="1511"/>
      <c r="E25" s="1511"/>
      <c r="F25" s="1511"/>
      <c r="G25" s="1511"/>
      <c r="H25" s="1511"/>
      <c r="I25" s="1511"/>
      <c r="J25" s="1511"/>
      <c r="K25" s="1511"/>
      <c r="L25" s="1511"/>
      <c r="M25" s="1511"/>
      <c r="N25" s="1511"/>
      <c r="O25" s="1499"/>
    </row>
    <row r="26" spans="1:15" ht="12" customHeight="1">
      <c r="A26" s="1507" t="s">
        <v>142</v>
      </c>
      <c r="B26" s="1504"/>
      <c r="C26" s="1502">
        <v>433760</v>
      </c>
      <c r="D26" s="1502">
        <v>433760</v>
      </c>
      <c r="E26" s="1502">
        <v>433760</v>
      </c>
      <c r="F26" s="1502">
        <v>433760</v>
      </c>
      <c r="G26" s="1502">
        <v>433760</v>
      </c>
      <c r="H26" s="1502">
        <v>433760</v>
      </c>
      <c r="I26" s="1502">
        <v>433760</v>
      </c>
      <c r="J26" s="1502">
        <v>433760</v>
      </c>
      <c r="K26" s="1502">
        <v>433760</v>
      </c>
      <c r="L26" s="1502">
        <v>433760</v>
      </c>
      <c r="M26" s="1502">
        <v>433760</v>
      </c>
      <c r="N26" s="1502">
        <v>433759</v>
      </c>
      <c r="O26" s="1503">
        <f>SUM(C26:N26)</f>
        <v>5205119</v>
      </c>
    </row>
    <row r="27" spans="1:15" ht="15" customHeight="1">
      <c r="A27" s="1505"/>
      <c r="B27" s="1506"/>
      <c r="C27" s="1511"/>
      <c r="D27" s="1511"/>
      <c r="E27" s="1511"/>
      <c r="F27" s="1511"/>
      <c r="G27" s="1511"/>
      <c r="H27" s="1511"/>
      <c r="I27" s="1511"/>
      <c r="J27" s="1511"/>
      <c r="K27" s="1511"/>
      <c r="L27" s="1511"/>
      <c r="M27" s="1511"/>
      <c r="N27" s="1511"/>
      <c r="O27" s="1499"/>
    </row>
    <row r="28" spans="1:15" ht="12" customHeight="1">
      <c r="A28" s="1507" t="s">
        <v>143</v>
      </c>
      <c r="B28" s="1504"/>
      <c r="C28" s="1502">
        <v>18460</v>
      </c>
      <c r="D28" s="1502">
        <v>18460</v>
      </c>
      <c r="E28" s="1502">
        <v>18460</v>
      </c>
      <c r="F28" s="1502">
        <v>18460</v>
      </c>
      <c r="G28" s="1502">
        <v>18460</v>
      </c>
      <c r="H28" s="1502">
        <v>18460</v>
      </c>
      <c r="I28" s="1502">
        <v>18460</v>
      </c>
      <c r="J28" s="1502">
        <v>18460</v>
      </c>
      <c r="K28" s="1502">
        <v>18460</v>
      </c>
      <c r="L28" s="1502">
        <v>18460</v>
      </c>
      <c r="M28" s="1502">
        <v>18460</v>
      </c>
      <c r="N28" s="1502">
        <v>18452</v>
      </c>
      <c r="O28" s="1503">
        <f>SUM(C28:N28)</f>
        <v>221512</v>
      </c>
    </row>
    <row r="29" spans="1:15" ht="15.75" customHeight="1">
      <c r="A29" s="1505"/>
      <c r="B29" s="1506"/>
      <c r="C29" s="1511"/>
      <c r="D29" s="1511"/>
      <c r="E29" s="1511"/>
      <c r="F29" s="1511"/>
      <c r="G29" s="1511"/>
      <c r="H29" s="1511"/>
      <c r="I29" s="1511"/>
      <c r="J29" s="1511"/>
      <c r="K29" s="1511"/>
      <c r="L29" s="1511"/>
      <c r="M29" s="1511"/>
      <c r="N29" s="1511"/>
      <c r="O29" s="1499"/>
    </row>
    <row r="30" spans="1:15" ht="12" customHeight="1">
      <c r="A30" s="1507" t="s">
        <v>144</v>
      </c>
      <c r="B30" s="1504"/>
      <c r="C30" s="1502">
        <v>97651</v>
      </c>
      <c r="D30" s="1502">
        <v>97651</v>
      </c>
      <c r="E30" s="1502">
        <v>97651</v>
      </c>
      <c r="F30" s="1502">
        <v>97651</v>
      </c>
      <c r="G30" s="1502">
        <v>97651</v>
      </c>
      <c r="H30" s="1502">
        <v>97651</v>
      </c>
      <c r="I30" s="1502">
        <v>97651</v>
      </c>
      <c r="J30" s="1502">
        <v>97651</v>
      </c>
      <c r="K30" s="1502">
        <v>97651</v>
      </c>
      <c r="L30" s="1502">
        <v>97651</v>
      </c>
      <c r="M30" s="1502">
        <v>97651</v>
      </c>
      <c r="N30" s="1502">
        <v>97652</v>
      </c>
      <c r="O30" s="1503">
        <f>SUM(C30:N30)</f>
        <v>1171813</v>
      </c>
    </row>
    <row r="31" spans="1:15" ht="12" customHeight="1">
      <c r="A31" s="1505"/>
      <c r="B31" s="1506"/>
      <c r="C31" s="1488"/>
      <c r="D31" s="1488"/>
      <c r="E31" s="1488"/>
      <c r="F31" s="1488"/>
      <c r="G31" s="1488"/>
      <c r="H31" s="1488"/>
      <c r="I31" s="1488"/>
      <c r="J31" s="1488"/>
      <c r="K31" s="1488"/>
      <c r="L31" s="1488"/>
      <c r="M31" s="1488"/>
      <c r="N31" s="1488"/>
      <c r="O31" s="1499"/>
    </row>
    <row r="32" spans="1:15" ht="12" customHeight="1">
      <c r="A32" s="1507" t="s">
        <v>145</v>
      </c>
      <c r="B32" s="1504"/>
      <c r="C32" s="1502"/>
      <c r="D32" s="1502">
        <v>95732</v>
      </c>
      <c r="E32" s="1502">
        <v>1000</v>
      </c>
      <c r="F32" s="1502">
        <v>5261</v>
      </c>
      <c r="G32" s="1502">
        <v>50000</v>
      </c>
      <c r="H32" s="1502">
        <v>127000</v>
      </c>
      <c r="I32" s="1502">
        <v>10000</v>
      </c>
      <c r="J32" s="1502">
        <v>35000</v>
      </c>
      <c r="K32" s="1502">
        <v>30000</v>
      </c>
      <c r="L32" s="1502">
        <v>5261</v>
      </c>
      <c r="M32" s="1502">
        <v>100000</v>
      </c>
      <c r="N32" s="1502">
        <v>100000</v>
      </c>
      <c r="O32" s="1503">
        <f>SUM(C32:N32)</f>
        <v>559254</v>
      </c>
    </row>
    <row r="33" spans="1:15" ht="14.25" customHeight="1">
      <c r="A33" s="1505"/>
      <c r="B33" s="1506"/>
      <c r="C33" s="1511"/>
      <c r="D33" s="1511"/>
      <c r="E33" s="1511"/>
      <c r="F33" s="1511"/>
      <c r="G33" s="1511"/>
      <c r="H33" s="1511"/>
      <c r="I33" s="1511"/>
      <c r="J33" s="1511"/>
      <c r="K33" s="1511"/>
      <c r="L33" s="1511"/>
      <c r="M33" s="1511"/>
      <c r="N33" s="1511"/>
      <c r="O33" s="1499"/>
    </row>
    <row r="34" spans="1:15" ht="15" customHeight="1">
      <c r="A34" s="1507" t="s">
        <v>146</v>
      </c>
      <c r="B34" s="1504"/>
      <c r="C34" s="1502">
        <v>100000</v>
      </c>
      <c r="D34" s="1502">
        <v>100000</v>
      </c>
      <c r="E34" s="1502">
        <v>112500</v>
      </c>
      <c r="F34" s="1502">
        <v>55000</v>
      </c>
      <c r="G34" s="1502">
        <v>150000</v>
      </c>
      <c r="H34" s="1502">
        <v>150000</v>
      </c>
      <c r="I34" s="1502">
        <v>100000</v>
      </c>
      <c r="J34" s="1502">
        <v>150000</v>
      </c>
      <c r="K34" s="1502">
        <v>245271</v>
      </c>
      <c r="L34" s="1502">
        <v>267302</v>
      </c>
      <c r="M34" s="1502">
        <v>100000</v>
      </c>
      <c r="N34" s="1502">
        <v>150000</v>
      </c>
      <c r="O34" s="1503">
        <f>SUM(C34:N34)</f>
        <v>1680073</v>
      </c>
    </row>
    <row r="35" spans="1:15" ht="15" customHeight="1">
      <c r="A35" s="1505"/>
      <c r="B35" s="1506"/>
      <c r="C35" s="1511"/>
      <c r="D35" s="1511"/>
      <c r="E35" s="1511"/>
      <c r="F35" s="1511"/>
      <c r="G35" s="1511"/>
      <c r="H35" s="1511"/>
      <c r="I35" s="1511"/>
      <c r="J35" s="1511"/>
      <c r="K35" s="1511"/>
      <c r="L35" s="1511"/>
      <c r="M35" s="1511"/>
      <c r="N35" s="1511"/>
      <c r="O35" s="1499"/>
    </row>
    <row r="36" spans="1:15" ht="15" customHeight="1">
      <c r="A36" s="1507" t="s">
        <v>147</v>
      </c>
      <c r="B36" s="1504"/>
      <c r="C36" s="1502"/>
      <c r="D36" s="1502"/>
      <c r="E36" s="1502">
        <v>40000</v>
      </c>
      <c r="F36" s="1502">
        <v>100000</v>
      </c>
      <c r="G36" s="1502">
        <v>100000</v>
      </c>
      <c r="H36" s="1502">
        <v>250000</v>
      </c>
      <c r="I36" s="1502">
        <v>100000</v>
      </c>
      <c r="J36" s="1502">
        <v>100000</v>
      </c>
      <c r="K36" s="1502">
        <v>50000</v>
      </c>
      <c r="L36" s="1502">
        <v>98285</v>
      </c>
      <c r="M36" s="1502">
        <v>50000</v>
      </c>
      <c r="N36" s="1502">
        <v>50000</v>
      </c>
      <c r="O36" s="1503">
        <f>SUM(C36:N36)</f>
        <v>938285</v>
      </c>
    </row>
    <row r="37" spans="1:15" ht="15" customHeight="1">
      <c r="A37" s="1505"/>
      <c r="B37" s="1506"/>
      <c r="C37" s="1511"/>
      <c r="D37" s="1511"/>
      <c r="E37" s="1511"/>
      <c r="F37" s="1511"/>
      <c r="G37" s="1511"/>
      <c r="H37" s="1511"/>
      <c r="I37" s="1511"/>
      <c r="J37" s="1511"/>
      <c r="K37" s="1511"/>
      <c r="L37" s="1511"/>
      <c r="M37" s="1511"/>
      <c r="N37" s="1511"/>
      <c r="O37" s="1499"/>
    </row>
    <row r="38" spans="1:15" ht="14.25" customHeight="1">
      <c r="A38" s="1507" t="s">
        <v>461</v>
      </c>
      <c r="B38" s="1504"/>
      <c r="C38" s="1502"/>
      <c r="D38" s="1502"/>
      <c r="E38" s="1502">
        <v>12000</v>
      </c>
      <c r="F38" s="1502"/>
      <c r="G38" s="1502"/>
      <c r="H38" s="1502">
        <v>12000</v>
      </c>
      <c r="I38" s="1502"/>
      <c r="J38" s="1502"/>
      <c r="K38" s="1502">
        <v>12000</v>
      </c>
      <c r="L38" s="1502"/>
      <c r="M38" s="1502"/>
      <c r="N38" s="1502">
        <v>12000</v>
      </c>
      <c r="O38" s="1503">
        <f>SUM(C38:N38)</f>
        <v>48000</v>
      </c>
    </row>
    <row r="39" spans="1:15" ht="22.5" customHeight="1" thickBot="1">
      <c r="A39" s="1512"/>
      <c r="B39" s="1513"/>
      <c r="C39" s="1514"/>
      <c r="D39" s="1514"/>
      <c r="E39" s="1514"/>
      <c r="F39" s="1514"/>
      <c r="G39" s="1514"/>
      <c r="H39" s="1514"/>
      <c r="I39" s="1514"/>
      <c r="J39" s="1514"/>
      <c r="K39" s="1514"/>
      <c r="L39" s="1514"/>
      <c r="M39" s="1514"/>
      <c r="N39" s="1514"/>
      <c r="O39" s="1515"/>
    </row>
    <row r="40" spans="1:15" ht="18" customHeight="1" thickBot="1">
      <c r="A40" s="889" t="s">
        <v>148</v>
      </c>
      <c r="B40" s="890"/>
      <c r="C40" s="884">
        <f aca="true" t="shared" si="1" ref="C40:O40">SUM(C22:C39)</f>
        <v>1263073</v>
      </c>
      <c r="D40" s="884">
        <f t="shared" si="1"/>
        <v>1052203</v>
      </c>
      <c r="E40" s="884">
        <f t="shared" si="1"/>
        <v>1021971</v>
      </c>
      <c r="F40" s="884">
        <f t="shared" si="1"/>
        <v>1016732</v>
      </c>
      <c r="G40" s="884">
        <f t="shared" si="1"/>
        <v>1156471</v>
      </c>
      <c r="H40" s="884">
        <f t="shared" si="1"/>
        <v>1395471</v>
      </c>
      <c r="I40" s="884">
        <f t="shared" si="1"/>
        <v>1066471</v>
      </c>
      <c r="J40" s="884">
        <f t="shared" si="1"/>
        <v>1448073</v>
      </c>
      <c r="K40" s="884">
        <f t="shared" si="1"/>
        <v>1193742</v>
      </c>
      <c r="L40" s="884">
        <f t="shared" si="1"/>
        <v>1227319</v>
      </c>
      <c r="M40" s="884">
        <f t="shared" si="1"/>
        <v>1106471</v>
      </c>
      <c r="N40" s="884">
        <f t="shared" si="1"/>
        <v>1168472</v>
      </c>
      <c r="O40" s="885">
        <f t="shared" si="1"/>
        <v>14116469</v>
      </c>
    </row>
    <row r="41" spans="1:15" ht="12">
      <c r="A41" s="891"/>
      <c r="B41" s="891"/>
      <c r="C41" s="891"/>
      <c r="D41" s="891"/>
      <c r="E41" s="891"/>
      <c r="F41" s="891"/>
      <c r="G41" s="891"/>
      <c r="H41" s="891"/>
      <c r="I41" s="891"/>
      <c r="J41" s="891"/>
      <c r="K41" s="891"/>
      <c r="L41" s="891"/>
      <c r="M41" s="891"/>
      <c r="N41" s="891"/>
      <c r="O41" s="891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K34:K35"/>
    <mergeCell ref="L34:L35"/>
    <mergeCell ref="G36:G37"/>
    <mergeCell ref="H36:H37"/>
    <mergeCell ref="I36:I37"/>
    <mergeCell ref="J36:J37"/>
    <mergeCell ref="M34:M35"/>
    <mergeCell ref="N34:N35"/>
    <mergeCell ref="O34:O35"/>
    <mergeCell ref="A36:B37"/>
    <mergeCell ref="C36:C37"/>
    <mergeCell ref="D36:D37"/>
    <mergeCell ref="E36:E37"/>
    <mergeCell ref="F36:F37"/>
    <mergeCell ref="K36:K37"/>
    <mergeCell ref="L36:L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2:M33"/>
    <mergeCell ref="N32:N33"/>
    <mergeCell ref="M30:M31"/>
    <mergeCell ref="N30:N31"/>
    <mergeCell ref="I32:I33"/>
    <mergeCell ref="J32:J33"/>
    <mergeCell ref="K32:K33"/>
    <mergeCell ref="L32:L33"/>
    <mergeCell ref="I30:I31"/>
    <mergeCell ref="J30:J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K30:K31"/>
    <mergeCell ref="L30:L31"/>
    <mergeCell ref="I28:I29"/>
    <mergeCell ref="J28:J29"/>
    <mergeCell ref="O28:O29"/>
    <mergeCell ref="A30:B31"/>
    <mergeCell ref="C30:C31"/>
    <mergeCell ref="D30:D31"/>
    <mergeCell ref="E30:E31"/>
    <mergeCell ref="F30:F31"/>
    <mergeCell ref="K28:K29"/>
    <mergeCell ref="L28:L29"/>
    <mergeCell ref="M28:M29"/>
    <mergeCell ref="N28:N29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I24:I25"/>
    <mergeCell ref="J24:J25"/>
    <mergeCell ref="K24:K25"/>
    <mergeCell ref="L24:L25"/>
    <mergeCell ref="O24:O25"/>
    <mergeCell ref="A26:B27"/>
    <mergeCell ref="C26:C27"/>
    <mergeCell ref="D26:D27"/>
    <mergeCell ref="E26:E27"/>
    <mergeCell ref="F26:F27"/>
    <mergeCell ref="G24:G25"/>
    <mergeCell ref="H24:H25"/>
    <mergeCell ref="M24:M25"/>
    <mergeCell ref="N24:N25"/>
    <mergeCell ref="O22:O23"/>
    <mergeCell ref="A24:B25"/>
    <mergeCell ref="C24:C25"/>
    <mergeCell ref="D24:D25"/>
    <mergeCell ref="E24:E25"/>
    <mergeCell ref="F24:F25"/>
    <mergeCell ref="K22:K23"/>
    <mergeCell ref="L22:L23"/>
    <mergeCell ref="M22:M23"/>
    <mergeCell ref="N22:N23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M18:M19"/>
    <mergeCell ref="N18:N19"/>
    <mergeCell ref="M16:M17"/>
    <mergeCell ref="N16:N17"/>
    <mergeCell ref="I18:I19"/>
    <mergeCell ref="J18:J19"/>
    <mergeCell ref="K18:K19"/>
    <mergeCell ref="L18:L19"/>
    <mergeCell ref="I16:I17"/>
    <mergeCell ref="J16:J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K16:K17"/>
    <mergeCell ref="L16:L17"/>
    <mergeCell ref="I14:I15"/>
    <mergeCell ref="J14:J15"/>
    <mergeCell ref="O14:O15"/>
    <mergeCell ref="A16:B17"/>
    <mergeCell ref="C16:C17"/>
    <mergeCell ref="D16:D17"/>
    <mergeCell ref="E16:E17"/>
    <mergeCell ref="F16:F17"/>
    <mergeCell ref="K14:K15"/>
    <mergeCell ref="L14:L15"/>
    <mergeCell ref="M14:M15"/>
    <mergeCell ref="N14:N15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G12:G13"/>
    <mergeCell ref="H12:H13"/>
    <mergeCell ref="I12:I13"/>
    <mergeCell ref="J12:J13"/>
    <mergeCell ref="I10:I11"/>
    <mergeCell ref="J10:J11"/>
    <mergeCell ref="K10:K11"/>
    <mergeCell ref="L10:L11"/>
    <mergeCell ref="O10:O11"/>
    <mergeCell ref="A12:B13"/>
    <mergeCell ref="C12:C13"/>
    <mergeCell ref="D12:D13"/>
    <mergeCell ref="E12:E13"/>
    <mergeCell ref="F12:F13"/>
    <mergeCell ref="G10:G11"/>
    <mergeCell ref="H10:H11"/>
    <mergeCell ref="M10:M11"/>
    <mergeCell ref="N10:N11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A1:O1"/>
    <mergeCell ref="A2:O2"/>
    <mergeCell ref="A4:B4"/>
    <mergeCell ref="A6:B7"/>
    <mergeCell ref="C6:C7"/>
    <mergeCell ref="D6:D7"/>
    <mergeCell ref="E6:E7"/>
    <mergeCell ref="F6:F7"/>
    <mergeCell ref="I6:I7"/>
    <mergeCell ref="J6:J7"/>
    <mergeCell ref="G6:G7"/>
    <mergeCell ref="H6:H7"/>
    <mergeCell ref="M6:M7"/>
    <mergeCell ref="N6:N7"/>
    <mergeCell ref="K6:K7"/>
    <mergeCell ref="L6:L7"/>
  </mergeCells>
  <printOptions horizontalCentered="1" verticalCentered="1"/>
  <pageMargins left="0" right="0" top="0" bottom="0.3937007874015748" header="0" footer="0.1968503937007874"/>
  <pageSetup firstPageNumber="65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8"/>
  <sheetViews>
    <sheetView showZeros="0" zoomScalePageLayoutView="0" workbookViewId="0" topLeftCell="A83">
      <selection activeCell="D141" sqref="D141"/>
    </sheetView>
  </sheetViews>
  <sheetFormatPr defaultColWidth="9.125" defaultRowHeight="12.75"/>
  <cols>
    <col min="1" max="1" width="8.50390625" style="166" customWidth="1"/>
    <col min="2" max="2" width="72.125" style="118" customWidth="1"/>
    <col min="3" max="4" width="12.125" style="118" customWidth="1"/>
    <col min="5" max="5" width="8.50390625" style="118" customWidth="1"/>
    <col min="6" max="7" width="9.125" style="118" customWidth="1"/>
    <col min="8" max="8" width="10.125" style="118" bestFit="1" customWidth="1"/>
    <col min="9" max="16384" width="9.125" style="118" customWidth="1"/>
  </cols>
  <sheetData>
    <row r="1" spans="1:5" ht="12">
      <c r="A1" s="1278" t="s">
        <v>687</v>
      </c>
      <c r="B1" s="1278"/>
      <c r="C1" s="1279"/>
      <c r="D1" s="1279"/>
      <c r="E1" s="1280"/>
    </row>
    <row r="2" spans="1:5" ht="12">
      <c r="A2" s="1278" t="s">
        <v>1113</v>
      </c>
      <c r="B2" s="1278"/>
      <c r="C2" s="1279"/>
      <c r="D2" s="1279"/>
      <c r="E2" s="1280"/>
    </row>
    <row r="3" spans="1:2" ht="12">
      <c r="A3" s="116"/>
      <c r="B3" s="117"/>
    </row>
    <row r="4" spans="1:5" ht="11.25" customHeight="1">
      <c r="A4" s="116"/>
      <c r="B4" s="116"/>
      <c r="C4" s="119"/>
      <c r="D4" s="119"/>
      <c r="E4" s="992" t="s">
        <v>688</v>
      </c>
    </row>
    <row r="5" spans="1:5" s="120" customFormat="1" ht="19.5" customHeight="1">
      <c r="A5" s="1285" t="s">
        <v>698</v>
      </c>
      <c r="B5" s="1283" t="s">
        <v>682</v>
      </c>
      <c r="C5" s="1273" t="s">
        <v>432</v>
      </c>
      <c r="D5" s="1273" t="s">
        <v>1102</v>
      </c>
      <c r="E5" s="1281" t="s">
        <v>1105</v>
      </c>
    </row>
    <row r="6" spans="1:5" s="120" customFormat="1" ht="17.25" customHeight="1">
      <c r="A6" s="1284"/>
      <c r="B6" s="1284"/>
      <c r="C6" s="1286"/>
      <c r="D6" s="1286"/>
      <c r="E6" s="1282"/>
    </row>
    <row r="7" spans="1:5" s="120" customFormat="1" ht="11.25" customHeight="1">
      <c r="A7" s="121" t="s">
        <v>664</v>
      </c>
      <c r="B7" s="122" t="s">
        <v>665</v>
      </c>
      <c r="C7" s="261" t="s">
        <v>666</v>
      </c>
      <c r="D7" s="261" t="s">
        <v>667</v>
      </c>
      <c r="E7" s="122" t="s">
        <v>668</v>
      </c>
    </row>
    <row r="8" spans="1:5" s="125" customFormat="1" ht="16.5" customHeight="1">
      <c r="A8" s="123"/>
      <c r="B8" s="295" t="s">
        <v>890</v>
      </c>
      <c r="C8" s="279"/>
      <c r="D8" s="279"/>
      <c r="E8" s="225"/>
    </row>
    <row r="9" spans="1:5" ht="12" customHeight="1">
      <c r="A9" s="126"/>
      <c r="B9" s="127"/>
      <c r="C9" s="216"/>
      <c r="D9" s="216"/>
      <c r="E9" s="127"/>
    </row>
    <row r="10" spans="1:5" ht="12" customHeight="1">
      <c r="A10" s="131">
        <v>1010</v>
      </c>
      <c r="B10" s="142" t="s">
        <v>721</v>
      </c>
      <c r="C10" s="219">
        <f>SUM(C11:C16)</f>
        <v>1354090</v>
      </c>
      <c r="D10" s="1128">
        <f>SUM(D11:D16)</f>
        <v>1424153</v>
      </c>
      <c r="E10" s="360">
        <f>SUM(D10/C10)</f>
        <v>1.0517417601488823</v>
      </c>
    </row>
    <row r="11" spans="1:5" ht="12" customHeight="1">
      <c r="A11" s="126">
        <v>1011</v>
      </c>
      <c r="B11" s="127" t="s">
        <v>722</v>
      </c>
      <c r="C11" s="216"/>
      <c r="D11" s="1129"/>
      <c r="E11" s="360"/>
    </row>
    <row r="12" spans="1:5" ht="12" customHeight="1">
      <c r="A12" s="126">
        <v>1012</v>
      </c>
      <c r="B12" s="127" t="s">
        <v>723</v>
      </c>
      <c r="C12" s="1002">
        <v>744085</v>
      </c>
      <c r="D12" s="1130">
        <v>769507</v>
      </c>
      <c r="E12" s="1016">
        <f>SUM(D12/C12)</f>
        <v>1.0341654515277152</v>
      </c>
    </row>
    <row r="13" spans="1:6" ht="12" customHeight="1">
      <c r="A13" s="126">
        <v>1013</v>
      </c>
      <c r="B13" s="127" t="s">
        <v>770</v>
      </c>
      <c r="C13" s="1002">
        <v>462927</v>
      </c>
      <c r="D13" s="1130">
        <v>496592</v>
      </c>
      <c r="E13" s="1016">
        <f>SUM(D13/C13)</f>
        <v>1.07272204904877</v>
      </c>
      <c r="F13" s="378"/>
    </row>
    <row r="14" spans="1:6" ht="12" customHeight="1">
      <c r="A14" s="126">
        <v>1014</v>
      </c>
      <c r="B14" s="127" t="s">
        <v>724</v>
      </c>
      <c r="C14" s="1002">
        <v>147078</v>
      </c>
      <c r="D14" s="1129">
        <v>158054</v>
      </c>
      <c r="E14" s="1016">
        <f>SUM(D14/C14)</f>
        <v>1.0746270686302506</v>
      </c>
      <c r="F14" s="378"/>
    </row>
    <row r="15" spans="1:7" ht="12" customHeight="1">
      <c r="A15" s="126">
        <v>1015</v>
      </c>
      <c r="B15" s="127" t="s">
        <v>176</v>
      </c>
      <c r="C15" s="1002"/>
      <c r="D15" s="1129"/>
      <c r="E15" s="360"/>
      <c r="F15" s="1055"/>
      <c r="G15" s="358"/>
    </row>
    <row r="16" spans="1:6" ht="12" customHeight="1">
      <c r="A16" s="126">
        <v>1016</v>
      </c>
      <c r="B16" s="127" t="s">
        <v>177</v>
      </c>
      <c r="C16" s="1002"/>
      <c r="D16" s="1129"/>
      <c r="E16" s="360"/>
      <c r="F16" s="378"/>
    </row>
    <row r="17" spans="1:6" ht="12" customHeight="1">
      <c r="A17" s="131">
        <v>1020</v>
      </c>
      <c r="B17" s="142" t="s">
        <v>725</v>
      </c>
      <c r="C17" s="1002"/>
      <c r="D17" s="1129"/>
      <c r="E17" s="360"/>
      <c r="F17" s="378"/>
    </row>
    <row r="18" spans="1:6" ht="12" customHeight="1" thickBot="1">
      <c r="A18" s="161">
        <v>1030</v>
      </c>
      <c r="B18" s="228" t="s">
        <v>726</v>
      </c>
      <c r="C18" s="1003"/>
      <c r="D18" s="1131"/>
      <c r="E18" s="1020"/>
      <c r="F18" s="378"/>
    </row>
    <row r="19" spans="1:6" ht="16.5" customHeight="1" thickBot="1">
      <c r="A19" s="158"/>
      <c r="B19" s="281" t="s">
        <v>727</v>
      </c>
      <c r="C19" s="379">
        <f>SUM(C10+C18+C17)</f>
        <v>1354090</v>
      </c>
      <c r="D19" s="1132">
        <f>SUM(D10+D18+D17)</f>
        <v>1424153</v>
      </c>
      <c r="E19" s="1019">
        <f>SUM(D19/C19)</f>
        <v>1.0517417601488823</v>
      </c>
      <c r="F19" s="378"/>
    </row>
    <row r="20" spans="1:5" ht="12" customHeight="1">
      <c r="A20" s="153"/>
      <c r="B20" s="169"/>
      <c r="C20" s="136"/>
      <c r="D20" s="1133"/>
      <c r="E20" s="1017"/>
    </row>
    <row r="21" spans="1:5" ht="12" customHeight="1">
      <c r="A21" s="128">
        <v>1040</v>
      </c>
      <c r="B21" s="129" t="s">
        <v>728</v>
      </c>
      <c r="C21" s="1004">
        <f>SUM(C22:C23)</f>
        <v>3250000</v>
      </c>
      <c r="D21" s="1134">
        <f>SUM(D22:D23)</f>
        <v>3310000</v>
      </c>
      <c r="E21" s="360">
        <f aca="true" t="shared" si="0" ref="E21:E29">SUM(D21/C21)</f>
        <v>1.0184615384615385</v>
      </c>
    </row>
    <row r="22" spans="1:6" ht="12" customHeight="1">
      <c r="A22" s="139">
        <v>1041</v>
      </c>
      <c r="B22" s="137" t="s">
        <v>479</v>
      </c>
      <c r="C22" s="1005">
        <v>2800000</v>
      </c>
      <c r="D22" s="1135">
        <v>2850000</v>
      </c>
      <c r="E22" s="1016">
        <f t="shared" si="0"/>
        <v>1.0178571428571428</v>
      </c>
      <c r="F22" s="166"/>
    </row>
    <row r="23" spans="1:5" ht="12" customHeight="1">
      <c r="A23" s="139">
        <v>1042</v>
      </c>
      <c r="B23" s="137" t="s">
        <v>480</v>
      </c>
      <c r="C23" s="1005">
        <v>450000</v>
      </c>
      <c r="D23" s="1135">
        <v>460000</v>
      </c>
      <c r="E23" s="1016">
        <f t="shared" si="0"/>
        <v>1.0222222222222221</v>
      </c>
    </row>
    <row r="24" spans="1:5" ht="12" customHeight="1">
      <c r="A24" s="133">
        <v>1050</v>
      </c>
      <c r="B24" s="132" t="s">
        <v>729</v>
      </c>
      <c r="C24" s="1004">
        <f>SUM(C25:C27)</f>
        <v>3943023</v>
      </c>
      <c r="D24" s="1134">
        <f>SUM(D25:D27)</f>
        <v>4197124</v>
      </c>
      <c r="E24" s="360">
        <f t="shared" si="0"/>
        <v>1.0644431949800952</v>
      </c>
    </row>
    <row r="25" spans="1:5" ht="12.75" customHeight="1">
      <c r="A25" s="140">
        <v>1051</v>
      </c>
      <c r="B25" s="127" t="s">
        <v>689</v>
      </c>
      <c r="C25" s="1005">
        <v>3698023</v>
      </c>
      <c r="D25" s="1135">
        <v>3932124</v>
      </c>
      <c r="E25" s="1016">
        <f t="shared" si="0"/>
        <v>1.0633043656029182</v>
      </c>
    </row>
    <row r="26" spans="1:5" ht="12.75" customHeight="1">
      <c r="A26" s="140">
        <v>1052</v>
      </c>
      <c r="B26" s="141" t="s">
        <v>771</v>
      </c>
      <c r="C26" s="1005">
        <v>170000</v>
      </c>
      <c r="D26" s="1135">
        <v>180000</v>
      </c>
      <c r="E26" s="1016">
        <f t="shared" si="0"/>
        <v>1.0588235294117647</v>
      </c>
    </row>
    <row r="27" spans="1:5" ht="12.75" customHeight="1">
      <c r="A27" s="140">
        <v>1053</v>
      </c>
      <c r="B27" s="135" t="s">
        <v>684</v>
      </c>
      <c r="C27" s="1005">
        <v>75000</v>
      </c>
      <c r="D27" s="1135">
        <v>85000</v>
      </c>
      <c r="E27" s="1016">
        <f t="shared" si="0"/>
        <v>1.1333333333333333</v>
      </c>
    </row>
    <row r="28" spans="1:5" ht="12" customHeight="1">
      <c r="A28" s="133">
        <v>1070</v>
      </c>
      <c r="B28" s="132" t="s">
        <v>691</v>
      </c>
      <c r="C28" s="1004">
        <f>SUM(C29:C38)</f>
        <v>462236</v>
      </c>
      <c r="D28" s="1134">
        <f>SUM(D29:D38)</f>
        <v>354116</v>
      </c>
      <c r="E28" s="360">
        <f t="shared" si="0"/>
        <v>0.7660935106742011</v>
      </c>
    </row>
    <row r="29" spans="1:5" ht="12" customHeight="1">
      <c r="A29" s="140">
        <v>1071</v>
      </c>
      <c r="B29" s="137" t="s">
        <v>730</v>
      </c>
      <c r="C29" s="126">
        <v>7000</v>
      </c>
      <c r="D29" s="1135">
        <v>4000</v>
      </c>
      <c r="E29" s="1016">
        <f t="shared" si="0"/>
        <v>0.5714285714285714</v>
      </c>
    </row>
    <row r="30" spans="1:5" ht="12" customHeight="1">
      <c r="A30" s="140">
        <v>1073</v>
      </c>
      <c r="B30" s="127" t="s">
        <v>731</v>
      </c>
      <c r="C30" s="126"/>
      <c r="D30" s="1135"/>
      <c r="E30" s="1016"/>
    </row>
    <row r="31" spans="1:5" ht="12" customHeight="1">
      <c r="A31" s="140">
        <v>1074</v>
      </c>
      <c r="B31" s="127" t="s">
        <v>732</v>
      </c>
      <c r="C31" s="126">
        <v>4000</v>
      </c>
      <c r="D31" s="1135">
        <v>2200</v>
      </c>
      <c r="E31" s="1016">
        <f aca="true" t="shared" si="1" ref="E31:E39">SUM(D31/C31)</f>
        <v>0.55</v>
      </c>
    </row>
    <row r="32" spans="1:5" ht="12" customHeight="1">
      <c r="A32" s="140">
        <v>1075</v>
      </c>
      <c r="B32" s="135" t="s">
        <v>499</v>
      </c>
      <c r="C32" s="126">
        <v>20000</v>
      </c>
      <c r="D32" s="1135">
        <v>20000</v>
      </c>
      <c r="E32" s="1016">
        <f t="shared" si="1"/>
        <v>1</v>
      </c>
    </row>
    <row r="33" spans="1:5" ht="12" customHeight="1">
      <c r="A33" s="140">
        <v>1076</v>
      </c>
      <c r="B33" s="135" t="s">
        <v>463</v>
      </c>
      <c r="C33" s="126">
        <v>17736</v>
      </c>
      <c r="D33" s="1135">
        <v>10316</v>
      </c>
      <c r="E33" s="1016">
        <f t="shared" si="1"/>
        <v>0.5816418583671629</v>
      </c>
    </row>
    <row r="34" spans="1:5" ht="12" customHeight="1">
      <c r="A34" s="140">
        <v>1077</v>
      </c>
      <c r="B34" s="141" t="s">
        <v>733</v>
      </c>
      <c r="C34" s="126">
        <v>222000</v>
      </c>
      <c r="D34" s="1135">
        <v>240000</v>
      </c>
      <c r="E34" s="1016">
        <f t="shared" si="1"/>
        <v>1.0810810810810811</v>
      </c>
    </row>
    <row r="35" spans="1:5" ht="12" customHeight="1">
      <c r="A35" s="140">
        <v>1078</v>
      </c>
      <c r="B35" s="137" t="s">
        <v>734</v>
      </c>
      <c r="C35" s="126">
        <v>7500</v>
      </c>
      <c r="D35" s="1135">
        <v>2600</v>
      </c>
      <c r="E35" s="1016">
        <f t="shared" si="1"/>
        <v>0.3466666666666667</v>
      </c>
    </row>
    <row r="36" spans="1:5" ht="12" customHeight="1">
      <c r="A36" s="140">
        <v>1079</v>
      </c>
      <c r="B36" s="137" t="s">
        <v>735</v>
      </c>
      <c r="C36" s="126">
        <v>90000</v>
      </c>
      <c r="D36" s="1135">
        <v>25000</v>
      </c>
      <c r="E36" s="1016">
        <f t="shared" si="1"/>
        <v>0.2777777777777778</v>
      </c>
    </row>
    <row r="37" spans="1:5" ht="12" customHeight="1">
      <c r="A37" s="140">
        <v>1080</v>
      </c>
      <c r="B37" s="235" t="s">
        <v>736</v>
      </c>
      <c r="C37" s="126">
        <v>30000</v>
      </c>
      <c r="D37" s="1135"/>
      <c r="E37" s="1016">
        <f t="shared" si="1"/>
        <v>0</v>
      </c>
    </row>
    <row r="38" spans="1:5" ht="13.5" customHeight="1" thickBot="1">
      <c r="A38" s="157">
        <v>1082</v>
      </c>
      <c r="B38" s="359" t="s">
        <v>672</v>
      </c>
      <c r="C38" s="1006">
        <v>64000</v>
      </c>
      <c r="D38" s="1136">
        <v>50000</v>
      </c>
      <c r="E38" s="1018">
        <f t="shared" si="1"/>
        <v>0.78125</v>
      </c>
    </row>
    <row r="39" spans="1:5" ht="17.25" customHeight="1" thickBot="1">
      <c r="A39" s="159"/>
      <c r="B39" s="1102" t="s">
        <v>737</v>
      </c>
      <c r="C39" s="1103">
        <f>SUM(C21+C24+C28)</f>
        <v>7655259</v>
      </c>
      <c r="D39" s="1137">
        <f>SUM(D21+D24+D28)</f>
        <v>7861240</v>
      </c>
      <c r="E39" s="1104">
        <f t="shared" si="1"/>
        <v>1.0269071235865437</v>
      </c>
    </row>
    <row r="40" spans="1:5" ht="12" customHeight="1">
      <c r="A40" s="140"/>
      <c r="B40" s="257"/>
      <c r="C40" s="1007"/>
      <c r="D40" s="1133"/>
      <c r="E40" s="1017"/>
    </row>
    <row r="41" spans="1:5" ht="12" customHeight="1">
      <c r="A41" s="133">
        <v>1090</v>
      </c>
      <c r="B41" s="283" t="s">
        <v>738</v>
      </c>
      <c r="C41" s="1004">
        <f>SUM(C42:C49)</f>
        <v>1272500</v>
      </c>
      <c r="D41" s="1134">
        <f>SUM(D42:D49)</f>
        <v>1226600</v>
      </c>
      <c r="E41" s="360">
        <f aca="true" t="shared" si="2" ref="E41:E53">SUM(D41/C41)</f>
        <v>0.9639292730844794</v>
      </c>
    </row>
    <row r="42" spans="1:5" ht="12" customHeight="1">
      <c r="A42" s="140">
        <v>1091</v>
      </c>
      <c r="B42" s="235" t="s">
        <v>168</v>
      </c>
      <c r="C42" s="126">
        <v>100000</v>
      </c>
      <c r="D42" s="1135">
        <v>100000</v>
      </c>
      <c r="E42" s="1016">
        <f t="shared" si="2"/>
        <v>1</v>
      </c>
    </row>
    <row r="43" spans="1:5" ht="12" customHeight="1">
      <c r="A43" s="140">
        <v>1092</v>
      </c>
      <c r="B43" s="137" t="s">
        <v>673</v>
      </c>
      <c r="C43" s="126">
        <v>466500</v>
      </c>
      <c r="D43" s="1135">
        <v>480000</v>
      </c>
      <c r="E43" s="1016">
        <f t="shared" si="2"/>
        <v>1.0289389067524115</v>
      </c>
    </row>
    <row r="44" spans="1:5" ht="12" customHeight="1">
      <c r="A44" s="140">
        <v>1093</v>
      </c>
      <c r="B44" s="137" t="s">
        <v>169</v>
      </c>
      <c r="C44" s="126">
        <v>15000</v>
      </c>
      <c r="D44" s="1135">
        <v>6600</v>
      </c>
      <c r="E44" s="1016">
        <f t="shared" si="2"/>
        <v>0.44</v>
      </c>
    </row>
    <row r="45" spans="1:5" ht="12" customHeight="1">
      <c r="A45" s="140">
        <v>1094</v>
      </c>
      <c r="B45" s="137" t="s">
        <v>170</v>
      </c>
      <c r="C45" s="126">
        <v>15000</v>
      </c>
      <c r="D45" s="1135">
        <v>15000</v>
      </c>
      <c r="E45" s="1016">
        <f t="shared" si="2"/>
        <v>1</v>
      </c>
    </row>
    <row r="46" spans="1:5" ht="12" customHeight="1">
      <c r="A46" s="140">
        <v>1095</v>
      </c>
      <c r="B46" s="141" t="s">
        <v>868</v>
      </c>
      <c r="C46" s="126">
        <v>320000</v>
      </c>
      <c r="D46" s="1135">
        <v>300000</v>
      </c>
      <c r="E46" s="1016">
        <f t="shared" si="2"/>
        <v>0.9375</v>
      </c>
    </row>
    <row r="47" spans="1:5" ht="12" customHeight="1">
      <c r="A47" s="140">
        <v>1096</v>
      </c>
      <c r="B47" s="141" t="s">
        <v>845</v>
      </c>
      <c r="C47" s="126">
        <v>350000</v>
      </c>
      <c r="D47" s="1135">
        <v>315000</v>
      </c>
      <c r="E47" s="1016">
        <f t="shared" si="2"/>
        <v>0.9</v>
      </c>
    </row>
    <row r="48" spans="1:5" ht="12" customHeight="1">
      <c r="A48" s="140">
        <v>1097</v>
      </c>
      <c r="B48" s="141" t="s">
        <v>171</v>
      </c>
      <c r="C48" s="126">
        <v>1000</v>
      </c>
      <c r="D48" s="1135">
        <v>5000</v>
      </c>
      <c r="E48" s="1016">
        <f t="shared" si="2"/>
        <v>5</v>
      </c>
    </row>
    <row r="49" spans="1:5" ht="12" customHeight="1">
      <c r="A49" s="140">
        <v>1098</v>
      </c>
      <c r="B49" s="141" t="s">
        <v>178</v>
      </c>
      <c r="C49" s="126">
        <v>5000</v>
      </c>
      <c r="D49" s="1135">
        <v>5000</v>
      </c>
      <c r="E49" s="360">
        <f t="shared" si="2"/>
        <v>1</v>
      </c>
    </row>
    <row r="50" spans="1:5" ht="12" customHeight="1">
      <c r="A50" s="133">
        <v>1100</v>
      </c>
      <c r="B50" s="283" t="s">
        <v>739</v>
      </c>
      <c r="C50" s="1004">
        <f>SUM(C51:C53)</f>
        <v>225000</v>
      </c>
      <c r="D50" s="1134">
        <f>SUM(D51:D53)</f>
        <v>225000</v>
      </c>
      <c r="E50" s="360">
        <f t="shared" si="2"/>
        <v>1</v>
      </c>
    </row>
    <row r="51" spans="1:5" ht="12" customHeight="1">
      <c r="A51" s="140">
        <v>1101</v>
      </c>
      <c r="B51" s="141" t="s">
        <v>172</v>
      </c>
      <c r="C51" s="1005">
        <v>14000</v>
      </c>
      <c r="D51" s="1135">
        <v>20000</v>
      </c>
      <c r="E51" s="1016">
        <f t="shared" si="2"/>
        <v>1.4285714285714286</v>
      </c>
    </row>
    <row r="52" spans="1:5" ht="12" customHeight="1">
      <c r="A52" s="140">
        <v>1102</v>
      </c>
      <c r="B52" s="137" t="s">
        <v>740</v>
      </c>
      <c r="C52" s="1005">
        <v>136000</v>
      </c>
      <c r="D52" s="1135">
        <v>130000</v>
      </c>
      <c r="E52" s="1016">
        <f t="shared" si="2"/>
        <v>0.9558823529411765</v>
      </c>
    </row>
    <row r="53" spans="1:5" ht="12" customHeight="1">
      <c r="A53" s="140">
        <v>1103</v>
      </c>
      <c r="B53" s="137" t="s">
        <v>741</v>
      </c>
      <c r="C53" s="1005">
        <v>75000</v>
      </c>
      <c r="D53" s="1135">
        <v>75000</v>
      </c>
      <c r="E53" s="1016">
        <f t="shared" si="2"/>
        <v>1</v>
      </c>
    </row>
    <row r="54" spans="1:5" ht="12" customHeight="1">
      <c r="A54" s="703">
        <v>1105</v>
      </c>
      <c r="B54" s="702" t="s">
        <v>897</v>
      </c>
      <c r="C54" s="1004"/>
      <c r="D54" s="1134">
        <v>20000</v>
      </c>
      <c r="E54" s="360"/>
    </row>
    <row r="55" spans="1:5" ht="12" customHeight="1">
      <c r="A55" s="133">
        <v>1110</v>
      </c>
      <c r="B55" s="142" t="s">
        <v>742</v>
      </c>
      <c r="C55" s="1005"/>
      <c r="D55" s="1135"/>
      <c r="E55" s="360"/>
    </row>
    <row r="56" spans="1:5" ht="12" customHeight="1">
      <c r="A56" s="133">
        <v>1120</v>
      </c>
      <c r="B56" s="142" t="s">
        <v>743</v>
      </c>
      <c r="C56" s="1004">
        <f>SUM(C57:C59)</f>
        <v>401355</v>
      </c>
      <c r="D56" s="1134">
        <f>SUM(D57:D59)</f>
        <v>401382</v>
      </c>
      <c r="E56" s="360">
        <f>SUM(D56/C56)</f>
        <v>1.000067272115708</v>
      </c>
    </row>
    <row r="57" spans="1:5" ht="12" customHeight="1">
      <c r="A57" s="140">
        <v>1121</v>
      </c>
      <c r="B57" s="127" t="s">
        <v>841</v>
      </c>
      <c r="C57" s="126">
        <v>39150</v>
      </c>
      <c r="D57" s="1135">
        <v>53082</v>
      </c>
      <c r="E57" s="1016">
        <f>SUM(D57/C57)</f>
        <v>1.3558620689655172</v>
      </c>
    </row>
    <row r="58" spans="1:5" ht="12" customHeight="1">
      <c r="A58" s="140">
        <v>1122</v>
      </c>
      <c r="B58" s="127" t="s">
        <v>853</v>
      </c>
      <c r="C58" s="126">
        <v>216000</v>
      </c>
      <c r="D58" s="1135">
        <v>198450</v>
      </c>
      <c r="E58" s="1016">
        <f>SUM(D58/C58)</f>
        <v>0.91875</v>
      </c>
    </row>
    <row r="59" spans="1:5" ht="12" customHeight="1">
      <c r="A59" s="140">
        <v>1123</v>
      </c>
      <c r="B59" s="135" t="s">
        <v>858</v>
      </c>
      <c r="C59" s="126">
        <v>146205</v>
      </c>
      <c r="D59" s="1135">
        <v>149850</v>
      </c>
      <c r="E59" s="1016">
        <f>SUM(D59/C59)</f>
        <v>1.0249307479224377</v>
      </c>
    </row>
    <row r="60" spans="1:5" ht="12" customHeight="1">
      <c r="A60" s="133">
        <v>1130</v>
      </c>
      <c r="B60" s="132" t="s">
        <v>744</v>
      </c>
      <c r="C60" s="131"/>
      <c r="D60" s="1134"/>
      <c r="E60" s="360"/>
    </row>
    <row r="61" spans="1:5" ht="12" customHeight="1">
      <c r="A61" s="133">
        <v>1140</v>
      </c>
      <c r="B61" s="134" t="s">
        <v>745</v>
      </c>
      <c r="C61" s="1004">
        <f>SUM(C62)</f>
        <v>40000</v>
      </c>
      <c r="D61" s="1134">
        <f>SUM(D62)</f>
        <v>40000</v>
      </c>
      <c r="E61" s="360">
        <f>SUM(D61/C61)</f>
        <v>1</v>
      </c>
    </row>
    <row r="62" spans="1:5" ht="12" customHeight="1">
      <c r="A62" s="140">
        <v>1141</v>
      </c>
      <c r="B62" s="137" t="s">
        <v>570</v>
      </c>
      <c r="C62" s="1005">
        <v>40000</v>
      </c>
      <c r="D62" s="1135">
        <v>40000</v>
      </c>
      <c r="E62" s="1016">
        <f>SUM(D62/C62)</f>
        <v>1</v>
      </c>
    </row>
    <row r="63" spans="1:5" ht="12" customHeight="1" thickBot="1">
      <c r="A63" s="161">
        <v>1150</v>
      </c>
      <c r="B63" s="228" t="s">
        <v>746</v>
      </c>
      <c r="C63" s="1008">
        <v>10000</v>
      </c>
      <c r="D63" s="1138">
        <v>19000</v>
      </c>
      <c r="E63" s="1020">
        <f>SUM(D63/C63)</f>
        <v>1.9</v>
      </c>
    </row>
    <row r="64" spans="1:5" ht="18.75" customHeight="1" thickBot="1">
      <c r="A64" s="159"/>
      <c r="B64" s="300" t="s">
        <v>895</v>
      </c>
      <c r="C64" s="1105">
        <f>SUM(C61+C63+C60+C56+C55+C50+C41+C54)</f>
        <v>1948855</v>
      </c>
      <c r="D64" s="1137">
        <f>SUM(D61+D63+D60+D56+D55+D50+D41+D54)</f>
        <v>1931982</v>
      </c>
      <c r="E64" s="1021">
        <f>SUM(D64/C64)</f>
        <v>0.991342095743398</v>
      </c>
    </row>
    <row r="65" spans="1:5" ht="12" customHeight="1">
      <c r="A65" s="154"/>
      <c r="B65" s="284"/>
      <c r="C65" s="136"/>
      <c r="D65" s="1133"/>
      <c r="E65" s="1017"/>
    </row>
    <row r="66" spans="1:5" ht="15" customHeight="1" thickBot="1">
      <c r="A66" s="144">
        <v>1160</v>
      </c>
      <c r="B66" s="165" t="s">
        <v>747</v>
      </c>
      <c r="C66" s="150"/>
      <c r="D66" s="1139"/>
      <c r="E66" s="1020"/>
    </row>
    <row r="67" spans="1:5" ht="18" customHeight="1" thickBot="1">
      <c r="A67" s="159"/>
      <c r="B67" s="281" t="s">
        <v>748</v>
      </c>
      <c r="C67" s="147"/>
      <c r="D67" s="1140"/>
      <c r="E67" s="1019"/>
    </row>
    <row r="68" spans="1:5" ht="12" customHeight="1" thickBot="1">
      <c r="A68" s="159"/>
      <c r="B68" s="206"/>
      <c r="C68" s="151"/>
      <c r="D68" s="1141"/>
      <c r="E68" s="1019"/>
    </row>
    <row r="69" spans="1:5" ht="18.75" customHeight="1" thickBot="1">
      <c r="A69" s="159"/>
      <c r="B69" s="285" t="s">
        <v>528</v>
      </c>
      <c r="C69" s="282">
        <f>SUM(C64+C39+C19+C67)</f>
        <v>10958204</v>
      </c>
      <c r="D69" s="1142">
        <f>SUM(D64+D39+D19+D67)</f>
        <v>11217375</v>
      </c>
      <c r="E69" s="1019">
        <f>SUM(D69/C69)</f>
        <v>1.0236508646854905</v>
      </c>
    </row>
    <row r="70" spans="1:5" ht="12" customHeight="1">
      <c r="A70" s="140"/>
      <c r="B70" s="260"/>
      <c r="C70" s="136"/>
      <c r="D70" s="1133"/>
      <c r="E70" s="1017"/>
    </row>
    <row r="71" spans="1:5" ht="12" customHeight="1">
      <c r="A71" s="131">
        <v>1165</v>
      </c>
      <c r="B71" s="142" t="s">
        <v>749</v>
      </c>
      <c r="C71" s="131"/>
      <c r="D71" s="1134"/>
      <c r="E71" s="360"/>
    </row>
    <row r="72" spans="1:5" ht="12" customHeight="1">
      <c r="A72" s="131">
        <v>1170</v>
      </c>
      <c r="B72" s="129" t="s">
        <v>750</v>
      </c>
      <c r="C72" s="131">
        <f>SUM(C73:C73)</f>
        <v>311000</v>
      </c>
      <c r="D72" s="1134">
        <f>SUM(D73:D73)</f>
        <v>50000</v>
      </c>
      <c r="E72" s="360">
        <f>SUM(D72/C72)</f>
        <v>0.1607717041800643</v>
      </c>
    </row>
    <row r="73" spans="1:5" ht="12" customHeight="1">
      <c r="A73" s="139">
        <v>1174</v>
      </c>
      <c r="B73" s="235" t="s">
        <v>552</v>
      </c>
      <c r="C73" s="126">
        <v>311000</v>
      </c>
      <c r="D73" s="1135">
        <v>50000</v>
      </c>
      <c r="E73" s="1016">
        <f>SUM(D73/C73)</f>
        <v>0.1607717041800643</v>
      </c>
    </row>
    <row r="74" spans="1:5" ht="12" customHeight="1">
      <c r="A74" s="131">
        <v>1180</v>
      </c>
      <c r="B74" s="148" t="s">
        <v>751</v>
      </c>
      <c r="C74" s="131">
        <f>SUM(C75:C77)</f>
        <v>1490535</v>
      </c>
      <c r="D74" s="1134">
        <f>SUM(D75:D77)</f>
        <v>481070</v>
      </c>
      <c r="E74" s="360">
        <f>SUM(D74/C74)</f>
        <v>0.3227498851083671</v>
      </c>
    </row>
    <row r="75" spans="1:5" ht="12" customHeight="1">
      <c r="A75" s="139">
        <v>1181</v>
      </c>
      <c r="B75" s="137" t="s">
        <v>814</v>
      </c>
      <c r="C75" s="126">
        <v>590535</v>
      </c>
      <c r="D75" s="1135">
        <v>469250</v>
      </c>
      <c r="E75" s="1016">
        <f>SUM(D75/C75)</f>
        <v>0.7946184392119011</v>
      </c>
    </row>
    <row r="76" spans="1:5" ht="12" customHeight="1">
      <c r="A76" s="139">
        <v>1182</v>
      </c>
      <c r="B76" s="127" t="s">
        <v>752</v>
      </c>
      <c r="C76" s="126">
        <v>900000</v>
      </c>
      <c r="D76" s="1135"/>
      <c r="E76" s="360">
        <f>SUM(D76/C76)</f>
        <v>0</v>
      </c>
    </row>
    <row r="77" spans="1:5" ht="12" customHeight="1">
      <c r="A77" s="139">
        <v>1183</v>
      </c>
      <c r="B77" s="235" t="s">
        <v>1110</v>
      </c>
      <c r="C77" s="126"/>
      <c r="D77" s="1135">
        <v>11820</v>
      </c>
      <c r="E77" s="360"/>
    </row>
    <row r="78" spans="1:5" ht="12" customHeight="1" thickBot="1">
      <c r="A78" s="158">
        <v>1185</v>
      </c>
      <c r="B78" s="361" t="s">
        <v>907</v>
      </c>
      <c r="C78" s="158"/>
      <c r="D78" s="1143"/>
      <c r="E78" s="1020"/>
    </row>
    <row r="79" spans="1:5" ht="15" customHeight="1" thickBot="1">
      <c r="A79" s="147"/>
      <c r="B79" s="206" t="s">
        <v>753</v>
      </c>
      <c r="C79" s="1052">
        <f>SUM(C72+C74+C71+C78)</f>
        <v>1801535</v>
      </c>
      <c r="D79" s="1143">
        <f>SUM(D72+D74+D71+D78)</f>
        <v>531070</v>
      </c>
      <c r="E79" s="1019">
        <f>SUM(D79/C79)</f>
        <v>0.2947875006591601</v>
      </c>
    </row>
    <row r="80" spans="1:5" ht="12" customHeight="1">
      <c r="A80" s="133"/>
      <c r="B80" s="141"/>
      <c r="C80" s="1007"/>
      <c r="D80" s="1133"/>
      <c r="E80" s="1017"/>
    </row>
    <row r="81" spans="1:5" ht="12" customHeight="1">
      <c r="A81" s="131">
        <v>1190</v>
      </c>
      <c r="B81" s="134" t="s">
        <v>754</v>
      </c>
      <c r="C81" s="1004">
        <f>SUM(C82+C84+C85)</f>
        <v>997050</v>
      </c>
      <c r="D81" s="1134">
        <f>SUM(D82+D84+D85)</f>
        <v>1255000</v>
      </c>
      <c r="E81" s="360">
        <f>SUM(D81/C81)</f>
        <v>1.2587132039516573</v>
      </c>
    </row>
    <row r="82" spans="1:5" ht="12" customHeight="1">
      <c r="A82" s="139">
        <v>1191</v>
      </c>
      <c r="B82" s="127" t="s">
        <v>755</v>
      </c>
      <c r="C82" s="999">
        <f>SUM(C83:C83)</f>
        <v>497050</v>
      </c>
      <c r="D82" s="1135">
        <f>SUM(D83:D83)</f>
        <v>705000</v>
      </c>
      <c r="E82" s="1016">
        <f>SUM(D82/C82)</f>
        <v>1.418368373403078</v>
      </c>
    </row>
    <row r="83" spans="1:5" ht="12" customHeight="1">
      <c r="A83" s="139">
        <v>1193</v>
      </c>
      <c r="B83" s="137" t="s">
        <v>756</v>
      </c>
      <c r="C83" s="130">
        <v>497050</v>
      </c>
      <c r="D83" s="1144">
        <v>705000</v>
      </c>
      <c r="E83" s="1016">
        <f>SUM(D83/C83)</f>
        <v>1.418368373403078</v>
      </c>
    </row>
    <row r="84" spans="1:5" ht="12" customHeight="1">
      <c r="A84" s="139">
        <v>1194</v>
      </c>
      <c r="B84" s="127" t="s">
        <v>690</v>
      </c>
      <c r="C84" s="126">
        <v>150000</v>
      </c>
      <c r="D84" s="1135">
        <v>150000</v>
      </c>
      <c r="E84" s="1016">
        <f>SUM(D84/C84)</f>
        <v>1</v>
      </c>
    </row>
    <row r="85" spans="1:5" ht="12" customHeight="1">
      <c r="A85" s="139">
        <v>1195</v>
      </c>
      <c r="B85" s="127" t="s">
        <v>819</v>
      </c>
      <c r="C85" s="126">
        <v>350000</v>
      </c>
      <c r="D85" s="1135">
        <v>400000</v>
      </c>
      <c r="E85" s="1016">
        <f>SUM(D85/C85)</f>
        <v>1.1428571428571428</v>
      </c>
    </row>
    <row r="86" spans="1:5" ht="12" customHeight="1" thickBot="1">
      <c r="A86" s="158">
        <v>1196</v>
      </c>
      <c r="B86" s="1126" t="s">
        <v>1207</v>
      </c>
      <c r="C86" s="1124"/>
      <c r="D86" s="1143">
        <v>1000</v>
      </c>
      <c r="E86" s="1125"/>
    </row>
    <row r="87" spans="1:5" ht="15.75" customHeight="1" thickBot="1">
      <c r="A87" s="147"/>
      <c r="B87" s="300" t="s">
        <v>757</v>
      </c>
      <c r="C87" s="147">
        <f>SUM(C81)</f>
        <v>997050</v>
      </c>
      <c r="D87" s="1140">
        <f>SUM(D81+D86)</f>
        <v>1256000</v>
      </c>
      <c r="E87" s="1019">
        <f>SUM(D87/C87)</f>
        <v>1.2597161626799058</v>
      </c>
    </row>
    <row r="88" spans="1:5" ht="12" customHeight="1">
      <c r="A88" s="131">
        <v>1200</v>
      </c>
      <c r="B88" s="142" t="s">
        <v>758</v>
      </c>
      <c r="C88" s="1004">
        <f>SUM(C89:C91)</f>
        <v>40000</v>
      </c>
      <c r="D88" s="1134">
        <f>SUM(D89:D91)</f>
        <v>29658</v>
      </c>
      <c r="E88" s="1017">
        <f>SUM(D88/C88)</f>
        <v>0.74145</v>
      </c>
    </row>
    <row r="89" spans="1:5" ht="12" customHeight="1">
      <c r="A89" s="139">
        <v>1201</v>
      </c>
      <c r="B89" s="127" t="s">
        <v>863</v>
      </c>
      <c r="C89" s="126"/>
      <c r="D89" s="1135"/>
      <c r="E89" s="360"/>
    </row>
    <row r="90" spans="1:5" ht="12" customHeight="1">
      <c r="A90" s="139">
        <v>1202</v>
      </c>
      <c r="B90" s="127" t="s">
        <v>864</v>
      </c>
      <c r="C90" s="126">
        <v>25000</v>
      </c>
      <c r="D90" s="1135">
        <v>20000</v>
      </c>
      <c r="E90" s="1016">
        <f>SUM(D90/C90)</f>
        <v>0.8</v>
      </c>
    </row>
    <row r="91" spans="1:5" ht="12" customHeight="1">
      <c r="A91" s="139">
        <v>1203</v>
      </c>
      <c r="B91" s="135" t="s">
        <v>526</v>
      </c>
      <c r="C91" s="126">
        <v>15000</v>
      </c>
      <c r="D91" s="1135">
        <v>9658</v>
      </c>
      <c r="E91" s="1016">
        <f>SUM(D91/C91)</f>
        <v>0.6438666666666667</v>
      </c>
    </row>
    <row r="92" spans="1:5" ht="12" customHeight="1">
      <c r="A92" s="131">
        <v>1210</v>
      </c>
      <c r="B92" s="142" t="s">
        <v>759</v>
      </c>
      <c r="C92" s="131"/>
      <c r="D92" s="1134"/>
      <c r="E92" s="360"/>
    </row>
    <row r="93" spans="1:5" ht="12" customHeight="1" thickBot="1">
      <c r="A93" s="695">
        <v>1211</v>
      </c>
      <c r="B93" s="696" t="s">
        <v>946</v>
      </c>
      <c r="C93" s="695"/>
      <c r="D93" s="1143"/>
      <c r="E93" s="1020"/>
    </row>
    <row r="94" spans="1:5" ht="15.75" customHeight="1" thickBot="1">
      <c r="A94" s="147"/>
      <c r="B94" s="206" t="s">
        <v>760</v>
      </c>
      <c r="C94" s="147">
        <f>SUM(C88+C92+C93)</f>
        <v>40000</v>
      </c>
      <c r="D94" s="1140">
        <f>SUM(D88+D92+D93)</f>
        <v>29658</v>
      </c>
      <c r="E94" s="1019">
        <f>SUM(D94/C94)</f>
        <v>0.74145</v>
      </c>
    </row>
    <row r="95" spans="1:5" ht="12" customHeight="1" thickBot="1">
      <c r="A95" s="147"/>
      <c r="B95" s="169"/>
      <c r="C95" s="151"/>
      <c r="D95" s="1141"/>
      <c r="E95" s="1019"/>
    </row>
    <row r="96" spans="1:5" ht="24" customHeight="1" thickBot="1">
      <c r="A96" s="147"/>
      <c r="B96" s="290" t="s">
        <v>529</v>
      </c>
      <c r="C96" s="226">
        <f>SUM(C79+C87+C94)</f>
        <v>2838585</v>
      </c>
      <c r="D96" s="1145">
        <f>SUM(D79+D87+D94)</f>
        <v>1816728</v>
      </c>
      <c r="E96" s="1078">
        <f>SUM(D96/C96)</f>
        <v>0.6400118368835177</v>
      </c>
    </row>
    <row r="97" spans="1:5" ht="12.75" customHeight="1">
      <c r="A97" s="156"/>
      <c r="B97" s="286"/>
      <c r="C97" s="136"/>
      <c r="D97" s="1133"/>
      <c r="E97" s="1017"/>
    </row>
    <row r="98" spans="1:5" ht="12" customHeight="1" thickBot="1">
      <c r="A98" s="144">
        <v>1215</v>
      </c>
      <c r="B98" s="160" t="s">
        <v>761</v>
      </c>
      <c r="C98" s="150"/>
      <c r="D98" s="1139"/>
      <c r="E98" s="1020"/>
    </row>
    <row r="99" spans="1:5" ht="21.75" customHeight="1" thickBot="1">
      <c r="A99" s="147"/>
      <c r="B99" s="281" t="s">
        <v>500</v>
      </c>
      <c r="C99" s="147"/>
      <c r="D99" s="1140"/>
      <c r="E99" s="1019"/>
    </row>
    <row r="100" spans="1:5" ht="12" customHeight="1">
      <c r="A100" s="156"/>
      <c r="B100" s="227"/>
      <c r="C100" s="136"/>
      <c r="D100" s="1133"/>
      <c r="E100" s="1017"/>
    </row>
    <row r="101" spans="1:5" ht="12" customHeight="1">
      <c r="A101" s="139">
        <v>1220</v>
      </c>
      <c r="B101" s="141" t="s">
        <v>762</v>
      </c>
      <c r="C101" s="126"/>
      <c r="D101" s="1135"/>
      <c r="E101" s="360"/>
    </row>
    <row r="102" spans="1:5" ht="12" customHeight="1" thickBot="1">
      <c r="A102" s="139">
        <v>1221</v>
      </c>
      <c r="B102" s="160" t="s">
        <v>761</v>
      </c>
      <c r="C102" s="150">
        <v>586993</v>
      </c>
      <c r="D102" s="1139">
        <v>600000</v>
      </c>
      <c r="E102" s="1018">
        <f>SUM(D102/C102)</f>
        <v>1.022158696952093</v>
      </c>
    </row>
    <row r="103" spans="1:5" ht="18" customHeight="1" thickBot="1">
      <c r="A103" s="147"/>
      <c r="B103" s="205" t="s">
        <v>764</v>
      </c>
      <c r="C103" s="158">
        <f>SUM(C101:C102)</f>
        <v>586993</v>
      </c>
      <c r="D103" s="1143">
        <f>SUM(D101:D102)</f>
        <v>600000</v>
      </c>
      <c r="E103" s="1019">
        <f>SUM(D103/C103)</f>
        <v>1.022158696952093</v>
      </c>
    </row>
    <row r="104" spans="1:5" ht="12" customHeight="1" thickBot="1">
      <c r="A104" s="147"/>
      <c r="B104" s="169"/>
      <c r="C104" s="151"/>
      <c r="D104" s="1141"/>
      <c r="E104" s="1019"/>
    </row>
    <row r="105" spans="1:5" ht="16.5" customHeight="1" thickBot="1">
      <c r="A105" s="147"/>
      <c r="B105" s="287" t="s">
        <v>891</v>
      </c>
      <c r="C105" s="226">
        <f>SUM(C103+C96+C69+C99)</f>
        <v>14383782</v>
      </c>
      <c r="D105" s="1145">
        <f>SUM(D103+D96+D69+D99)</f>
        <v>13634103</v>
      </c>
      <c r="E105" s="1021">
        <f>SUM(D105/C105)</f>
        <v>0.9478802584744401</v>
      </c>
    </row>
    <row r="106" spans="1:5" ht="12" customHeight="1">
      <c r="A106" s="156"/>
      <c r="B106" s="169"/>
      <c r="C106" s="289"/>
      <c r="D106" s="1146"/>
      <c r="E106" s="1017"/>
    </row>
    <row r="107" spans="1:5" ht="15.75" customHeight="1">
      <c r="A107" s="131"/>
      <c r="B107" s="296" t="s">
        <v>842</v>
      </c>
      <c r="C107" s="213"/>
      <c r="D107" s="1147"/>
      <c r="E107" s="360"/>
    </row>
    <row r="108" spans="1:5" ht="12" customHeight="1">
      <c r="A108" s="131"/>
      <c r="B108" s="291"/>
      <c r="C108" s="288"/>
      <c r="D108" s="1148"/>
      <c r="E108" s="360"/>
    </row>
    <row r="109" spans="1:5" ht="12" customHeight="1">
      <c r="A109" s="139">
        <v>1230</v>
      </c>
      <c r="B109" s="137" t="s">
        <v>725</v>
      </c>
      <c r="C109" s="213"/>
      <c r="D109" s="1147"/>
      <c r="E109" s="360"/>
    </row>
    <row r="110" spans="1:5" ht="12" customHeight="1" thickBot="1">
      <c r="A110" s="144">
        <v>1231</v>
      </c>
      <c r="B110" s="145" t="s">
        <v>765</v>
      </c>
      <c r="C110" s="280"/>
      <c r="D110" s="1131"/>
      <c r="E110" s="1020"/>
    </row>
    <row r="111" spans="1:5" ht="12" customHeight="1" thickBot="1">
      <c r="A111" s="147"/>
      <c r="B111" s="146" t="s">
        <v>719</v>
      </c>
      <c r="C111" s="221"/>
      <c r="D111" s="1132"/>
      <c r="E111" s="1019"/>
    </row>
    <row r="112" spans="1:5" ht="12" customHeight="1">
      <c r="A112" s="133">
        <v>1240</v>
      </c>
      <c r="B112" s="283" t="s">
        <v>738</v>
      </c>
      <c r="C112" s="222">
        <f>C113</f>
        <v>7000</v>
      </c>
      <c r="D112" s="1149">
        <f>D113+D114</f>
        <v>8000</v>
      </c>
      <c r="E112" s="1017">
        <f>SUM(D112/C112)</f>
        <v>1.1428571428571428</v>
      </c>
    </row>
    <row r="113" spans="1:5" ht="12" customHeight="1">
      <c r="A113" s="139">
        <v>1241</v>
      </c>
      <c r="B113" s="137" t="s">
        <v>568</v>
      </c>
      <c r="C113" s="216">
        <v>7000</v>
      </c>
      <c r="D113" s="1129">
        <v>8000</v>
      </c>
      <c r="E113" s="1016">
        <f>SUM(D113/C113)</f>
        <v>1.1428571428571428</v>
      </c>
    </row>
    <row r="114" spans="1:5" ht="12" customHeight="1">
      <c r="A114" s="139">
        <v>1242</v>
      </c>
      <c r="B114" s="137" t="s">
        <v>569</v>
      </c>
      <c r="C114" s="216"/>
      <c r="D114" s="1129"/>
      <c r="E114" s="360"/>
    </row>
    <row r="115" spans="1:5" ht="12" customHeight="1">
      <c r="A115" s="139">
        <v>1250</v>
      </c>
      <c r="B115" s="235" t="s">
        <v>739</v>
      </c>
      <c r="C115" s="216">
        <v>15000</v>
      </c>
      <c r="D115" s="1129">
        <v>17000</v>
      </c>
      <c r="E115" s="1016">
        <f>SUM(D115/C115)</f>
        <v>1.1333333333333333</v>
      </c>
    </row>
    <row r="116" spans="1:5" ht="12" customHeight="1">
      <c r="A116" s="139">
        <v>1255</v>
      </c>
      <c r="B116" s="137" t="s">
        <v>742</v>
      </c>
      <c r="C116" s="216"/>
      <c r="D116" s="1129"/>
      <c r="E116" s="360"/>
    </row>
    <row r="117" spans="1:5" ht="12" customHeight="1">
      <c r="A117" s="139">
        <v>1260</v>
      </c>
      <c r="B117" s="137" t="s">
        <v>743</v>
      </c>
      <c r="C117" s="216">
        <v>5940</v>
      </c>
      <c r="D117" s="1129">
        <v>6750</v>
      </c>
      <c r="E117" s="1016">
        <f>SUM(D117/C117)</f>
        <v>1.1363636363636365</v>
      </c>
    </row>
    <row r="118" spans="1:5" ht="12" customHeight="1">
      <c r="A118" s="139">
        <v>1261</v>
      </c>
      <c r="B118" s="141" t="s">
        <v>744</v>
      </c>
      <c r="C118" s="216"/>
      <c r="D118" s="1129"/>
      <c r="E118" s="360"/>
    </row>
    <row r="119" spans="1:5" ht="12" customHeight="1">
      <c r="A119" s="139">
        <v>1262</v>
      </c>
      <c r="B119" s="135" t="s">
        <v>745</v>
      </c>
      <c r="C119" s="216">
        <v>200</v>
      </c>
      <c r="D119" s="1129">
        <v>100</v>
      </c>
      <c r="E119" s="1016">
        <f>SUM(D119/C119)</f>
        <v>0.5</v>
      </c>
    </row>
    <row r="120" spans="1:5" ht="12" customHeight="1" thickBot="1">
      <c r="A120" s="144">
        <v>1270</v>
      </c>
      <c r="B120" s="145" t="s">
        <v>746</v>
      </c>
      <c r="C120" s="280"/>
      <c r="D120" s="1131">
        <v>500</v>
      </c>
      <c r="E120" s="1020"/>
    </row>
    <row r="121" spans="1:5" ht="16.5" customHeight="1" thickBot="1">
      <c r="A121" s="158"/>
      <c r="B121" s="206" t="s">
        <v>895</v>
      </c>
      <c r="C121" s="899">
        <f>SUM(C112+C115+C117+C119+C116+C120)</f>
        <v>28140</v>
      </c>
      <c r="D121" s="1150">
        <f>SUM(D112+D115+D117+D119+D116+D120)</f>
        <v>32350</v>
      </c>
      <c r="E121" s="1019">
        <f>SUM(D121/C121)</f>
        <v>1.1496090973702915</v>
      </c>
    </row>
    <row r="122" spans="1:5" ht="12" customHeight="1">
      <c r="A122" s="156"/>
      <c r="B122" s="134"/>
      <c r="C122" s="289"/>
      <c r="D122" s="1146"/>
      <c r="E122" s="1017"/>
    </row>
    <row r="123" spans="1:5" ht="12" customHeight="1" thickBot="1">
      <c r="A123" s="157">
        <v>1280</v>
      </c>
      <c r="B123" s="165" t="s">
        <v>747</v>
      </c>
      <c r="C123" s="294"/>
      <c r="D123" s="1151"/>
      <c r="E123" s="1020"/>
    </row>
    <row r="124" spans="1:5" ht="15.75" customHeight="1" thickBot="1">
      <c r="A124" s="147"/>
      <c r="B124" s="281" t="s">
        <v>748</v>
      </c>
      <c r="C124" s="297"/>
      <c r="D124" s="1152"/>
      <c r="E124" s="1022"/>
    </row>
    <row r="125" spans="1:5" ht="15.75" customHeight="1" thickBot="1">
      <c r="A125" s="147"/>
      <c r="B125" s="260"/>
      <c r="C125" s="297"/>
      <c r="D125" s="1152"/>
      <c r="E125" s="1019"/>
    </row>
    <row r="126" spans="1:5" ht="15.75" customHeight="1" thickBot="1">
      <c r="A126" s="147"/>
      <c r="B126" s="285" t="s">
        <v>528</v>
      </c>
      <c r="C126" s="299">
        <f>SUM(C121+C124+C111)</f>
        <v>28140</v>
      </c>
      <c r="D126" s="1153">
        <f>SUM(D121+D124+D111)</f>
        <v>32350</v>
      </c>
      <c r="E126" s="1019">
        <f>SUM(D126/C126)</f>
        <v>1.1496090973702915</v>
      </c>
    </row>
    <row r="127" spans="1:5" ht="13.5" customHeight="1">
      <c r="A127" s="133"/>
      <c r="B127" s="260"/>
      <c r="C127" s="289"/>
      <c r="D127" s="1146"/>
      <c r="E127" s="1017"/>
    </row>
    <row r="128" spans="1:5" ht="12" customHeight="1">
      <c r="A128" s="139">
        <v>1285</v>
      </c>
      <c r="B128" s="137" t="s">
        <v>749</v>
      </c>
      <c r="C128" s="213"/>
      <c r="D128" s="1147"/>
      <c r="E128" s="360"/>
    </row>
    <row r="129" spans="1:5" ht="12" customHeight="1" thickBot="1">
      <c r="A129" s="139">
        <v>1286</v>
      </c>
      <c r="B129" s="137" t="s">
        <v>766</v>
      </c>
      <c r="C129" s="292"/>
      <c r="D129" s="1154"/>
      <c r="E129" s="1020"/>
    </row>
    <row r="130" spans="1:5" ht="16.5" customHeight="1" thickBot="1">
      <c r="A130" s="147"/>
      <c r="B130" s="206" t="s">
        <v>753</v>
      </c>
      <c r="C130" s="297"/>
      <c r="D130" s="1152"/>
      <c r="E130" s="1019"/>
    </row>
    <row r="131" spans="1:5" ht="12.75" customHeight="1">
      <c r="A131" s="156"/>
      <c r="B131" s="284"/>
      <c r="C131" s="289"/>
      <c r="D131" s="1146"/>
      <c r="E131" s="1017"/>
    </row>
    <row r="132" spans="1:5" ht="12.75" customHeight="1" thickBot="1">
      <c r="A132" s="144">
        <v>1290</v>
      </c>
      <c r="B132" s="145" t="s">
        <v>767</v>
      </c>
      <c r="C132" s="294"/>
      <c r="D132" s="1151"/>
      <c r="E132" s="1020"/>
    </row>
    <row r="133" spans="1:5" ht="16.5" customHeight="1" thickBot="1">
      <c r="A133" s="158"/>
      <c r="B133" s="281" t="s">
        <v>757</v>
      </c>
      <c r="C133" s="363"/>
      <c r="D133" s="1155"/>
      <c r="E133" s="1019"/>
    </row>
    <row r="134" spans="1:5" ht="9" customHeight="1">
      <c r="A134" s="156"/>
      <c r="B134" s="284"/>
      <c r="C134" s="135"/>
      <c r="D134" s="1156"/>
      <c r="E134" s="1017"/>
    </row>
    <row r="135" spans="1:5" ht="12.75" customHeight="1">
      <c r="A135" s="131"/>
      <c r="B135" s="142" t="s">
        <v>758</v>
      </c>
      <c r="C135" s="213"/>
      <c r="D135" s="1147"/>
      <c r="E135" s="360"/>
    </row>
    <row r="136" spans="1:5" ht="13.5" customHeight="1" thickBot="1">
      <c r="A136" s="1100">
        <v>1291</v>
      </c>
      <c r="B136" s="135" t="s">
        <v>526</v>
      </c>
      <c r="C136" s="288"/>
      <c r="D136" s="1157">
        <v>1842</v>
      </c>
      <c r="E136" s="1022"/>
    </row>
    <row r="137" spans="1:5" ht="16.5" customHeight="1" thickBot="1">
      <c r="A137" s="147"/>
      <c r="B137" s="206" t="s">
        <v>760</v>
      </c>
      <c r="C137" s="297"/>
      <c r="D137" s="1158">
        <f>SUM(D136)</f>
        <v>1842</v>
      </c>
      <c r="E137" s="1022"/>
    </row>
    <row r="138" spans="1:5" ht="12.75" customHeight="1">
      <c r="A138" s="156"/>
      <c r="B138" s="284"/>
      <c r="C138" s="716"/>
      <c r="D138" s="1159"/>
      <c r="E138" s="1017"/>
    </row>
    <row r="139" spans="1:5" ht="12.75" customHeight="1">
      <c r="A139" s="139">
        <v>1292</v>
      </c>
      <c r="B139" s="137" t="s">
        <v>761</v>
      </c>
      <c r="C139" s="216"/>
      <c r="D139" s="1129"/>
      <c r="E139" s="360"/>
    </row>
    <row r="140" spans="1:5" ht="12.75" customHeight="1" thickBot="1">
      <c r="A140" s="157">
        <v>1293</v>
      </c>
      <c r="B140" s="143" t="s">
        <v>716</v>
      </c>
      <c r="C140" s="301">
        <f>SUM('3a.m.'!C48)-C126</f>
        <v>1529501</v>
      </c>
      <c r="D140" s="1160">
        <v>1521084</v>
      </c>
      <c r="E140" s="1018">
        <f>SUM(D140/C140)</f>
        <v>0.9944968980079124</v>
      </c>
    </row>
    <row r="141" spans="1:5" ht="17.25" customHeight="1" thickBot="1">
      <c r="A141" s="147"/>
      <c r="B141" s="206" t="s">
        <v>500</v>
      </c>
      <c r="C141" s="196">
        <f>SUM(C139:C140)</f>
        <v>1529501</v>
      </c>
      <c r="D141" s="1158">
        <f>SUM(D139:D140)</f>
        <v>1521084</v>
      </c>
      <c r="E141" s="1019">
        <f>SUM(D141/C141)</f>
        <v>0.9944968980079124</v>
      </c>
    </row>
    <row r="142" spans="1:5" ht="12" customHeight="1">
      <c r="A142" s="156"/>
      <c r="B142" s="241"/>
      <c r="C142" s="716"/>
      <c r="D142" s="1159"/>
      <c r="E142" s="1017"/>
    </row>
    <row r="143" spans="1:5" ht="12" customHeight="1">
      <c r="A143" s="139">
        <v>1294</v>
      </c>
      <c r="B143" s="137" t="s">
        <v>763</v>
      </c>
      <c r="C143" s="216"/>
      <c r="D143" s="1129"/>
      <c r="E143" s="360"/>
    </row>
    <row r="144" spans="1:5" ht="12.75" customHeight="1" thickBot="1">
      <c r="A144" s="144">
        <v>1295</v>
      </c>
      <c r="B144" s="145" t="s">
        <v>716</v>
      </c>
      <c r="C144" s="280">
        <f>SUM('3a.m.'!C53)</f>
        <v>167300</v>
      </c>
      <c r="D144" s="1131">
        <v>128300</v>
      </c>
      <c r="E144" s="1018">
        <f>SUM(D144/C144)</f>
        <v>0.7668858338314405</v>
      </c>
    </row>
    <row r="145" spans="1:5" ht="17.25" customHeight="1" thickBot="1">
      <c r="A145" s="147"/>
      <c r="B145" s="300" t="s">
        <v>764</v>
      </c>
      <c r="C145" s="196">
        <f>SUM(C143:C144)</f>
        <v>167300</v>
      </c>
      <c r="D145" s="1158">
        <f>SUM(D143:D144)</f>
        <v>128300</v>
      </c>
      <c r="E145" s="1019">
        <f>SUM(D145/C145)</f>
        <v>0.7668858338314405</v>
      </c>
    </row>
    <row r="146" spans="1:5" ht="12" customHeight="1" thickBot="1">
      <c r="A146" s="147"/>
      <c r="B146" s="138"/>
      <c r="C146" s="298"/>
      <c r="D146" s="1161"/>
      <c r="E146" s="1019"/>
    </row>
    <row r="147" spans="1:5" ht="18" customHeight="1" thickBot="1">
      <c r="A147" s="147"/>
      <c r="B147" s="287" t="s">
        <v>892</v>
      </c>
      <c r="C147" s="899">
        <f>SUM(C145+C141+C126+C133)</f>
        <v>1724941</v>
      </c>
      <c r="D147" s="1150">
        <f>SUM(D145+D141+D126+D133+D137)</f>
        <v>1683576</v>
      </c>
      <c r="E147" s="1019">
        <f>SUM(D147/C147)</f>
        <v>0.9760194696514257</v>
      </c>
    </row>
    <row r="148" spans="1:5" s="120" customFormat="1" ht="11.25">
      <c r="A148" s="154"/>
      <c r="B148" s="155"/>
      <c r="C148" s="133"/>
      <c r="D148" s="1162"/>
      <c r="E148" s="1017"/>
    </row>
    <row r="149" spans="1:6" s="120" customFormat="1" ht="13.5">
      <c r="A149" s="140"/>
      <c r="B149" s="264" t="s">
        <v>851</v>
      </c>
      <c r="C149" s="215"/>
      <c r="D149" s="1163"/>
      <c r="E149" s="360"/>
      <c r="F149" s="380"/>
    </row>
    <row r="150" spans="1:5" s="120" customFormat="1" ht="13.5">
      <c r="A150" s="140"/>
      <c r="B150" s="264"/>
      <c r="C150" s="215"/>
      <c r="D150" s="1163"/>
      <c r="E150" s="360"/>
    </row>
    <row r="151" spans="1:5" s="120" customFormat="1" ht="11.25">
      <c r="A151" s="139">
        <v>1301</v>
      </c>
      <c r="B151" s="137" t="s">
        <v>725</v>
      </c>
      <c r="C151" s="8"/>
      <c r="D151" s="1164"/>
      <c r="E151" s="360"/>
    </row>
    <row r="152" spans="1:5" s="120" customFormat="1" ht="12" thickBot="1">
      <c r="A152" s="144">
        <v>1302</v>
      </c>
      <c r="B152" s="145" t="s">
        <v>726</v>
      </c>
      <c r="C152" s="618"/>
      <c r="D152" s="1165"/>
      <c r="E152" s="1020"/>
    </row>
    <row r="153" spans="1:5" s="120" customFormat="1" ht="12" thickBot="1">
      <c r="A153" s="147"/>
      <c r="B153" s="146" t="s">
        <v>719</v>
      </c>
      <c r="C153" s="196"/>
      <c r="D153" s="1158"/>
      <c r="E153" s="1019"/>
    </row>
    <row r="154" spans="1:5" s="120" customFormat="1" ht="11.25">
      <c r="A154" s="133"/>
      <c r="B154" s="132"/>
      <c r="C154" s="133"/>
      <c r="D154" s="1162"/>
      <c r="E154" s="1017"/>
    </row>
    <row r="155" spans="1:5" s="120" customFormat="1" ht="12.75">
      <c r="A155" s="131"/>
      <c r="B155" s="964" t="s">
        <v>691</v>
      </c>
      <c r="C155" s="131"/>
      <c r="D155" s="1134"/>
      <c r="E155" s="360"/>
    </row>
    <row r="156" spans="1:5" s="120" customFormat="1" ht="12" thickBot="1">
      <c r="A156" s="144">
        <v>1305</v>
      </c>
      <c r="B156" s="963" t="s">
        <v>340</v>
      </c>
      <c r="C156" s="161"/>
      <c r="D156" s="1166">
        <v>17000</v>
      </c>
      <c r="E156" s="1020"/>
    </row>
    <row r="157" spans="1:5" s="120" customFormat="1" ht="14.25" thickBot="1">
      <c r="A157" s="157"/>
      <c r="B157" s="965" t="s">
        <v>737</v>
      </c>
      <c r="C157" s="158"/>
      <c r="D157" s="1167">
        <f>SUM(D156)</f>
        <v>17000</v>
      </c>
      <c r="E157" s="1019"/>
    </row>
    <row r="158" spans="1:5" s="120" customFormat="1" ht="11.25">
      <c r="A158" s="133"/>
      <c r="B158" s="132"/>
      <c r="C158" s="133"/>
      <c r="D158" s="1162"/>
      <c r="E158" s="1017"/>
    </row>
    <row r="159" spans="1:5" s="120" customFormat="1" ht="11.25">
      <c r="A159" s="131">
        <v>1310</v>
      </c>
      <c r="B159" s="283" t="s">
        <v>738</v>
      </c>
      <c r="C159" s="131"/>
      <c r="D159" s="1134"/>
      <c r="E159" s="360"/>
    </row>
    <row r="160" spans="1:5" s="120" customFormat="1" ht="12">
      <c r="A160" s="139">
        <v>1311</v>
      </c>
      <c r="B160" s="137" t="s">
        <v>568</v>
      </c>
      <c r="C160" s="377"/>
      <c r="D160" s="1168"/>
      <c r="E160" s="360"/>
    </row>
    <row r="161" spans="1:5" s="120" customFormat="1" ht="11.25">
      <c r="A161" s="139">
        <v>1312</v>
      </c>
      <c r="B161" s="137" t="s">
        <v>569</v>
      </c>
      <c r="C161" s="376"/>
      <c r="D161" s="1164"/>
      <c r="E161" s="360"/>
    </row>
    <row r="162" spans="1:5" s="120" customFormat="1" ht="11.25">
      <c r="A162" s="139">
        <v>1320</v>
      </c>
      <c r="B162" s="235" t="s">
        <v>739</v>
      </c>
      <c r="C162" s="376"/>
      <c r="D162" s="1164"/>
      <c r="E162" s="360"/>
    </row>
    <row r="163" spans="1:5" s="120" customFormat="1" ht="11.25">
      <c r="A163" s="139">
        <v>1321</v>
      </c>
      <c r="B163" s="137" t="s">
        <v>742</v>
      </c>
      <c r="C163" s="376"/>
      <c r="D163" s="1164"/>
      <c r="E163" s="360"/>
    </row>
    <row r="164" spans="1:5" s="120" customFormat="1" ht="11.25">
      <c r="A164" s="139">
        <v>1322</v>
      </c>
      <c r="B164" s="137" t="s">
        <v>743</v>
      </c>
      <c r="C164" s="376"/>
      <c r="D164" s="1164"/>
      <c r="E164" s="360"/>
    </row>
    <row r="165" spans="1:5" s="120" customFormat="1" ht="11.25">
      <c r="A165" s="139">
        <v>1323</v>
      </c>
      <c r="B165" s="141" t="s">
        <v>744</v>
      </c>
      <c r="C165" s="376"/>
      <c r="D165" s="1164"/>
      <c r="E165" s="360"/>
    </row>
    <row r="166" spans="1:5" s="120" customFormat="1" ht="11.25">
      <c r="A166" s="139">
        <v>1324</v>
      </c>
      <c r="B166" s="135" t="s">
        <v>745</v>
      </c>
      <c r="C166" s="376"/>
      <c r="D166" s="1164"/>
      <c r="E166" s="360"/>
    </row>
    <row r="167" spans="1:5" s="120" customFormat="1" ht="12" thickBot="1">
      <c r="A167" s="144">
        <v>1325</v>
      </c>
      <c r="B167" s="145" t="s">
        <v>746</v>
      </c>
      <c r="C167" s="669"/>
      <c r="D167" s="1169"/>
      <c r="E167" s="1020"/>
    </row>
    <row r="168" spans="1:5" s="120" customFormat="1" ht="14.25" thickBot="1">
      <c r="A168" s="158"/>
      <c r="B168" s="206" t="s">
        <v>895</v>
      </c>
      <c r="C168" s="196"/>
      <c r="D168" s="1158"/>
      <c r="E168" s="1019"/>
    </row>
    <row r="169" spans="1:5" s="120" customFormat="1" ht="11.25">
      <c r="A169" s="156"/>
      <c r="B169" s="134"/>
      <c r="C169" s="289"/>
      <c r="D169" s="1146"/>
      <c r="E169" s="1017"/>
    </row>
    <row r="170" spans="1:5" s="120" customFormat="1" ht="12" thickBot="1">
      <c r="A170" s="157">
        <v>1330</v>
      </c>
      <c r="B170" s="165" t="s">
        <v>747</v>
      </c>
      <c r="C170" s="294"/>
      <c r="D170" s="1151"/>
      <c r="E170" s="1020"/>
    </row>
    <row r="171" spans="1:5" s="120" customFormat="1" ht="14.25" thickBot="1">
      <c r="A171" s="147"/>
      <c r="B171" s="281" t="s">
        <v>748</v>
      </c>
      <c r="C171" s="297"/>
      <c r="D171" s="1152"/>
      <c r="E171" s="1019"/>
    </row>
    <row r="172" spans="1:5" s="120" customFormat="1" ht="14.25" thickBot="1">
      <c r="A172" s="147"/>
      <c r="B172" s="260"/>
      <c r="C172" s="293"/>
      <c r="D172" s="1170"/>
      <c r="E172" s="1019"/>
    </row>
    <row r="173" spans="1:5" s="120" customFormat="1" ht="15.75" thickBot="1">
      <c r="A173" s="147"/>
      <c r="B173" s="285" t="s">
        <v>528</v>
      </c>
      <c r="C173" s="299"/>
      <c r="D173" s="1153">
        <f>SUM(D157+D168)</f>
        <v>17000</v>
      </c>
      <c r="E173" s="1019"/>
    </row>
    <row r="174" spans="1:5" s="120" customFormat="1" ht="13.5">
      <c r="A174" s="133"/>
      <c r="B174" s="260"/>
      <c r="C174" s="289"/>
      <c r="D174" s="1146"/>
      <c r="E174" s="1017"/>
    </row>
    <row r="175" spans="1:5" s="120" customFormat="1" ht="11.25">
      <c r="A175" s="139">
        <v>1335</v>
      </c>
      <c r="B175" s="137" t="s">
        <v>749</v>
      </c>
      <c r="C175" s="213"/>
      <c r="D175" s="1147"/>
      <c r="E175" s="360"/>
    </row>
    <row r="176" spans="1:5" s="120" customFormat="1" ht="12" thickBot="1">
      <c r="A176" s="139">
        <v>1336</v>
      </c>
      <c r="B176" s="137" t="s">
        <v>766</v>
      </c>
      <c r="C176" s="292"/>
      <c r="D176" s="1154"/>
      <c r="E176" s="1020"/>
    </row>
    <row r="177" spans="1:5" s="120" customFormat="1" ht="14.25" thickBot="1">
      <c r="A177" s="147"/>
      <c r="B177" s="206" t="s">
        <v>753</v>
      </c>
      <c r="C177" s="297"/>
      <c r="D177" s="1152"/>
      <c r="E177" s="1019"/>
    </row>
    <row r="178" spans="1:5" s="120" customFormat="1" ht="12" thickBot="1">
      <c r="A178" s="144">
        <v>1340</v>
      </c>
      <c r="B178" s="145" t="s">
        <v>767</v>
      </c>
      <c r="C178" s="293"/>
      <c r="D178" s="1170"/>
      <c r="E178" s="1019"/>
    </row>
    <row r="179" spans="1:5" s="120" customFormat="1" ht="14.25" thickBot="1">
      <c r="A179" s="158"/>
      <c r="B179" s="281" t="s">
        <v>757</v>
      </c>
      <c r="C179" s="293"/>
      <c r="D179" s="1171"/>
      <c r="E179" s="1019"/>
    </row>
    <row r="180" spans="1:5" s="120" customFormat="1" ht="11.25">
      <c r="A180" s="140">
        <v>1345</v>
      </c>
      <c r="B180" s="141" t="s">
        <v>759</v>
      </c>
      <c r="C180" s="289"/>
      <c r="D180" s="1146"/>
      <c r="E180" s="1017"/>
    </row>
    <row r="181" spans="1:5" s="120" customFormat="1" ht="14.25" thickBot="1">
      <c r="A181" s="158"/>
      <c r="B181" s="281" t="s">
        <v>760</v>
      </c>
      <c r="C181" s="293"/>
      <c r="D181" s="1170"/>
      <c r="E181" s="1020"/>
    </row>
    <row r="182" spans="1:5" s="120" customFormat="1" ht="13.5">
      <c r="A182" s="156"/>
      <c r="B182" s="284"/>
      <c r="C182" s="716"/>
      <c r="D182" s="1159"/>
      <c r="E182" s="1017"/>
    </row>
    <row r="183" spans="1:5" s="120" customFormat="1" ht="11.25">
      <c r="A183" s="139">
        <v>1350</v>
      </c>
      <c r="B183" s="137" t="s">
        <v>761</v>
      </c>
      <c r="C183" s="216"/>
      <c r="D183" s="1129"/>
      <c r="E183" s="360"/>
    </row>
    <row r="184" spans="1:5" s="120" customFormat="1" ht="12" thickBot="1">
      <c r="A184" s="157">
        <v>1351</v>
      </c>
      <c r="B184" s="143" t="s">
        <v>716</v>
      </c>
      <c r="C184" s="301">
        <f>SUM('1c.mell '!C116)</f>
        <v>485420</v>
      </c>
      <c r="D184" s="1160">
        <v>509927</v>
      </c>
      <c r="E184" s="1018">
        <f>SUM(D184/C184)</f>
        <v>1.0504861769189568</v>
      </c>
    </row>
    <row r="185" spans="1:5" s="120" customFormat="1" ht="14.25" thickBot="1">
      <c r="A185" s="147"/>
      <c r="B185" s="206" t="s">
        <v>500</v>
      </c>
      <c r="C185" s="196">
        <f>SUM(C183:C184)</f>
        <v>485420</v>
      </c>
      <c r="D185" s="1158">
        <f>SUM(D183:D184)</f>
        <v>509927</v>
      </c>
      <c r="E185" s="1019">
        <f>SUM(D185/C185)</f>
        <v>1.0504861769189568</v>
      </c>
    </row>
    <row r="186" spans="1:5" s="120" customFormat="1" ht="11.25">
      <c r="A186" s="156"/>
      <c r="B186" s="241"/>
      <c r="C186" s="716"/>
      <c r="D186" s="1159"/>
      <c r="E186" s="1017"/>
    </row>
    <row r="187" spans="1:5" s="120" customFormat="1" ht="12">
      <c r="A187" s="139">
        <v>1355</v>
      </c>
      <c r="B187" s="269" t="s">
        <v>763</v>
      </c>
      <c r="C187" s="216"/>
      <c r="D187" s="1129"/>
      <c r="E187" s="360"/>
    </row>
    <row r="188" spans="1:5" s="120" customFormat="1" ht="12" thickBot="1">
      <c r="A188" s="144">
        <v>1356</v>
      </c>
      <c r="B188" s="145" t="s">
        <v>716</v>
      </c>
      <c r="C188" s="280">
        <f>SUM('3b.m.'!C47)</f>
        <v>3000</v>
      </c>
      <c r="D188" s="1131">
        <v>16700</v>
      </c>
      <c r="E188" s="1018">
        <f>SUM(D188/C188)</f>
        <v>5.566666666666666</v>
      </c>
    </row>
    <row r="189" spans="1:5" s="120" customFormat="1" ht="14.25" thickBot="1">
      <c r="A189" s="147"/>
      <c r="B189" s="300" t="s">
        <v>764</v>
      </c>
      <c r="C189" s="196">
        <f>SUM(C188)</f>
        <v>3000</v>
      </c>
      <c r="D189" s="1158">
        <f>SUM(D187:D188)</f>
        <v>16700</v>
      </c>
      <c r="E189" s="1019">
        <f>SUM(D189/C189)</f>
        <v>5.566666666666666</v>
      </c>
    </row>
    <row r="190" spans="1:5" s="120" customFormat="1" ht="12" thickBot="1">
      <c r="A190" s="147"/>
      <c r="B190" s="138"/>
      <c r="C190" s="298"/>
      <c r="D190" s="1161"/>
      <c r="E190" s="1019"/>
    </row>
    <row r="191" spans="1:5" s="120" customFormat="1" ht="15.75" thickBot="1">
      <c r="A191" s="147"/>
      <c r="B191" s="287" t="s">
        <v>530</v>
      </c>
      <c r="C191" s="302">
        <f>SUM(C189+C185+C173)</f>
        <v>488420</v>
      </c>
      <c r="D191" s="1172">
        <f>SUM(D189+D185+D173+D179)</f>
        <v>543627</v>
      </c>
      <c r="E191" s="1019">
        <f>SUM(D191/C191)</f>
        <v>1.1130318168789157</v>
      </c>
    </row>
    <row r="192" spans="1:5" s="120" customFormat="1" ht="12" customHeight="1">
      <c r="A192" s="156"/>
      <c r="B192" s="303"/>
      <c r="C192" s="215"/>
      <c r="D192" s="1163"/>
      <c r="E192" s="1017"/>
    </row>
    <row r="193" spans="1:5" s="120" customFormat="1" ht="15" customHeight="1">
      <c r="A193" s="131"/>
      <c r="B193" s="295" t="s">
        <v>506</v>
      </c>
      <c r="C193" s="219"/>
      <c r="D193" s="1128"/>
      <c r="E193" s="360"/>
    </row>
    <row r="194" spans="1:5" s="120" customFormat="1" ht="12.75" customHeight="1">
      <c r="A194" s="131"/>
      <c r="B194" s="304"/>
      <c r="C194" s="219"/>
      <c r="D194" s="1128"/>
      <c r="E194" s="360"/>
    </row>
    <row r="195" spans="1:5" s="120" customFormat="1" ht="11.25">
      <c r="A195" s="139">
        <v>1400</v>
      </c>
      <c r="B195" s="137" t="s">
        <v>725</v>
      </c>
      <c r="C195" s="213"/>
      <c r="D195" s="1147"/>
      <c r="E195" s="360"/>
    </row>
    <row r="196" spans="1:5" s="120" customFormat="1" ht="12" thickBot="1">
      <c r="A196" s="144">
        <v>1401</v>
      </c>
      <c r="B196" s="145" t="s">
        <v>726</v>
      </c>
      <c r="C196" s="150"/>
      <c r="D196" s="1139">
        <f>SUM('2.mell'!D515)</f>
        <v>0</v>
      </c>
      <c r="E196" s="1020"/>
    </row>
    <row r="197" spans="1:5" s="120" customFormat="1" ht="12" thickBot="1">
      <c r="A197" s="147"/>
      <c r="B197" s="146" t="s">
        <v>719</v>
      </c>
      <c r="C197" s="221"/>
      <c r="D197" s="1132">
        <f>SUM(D196)</f>
        <v>0</v>
      </c>
      <c r="E197" s="1019"/>
    </row>
    <row r="198" spans="1:5" s="120" customFormat="1" ht="11.25">
      <c r="A198" s="133">
        <v>1410</v>
      </c>
      <c r="B198" s="283" t="s">
        <v>738</v>
      </c>
      <c r="C198" s="222">
        <f>SUM(C199:C200)</f>
        <v>107214</v>
      </c>
      <c r="D198" s="1149">
        <f>SUM(D199:D200)</f>
        <v>100265</v>
      </c>
      <c r="E198" s="1017">
        <f aca="true" t="shared" si="3" ref="E198:E203">SUM(D198/C198)</f>
        <v>0.9351857033596359</v>
      </c>
    </row>
    <row r="199" spans="1:5" s="120" customFormat="1" ht="11.25">
      <c r="A199" s="139">
        <v>1411</v>
      </c>
      <c r="B199" s="137" t="s">
        <v>568</v>
      </c>
      <c r="C199" s="216">
        <f>SUM('2.mell'!C518)</f>
        <v>45704</v>
      </c>
      <c r="D199" s="1129">
        <f>SUM('2.mell'!D518)</f>
        <v>40315</v>
      </c>
      <c r="E199" s="1016">
        <f t="shared" si="3"/>
        <v>0.8820890950463854</v>
      </c>
    </row>
    <row r="200" spans="1:5" s="120" customFormat="1" ht="11.25">
      <c r="A200" s="139">
        <v>1412</v>
      </c>
      <c r="B200" s="137" t="s">
        <v>569</v>
      </c>
      <c r="C200" s="216">
        <f>SUM('2.mell'!C519)</f>
        <v>61510</v>
      </c>
      <c r="D200" s="1129">
        <f>SUM('2.mell'!D519)</f>
        <v>59950</v>
      </c>
      <c r="E200" s="1016">
        <f t="shared" si="3"/>
        <v>0.9746382701999675</v>
      </c>
    </row>
    <row r="201" spans="1:5" s="120" customFormat="1" ht="11.25">
      <c r="A201" s="139">
        <v>1420</v>
      </c>
      <c r="B201" s="235" t="s">
        <v>739</v>
      </c>
      <c r="C201" s="216">
        <f>SUM('2.mell'!C520)</f>
        <v>31785</v>
      </c>
      <c r="D201" s="1129">
        <f>SUM('2.mell'!D520)</f>
        <v>32059</v>
      </c>
      <c r="E201" s="1016">
        <f t="shared" si="3"/>
        <v>1.0086204184363694</v>
      </c>
    </row>
    <row r="202" spans="1:5" s="120" customFormat="1" ht="11.25">
      <c r="A202" s="139">
        <v>1421</v>
      </c>
      <c r="B202" s="137" t="s">
        <v>742</v>
      </c>
      <c r="C202" s="216">
        <f>SUM('2.mell'!C521)</f>
        <v>222559</v>
      </c>
      <c r="D202" s="1129">
        <f>SUM('2.mell'!D521)</f>
        <v>206162</v>
      </c>
      <c r="E202" s="1016">
        <f t="shared" si="3"/>
        <v>0.9263251542287663</v>
      </c>
    </row>
    <row r="203" spans="1:5" s="120" customFormat="1" ht="11.25">
      <c r="A203" s="139">
        <v>1422</v>
      </c>
      <c r="B203" s="137" t="s">
        <v>743</v>
      </c>
      <c r="C203" s="216">
        <f>SUM('2.mell'!C522)</f>
        <v>91280</v>
      </c>
      <c r="D203" s="1129">
        <f>SUM('2.mell'!D522)</f>
        <v>85488</v>
      </c>
      <c r="E203" s="1016">
        <f t="shared" si="3"/>
        <v>0.9365468886941279</v>
      </c>
    </row>
    <row r="204" spans="1:5" s="120" customFormat="1" ht="11.25">
      <c r="A204" s="139">
        <v>1423</v>
      </c>
      <c r="B204" s="141" t="s">
        <v>744</v>
      </c>
      <c r="C204" s="216">
        <f>SUM('2.mell'!C523)</f>
        <v>0</v>
      </c>
      <c r="D204" s="1129">
        <f>SUM('2.mell'!D523)</f>
        <v>0</v>
      </c>
      <c r="E204" s="1016"/>
    </row>
    <row r="205" spans="1:5" s="120" customFormat="1" ht="11.25">
      <c r="A205" s="139">
        <v>1424</v>
      </c>
      <c r="B205" s="135" t="s">
        <v>745</v>
      </c>
      <c r="C205" s="216"/>
      <c r="D205" s="1129"/>
      <c r="E205" s="1016"/>
    </row>
    <row r="206" spans="1:5" s="120" customFormat="1" ht="12" thickBot="1">
      <c r="A206" s="144">
        <v>1425</v>
      </c>
      <c r="B206" s="145" t="s">
        <v>746</v>
      </c>
      <c r="C206" s="216">
        <f>SUM('2.mell'!C525)</f>
        <v>7200</v>
      </c>
      <c r="D206" s="1129">
        <f>SUM('2.mell'!D525)</f>
        <v>7200</v>
      </c>
      <c r="E206" s="1018">
        <f>SUM(D206/C206)</f>
        <v>1</v>
      </c>
    </row>
    <row r="207" spans="1:5" s="120" customFormat="1" ht="14.25" thickBot="1">
      <c r="A207" s="158"/>
      <c r="B207" s="206" t="s">
        <v>895</v>
      </c>
      <c r="C207" s="196">
        <f>SUM(C198+C201+C203+C202+C206)</f>
        <v>460038</v>
      </c>
      <c r="D207" s="1158">
        <f>SUM(D198+D201+D203+D202+D206)</f>
        <v>431174</v>
      </c>
      <c r="E207" s="1019">
        <f>SUM(D207/C207)</f>
        <v>0.9372573570009434</v>
      </c>
    </row>
    <row r="208" spans="1:5" s="120" customFormat="1" ht="11.25">
      <c r="A208" s="156"/>
      <c r="B208" s="134"/>
      <c r="C208" s="289"/>
      <c r="D208" s="1146"/>
      <c r="E208" s="1017"/>
    </row>
    <row r="209" spans="1:5" s="120" customFormat="1" ht="12" thickBot="1">
      <c r="A209" s="157">
        <v>1430</v>
      </c>
      <c r="B209" s="165" t="s">
        <v>747</v>
      </c>
      <c r="C209" s="294"/>
      <c r="D209" s="1151"/>
      <c r="E209" s="1020"/>
    </row>
    <row r="210" spans="1:5" s="120" customFormat="1" ht="14.25" thickBot="1">
      <c r="A210" s="147"/>
      <c r="B210" s="281" t="s">
        <v>748</v>
      </c>
      <c r="C210" s="297"/>
      <c r="D210" s="1152"/>
      <c r="E210" s="1019"/>
    </row>
    <row r="211" spans="1:5" s="120" customFormat="1" ht="14.25" thickBot="1">
      <c r="A211" s="147"/>
      <c r="B211" s="260"/>
      <c r="C211" s="297"/>
      <c r="D211" s="1152"/>
      <c r="E211" s="1019"/>
    </row>
    <row r="212" spans="1:5" s="120" customFormat="1" ht="15.75" thickBot="1">
      <c r="A212" s="147"/>
      <c r="B212" s="285" t="s">
        <v>528</v>
      </c>
      <c r="C212" s="299">
        <f>SUM(C207+C210+C197)</f>
        <v>460038</v>
      </c>
      <c r="D212" s="1153">
        <f>SUM(D207+D210+D197)</f>
        <v>431174</v>
      </c>
      <c r="E212" s="1019">
        <f>SUM(D212/C212)</f>
        <v>0.9372573570009434</v>
      </c>
    </row>
    <row r="213" spans="1:5" s="120" customFormat="1" ht="13.5">
      <c r="A213" s="133"/>
      <c r="B213" s="260"/>
      <c r="C213" s="289"/>
      <c r="D213" s="1146"/>
      <c r="E213" s="1017"/>
    </row>
    <row r="214" spans="1:5" s="120" customFormat="1" ht="11.25">
      <c r="A214" s="139">
        <v>1435</v>
      </c>
      <c r="B214" s="137" t="s">
        <v>749</v>
      </c>
      <c r="C214" s="213"/>
      <c r="D214" s="1147"/>
      <c r="E214" s="360"/>
    </row>
    <row r="215" spans="1:5" s="120" customFormat="1" ht="12" thickBot="1">
      <c r="A215" s="139">
        <v>1436</v>
      </c>
      <c r="B215" s="137" t="s">
        <v>766</v>
      </c>
      <c r="C215" s="292"/>
      <c r="D215" s="1154"/>
      <c r="E215" s="1020"/>
    </row>
    <row r="216" spans="1:5" s="120" customFormat="1" ht="14.25" thickBot="1">
      <c r="A216" s="147"/>
      <c r="B216" s="206" t="s">
        <v>753</v>
      </c>
      <c r="C216" s="297"/>
      <c r="D216" s="1152"/>
      <c r="E216" s="1019"/>
    </row>
    <row r="217" spans="1:5" s="120" customFormat="1" ht="13.5">
      <c r="A217" s="156"/>
      <c r="B217" s="284"/>
      <c r="C217" s="289"/>
      <c r="D217" s="1146"/>
      <c r="E217" s="1017"/>
    </row>
    <row r="218" spans="1:5" s="120" customFormat="1" ht="12" thickBot="1">
      <c r="A218" s="144">
        <v>1440</v>
      </c>
      <c r="B218" s="145" t="s">
        <v>767</v>
      </c>
      <c r="C218" s="294"/>
      <c r="D218" s="1151"/>
      <c r="E218" s="1020"/>
    </row>
    <row r="219" spans="1:5" s="120" customFormat="1" ht="14.25" thickBot="1">
      <c r="A219" s="158"/>
      <c r="B219" s="281" t="s">
        <v>757</v>
      </c>
      <c r="C219" s="297"/>
      <c r="D219" s="1152"/>
      <c r="E219" s="1019"/>
    </row>
    <row r="220" spans="1:5" s="120" customFormat="1" ht="13.5">
      <c r="A220" s="156"/>
      <c r="B220" s="284"/>
      <c r="C220" s="289"/>
      <c r="D220" s="1146"/>
      <c r="E220" s="1017"/>
    </row>
    <row r="221" spans="1:5" s="120" customFormat="1" ht="12" thickBot="1">
      <c r="A221" s="262">
        <v>1445</v>
      </c>
      <c r="B221" s="149" t="s">
        <v>759</v>
      </c>
      <c r="C221" s="292"/>
      <c r="D221" s="1154"/>
      <c r="E221" s="1020"/>
    </row>
    <row r="222" spans="1:5" s="120" customFormat="1" ht="14.25" thickBot="1">
      <c r="A222" s="147"/>
      <c r="B222" s="206" t="s">
        <v>760</v>
      </c>
      <c r="C222" s="297"/>
      <c r="D222" s="1152"/>
      <c r="E222" s="1019"/>
    </row>
    <row r="223" spans="1:5" s="120" customFormat="1" ht="13.5">
      <c r="A223" s="156"/>
      <c r="B223" s="284"/>
      <c r="C223" s="716"/>
      <c r="D223" s="1159"/>
      <c r="E223" s="1017"/>
    </row>
    <row r="224" spans="1:5" s="120" customFormat="1" ht="11.25">
      <c r="A224" s="139">
        <v>1450</v>
      </c>
      <c r="B224" s="137" t="s">
        <v>761</v>
      </c>
      <c r="C224" s="216"/>
      <c r="D224" s="1129"/>
      <c r="E224" s="360"/>
    </row>
    <row r="225" spans="1:5" s="120" customFormat="1" ht="12" thickBot="1">
      <c r="A225" s="157">
        <v>1451</v>
      </c>
      <c r="B225" s="143" t="s">
        <v>716</v>
      </c>
      <c r="C225" s="301">
        <f>SUM('2.mell'!C530+'2.mell'!C531)</f>
        <v>3539963</v>
      </c>
      <c r="D225" s="1160">
        <f>SUM('2.mell'!D530+'2.mell'!D531)</f>
        <v>3788232</v>
      </c>
      <c r="E225" s="1018">
        <f>SUM(D225/C225)</f>
        <v>1.0701332189065254</v>
      </c>
    </row>
    <row r="226" spans="1:5" s="120" customFormat="1" ht="14.25" thickBot="1">
      <c r="A226" s="147"/>
      <c r="B226" s="206" t="s">
        <v>500</v>
      </c>
      <c r="C226" s="196">
        <f>SUM(C224:C225)</f>
        <v>3539963</v>
      </c>
      <c r="D226" s="1158">
        <f>SUM(D224:D225)</f>
        <v>3788232</v>
      </c>
      <c r="E226" s="1019">
        <f>SUM(D226/C226)</f>
        <v>1.0701332189065254</v>
      </c>
    </row>
    <row r="227" spans="1:5" s="163" customFormat="1" ht="13.5" customHeight="1">
      <c r="A227" s="156"/>
      <c r="B227" s="241"/>
      <c r="C227" s="716"/>
      <c r="D227" s="1159"/>
      <c r="E227" s="1017"/>
    </row>
    <row r="228" spans="1:5" s="163" customFormat="1" ht="12.75">
      <c r="A228" s="139">
        <v>1455</v>
      </c>
      <c r="B228" s="269" t="s">
        <v>763</v>
      </c>
      <c r="C228" s="216"/>
      <c r="D228" s="1129"/>
      <c r="E228" s="360"/>
    </row>
    <row r="229" spans="1:5" s="163" customFormat="1" ht="13.5" thickBot="1">
      <c r="A229" s="144">
        <v>1456</v>
      </c>
      <c r="B229" s="145" t="s">
        <v>716</v>
      </c>
      <c r="C229" s="280"/>
      <c r="D229" s="1131"/>
      <c r="E229" s="1020"/>
    </row>
    <row r="230" spans="1:5" s="120" customFormat="1" ht="14.25" thickBot="1">
      <c r="A230" s="147"/>
      <c r="B230" s="300" t="s">
        <v>764</v>
      </c>
      <c r="C230" s="196"/>
      <c r="D230" s="1158"/>
      <c r="E230" s="1019"/>
    </row>
    <row r="231" spans="1:5" s="120" customFormat="1" ht="12" thickBot="1">
      <c r="A231" s="147"/>
      <c r="B231" s="138"/>
      <c r="C231" s="298"/>
      <c r="D231" s="1161"/>
      <c r="E231" s="1022"/>
    </row>
    <row r="232" spans="1:5" s="120" customFormat="1" ht="15.75" thickBot="1">
      <c r="A232" s="147"/>
      <c r="B232" s="287" t="s">
        <v>507</v>
      </c>
      <c r="C232" s="302">
        <f>SUM(C230+C226+C212)</f>
        <v>4000001</v>
      </c>
      <c r="D232" s="1172">
        <f>SUM(D230+D226+D212)</f>
        <v>4219406</v>
      </c>
      <c r="E232" s="1019">
        <f>SUM(D232/C232)</f>
        <v>1.054851236287191</v>
      </c>
    </row>
    <row r="233" spans="1:5" s="163" customFormat="1" ht="12.75">
      <c r="A233" s="162"/>
      <c r="B233" s="193"/>
      <c r="C233" s="224"/>
      <c r="D233" s="1173"/>
      <c r="E233" s="1017"/>
    </row>
    <row r="234" spans="1:5" s="163" customFormat="1" ht="17.25" customHeight="1">
      <c r="A234" s="164"/>
      <c r="B234" s="295" t="s">
        <v>893</v>
      </c>
      <c r="C234" s="214"/>
      <c r="D234" s="1174"/>
      <c r="E234" s="360"/>
    </row>
    <row r="235" spans="1:5" s="163" customFormat="1" ht="12.75">
      <c r="A235" s="164"/>
      <c r="B235" s="124"/>
      <c r="C235" s="214"/>
      <c r="D235" s="1174"/>
      <c r="E235" s="360"/>
    </row>
    <row r="236" spans="1:5" s="163" customFormat="1" ht="12.75">
      <c r="A236" s="139">
        <v>1500</v>
      </c>
      <c r="B236" s="137" t="s">
        <v>721</v>
      </c>
      <c r="C236" s="218">
        <f>SUM(C10)</f>
        <v>1354090</v>
      </c>
      <c r="D236" s="1130">
        <f>SUM(D10)</f>
        <v>1424153</v>
      </c>
      <c r="E236" s="1016">
        <f>SUM(D236/C236)</f>
        <v>1.0517417601488823</v>
      </c>
    </row>
    <row r="237" spans="1:5" s="163" customFormat="1" ht="12.75">
      <c r="A237" s="139">
        <v>1501</v>
      </c>
      <c r="B237" s="137" t="s">
        <v>725</v>
      </c>
      <c r="C237" s="218">
        <f>SUM(C17)</f>
        <v>0</v>
      </c>
      <c r="D237" s="1130">
        <f>SUM(D17)</f>
        <v>0</v>
      </c>
      <c r="E237" s="360"/>
    </row>
    <row r="238" spans="1:5" s="163" customFormat="1" ht="13.5" thickBot="1">
      <c r="A238" s="144">
        <v>1502</v>
      </c>
      <c r="B238" s="145" t="s">
        <v>726</v>
      </c>
      <c r="C238" s="218">
        <f>SUM(C196+C18+C110+C152)</f>
        <v>0</v>
      </c>
      <c r="D238" s="1130">
        <f>SUM(D196+D18+D110+D152)</f>
        <v>0</v>
      </c>
      <c r="E238" s="1020"/>
    </row>
    <row r="239" spans="1:5" s="163" customFormat="1" ht="13.5" thickBot="1">
      <c r="A239" s="147"/>
      <c r="B239" s="152" t="s">
        <v>727</v>
      </c>
      <c r="C239" s="217">
        <f>SUM(C236:C238)</f>
        <v>1354090</v>
      </c>
      <c r="D239" s="1175">
        <f>SUM(D236:D238)</f>
        <v>1424153</v>
      </c>
      <c r="E239" s="1019">
        <f aca="true" t="shared" si="4" ref="E239:E245">SUM(D239/C239)</f>
        <v>1.0517417601488823</v>
      </c>
    </row>
    <row r="240" spans="1:5" s="163" customFormat="1" ht="12.75">
      <c r="A240" s="140">
        <v>1510</v>
      </c>
      <c r="B240" s="141" t="s">
        <v>728</v>
      </c>
      <c r="C240" s="220">
        <f>SUM(C21)</f>
        <v>3250000</v>
      </c>
      <c r="D240" s="1176">
        <f>SUM(D21)</f>
        <v>3310000</v>
      </c>
      <c r="E240" s="1023">
        <f t="shared" si="4"/>
        <v>1.0184615384615385</v>
      </c>
    </row>
    <row r="241" spans="1:5" s="163" customFormat="1" ht="12.75">
      <c r="A241" s="139">
        <v>1511</v>
      </c>
      <c r="B241" s="141" t="s">
        <v>729</v>
      </c>
      <c r="C241" s="218">
        <f>SUM(C24)</f>
        <v>3943023</v>
      </c>
      <c r="D241" s="1130">
        <f>SUM(D24)</f>
        <v>4197124</v>
      </c>
      <c r="E241" s="1016">
        <f t="shared" si="4"/>
        <v>1.0644431949800952</v>
      </c>
    </row>
    <row r="242" spans="1:5" s="163" customFormat="1" ht="13.5" thickBot="1">
      <c r="A242" s="144">
        <v>1514</v>
      </c>
      <c r="B242" s="145" t="s">
        <v>691</v>
      </c>
      <c r="C242" s="223">
        <f>SUM(C28)</f>
        <v>462236</v>
      </c>
      <c r="D242" s="1177">
        <f>SUM(D28+D157)</f>
        <v>371116</v>
      </c>
      <c r="E242" s="1018">
        <f t="shared" si="4"/>
        <v>0.8028712605681946</v>
      </c>
    </row>
    <row r="243" spans="1:5" s="163" customFormat="1" ht="13.5" thickBot="1">
      <c r="A243" s="147"/>
      <c r="B243" s="305" t="s">
        <v>737</v>
      </c>
      <c r="C243" s="217">
        <f>SUM(C240:C242)</f>
        <v>7655259</v>
      </c>
      <c r="D243" s="1175">
        <f>SUM(D240:D242)</f>
        <v>7878240</v>
      </c>
      <c r="E243" s="1019">
        <f t="shared" si="4"/>
        <v>1.0291278191893964</v>
      </c>
    </row>
    <row r="244" spans="1:5" s="163" customFormat="1" ht="12.75">
      <c r="A244" s="140">
        <v>1520</v>
      </c>
      <c r="B244" s="257" t="s">
        <v>738</v>
      </c>
      <c r="C244" s="220">
        <f>SUM(C41+C112+C159+C198)</f>
        <v>1386714</v>
      </c>
      <c r="D244" s="1176">
        <f>SUM(D41+D112+D159+D198)</f>
        <v>1334865</v>
      </c>
      <c r="E244" s="1026">
        <f t="shared" si="4"/>
        <v>0.9626101705182178</v>
      </c>
    </row>
    <row r="245" spans="1:5" s="163" customFormat="1" ht="12.75">
      <c r="A245" s="139">
        <v>1521</v>
      </c>
      <c r="B245" s="235" t="s">
        <v>739</v>
      </c>
      <c r="C245" s="218">
        <f>SUM(C50+C115+C162+C201)</f>
        <v>271785</v>
      </c>
      <c r="D245" s="1130">
        <f>SUM(D50+D115+D162+D201)</f>
        <v>274059</v>
      </c>
      <c r="E245" s="1016">
        <f t="shared" si="4"/>
        <v>1.008366907665986</v>
      </c>
    </row>
    <row r="246" spans="1:5" s="163" customFormat="1" ht="12.75">
      <c r="A246" s="704">
        <v>1522</v>
      </c>
      <c r="B246" s="700" t="s">
        <v>897</v>
      </c>
      <c r="C246" s="701"/>
      <c r="D246" s="1130">
        <f>SUM(D54)</f>
        <v>20000</v>
      </c>
      <c r="E246" s="1016"/>
    </row>
    <row r="247" spans="1:5" s="163" customFormat="1" ht="12.75">
      <c r="A247" s="139">
        <v>1523</v>
      </c>
      <c r="B247" s="137" t="s">
        <v>742</v>
      </c>
      <c r="C247" s="218">
        <f>SUM(C116+C163+C202+C55)</f>
        <v>222559</v>
      </c>
      <c r="D247" s="1130">
        <f>SUM(D116+D163+D202+D55)</f>
        <v>206162</v>
      </c>
      <c r="E247" s="1016">
        <f>SUM(D247/C247)</f>
        <v>0.9263251542287663</v>
      </c>
    </row>
    <row r="248" spans="1:5" s="163" customFormat="1" ht="12.75">
      <c r="A248" s="139">
        <v>1524</v>
      </c>
      <c r="B248" s="137" t="s">
        <v>743</v>
      </c>
      <c r="C248" s="218">
        <f>SUM(C56+C117+C164+C203)</f>
        <v>498575</v>
      </c>
      <c r="D248" s="1130">
        <f>SUM(D56+D117+D164+D203)</f>
        <v>493620</v>
      </c>
      <c r="E248" s="1016">
        <f>SUM(D248/C248)</f>
        <v>0.9900616757759615</v>
      </c>
    </row>
    <row r="249" spans="1:5" s="163" customFormat="1" ht="12.75">
      <c r="A249" s="139">
        <v>1525</v>
      </c>
      <c r="B249" s="141" t="s">
        <v>744</v>
      </c>
      <c r="C249" s="218">
        <f>SUM(C60+C118+C165+C204)</f>
        <v>0</v>
      </c>
      <c r="D249" s="1130">
        <f>SUM(D60+D118+D165+D204)</f>
        <v>0</v>
      </c>
      <c r="E249" s="1016"/>
    </row>
    <row r="250" spans="1:5" s="163" customFormat="1" ht="12.75">
      <c r="A250" s="139">
        <v>1526</v>
      </c>
      <c r="B250" s="135" t="s">
        <v>745</v>
      </c>
      <c r="C250" s="218">
        <f>SUM(C61+C119+C166+C205)</f>
        <v>40200</v>
      </c>
      <c r="D250" s="1130">
        <f>SUM(D61+D119+D166+D205)</f>
        <v>40100</v>
      </c>
      <c r="E250" s="1016">
        <f>SUM(D250/C250)</f>
        <v>0.9975124378109452</v>
      </c>
    </row>
    <row r="251" spans="1:5" s="163" customFormat="1" ht="13.5" thickBot="1">
      <c r="A251" s="144">
        <v>1527</v>
      </c>
      <c r="B251" s="145" t="s">
        <v>746</v>
      </c>
      <c r="C251" s="223">
        <f>SUM(C63+C120+C167+C206)</f>
        <v>17200</v>
      </c>
      <c r="D251" s="1177">
        <f>SUM(D63+D120+D167+D206)</f>
        <v>26700</v>
      </c>
      <c r="E251" s="1018">
        <f>SUM(D251/C251)</f>
        <v>1.552325581395349</v>
      </c>
    </row>
    <row r="252" spans="1:5" s="163" customFormat="1" ht="13.5" thickBot="1">
      <c r="A252" s="147"/>
      <c r="B252" s="152" t="s">
        <v>895</v>
      </c>
      <c r="C252" s="217">
        <f>SUM(C244:C251)</f>
        <v>2437033</v>
      </c>
      <c r="D252" s="1175">
        <f>SUM(D244:D251)</f>
        <v>2395506</v>
      </c>
      <c r="E252" s="1019">
        <f>SUM(D252/C252)</f>
        <v>0.9829600173653783</v>
      </c>
    </row>
    <row r="253" spans="1:5" s="163" customFormat="1" ht="13.5" thickBot="1">
      <c r="A253" s="159">
        <v>1530</v>
      </c>
      <c r="B253" s="312" t="s">
        <v>747</v>
      </c>
      <c r="C253" s="364">
        <f>SUM(C66)</f>
        <v>0</v>
      </c>
      <c r="D253" s="1178">
        <f>SUM(D66)</f>
        <v>0</v>
      </c>
      <c r="E253" s="1019"/>
    </row>
    <row r="254" spans="1:5" s="163" customFormat="1" ht="13.5" thickBot="1">
      <c r="A254" s="328"/>
      <c r="B254" s="309" t="s">
        <v>748</v>
      </c>
      <c r="C254" s="313">
        <f>SUM(C253)</f>
        <v>0</v>
      </c>
      <c r="D254" s="1179">
        <f>SUM(D253)</f>
        <v>0</v>
      </c>
      <c r="E254" s="1024"/>
    </row>
    <row r="255" spans="1:5" s="163" customFormat="1" ht="16.5" thickBot="1" thickTop="1">
      <c r="A255" s="329"/>
      <c r="B255" s="307" t="s">
        <v>528</v>
      </c>
      <c r="C255" s="311">
        <f>SUM(C239+C243+C252+C254)</f>
        <v>11446382</v>
      </c>
      <c r="D255" s="1180">
        <f>SUM(D239+D243+D252+D254)</f>
        <v>11697899</v>
      </c>
      <c r="E255" s="1080">
        <f>SUM(D255/C255)</f>
        <v>1.021973493458457</v>
      </c>
    </row>
    <row r="256" spans="1:5" s="163" customFormat="1" ht="13.5" thickTop="1">
      <c r="A256" s="140">
        <v>1540</v>
      </c>
      <c r="B256" s="141" t="s">
        <v>749</v>
      </c>
      <c r="C256" s="220">
        <f>SUM(C71)</f>
        <v>0</v>
      </c>
      <c r="D256" s="1176">
        <f>SUM(D71)</f>
        <v>0</v>
      </c>
      <c r="E256" s="1017"/>
    </row>
    <row r="257" spans="1:5" s="163" customFormat="1" ht="12.75">
      <c r="A257" s="139">
        <v>1541</v>
      </c>
      <c r="B257" s="137" t="s">
        <v>750</v>
      </c>
      <c r="C257" s="218">
        <f>SUM(C72)</f>
        <v>311000</v>
      </c>
      <c r="D257" s="1130">
        <f>SUM(D72)</f>
        <v>50000</v>
      </c>
      <c r="E257" s="1016">
        <f>SUM(D257/C257)</f>
        <v>0.1607717041800643</v>
      </c>
    </row>
    <row r="258" spans="1:5" s="163" customFormat="1" ht="12.75">
      <c r="A258" s="139">
        <v>1542</v>
      </c>
      <c r="B258" s="137" t="s">
        <v>751</v>
      </c>
      <c r="C258" s="218">
        <f>SUM(C74)</f>
        <v>1490535</v>
      </c>
      <c r="D258" s="1130">
        <f>SUM(D74)</f>
        <v>481070</v>
      </c>
      <c r="E258" s="1016">
        <f>SUM(D258/C258)</f>
        <v>0.3227498851083671</v>
      </c>
    </row>
    <row r="259" spans="1:5" s="163" customFormat="1" ht="13.5" thickBot="1">
      <c r="A259" s="144">
        <v>1543</v>
      </c>
      <c r="B259" s="145" t="s">
        <v>759</v>
      </c>
      <c r="C259" s="223">
        <f>SUM(C78)</f>
        <v>0</v>
      </c>
      <c r="D259" s="1177">
        <f>SUM(D78)</f>
        <v>0</v>
      </c>
      <c r="E259" s="1020"/>
    </row>
    <row r="260" spans="1:5" s="163" customFormat="1" ht="13.5" thickBot="1">
      <c r="A260" s="158"/>
      <c r="B260" s="906" t="s">
        <v>753</v>
      </c>
      <c r="C260" s="907">
        <f>SUM(C256:C259)</f>
        <v>1801535</v>
      </c>
      <c r="D260" s="1181">
        <f>SUM(D256:D259)</f>
        <v>531070</v>
      </c>
      <c r="E260" s="1019">
        <f>SUM(D260/C260)</f>
        <v>0.2947875006591601</v>
      </c>
    </row>
    <row r="261" spans="1:5" s="163" customFormat="1" ht="12.75">
      <c r="A261" s="140">
        <v>1550</v>
      </c>
      <c r="B261" s="141" t="s">
        <v>754</v>
      </c>
      <c r="C261" s="220">
        <f>SUM(C81)</f>
        <v>997050</v>
      </c>
      <c r="D261" s="1176">
        <f>SUM(D81)</f>
        <v>1255000</v>
      </c>
      <c r="E261" s="1023">
        <f>SUM(D261/C261)</f>
        <v>1.2587132039516573</v>
      </c>
    </row>
    <row r="262" spans="1:5" s="163" customFormat="1" ht="12.75">
      <c r="A262" s="139">
        <v>1551</v>
      </c>
      <c r="B262" s="137" t="s">
        <v>767</v>
      </c>
      <c r="C262" s="218">
        <f>SUM(C218+C178+C132)</f>
        <v>0</v>
      </c>
      <c r="D262" s="1130">
        <f>SUM(D218+D178+D132)</f>
        <v>0</v>
      </c>
      <c r="E262" s="360"/>
    </row>
    <row r="263" spans="1:5" s="163" customFormat="1" ht="13.5" thickBot="1">
      <c r="A263" s="157">
        <v>1552</v>
      </c>
      <c r="B263" s="165" t="s">
        <v>1208</v>
      </c>
      <c r="C263" s="1127"/>
      <c r="D263" s="1182">
        <f>SUM(D86)</f>
        <v>1000</v>
      </c>
      <c r="E263" s="1022"/>
    </row>
    <row r="264" spans="1:5" s="163" customFormat="1" ht="13.5" thickBot="1">
      <c r="A264" s="147"/>
      <c r="B264" s="152" t="s">
        <v>757</v>
      </c>
      <c r="C264" s="217">
        <f>SUM(C261:C262)</f>
        <v>997050</v>
      </c>
      <c r="D264" s="1175">
        <f>SUM(D261:D263)</f>
        <v>1256000</v>
      </c>
      <c r="E264" s="1019">
        <f>SUM(D264/C264)</f>
        <v>1.2597161626799058</v>
      </c>
    </row>
    <row r="265" spans="1:5" s="163" customFormat="1" ht="12.75">
      <c r="A265" s="140">
        <v>1560</v>
      </c>
      <c r="B265" s="155" t="s">
        <v>758</v>
      </c>
      <c r="C265" s="220">
        <f>SUM(C88)</f>
        <v>40000</v>
      </c>
      <c r="D265" s="1176">
        <f>SUM(D88+D136)</f>
        <v>31500</v>
      </c>
      <c r="E265" s="1023">
        <f>SUM(D265/C265)</f>
        <v>0.7875</v>
      </c>
    </row>
    <row r="266" spans="1:5" s="163" customFormat="1" ht="12.75">
      <c r="A266" s="262">
        <v>1561</v>
      </c>
      <c r="B266" s="143" t="s">
        <v>759</v>
      </c>
      <c r="C266" s="374">
        <f>SUM(C92)</f>
        <v>0</v>
      </c>
      <c r="D266" s="1183">
        <f>SUM(D92)</f>
        <v>0</v>
      </c>
      <c r="E266" s="360"/>
    </row>
    <row r="267" spans="1:5" s="163" customFormat="1" ht="13.5" thickBot="1">
      <c r="A267" s="697">
        <v>1562</v>
      </c>
      <c r="B267" s="698" t="s">
        <v>946</v>
      </c>
      <c r="C267" s="699">
        <f>C93</f>
        <v>0</v>
      </c>
      <c r="D267" s="1177">
        <f>D93</f>
        <v>0</v>
      </c>
      <c r="E267" s="1020"/>
    </row>
    <row r="268" spans="1:5" s="163" customFormat="1" ht="13.5" thickBot="1">
      <c r="A268" s="330"/>
      <c r="B268" s="306" t="s">
        <v>760</v>
      </c>
      <c r="C268" s="311">
        <f>SUM(C265:C267)</f>
        <v>40000</v>
      </c>
      <c r="D268" s="1180">
        <f>SUM(D265:D267)</f>
        <v>31500</v>
      </c>
      <c r="E268" s="1024">
        <f>SUM(D268/C268)</f>
        <v>0.7875</v>
      </c>
    </row>
    <row r="269" spans="1:5" s="163" customFormat="1" ht="16.5" thickBot="1" thickTop="1">
      <c r="A269" s="329"/>
      <c r="B269" s="310" t="s">
        <v>529</v>
      </c>
      <c r="C269" s="308">
        <f>SUM(C260+C264+C268)</f>
        <v>2838585</v>
      </c>
      <c r="D269" s="1184">
        <f>SUM(D260+D264+D268)</f>
        <v>1818570</v>
      </c>
      <c r="E269" s="1025">
        <f>SUM(D269/C269)</f>
        <v>0.6406607517477898</v>
      </c>
    </row>
    <row r="270" spans="1:5" s="163" customFormat="1" ht="13.5" thickTop="1">
      <c r="A270" s="140">
        <v>1570</v>
      </c>
      <c r="B270" s="141" t="s">
        <v>761</v>
      </c>
      <c r="C270" s="220">
        <f>SUM(C183+C139+C98+C224)</f>
        <v>0</v>
      </c>
      <c r="D270" s="1176">
        <f>SUM(D183+D139+D98+D224)</f>
        <v>0</v>
      </c>
      <c r="E270" s="1017"/>
    </row>
    <row r="271" spans="1:5" s="163" customFormat="1" ht="13.5" thickBot="1">
      <c r="A271" s="144">
        <v>1571</v>
      </c>
      <c r="B271" s="145" t="s">
        <v>716</v>
      </c>
      <c r="C271" s="223">
        <f>SUM(C225+C184+C140)</f>
        <v>5554884</v>
      </c>
      <c r="D271" s="1177">
        <f>SUM(D225+D184+D140)</f>
        <v>5819243</v>
      </c>
      <c r="E271" s="1018">
        <f>SUM(D271/C271)</f>
        <v>1.0475903727242548</v>
      </c>
    </row>
    <row r="272" spans="1:5" s="163" customFormat="1" ht="14.25" thickBot="1">
      <c r="A272" s="147"/>
      <c r="B272" s="327" t="s">
        <v>521</v>
      </c>
      <c r="C272" s="217">
        <f>SUM(C270:C271)</f>
        <v>5554884</v>
      </c>
      <c r="D272" s="1175">
        <f>SUM(D270:D271)</f>
        <v>5819243</v>
      </c>
      <c r="E272" s="1019">
        <f>SUM(D272/C272)</f>
        <v>1.0475903727242548</v>
      </c>
    </row>
    <row r="273" spans="1:5" s="163" customFormat="1" ht="12.75">
      <c r="A273" s="140">
        <v>1580</v>
      </c>
      <c r="B273" s="141" t="s">
        <v>762</v>
      </c>
      <c r="C273" s="220">
        <f>SUM(C101)</f>
        <v>0</v>
      </c>
      <c r="D273" s="1176">
        <f>SUM(D101)</f>
        <v>0</v>
      </c>
      <c r="E273" s="1017"/>
    </row>
    <row r="274" spans="1:5" s="163" customFormat="1" ht="12" customHeight="1">
      <c r="A274" s="139">
        <v>1581</v>
      </c>
      <c r="B274" s="137" t="s">
        <v>761</v>
      </c>
      <c r="C274" s="218">
        <f>SUM(C102+C143)</f>
        <v>586993</v>
      </c>
      <c r="D274" s="1130">
        <f>SUM(D102+D143+D187)</f>
        <v>600000</v>
      </c>
      <c r="E274" s="1016">
        <f>SUM(D274/C274)</f>
        <v>1.022158696952093</v>
      </c>
    </row>
    <row r="275" spans="1:5" s="163" customFormat="1" ht="13.5" thickBot="1">
      <c r="A275" s="144">
        <v>1582</v>
      </c>
      <c r="B275" s="145" t="s">
        <v>716</v>
      </c>
      <c r="C275" s="223">
        <f>SUM(C229+C188+C144)</f>
        <v>170300</v>
      </c>
      <c r="D275" s="1177">
        <f>SUM(D229+D188+D144)</f>
        <v>145000</v>
      </c>
      <c r="E275" s="1018">
        <f>SUM(D275/C275)</f>
        <v>0.8514386376981797</v>
      </c>
    </row>
    <row r="276" spans="1:5" s="163" customFormat="1" ht="13.5" thickBot="1">
      <c r="A276" s="147"/>
      <c r="B276" s="204" t="s">
        <v>764</v>
      </c>
      <c r="C276" s="217">
        <f>SUM(C273:C275)</f>
        <v>757293</v>
      </c>
      <c r="D276" s="1175">
        <f>SUM(D273:D275)</f>
        <v>745000</v>
      </c>
      <c r="E276" s="1019">
        <f>SUM(D276/C276)</f>
        <v>0.9837671812627345</v>
      </c>
    </row>
    <row r="277" spans="1:8" s="163" customFormat="1" ht="18.75" customHeight="1" thickBot="1">
      <c r="A277" s="147"/>
      <c r="B277" s="212" t="s">
        <v>518</v>
      </c>
      <c r="C277" s="900">
        <f>SUM(C255+C269+C273+C274+C270)</f>
        <v>14871960</v>
      </c>
      <c r="D277" s="1185">
        <f>SUM(D255+D269+D273+D274+D270)</f>
        <v>14116469</v>
      </c>
      <c r="E277" s="1021">
        <f>SUM(D277/C277)</f>
        <v>0.9492003071552102</v>
      </c>
      <c r="F277" s="373"/>
      <c r="H277" s="693"/>
    </row>
    <row r="278" ht="11.25">
      <c r="H278" s="166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7" max="255" man="1"/>
    <brk id="126" max="255" man="1"/>
    <brk id="1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9">
      <selection activeCell="F21" sqref="F21:F23"/>
    </sheetView>
  </sheetViews>
  <sheetFormatPr defaultColWidth="9.125" defaultRowHeight="12.75"/>
  <cols>
    <col min="1" max="1" width="9.125" style="892" customWidth="1"/>
    <col min="2" max="2" width="31.875" style="892" customWidth="1"/>
    <col min="3" max="3" width="13.875" style="892" customWidth="1"/>
    <col min="4" max="4" width="12.875" style="892" customWidth="1"/>
    <col min="5" max="5" width="13.125" style="892" customWidth="1"/>
    <col min="6" max="6" width="13.875" style="892" customWidth="1"/>
    <col min="7" max="16384" width="9.125" style="892" customWidth="1"/>
  </cols>
  <sheetData>
    <row r="2" spans="2:6" ht="12.75">
      <c r="B2" s="1516" t="s">
        <v>149</v>
      </c>
      <c r="C2" s="1329"/>
      <c r="D2" s="1329"/>
      <c r="E2" s="1329"/>
      <c r="F2" s="1329"/>
    </row>
    <row r="3" spans="2:6" ht="12">
      <c r="B3" s="1517" t="s">
        <v>150</v>
      </c>
      <c r="C3" s="1518"/>
      <c r="D3" s="1518"/>
      <c r="E3" s="1518"/>
      <c r="F3" s="1518"/>
    </row>
    <row r="4" spans="2:6" ht="12">
      <c r="B4" s="1518"/>
      <c r="C4" s="1518"/>
      <c r="D4" s="1518"/>
      <c r="E4" s="1518"/>
      <c r="F4" s="1518"/>
    </row>
    <row r="5" spans="2:6" ht="12">
      <c r="B5" s="893"/>
      <c r="C5" s="893"/>
      <c r="D5" s="893"/>
      <c r="E5" s="893"/>
      <c r="F5" s="893"/>
    </row>
    <row r="6" ht="12.75">
      <c r="F6" s="894" t="s">
        <v>930</v>
      </c>
    </row>
    <row r="7" spans="2:6" ht="12.75" customHeight="1">
      <c r="B7" s="1519" t="s">
        <v>151</v>
      </c>
      <c r="C7" s="1520" t="s">
        <v>1180</v>
      </c>
      <c r="D7" s="1520" t="s">
        <v>152</v>
      </c>
      <c r="E7" s="1520" t="s">
        <v>181</v>
      </c>
      <c r="F7" s="1520" t="s">
        <v>1181</v>
      </c>
    </row>
    <row r="8" spans="2:6" ht="30.75" customHeight="1">
      <c r="B8" s="1519"/>
      <c r="C8" s="1520"/>
      <c r="D8" s="1520"/>
      <c r="E8" s="1520"/>
      <c r="F8" s="1520"/>
    </row>
    <row r="9" spans="2:6" ht="12.75" customHeight="1">
      <c r="B9" s="1522" t="s">
        <v>1205</v>
      </c>
      <c r="C9" s="1521">
        <v>7327124</v>
      </c>
      <c r="D9" s="1521">
        <v>7327124</v>
      </c>
      <c r="E9" s="1521">
        <v>7327124</v>
      </c>
      <c r="F9" s="1521">
        <v>7327124</v>
      </c>
    </row>
    <row r="10" spans="2:6" ht="12.75" customHeight="1">
      <c r="B10" s="1522"/>
      <c r="C10" s="1521"/>
      <c r="D10" s="1521"/>
      <c r="E10" s="1521"/>
      <c r="F10" s="1521"/>
    </row>
    <row r="11" spans="2:6" ht="27" customHeight="1">
      <c r="B11" s="1522"/>
      <c r="C11" s="1521"/>
      <c r="D11" s="1521"/>
      <c r="E11" s="1521"/>
      <c r="F11" s="1521"/>
    </row>
    <row r="12" spans="2:6" ht="12">
      <c r="B12" s="1522" t="s">
        <v>153</v>
      </c>
      <c r="C12" s="1521">
        <v>620000</v>
      </c>
      <c r="D12" s="1521">
        <v>620000</v>
      </c>
      <c r="E12" s="1521">
        <v>620000</v>
      </c>
      <c r="F12" s="1521">
        <v>620000</v>
      </c>
    </row>
    <row r="13" spans="2:6" ht="12">
      <c r="B13" s="1522"/>
      <c r="C13" s="1521"/>
      <c r="D13" s="1521"/>
      <c r="E13" s="1521"/>
      <c r="F13" s="1521"/>
    </row>
    <row r="14" spans="2:6" ht="60" customHeight="1">
      <c r="B14" s="1522"/>
      <c r="C14" s="1521"/>
      <c r="D14" s="1521"/>
      <c r="E14" s="1521"/>
      <c r="F14" s="1521"/>
    </row>
    <row r="15" spans="2:6" ht="12.75" customHeight="1">
      <c r="B15" s="1522" t="s">
        <v>154</v>
      </c>
      <c r="C15" s="1526">
        <v>20000</v>
      </c>
      <c r="D15" s="1523" t="s">
        <v>155</v>
      </c>
      <c r="E15" s="1523" t="s">
        <v>155</v>
      </c>
      <c r="F15" s="1523" t="s">
        <v>155</v>
      </c>
    </row>
    <row r="16" spans="2:6" ht="12.75" customHeight="1">
      <c r="B16" s="1522"/>
      <c r="C16" s="1527"/>
      <c r="D16" s="1524"/>
      <c r="E16" s="1524"/>
      <c r="F16" s="1524"/>
    </row>
    <row r="17" spans="2:6" ht="27" customHeight="1">
      <c r="B17" s="1522"/>
      <c r="C17" s="1528"/>
      <c r="D17" s="1525"/>
      <c r="E17" s="1525"/>
      <c r="F17" s="1525"/>
    </row>
    <row r="18" spans="2:6" ht="12.75" customHeight="1">
      <c r="B18" s="1522" t="s">
        <v>1209</v>
      </c>
      <c r="C18" s="1521">
        <v>1256000</v>
      </c>
      <c r="D18" s="1521">
        <v>1255000</v>
      </c>
      <c r="E18" s="1521">
        <v>1255000</v>
      </c>
      <c r="F18" s="1521">
        <v>1255000</v>
      </c>
    </row>
    <row r="19" spans="2:6" ht="15.75" customHeight="1">
      <c r="B19" s="1522"/>
      <c r="C19" s="1521"/>
      <c r="D19" s="1521"/>
      <c r="E19" s="1521"/>
      <c r="F19" s="1521"/>
    </row>
    <row r="20" spans="2:6" ht="43.5" customHeight="1">
      <c r="B20" s="1522"/>
      <c r="C20" s="1521"/>
      <c r="D20" s="1521"/>
      <c r="E20" s="1521"/>
      <c r="F20" s="1521"/>
    </row>
    <row r="21" spans="2:6" ht="12.75" customHeight="1">
      <c r="B21" s="1522" t="s">
        <v>156</v>
      </c>
      <c r="C21" s="1521">
        <v>350116</v>
      </c>
      <c r="D21" s="1521">
        <v>350116</v>
      </c>
      <c r="E21" s="1521">
        <v>350116</v>
      </c>
      <c r="F21" s="1521">
        <v>350116</v>
      </c>
    </row>
    <row r="22" spans="2:6" ht="12.75" customHeight="1">
      <c r="B22" s="1522"/>
      <c r="C22" s="1521"/>
      <c r="D22" s="1521"/>
      <c r="E22" s="1521"/>
      <c r="F22" s="1521"/>
    </row>
    <row r="23" spans="2:6" ht="27" customHeight="1">
      <c r="B23" s="1522"/>
      <c r="C23" s="1521"/>
      <c r="D23" s="1521"/>
      <c r="E23" s="1521"/>
      <c r="F23" s="1521"/>
    </row>
    <row r="24" spans="2:6" ht="12.75" customHeight="1">
      <c r="B24" s="1522" t="s">
        <v>1206</v>
      </c>
      <c r="C24" s="1523" t="s">
        <v>155</v>
      </c>
      <c r="D24" s="1523" t="s">
        <v>155</v>
      </c>
      <c r="E24" s="1523" t="s">
        <v>155</v>
      </c>
      <c r="F24" s="1523" t="s">
        <v>155</v>
      </c>
    </row>
    <row r="25" spans="2:6" ht="12.75" customHeight="1">
      <c r="B25" s="1522"/>
      <c r="C25" s="1524"/>
      <c r="D25" s="1524"/>
      <c r="E25" s="1524"/>
      <c r="F25" s="1524"/>
    </row>
    <row r="26" spans="2:6" ht="27" customHeight="1">
      <c r="B26" s="1522"/>
      <c r="C26" s="1525"/>
      <c r="D26" s="1525"/>
      <c r="E26" s="1525"/>
      <c r="F26" s="1525"/>
    </row>
    <row r="27" spans="2:6" ht="12.75" customHeight="1">
      <c r="B27" s="1532" t="s">
        <v>683</v>
      </c>
      <c r="C27" s="1529">
        <f>SUM(C9:C26)</f>
        <v>9573240</v>
      </c>
      <c r="D27" s="1529">
        <f>SUM(D9:D26)</f>
        <v>9552240</v>
      </c>
      <c r="E27" s="1529">
        <f>SUM(E9:E26)</f>
        <v>9552240</v>
      </c>
      <c r="F27" s="1529">
        <f>SUM(F9:F26)</f>
        <v>9552240</v>
      </c>
    </row>
    <row r="28" spans="2:6" ht="12.75" customHeight="1">
      <c r="B28" s="1532"/>
      <c r="C28" s="1529"/>
      <c r="D28" s="1529"/>
      <c r="E28" s="1529"/>
      <c r="F28" s="1529"/>
    </row>
    <row r="29" spans="2:6" ht="27.75" customHeight="1" thickBot="1">
      <c r="B29" s="1533"/>
      <c r="C29" s="1530"/>
      <c r="D29" s="1530"/>
      <c r="E29" s="1530"/>
      <c r="F29" s="1530"/>
    </row>
    <row r="30" spans="2:6" ht="21" customHeight="1" thickTop="1">
      <c r="B30" s="1531" t="s">
        <v>157</v>
      </c>
      <c r="C30" s="1534">
        <v>52487</v>
      </c>
      <c r="D30" s="1534">
        <v>51971</v>
      </c>
      <c r="E30" s="1534">
        <v>51467</v>
      </c>
      <c r="F30" s="1534">
        <v>50962</v>
      </c>
    </row>
    <row r="31" spans="1:6" ht="18.75" customHeight="1">
      <c r="A31" s="895"/>
      <c r="B31" s="1532"/>
      <c r="C31" s="1529"/>
      <c r="D31" s="1529"/>
      <c r="E31" s="1529"/>
      <c r="F31" s="1529"/>
    </row>
    <row r="32" spans="2:6" ht="18.75" customHeight="1" thickBot="1">
      <c r="B32" s="1533"/>
      <c r="C32" s="1530"/>
      <c r="D32" s="1530"/>
      <c r="E32" s="1530"/>
      <c r="F32" s="1530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6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2"/>
  <sheetViews>
    <sheetView zoomScalePageLayoutView="0" workbookViewId="0" topLeftCell="A250">
      <selection activeCell="G250" sqref="A250:IV250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</cols>
  <sheetData>
    <row r="1" spans="1:6" ht="12">
      <c r="A1" s="1563" t="s">
        <v>334</v>
      </c>
      <c r="B1" s="1563"/>
      <c r="C1" s="1563"/>
      <c r="D1" s="1563"/>
      <c r="E1" s="1563"/>
      <c r="F1" s="1563"/>
    </row>
    <row r="2" spans="1:6" ht="12">
      <c r="A2" s="1563" t="s">
        <v>335</v>
      </c>
      <c r="B2" s="1563"/>
      <c r="C2" s="1563"/>
      <c r="D2" s="1563"/>
      <c r="E2" s="1563"/>
      <c r="F2" s="1563"/>
    </row>
    <row r="4" ht="12">
      <c r="F4" s="917" t="s">
        <v>930</v>
      </c>
    </row>
    <row r="5" spans="1:7" ht="13.5">
      <c r="A5" s="1535" t="s">
        <v>199</v>
      </c>
      <c r="B5" s="1536" t="s">
        <v>200</v>
      </c>
      <c r="C5" s="1536"/>
      <c r="D5" s="1536"/>
      <c r="E5" s="1536"/>
      <c r="F5" s="1537">
        <f>SUM(F8:F16)</f>
        <v>2190254</v>
      </c>
      <c r="G5" s="915"/>
    </row>
    <row r="6" spans="1:7" ht="13.5">
      <c r="A6" s="1535"/>
      <c r="B6" s="1536"/>
      <c r="C6" s="1536"/>
      <c r="D6" s="1536"/>
      <c r="E6" s="1536"/>
      <c r="F6" s="1538"/>
      <c r="G6" s="915"/>
    </row>
    <row r="7" spans="1:7" ht="13.5">
      <c r="A7" s="1535"/>
      <c r="B7" s="1536"/>
      <c r="C7" s="1536"/>
      <c r="D7" s="1536"/>
      <c r="E7" s="1536"/>
      <c r="F7" s="1539"/>
      <c r="G7" s="915"/>
    </row>
    <row r="8" spans="1:7" ht="13.5">
      <c r="A8" s="1564">
        <v>3200</v>
      </c>
      <c r="B8" s="1564"/>
      <c r="C8" s="1560" t="s">
        <v>596</v>
      </c>
      <c r="D8" s="1561"/>
      <c r="E8" s="1562"/>
      <c r="F8" s="916">
        <f>SUM('3c.m.'!D193)</f>
        <v>84378</v>
      </c>
      <c r="G8" s="915"/>
    </row>
    <row r="9" spans="1:7" ht="13.5">
      <c r="A9" s="1564">
        <v>3201</v>
      </c>
      <c r="B9" s="1564"/>
      <c r="C9" s="1560" t="s">
        <v>905</v>
      </c>
      <c r="D9" s="1561"/>
      <c r="E9" s="1562"/>
      <c r="F9" s="916">
        <f>SUM('3c.m.'!D201)</f>
        <v>108300</v>
      </c>
      <c r="G9" s="915"/>
    </row>
    <row r="10" spans="1:7" ht="13.5">
      <c r="A10" s="1540">
        <v>3208</v>
      </c>
      <c r="B10" s="1540"/>
      <c r="C10" s="1541" t="s">
        <v>700</v>
      </c>
      <c r="D10" s="1542"/>
      <c r="E10" s="1543"/>
      <c r="F10" s="916">
        <f>SUM('3c.m.'!D259)</f>
        <v>40000</v>
      </c>
      <c r="G10" s="915"/>
    </row>
    <row r="11" spans="1:7" ht="13.5">
      <c r="A11" s="1540">
        <v>3209</v>
      </c>
      <c r="B11" s="1540"/>
      <c r="C11" s="1541" t="s">
        <v>541</v>
      </c>
      <c r="D11" s="1542"/>
      <c r="E11" s="1543"/>
      <c r="F11" s="916">
        <f>SUM('3c.m.'!D267)</f>
        <v>10000</v>
      </c>
      <c r="G11" s="915"/>
    </row>
    <row r="12" spans="1:7" ht="13.5">
      <c r="A12" s="1540">
        <v>3223</v>
      </c>
      <c r="B12" s="1540"/>
      <c r="C12" s="1541" t="s">
        <v>547</v>
      </c>
      <c r="D12" s="1542"/>
      <c r="E12" s="1543"/>
      <c r="F12" s="916">
        <f>SUM('3c.m.'!D328)</f>
        <v>20000</v>
      </c>
      <c r="G12" s="915"/>
    </row>
    <row r="13" spans="1:7" ht="13.5">
      <c r="A13" s="1540">
        <v>3000</v>
      </c>
      <c r="B13" s="1540"/>
      <c r="C13" s="1541" t="s">
        <v>313</v>
      </c>
      <c r="D13" s="1542"/>
      <c r="E13" s="1543"/>
      <c r="F13" s="916">
        <f>SUM('3a.m.'!D55)</f>
        <v>1683576</v>
      </c>
      <c r="G13" s="915"/>
    </row>
    <row r="14" spans="1:7" ht="13.5">
      <c r="A14" s="1540">
        <v>1801</v>
      </c>
      <c r="B14" s="1540"/>
      <c r="C14" s="1541" t="s">
        <v>325</v>
      </c>
      <c r="D14" s="1542"/>
      <c r="E14" s="1543"/>
      <c r="F14" s="916">
        <f>SUM('1c.mell '!D80)</f>
        <v>45000</v>
      </c>
      <c r="G14" s="915"/>
    </row>
    <row r="15" spans="1:7" ht="13.5">
      <c r="A15" s="1540">
        <v>1806</v>
      </c>
      <c r="B15" s="1540"/>
      <c r="C15" s="1541" t="s">
        <v>448</v>
      </c>
      <c r="D15" s="1542"/>
      <c r="E15" s="1543"/>
      <c r="F15" s="916">
        <f>SUM('1c.mell '!D86)</f>
        <v>12000</v>
      </c>
      <c r="G15" s="915"/>
    </row>
    <row r="16" spans="1:7" ht="13.5">
      <c r="A16" s="1540">
        <v>1804</v>
      </c>
      <c r="B16" s="1540"/>
      <c r="C16" s="1541" t="s">
        <v>326</v>
      </c>
      <c r="D16" s="1542"/>
      <c r="E16" s="1543"/>
      <c r="F16" s="916">
        <f>SUM('1c.mell '!D84)</f>
        <v>187000</v>
      </c>
      <c r="G16" s="915"/>
    </row>
    <row r="17" spans="1:7" ht="13.5">
      <c r="A17" s="1535" t="s">
        <v>201</v>
      </c>
      <c r="B17" s="1536" t="s">
        <v>202</v>
      </c>
      <c r="C17" s="1536"/>
      <c r="D17" s="1536"/>
      <c r="E17" s="1536"/>
      <c r="F17" s="1537">
        <f>SUM(F20:F46)</f>
        <v>3855683</v>
      </c>
      <c r="G17" s="915"/>
    </row>
    <row r="18" spans="1:7" ht="13.5">
      <c r="A18" s="1535"/>
      <c r="B18" s="1536"/>
      <c r="C18" s="1536"/>
      <c r="D18" s="1536"/>
      <c r="E18" s="1536"/>
      <c r="F18" s="1538"/>
      <c r="G18" s="915"/>
    </row>
    <row r="19" spans="1:7" ht="13.5">
      <c r="A19" s="1555"/>
      <c r="B19" s="1536"/>
      <c r="C19" s="1536"/>
      <c r="D19" s="1536"/>
      <c r="E19" s="1536"/>
      <c r="F19" s="1539"/>
      <c r="G19" s="915"/>
    </row>
    <row r="20" spans="1:7" ht="13.5">
      <c r="A20" s="1540">
        <v>3111</v>
      </c>
      <c r="B20" s="1540"/>
      <c r="C20" s="1541" t="s">
        <v>658</v>
      </c>
      <c r="D20" s="1542"/>
      <c r="E20" s="1543"/>
      <c r="F20" s="918">
        <f>SUM('3c.m.'!D61)</f>
        <v>650000</v>
      </c>
      <c r="G20" s="915"/>
    </row>
    <row r="21" spans="1:7" ht="13.5">
      <c r="A21" s="1540">
        <v>3114</v>
      </c>
      <c r="B21" s="1540"/>
      <c r="C21" s="1541" t="s">
        <v>604</v>
      </c>
      <c r="D21" s="1542"/>
      <c r="E21" s="1543"/>
      <c r="F21" s="918">
        <f>SUM('3c.m.'!D77)</f>
        <v>100000</v>
      </c>
      <c r="G21" s="915"/>
    </row>
    <row r="22" spans="1:7" ht="13.5">
      <c r="A22" s="1540">
        <v>3121</v>
      </c>
      <c r="B22" s="1540"/>
      <c r="C22" s="1541" t="s">
        <v>694</v>
      </c>
      <c r="D22" s="1542"/>
      <c r="E22" s="1543"/>
      <c r="F22" s="918">
        <f>SUM('3c.m.'!D95)</f>
        <v>5000</v>
      </c>
      <c r="G22" s="915"/>
    </row>
    <row r="23" spans="1:7" ht="13.5">
      <c r="A23" s="1540">
        <v>3122</v>
      </c>
      <c r="B23" s="1540"/>
      <c r="C23" s="1541" t="s">
        <v>685</v>
      </c>
      <c r="D23" s="1542"/>
      <c r="E23" s="1543"/>
      <c r="F23" s="918">
        <f>SUM('3c.m.'!D103)</f>
        <v>25000</v>
      </c>
      <c r="G23" s="915"/>
    </row>
    <row r="24" spans="1:7" ht="13.5">
      <c r="A24" s="1540">
        <v>3123</v>
      </c>
      <c r="B24" s="1540"/>
      <c r="C24" s="1541" t="s">
        <v>603</v>
      </c>
      <c r="D24" s="1542"/>
      <c r="E24" s="1543"/>
      <c r="F24" s="916">
        <f>SUM('3c.m.'!D111)</f>
        <v>15000</v>
      </c>
      <c r="G24" s="915"/>
    </row>
    <row r="25" spans="1:7" ht="13.5">
      <c r="A25" s="1540">
        <v>3124</v>
      </c>
      <c r="B25" s="1540"/>
      <c r="C25" s="1541" t="s">
        <v>606</v>
      </c>
      <c r="D25" s="1542"/>
      <c r="E25" s="1543"/>
      <c r="F25" s="916">
        <f>SUM('3c.m.'!D119)</f>
        <v>5000</v>
      </c>
      <c r="G25" s="915"/>
    </row>
    <row r="26" spans="1:7" ht="13.5">
      <c r="A26" s="1540">
        <v>3125</v>
      </c>
      <c r="B26" s="1540"/>
      <c r="C26" s="1541" t="s">
        <v>485</v>
      </c>
      <c r="D26" s="1542"/>
      <c r="E26" s="1543"/>
      <c r="F26" s="916">
        <f>SUM('3c.m.'!D127)</f>
        <v>10000</v>
      </c>
      <c r="G26" s="915"/>
    </row>
    <row r="27" spans="1:6" ht="13.5">
      <c r="A27" s="1540">
        <v>3211</v>
      </c>
      <c r="B27" s="1540"/>
      <c r="C27" s="1541" t="s">
        <v>471</v>
      </c>
      <c r="D27" s="1542"/>
      <c r="E27" s="1543"/>
      <c r="F27" s="919">
        <f>SUM('3c.m.'!D284)</f>
        <v>243396</v>
      </c>
    </row>
    <row r="28" spans="1:6" ht="13.5">
      <c r="A28" s="1540">
        <v>3213</v>
      </c>
      <c r="B28" s="1540"/>
      <c r="C28" s="1541" t="s">
        <v>894</v>
      </c>
      <c r="D28" s="1542"/>
      <c r="E28" s="1543"/>
      <c r="F28" s="920">
        <f>SUM('3c.m.'!D300)</f>
        <v>601700</v>
      </c>
    </row>
    <row r="29" spans="1:6" ht="13.5">
      <c r="A29" s="1540">
        <v>3911</v>
      </c>
      <c r="B29" s="1540"/>
      <c r="C29" s="1541" t="s">
        <v>294</v>
      </c>
      <c r="D29" s="1542"/>
      <c r="E29" s="1543"/>
      <c r="F29" s="920">
        <f>SUM('3d.m.'!D9)</f>
        <v>15000</v>
      </c>
    </row>
    <row r="30" spans="1:6" ht="13.5">
      <c r="A30" s="1540">
        <v>3925</v>
      </c>
      <c r="B30" s="1540"/>
      <c r="C30" s="1541" t="s">
        <v>297</v>
      </c>
      <c r="D30" s="1542"/>
      <c r="E30" s="1543"/>
      <c r="F30" s="920">
        <f>SUM('3d.m.'!D14)</f>
        <v>398000</v>
      </c>
    </row>
    <row r="31" spans="1:6" ht="13.5">
      <c r="A31" s="1540">
        <v>4114</v>
      </c>
      <c r="B31" s="1540"/>
      <c r="C31" s="1541" t="s">
        <v>686</v>
      </c>
      <c r="D31" s="1542"/>
      <c r="E31" s="1543"/>
      <c r="F31" s="920">
        <f>SUM('4.mell.'!D17)</f>
        <v>600000</v>
      </c>
    </row>
    <row r="32" spans="1:6" ht="13.5">
      <c r="A32" s="1540">
        <v>4119</v>
      </c>
      <c r="B32" s="1540"/>
      <c r="C32" s="1541" t="s">
        <v>307</v>
      </c>
      <c r="D32" s="1542"/>
      <c r="E32" s="1543"/>
      <c r="F32" s="920">
        <f>SUM('4.mell.'!D19)</f>
        <v>225000</v>
      </c>
    </row>
    <row r="33" spans="1:6" ht="13.5">
      <c r="A33" s="1540">
        <v>4121</v>
      </c>
      <c r="B33" s="1540"/>
      <c r="C33" s="1541" t="s">
        <v>371</v>
      </c>
      <c r="D33" s="1542"/>
      <c r="E33" s="1543"/>
      <c r="F33" s="920">
        <f>SUM('4.mell.'!D21)</f>
        <v>40000</v>
      </c>
    </row>
    <row r="34" spans="1:6" ht="13.5">
      <c r="A34" s="1540">
        <v>4015</v>
      </c>
      <c r="B34" s="1540"/>
      <c r="C34" s="1541" t="s">
        <v>1190</v>
      </c>
      <c r="D34" s="1542"/>
      <c r="E34" s="1543"/>
      <c r="F34" s="920">
        <f>SUM('4.mell.'!D12)</f>
        <v>1500</v>
      </c>
    </row>
    <row r="35" spans="1:6" ht="13.5">
      <c r="A35" s="1540">
        <v>4122</v>
      </c>
      <c r="B35" s="1540"/>
      <c r="C35" s="1541" t="s">
        <v>370</v>
      </c>
      <c r="D35" s="1542"/>
      <c r="E35" s="1543"/>
      <c r="F35" s="920">
        <f>SUM('4.mell.'!D24)</f>
        <v>132700</v>
      </c>
    </row>
    <row r="36" spans="1:6" ht="13.5">
      <c r="A36" s="1540">
        <v>4124</v>
      </c>
      <c r="B36" s="1540"/>
      <c r="C36" s="1541" t="s">
        <v>366</v>
      </c>
      <c r="D36" s="1542"/>
      <c r="E36" s="1543"/>
      <c r="F36" s="920">
        <f>SUM('4.mell.'!D26)</f>
        <v>10000</v>
      </c>
    </row>
    <row r="37" spans="1:6" ht="13.5">
      <c r="A37" s="1540">
        <v>3115</v>
      </c>
      <c r="B37" s="1540"/>
      <c r="C37" s="1541" t="s">
        <v>1148</v>
      </c>
      <c r="D37" s="1542"/>
      <c r="E37" s="1543"/>
      <c r="F37" s="920">
        <v>20000</v>
      </c>
    </row>
    <row r="38" spans="1:6" ht="13.5">
      <c r="A38" s="1540">
        <v>4131</v>
      </c>
      <c r="B38" s="1540"/>
      <c r="C38" s="1541" t="s">
        <v>821</v>
      </c>
      <c r="D38" s="1542"/>
      <c r="E38" s="1543"/>
      <c r="F38" s="920">
        <f>SUM('4.mell.'!D28)</f>
        <v>50000</v>
      </c>
    </row>
    <row r="39" spans="1:6" ht="13.5">
      <c r="A39" s="1540">
        <v>4133</v>
      </c>
      <c r="B39" s="1540"/>
      <c r="C39" s="1541" t="s">
        <v>822</v>
      </c>
      <c r="D39" s="1542"/>
      <c r="E39" s="1543"/>
      <c r="F39" s="920">
        <f>SUM('4.mell.'!D34)</f>
        <v>150000</v>
      </c>
    </row>
    <row r="40" spans="1:6" ht="13.5">
      <c r="A40" s="1540">
        <v>4135</v>
      </c>
      <c r="B40" s="1540"/>
      <c r="C40" s="1541" t="s">
        <v>823</v>
      </c>
      <c r="D40" s="1542"/>
      <c r="E40" s="1543"/>
      <c r="F40" s="920">
        <f>SUM('4.mell.'!D35)</f>
        <v>120000</v>
      </c>
    </row>
    <row r="41" spans="1:6" ht="13.5">
      <c r="A41" s="1540">
        <v>4141</v>
      </c>
      <c r="B41" s="1540"/>
      <c r="C41" s="1541" t="s">
        <v>1111</v>
      </c>
      <c r="D41" s="1542"/>
      <c r="E41" s="1543"/>
      <c r="F41" s="920">
        <f>SUM('4.mell.'!D37)</f>
        <v>30000</v>
      </c>
    </row>
    <row r="42" spans="1:6" ht="13.5">
      <c r="A42" s="1540">
        <v>4136</v>
      </c>
      <c r="B42" s="1540"/>
      <c r="C42" s="1541" t="s">
        <v>1211</v>
      </c>
      <c r="D42" s="1542"/>
      <c r="E42" s="1543"/>
      <c r="F42" s="920">
        <f>SUM('4.mell.'!D36)</f>
        <v>62000</v>
      </c>
    </row>
    <row r="43" spans="1:6" ht="13.5">
      <c r="A43" s="1540">
        <v>4265</v>
      </c>
      <c r="B43" s="1540"/>
      <c r="C43" s="1541" t="s">
        <v>481</v>
      </c>
      <c r="D43" s="1542"/>
      <c r="E43" s="1543"/>
      <c r="F43" s="920">
        <f>SUM('4.mell.'!D60)</f>
        <v>210602</v>
      </c>
    </row>
    <row r="44" spans="1:6" ht="13.5">
      <c r="A44" s="1540">
        <v>4310</v>
      </c>
      <c r="B44" s="1540"/>
      <c r="C44" s="1541" t="s">
        <v>939</v>
      </c>
      <c r="D44" s="1542"/>
      <c r="E44" s="1543"/>
      <c r="F44" s="920">
        <f>SUM('4.mell.'!D65)</f>
        <v>25000</v>
      </c>
    </row>
    <row r="45" spans="1:6" ht="13.5">
      <c r="A45" s="1540">
        <v>1851</v>
      </c>
      <c r="B45" s="1540"/>
      <c r="C45" s="1541" t="s">
        <v>327</v>
      </c>
      <c r="D45" s="1542"/>
      <c r="E45" s="1543"/>
      <c r="F45" s="920">
        <f>SUM('1c.mell '!D120)</f>
        <v>48000</v>
      </c>
    </row>
    <row r="46" spans="1:6" ht="13.5">
      <c r="A46" s="1540">
        <v>1852</v>
      </c>
      <c r="B46" s="1540"/>
      <c r="C46" s="1541" t="s">
        <v>545</v>
      </c>
      <c r="D46" s="1542"/>
      <c r="E46" s="1543"/>
      <c r="F46" s="920">
        <f>SUM('1c.mell '!D73)</f>
        <v>62785</v>
      </c>
    </row>
    <row r="47" spans="1:6" ht="12">
      <c r="A47" s="1535" t="s">
        <v>411</v>
      </c>
      <c r="B47" s="1536" t="s">
        <v>412</v>
      </c>
      <c r="C47" s="1536"/>
      <c r="D47" s="1536"/>
      <c r="E47" s="1536"/>
      <c r="F47" s="1537">
        <f>SUM(F50)</f>
        <v>55512</v>
      </c>
    </row>
    <row r="48" spans="1:6" ht="12">
      <c r="A48" s="1535"/>
      <c r="B48" s="1536"/>
      <c r="C48" s="1536"/>
      <c r="D48" s="1536"/>
      <c r="E48" s="1536"/>
      <c r="F48" s="1538"/>
    </row>
    <row r="49" spans="1:6" ht="12">
      <c r="A49" s="1535"/>
      <c r="B49" s="1536"/>
      <c r="C49" s="1536"/>
      <c r="D49" s="1536"/>
      <c r="E49" s="1536"/>
      <c r="F49" s="1539"/>
    </row>
    <row r="50" spans="1:6" ht="13.5" customHeight="1">
      <c r="A50" s="1540">
        <v>2985</v>
      </c>
      <c r="B50" s="1540"/>
      <c r="C50" s="1541" t="s">
        <v>1052</v>
      </c>
      <c r="D50" s="1542"/>
      <c r="E50" s="1543"/>
      <c r="F50" s="920">
        <v>55512</v>
      </c>
    </row>
    <row r="51" spans="1:6" ht="13.5" customHeight="1">
      <c r="A51" s="1535" t="s">
        <v>1213</v>
      </c>
      <c r="B51" s="1536" t="s">
        <v>1214</v>
      </c>
      <c r="C51" s="1536"/>
      <c r="D51" s="1536"/>
      <c r="E51" s="1536"/>
      <c r="F51" s="1537">
        <f>SUM(F54)</f>
        <v>543627</v>
      </c>
    </row>
    <row r="52" spans="1:6" ht="13.5" customHeight="1">
      <c r="A52" s="1535"/>
      <c r="B52" s="1536"/>
      <c r="C52" s="1536"/>
      <c r="D52" s="1536"/>
      <c r="E52" s="1536"/>
      <c r="F52" s="1538"/>
    </row>
    <row r="53" spans="1:6" ht="12" customHeight="1">
      <c r="A53" s="1535"/>
      <c r="B53" s="1536"/>
      <c r="C53" s="1536"/>
      <c r="D53" s="1536"/>
      <c r="E53" s="1536"/>
      <c r="F53" s="1539"/>
    </row>
    <row r="54" spans="1:6" ht="13.5">
      <c r="A54" s="1540">
        <v>3030</v>
      </c>
      <c r="B54" s="1540"/>
      <c r="C54" s="1541" t="s">
        <v>312</v>
      </c>
      <c r="D54" s="1542"/>
      <c r="E54" s="1543"/>
      <c r="F54" s="920">
        <f>SUM('3b.m.'!D48)</f>
        <v>543627</v>
      </c>
    </row>
    <row r="55" spans="1:6" ht="12">
      <c r="A55" s="1535" t="s">
        <v>203</v>
      </c>
      <c r="B55" s="1536" t="s">
        <v>491</v>
      </c>
      <c r="C55" s="1536"/>
      <c r="D55" s="1536"/>
      <c r="E55" s="1536"/>
      <c r="F55" s="1537">
        <f>SUM(F58:F60)</f>
        <v>37625</v>
      </c>
    </row>
    <row r="56" spans="1:6" ht="12">
      <c r="A56" s="1535"/>
      <c r="B56" s="1536"/>
      <c r="C56" s="1536"/>
      <c r="D56" s="1536"/>
      <c r="E56" s="1536"/>
      <c r="F56" s="1538"/>
    </row>
    <row r="57" spans="1:6" ht="12">
      <c r="A57" s="1535"/>
      <c r="B57" s="1536"/>
      <c r="C57" s="1536"/>
      <c r="D57" s="1536"/>
      <c r="E57" s="1536"/>
      <c r="F57" s="1539"/>
    </row>
    <row r="58" spans="1:6" ht="13.5">
      <c r="A58" s="1540">
        <v>3204</v>
      </c>
      <c r="B58" s="1540"/>
      <c r="C58" s="1541" t="s">
        <v>613</v>
      </c>
      <c r="D58" s="1542"/>
      <c r="E58" s="1543"/>
      <c r="F58" s="916">
        <f>SUM('3c.m.'!D226)</f>
        <v>4625</v>
      </c>
    </row>
    <row r="59" spans="1:6" ht="13.5">
      <c r="A59" s="1540">
        <v>3210</v>
      </c>
      <c r="B59" s="1540"/>
      <c r="C59" s="1541" t="s">
        <v>491</v>
      </c>
      <c r="D59" s="1542"/>
      <c r="E59" s="1543"/>
      <c r="F59" s="916">
        <f>SUM('3c.m.'!D275)</f>
        <v>3000</v>
      </c>
    </row>
    <row r="60" spans="1:6" ht="13.5">
      <c r="A60" s="1540">
        <v>5033</v>
      </c>
      <c r="B60" s="1540"/>
      <c r="C60" s="1541" t="s">
        <v>473</v>
      </c>
      <c r="D60" s="1542"/>
      <c r="E60" s="1543"/>
      <c r="F60" s="916">
        <f>SUM('5.mell. '!D18)</f>
        <v>30000</v>
      </c>
    </row>
    <row r="61" spans="1:6" ht="12">
      <c r="A61" s="1535" t="s">
        <v>292</v>
      </c>
      <c r="B61" s="1536" t="s">
        <v>293</v>
      </c>
      <c r="C61" s="1536"/>
      <c r="D61" s="1536"/>
      <c r="E61" s="1536"/>
      <c r="F61" s="1537">
        <f>SUM(F64)</f>
        <v>1000</v>
      </c>
    </row>
    <row r="62" spans="1:6" ht="12">
      <c r="A62" s="1535"/>
      <c r="B62" s="1536"/>
      <c r="C62" s="1536"/>
      <c r="D62" s="1536"/>
      <c r="E62" s="1536"/>
      <c r="F62" s="1538"/>
    </row>
    <row r="63" spans="1:6" ht="12">
      <c r="A63" s="1535"/>
      <c r="B63" s="1536"/>
      <c r="C63" s="1536"/>
      <c r="D63" s="1536"/>
      <c r="E63" s="1536"/>
      <c r="F63" s="1539"/>
    </row>
    <row r="64" spans="1:6" ht="13.5">
      <c r="A64" s="1540">
        <v>3452</v>
      </c>
      <c r="B64" s="1540"/>
      <c r="C64" s="1541" t="s">
        <v>301</v>
      </c>
      <c r="D64" s="1542"/>
      <c r="E64" s="1543"/>
      <c r="F64" s="916">
        <f>SUM('3c.m.'!D855)</f>
        <v>1000</v>
      </c>
    </row>
    <row r="65" spans="1:6" ht="12" customHeight="1">
      <c r="A65" s="1535" t="s">
        <v>319</v>
      </c>
      <c r="B65" s="1536" t="s">
        <v>320</v>
      </c>
      <c r="C65" s="1536"/>
      <c r="D65" s="1536"/>
      <c r="E65" s="1536"/>
      <c r="F65" s="1537">
        <f>SUM(F68)</f>
        <v>628315</v>
      </c>
    </row>
    <row r="66" spans="1:6" ht="12" customHeight="1">
      <c r="A66" s="1535"/>
      <c r="B66" s="1536"/>
      <c r="C66" s="1536"/>
      <c r="D66" s="1536"/>
      <c r="E66" s="1536"/>
      <c r="F66" s="1538"/>
    </row>
    <row r="67" spans="1:6" ht="12" customHeight="1">
      <c r="A67" s="1535"/>
      <c r="B67" s="1536"/>
      <c r="C67" s="1536"/>
      <c r="D67" s="1536"/>
      <c r="E67" s="1536"/>
      <c r="F67" s="1539"/>
    </row>
    <row r="68" spans="1:6" ht="13.5">
      <c r="A68" s="1540">
        <v>2795</v>
      </c>
      <c r="B68" s="1540"/>
      <c r="C68" s="1541" t="s">
        <v>321</v>
      </c>
      <c r="D68" s="1542"/>
      <c r="E68" s="1543"/>
      <c r="F68" s="916">
        <v>628315</v>
      </c>
    </row>
    <row r="69" spans="1:6" ht="12">
      <c r="A69" s="1535" t="s">
        <v>261</v>
      </c>
      <c r="B69" s="1536" t="s">
        <v>262</v>
      </c>
      <c r="C69" s="1536"/>
      <c r="D69" s="1536"/>
      <c r="E69" s="1536"/>
      <c r="F69" s="1537">
        <f>SUM(F72)</f>
        <v>25000</v>
      </c>
    </row>
    <row r="70" spans="1:6" ht="12">
      <c r="A70" s="1535"/>
      <c r="B70" s="1536"/>
      <c r="C70" s="1536"/>
      <c r="D70" s="1536"/>
      <c r="E70" s="1536"/>
      <c r="F70" s="1538"/>
    </row>
    <row r="71" spans="1:6" ht="12">
      <c r="A71" s="1535"/>
      <c r="B71" s="1536"/>
      <c r="C71" s="1536"/>
      <c r="D71" s="1536"/>
      <c r="E71" s="1536"/>
      <c r="F71" s="1539"/>
    </row>
    <row r="72" spans="1:6" ht="13.5">
      <c r="A72" s="1540">
        <v>3356</v>
      </c>
      <c r="B72" s="1540"/>
      <c r="C72" s="1541" t="s">
        <v>263</v>
      </c>
      <c r="D72" s="1542"/>
      <c r="E72" s="1543"/>
      <c r="F72" s="916">
        <f>SUM('3c.m.'!D635)</f>
        <v>25000</v>
      </c>
    </row>
    <row r="73" spans="1:6" ht="12" customHeight="1">
      <c r="A73" s="1535" t="s">
        <v>299</v>
      </c>
      <c r="B73" s="1536" t="s">
        <v>300</v>
      </c>
      <c r="C73" s="1536"/>
      <c r="D73" s="1536"/>
      <c r="E73" s="1536"/>
      <c r="F73" s="1537">
        <f>SUM(F76)</f>
        <v>258800</v>
      </c>
    </row>
    <row r="74" spans="1:6" ht="12" customHeight="1">
      <c r="A74" s="1535"/>
      <c r="B74" s="1536"/>
      <c r="C74" s="1536"/>
      <c r="D74" s="1536"/>
      <c r="E74" s="1536"/>
      <c r="F74" s="1538"/>
    </row>
    <row r="75" spans="1:6" ht="12" customHeight="1">
      <c r="A75" s="1535"/>
      <c r="B75" s="1536"/>
      <c r="C75" s="1536"/>
      <c r="D75" s="1536"/>
      <c r="E75" s="1536"/>
      <c r="F75" s="1539"/>
    </row>
    <row r="76" spans="1:6" ht="13.5">
      <c r="A76" s="1540">
        <v>3941</v>
      </c>
      <c r="B76" s="1540"/>
      <c r="C76" s="1541" t="s">
        <v>302</v>
      </c>
      <c r="D76" s="1542"/>
      <c r="E76" s="1543"/>
      <c r="F76" s="916">
        <f>SUM('3d.m.'!D27)</f>
        <v>258800</v>
      </c>
    </row>
    <row r="77" spans="1:6" ht="12">
      <c r="A77" s="1535" t="s">
        <v>204</v>
      </c>
      <c r="B77" s="1536" t="s">
        <v>205</v>
      </c>
      <c r="C77" s="1536"/>
      <c r="D77" s="1536"/>
      <c r="E77" s="1536"/>
      <c r="F77" s="1537">
        <f>SUM(F80)</f>
        <v>26500</v>
      </c>
    </row>
    <row r="78" spans="1:6" ht="12">
      <c r="A78" s="1535"/>
      <c r="B78" s="1536"/>
      <c r="C78" s="1536"/>
      <c r="D78" s="1536"/>
      <c r="E78" s="1536"/>
      <c r="F78" s="1538"/>
    </row>
    <row r="79" spans="1:6" ht="12">
      <c r="A79" s="1535"/>
      <c r="B79" s="1536"/>
      <c r="C79" s="1536"/>
      <c r="D79" s="1536"/>
      <c r="E79" s="1536"/>
      <c r="F79" s="1539"/>
    </row>
    <row r="80" spans="1:6" ht="13.5">
      <c r="A80" s="1540">
        <v>3207</v>
      </c>
      <c r="B80" s="1540"/>
      <c r="C80" s="1541" t="s">
        <v>824</v>
      </c>
      <c r="D80" s="1542"/>
      <c r="E80" s="1543"/>
      <c r="F80" s="916">
        <f>SUM('3c.m.'!D251)</f>
        <v>26500</v>
      </c>
    </row>
    <row r="81" spans="1:6" ht="12">
      <c r="A81" s="1535" t="s">
        <v>407</v>
      </c>
      <c r="B81" s="1536" t="s">
        <v>408</v>
      </c>
      <c r="C81" s="1536"/>
      <c r="D81" s="1536"/>
      <c r="E81" s="1536"/>
      <c r="F81" s="1537">
        <f>SUM(F84)</f>
        <v>12000</v>
      </c>
    </row>
    <row r="82" spans="1:6" ht="12">
      <c r="A82" s="1535"/>
      <c r="B82" s="1536"/>
      <c r="C82" s="1536"/>
      <c r="D82" s="1536"/>
      <c r="E82" s="1536"/>
      <c r="F82" s="1538"/>
    </row>
    <row r="83" spans="1:6" ht="12">
      <c r="A83" s="1535"/>
      <c r="B83" s="1536"/>
      <c r="C83" s="1536"/>
      <c r="D83" s="1536"/>
      <c r="E83" s="1536"/>
      <c r="F83" s="1539"/>
    </row>
    <row r="84" spans="1:6" ht="13.5">
      <c r="A84" s="1540">
        <v>2795</v>
      </c>
      <c r="B84" s="1540"/>
      <c r="C84" s="1541" t="s">
        <v>321</v>
      </c>
      <c r="D84" s="1542"/>
      <c r="E84" s="1543"/>
      <c r="F84" s="940">
        <v>12000</v>
      </c>
    </row>
    <row r="85" spans="1:6" ht="12">
      <c r="A85" s="1535" t="s">
        <v>224</v>
      </c>
      <c r="B85" s="1536" t="s">
        <v>225</v>
      </c>
      <c r="C85" s="1536"/>
      <c r="D85" s="1536"/>
      <c r="E85" s="1536"/>
      <c r="F85" s="1537">
        <f>SUM(F88)</f>
        <v>847445</v>
      </c>
    </row>
    <row r="86" spans="1:6" ht="12">
      <c r="A86" s="1535"/>
      <c r="B86" s="1536"/>
      <c r="C86" s="1536"/>
      <c r="D86" s="1536"/>
      <c r="E86" s="1536"/>
      <c r="F86" s="1538"/>
    </row>
    <row r="87" spans="1:6" ht="12">
      <c r="A87" s="1535"/>
      <c r="B87" s="1536"/>
      <c r="C87" s="1536"/>
      <c r="D87" s="1536"/>
      <c r="E87" s="1536"/>
      <c r="F87" s="1539"/>
    </row>
    <row r="88" spans="1:6" ht="13.5">
      <c r="A88" s="1540">
        <v>3212</v>
      </c>
      <c r="B88" s="1540"/>
      <c r="C88" s="1541" t="s">
        <v>1187</v>
      </c>
      <c r="D88" s="1542"/>
      <c r="E88" s="1543"/>
      <c r="F88" s="916">
        <f>SUM('3c.m.'!D292)</f>
        <v>847445</v>
      </c>
    </row>
    <row r="89" spans="1:6" ht="12" customHeight="1">
      <c r="A89" s="1535" t="s">
        <v>222</v>
      </c>
      <c r="B89" s="1536" t="s">
        <v>223</v>
      </c>
      <c r="C89" s="1536"/>
      <c r="D89" s="1536"/>
      <c r="E89" s="1536"/>
      <c r="F89" s="1537">
        <f>SUM(F92)</f>
        <v>31000</v>
      </c>
    </row>
    <row r="90" spans="1:6" ht="12" customHeight="1">
      <c r="A90" s="1535"/>
      <c r="B90" s="1536"/>
      <c r="C90" s="1536"/>
      <c r="D90" s="1536"/>
      <c r="E90" s="1536"/>
      <c r="F90" s="1538"/>
    </row>
    <row r="91" spans="1:6" ht="12" customHeight="1">
      <c r="A91" s="1535"/>
      <c r="B91" s="1536"/>
      <c r="C91" s="1536"/>
      <c r="D91" s="1536"/>
      <c r="E91" s="1536"/>
      <c r="F91" s="1539"/>
    </row>
    <row r="92" spans="1:6" ht="13.5">
      <c r="A92" s="1540">
        <v>3205</v>
      </c>
      <c r="B92" s="1540"/>
      <c r="C92" s="1541" t="s">
        <v>908</v>
      </c>
      <c r="D92" s="1542"/>
      <c r="E92" s="1543"/>
      <c r="F92" s="916">
        <f>SUM('3c.m.'!D235)</f>
        <v>31000</v>
      </c>
    </row>
    <row r="93" spans="1:6" ht="12">
      <c r="A93" s="1535" t="s">
        <v>226</v>
      </c>
      <c r="B93" s="1536" t="s">
        <v>227</v>
      </c>
      <c r="C93" s="1536"/>
      <c r="D93" s="1536"/>
      <c r="E93" s="1536"/>
      <c r="F93" s="1537">
        <f>SUM(F96:F96)</f>
        <v>335170</v>
      </c>
    </row>
    <row r="94" spans="1:6" ht="12">
      <c r="A94" s="1535"/>
      <c r="B94" s="1536"/>
      <c r="C94" s="1536"/>
      <c r="D94" s="1536"/>
      <c r="E94" s="1536"/>
      <c r="F94" s="1538"/>
    </row>
    <row r="95" spans="1:6" ht="12">
      <c r="A95" s="1535"/>
      <c r="B95" s="1536"/>
      <c r="C95" s="1536"/>
      <c r="D95" s="1536"/>
      <c r="E95" s="1536"/>
      <c r="F95" s="1539"/>
    </row>
    <row r="96" spans="1:6" ht="13.5">
      <c r="A96" s="1540">
        <v>3216</v>
      </c>
      <c r="B96" s="1540"/>
      <c r="C96" s="1541" t="s">
        <v>228</v>
      </c>
      <c r="D96" s="1542"/>
      <c r="E96" s="1543"/>
      <c r="F96" s="916">
        <f>SUM('3c.m.'!D319)</f>
        <v>335170</v>
      </c>
    </row>
    <row r="97" spans="1:6" ht="12">
      <c r="A97" s="1535" t="s">
        <v>206</v>
      </c>
      <c r="B97" s="1536" t="s">
        <v>207</v>
      </c>
      <c r="C97" s="1536"/>
      <c r="D97" s="1536"/>
      <c r="E97" s="1536"/>
      <c r="F97" s="1537">
        <f>SUM(F100:F116)</f>
        <v>627286</v>
      </c>
    </row>
    <row r="98" spans="1:6" ht="12">
      <c r="A98" s="1535"/>
      <c r="B98" s="1536"/>
      <c r="C98" s="1536"/>
      <c r="D98" s="1536"/>
      <c r="E98" s="1536"/>
      <c r="F98" s="1538"/>
    </row>
    <row r="99" spans="1:6" ht="12">
      <c r="A99" s="1535"/>
      <c r="B99" s="1536"/>
      <c r="C99" s="1536"/>
      <c r="D99" s="1536"/>
      <c r="E99" s="1536"/>
      <c r="F99" s="1539"/>
    </row>
    <row r="100" spans="1:6" ht="13.5">
      <c r="A100" s="1540">
        <v>3052</v>
      </c>
      <c r="B100" s="1540"/>
      <c r="C100" s="1541" t="s">
        <v>466</v>
      </c>
      <c r="D100" s="1542"/>
      <c r="E100" s="1543"/>
      <c r="F100" s="916">
        <f>SUM('3c.m.'!D17)</f>
        <v>5000</v>
      </c>
    </row>
    <row r="101" spans="1:6" ht="13.5">
      <c r="A101" s="1540">
        <v>3053</v>
      </c>
      <c r="B101" s="1540"/>
      <c r="C101" s="1541" t="s">
        <v>1135</v>
      </c>
      <c r="D101" s="1542"/>
      <c r="E101" s="1543"/>
      <c r="F101" s="916">
        <f>SUM('3c.m.'!D25)</f>
        <v>3000</v>
      </c>
    </row>
    <row r="102" spans="1:6" ht="13.5">
      <c r="A102" s="1540">
        <v>3061</v>
      </c>
      <c r="B102" s="1540"/>
      <c r="C102" s="1541" t="s">
        <v>602</v>
      </c>
      <c r="D102" s="1542"/>
      <c r="E102" s="1543"/>
      <c r="F102" s="916">
        <f>SUM('3c.m.'!D34)</f>
        <v>1000</v>
      </c>
    </row>
    <row r="103" spans="1:6" ht="13.5">
      <c r="A103" s="1540">
        <v>3071</v>
      </c>
      <c r="B103" s="1540"/>
      <c r="C103" s="1541" t="s">
        <v>635</v>
      </c>
      <c r="D103" s="1542"/>
      <c r="E103" s="1543"/>
      <c r="F103" s="916">
        <f>SUM('3c.m.'!D42)</f>
        <v>3000</v>
      </c>
    </row>
    <row r="104" spans="1:6" ht="13.5">
      <c r="A104" s="1540">
        <v>3203</v>
      </c>
      <c r="B104" s="1540"/>
      <c r="C104" s="1541" t="s">
        <v>671</v>
      </c>
      <c r="D104" s="1542"/>
      <c r="E104" s="1543"/>
      <c r="F104" s="916">
        <f>SUM('3c.m.'!D218)</f>
        <v>8000</v>
      </c>
    </row>
    <row r="105" spans="1:6" ht="13.5">
      <c r="A105" s="1540">
        <v>3206</v>
      </c>
      <c r="B105" s="1540"/>
      <c r="C105" s="1541" t="s">
        <v>1144</v>
      </c>
      <c r="D105" s="1542"/>
      <c r="E105" s="1543"/>
      <c r="F105" s="916">
        <f>SUM('3c.m.'!D243)</f>
        <v>5000</v>
      </c>
    </row>
    <row r="106" spans="1:6" ht="13.5">
      <c r="A106" s="1540">
        <v>3214</v>
      </c>
      <c r="B106" s="1540"/>
      <c r="C106" s="1541" t="s">
        <v>916</v>
      </c>
      <c r="D106" s="1542"/>
      <c r="E106" s="1543"/>
      <c r="F106" s="916">
        <f>SUM('3c.m.'!D311)</f>
        <v>270764</v>
      </c>
    </row>
    <row r="107" spans="1:6" ht="13.5">
      <c r="A107" s="1540">
        <v>3424</v>
      </c>
      <c r="B107" s="1540"/>
      <c r="C107" s="1541" t="s">
        <v>833</v>
      </c>
      <c r="D107" s="1542"/>
      <c r="E107" s="1543"/>
      <c r="F107" s="916">
        <f>SUM('3c.m.'!D750)</f>
        <v>9000</v>
      </c>
    </row>
    <row r="108" spans="1:6" ht="13.5">
      <c r="A108" s="1540">
        <v>3425</v>
      </c>
      <c r="B108" s="1540"/>
      <c r="C108" s="1541" t="s">
        <v>492</v>
      </c>
      <c r="D108" s="1542"/>
      <c r="E108" s="1543"/>
      <c r="F108" s="916">
        <f>SUM('3c.m.'!D758)</f>
        <v>5000</v>
      </c>
    </row>
    <row r="109" spans="1:6" ht="13.5">
      <c r="A109" s="1540">
        <v>3427</v>
      </c>
      <c r="B109" s="1540"/>
      <c r="C109" s="1541" t="s">
        <v>283</v>
      </c>
      <c r="D109" s="1542"/>
      <c r="E109" s="1543"/>
      <c r="F109" s="916">
        <f>SUM('3c.m.'!D774)</f>
        <v>21000</v>
      </c>
    </row>
    <row r="110" spans="1:6" ht="13.5">
      <c r="A110" s="1540">
        <v>3928</v>
      </c>
      <c r="B110" s="1540"/>
      <c r="C110" s="1541" t="s">
        <v>651</v>
      </c>
      <c r="D110" s="1542"/>
      <c r="E110" s="1543"/>
      <c r="F110" s="916">
        <f>SUM('3d.m.'!D15)</f>
        <v>170000</v>
      </c>
    </row>
    <row r="111" spans="1:6" ht="13.5">
      <c r="A111" s="1540">
        <v>4014</v>
      </c>
      <c r="B111" s="1540"/>
      <c r="C111" s="1541" t="s">
        <v>929</v>
      </c>
      <c r="D111" s="1542"/>
      <c r="E111" s="1543"/>
      <c r="F111" s="916">
        <f>SUM('4.mell.'!D11)</f>
        <v>40000</v>
      </c>
    </row>
    <row r="112" spans="1:6" ht="13.5">
      <c r="A112" s="1540">
        <v>4132</v>
      </c>
      <c r="B112" s="1540"/>
      <c r="C112" s="1541" t="s">
        <v>605</v>
      </c>
      <c r="D112" s="1542"/>
      <c r="E112" s="1543"/>
      <c r="F112" s="916">
        <f>SUM('4.mell.'!D33)</f>
        <v>30000</v>
      </c>
    </row>
    <row r="113" spans="1:6" ht="13.5">
      <c r="A113" s="1540">
        <v>5031</v>
      </c>
      <c r="B113" s="1540"/>
      <c r="C113" s="1541" t="s">
        <v>308</v>
      </c>
      <c r="D113" s="1542"/>
      <c r="E113" s="1543"/>
      <c r="F113" s="916">
        <f>SUM('5.mell. '!D17)</f>
        <v>1000</v>
      </c>
    </row>
    <row r="114" spans="1:6" ht="13.5">
      <c r="A114" s="1540">
        <v>5040</v>
      </c>
      <c r="B114" s="1540"/>
      <c r="C114" s="1541" t="s">
        <v>1188</v>
      </c>
      <c r="D114" s="1542"/>
      <c r="E114" s="1543"/>
      <c r="F114" s="916">
        <f>SUM('5.mell. '!D22)</f>
        <v>10522</v>
      </c>
    </row>
    <row r="115" spans="1:6" ht="13.5">
      <c r="A115" s="1540">
        <v>5061</v>
      </c>
      <c r="B115" s="1540"/>
      <c r="C115" s="1541" t="s">
        <v>1189</v>
      </c>
      <c r="D115" s="1542"/>
      <c r="E115" s="1543"/>
      <c r="F115" s="916">
        <f>SUM('5.mell. '!D25)</f>
        <v>10000</v>
      </c>
    </row>
    <row r="116" spans="1:6" ht="13.5">
      <c r="A116" s="1540">
        <v>5039</v>
      </c>
      <c r="B116" s="1540"/>
      <c r="C116" s="1541" t="s">
        <v>1101</v>
      </c>
      <c r="D116" s="1542"/>
      <c r="E116" s="1543"/>
      <c r="F116" s="916">
        <f>SUM('5.mell. '!D21)</f>
        <v>35000</v>
      </c>
    </row>
    <row r="117" spans="1:6" ht="12" customHeight="1">
      <c r="A117" s="1535" t="s">
        <v>231</v>
      </c>
      <c r="B117" s="1536" t="s">
        <v>232</v>
      </c>
      <c r="C117" s="1536"/>
      <c r="D117" s="1536"/>
      <c r="E117" s="1536"/>
      <c r="F117" s="1537">
        <f>SUM(F120)</f>
        <v>198800</v>
      </c>
    </row>
    <row r="118" spans="1:6" ht="12" customHeight="1">
      <c r="A118" s="1535"/>
      <c r="B118" s="1536"/>
      <c r="C118" s="1536"/>
      <c r="D118" s="1536"/>
      <c r="E118" s="1536"/>
      <c r="F118" s="1538"/>
    </row>
    <row r="119" spans="1:6" ht="12" customHeight="1">
      <c r="A119" s="1535"/>
      <c r="B119" s="1536"/>
      <c r="C119" s="1536"/>
      <c r="D119" s="1536"/>
      <c r="E119" s="1536"/>
      <c r="F119" s="1539"/>
    </row>
    <row r="120" spans="1:6" ht="13.5">
      <c r="A120" s="1540">
        <v>3302</v>
      </c>
      <c r="B120" s="1540"/>
      <c r="C120" s="1541" t="s">
        <v>869</v>
      </c>
      <c r="D120" s="1542"/>
      <c r="E120" s="1543"/>
      <c r="F120" s="916">
        <f>SUM('3c.m.'!D345)</f>
        <v>198800</v>
      </c>
    </row>
    <row r="121" spans="1:6" ht="12" customHeight="1">
      <c r="A121" s="1535" t="s">
        <v>264</v>
      </c>
      <c r="B121" s="1536" t="s">
        <v>265</v>
      </c>
      <c r="C121" s="1536"/>
      <c r="D121" s="1536"/>
      <c r="E121" s="1536"/>
      <c r="F121" s="1537">
        <f>SUM(F124)</f>
        <v>5000</v>
      </c>
    </row>
    <row r="122" spans="1:6" ht="12" customHeight="1">
      <c r="A122" s="1535"/>
      <c r="B122" s="1536"/>
      <c r="C122" s="1536"/>
      <c r="D122" s="1536"/>
      <c r="E122" s="1536"/>
      <c r="F122" s="1538"/>
    </row>
    <row r="123" spans="1:6" ht="12" customHeight="1">
      <c r="A123" s="1535"/>
      <c r="B123" s="1536"/>
      <c r="C123" s="1536"/>
      <c r="D123" s="1536"/>
      <c r="E123" s="1536"/>
      <c r="F123" s="1539"/>
    </row>
    <row r="124" spans="1:6" ht="12" customHeight="1">
      <c r="A124" s="1540">
        <v>3357</v>
      </c>
      <c r="B124" s="1540"/>
      <c r="C124" s="1541" t="s">
        <v>266</v>
      </c>
      <c r="D124" s="1542"/>
      <c r="E124" s="1543"/>
      <c r="F124" s="916">
        <f>SUM('3c.m.'!D643)</f>
        <v>5000</v>
      </c>
    </row>
    <row r="125" spans="1:6" ht="12">
      <c r="A125" s="1535" t="s">
        <v>229</v>
      </c>
      <c r="B125" s="1536" t="s">
        <v>230</v>
      </c>
      <c r="C125" s="1536"/>
      <c r="D125" s="1536"/>
      <c r="E125" s="1536"/>
      <c r="F125" s="1537">
        <f>SUM(F128:F128)</f>
        <v>8000</v>
      </c>
    </row>
    <row r="126" spans="1:6" ht="12">
      <c r="A126" s="1535"/>
      <c r="B126" s="1536"/>
      <c r="C126" s="1536"/>
      <c r="D126" s="1536"/>
      <c r="E126" s="1536"/>
      <c r="F126" s="1538"/>
    </row>
    <row r="127" spans="1:6" ht="12">
      <c r="A127" s="1535"/>
      <c r="B127" s="1536"/>
      <c r="C127" s="1536"/>
      <c r="D127" s="1536"/>
      <c r="E127" s="1536"/>
      <c r="F127" s="1539"/>
    </row>
    <row r="128" spans="1:6" ht="13.5">
      <c r="A128" s="1540">
        <v>3301</v>
      </c>
      <c r="B128" s="1540"/>
      <c r="C128" s="1541" t="s">
        <v>648</v>
      </c>
      <c r="D128" s="1542"/>
      <c r="E128" s="1543"/>
      <c r="F128" s="916">
        <f>SUM('3c.m.'!D337)</f>
        <v>8000</v>
      </c>
    </row>
    <row r="129" spans="1:6" ht="12">
      <c r="A129" s="1535" t="s">
        <v>405</v>
      </c>
      <c r="B129" s="1536" t="s">
        <v>406</v>
      </c>
      <c r="C129" s="1536"/>
      <c r="D129" s="1536"/>
      <c r="E129" s="1536"/>
      <c r="F129" s="1537">
        <f>SUM(F132)</f>
        <v>6712</v>
      </c>
    </row>
    <row r="130" spans="1:6" ht="12">
      <c r="A130" s="1535"/>
      <c r="B130" s="1536"/>
      <c r="C130" s="1536"/>
      <c r="D130" s="1536"/>
      <c r="E130" s="1536"/>
      <c r="F130" s="1538"/>
    </row>
    <row r="131" spans="1:6" ht="12">
      <c r="A131" s="1535"/>
      <c r="B131" s="1536"/>
      <c r="C131" s="1536"/>
      <c r="D131" s="1536"/>
      <c r="E131" s="1536"/>
      <c r="F131" s="1539"/>
    </row>
    <row r="132" spans="1:6" ht="13.5">
      <c r="A132" s="1540">
        <v>2795</v>
      </c>
      <c r="B132" s="1540"/>
      <c r="C132" s="1541" t="s">
        <v>395</v>
      </c>
      <c r="D132" s="1542"/>
      <c r="E132" s="1543"/>
      <c r="F132" s="916">
        <v>6712</v>
      </c>
    </row>
    <row r="133" spans="1:6" ht="13.5">
      <c r="A133" s="934"/>
      <c r="B133" s="934"/>
      <c r="C133" s="935"/>
      <c r="D133" s="936"/>
      <c r="E133" s="937"/>
      <c r="F133" s="940"/>
    </row>
    <row r="134" spans="1:6" ht="12">
      <c r="A134" s="1535" t="s">
        <v>276</v>
      </c>
      <c r="B134" s="1536" t="s">
        <v>277</v>
      </c>
      <c r="C134" s="1536"/>
      <c r="D134" s="1536"/>
      <c r="E134" s="1536"/>
      <c r="F134" s="1537">
        <f>SUM(F137)</f>
        <v>20000</v>
      </c>
    </row>
    <row r="135" spans="1:6" ht="12">
      <c r="A135" s="1535"/>
      <c r="B135" s="1536"/>
      <c r="C135" s="1536"/>
      <c r="D135" s="1536"/>
      <c r="E135" s="1536"/>
      <c r="F135" s="1538"/>
    </row>
    <row r="136" spans="1:6" ht="12">
      <c r="A136" s="1535"/>
      <c r="B136" s="1536"/>
      <c r="C136" s="1536"/>
      <c r="D136" s="1536"/>
      <c r="E136" s="1536"/>
      <c r="F136" s="1539"/>
    </row>
    <row r="137" spans="1:6" ht="13.5">
      <c r="A137" s="1540">
        <v>3416</v>
      </c>
      <c r="B137" s="1540"/>
      <c r="C137" s="1541" t="s">
        <v>678</v>
      </c>
      <c r="D137" s="1542"/>
      <c r="E137" s="1543"/>
      <c r="F137" s="916">
        <f>SUM('3c.m.'!D725)</f>
        <v>20000</v>
      </c>
    </row>
    <row r="138" spans="1:6" ht="12">
      <c r="A138" s="1535" t="s">
        <v>273</v>
      </c>
      <c r="B138" s="1536" t="s">
        <v>274</v>
      </c>
      <c r="C138" s="1536"/>
      <c r="D138" s="1536"/>
      <c r="E138" s="1536"/>
      <c r="F138" s="1537">
        <f>SUM(F141:F142)</f>
        <v>15000</v>
      </c>
    </row>
    <row r="139" spans="1:6" ht="12">
      <c r="A139" s="1535"/>
      <c r="B139" s="1536"/>
      <c r="C139" s="1536"/>
      <c r="D139" s="1536"/>
      <c r="E139" s="1536"/>
      <c r="F139" s="1538"/>
    </row>
    <row r="140" spans="1:6" ht="12">
      <c r="A140" s="1535"/>
      <c r="B140" s="1536"/>
      <c r="C140" s="1536"/>
      <c r="D140" s="1536"/>
      <c r="E140" s="1536"/>
      <c r="F140" s="1539"/>
    </row>
    <row r="141" spans="1:6" ht="13.5">
      <c r="A141" s="1540">
        <v>3413</v>
      </c>
      <c r="B141" s="1540"/>
      <c r="C141" s="1541" t="s">
        <v>637</v>
      </c>
      <c r="D141" s="1542"/>
      <c r="E141" s="1543"/>
      <c r="F141" s="916">
        <f>SUM('3c.m.'!D701)</f>
        <v>12000</v>
      </c>
    </row>
    <row r="142" spans="1:6" ht="13.5">
      <c r="A142" s="1540">
        <v>3414</v>
      </c>
      <c r="B142" s="1540"/>
      <c r="C142" s="1541" t="s">
        <v>549</v>
      </c>
      <c r="D142" s="1542"/>
      <c r="E142" s="1543"/>
      <c r="F142" s="916">
        <f>SUM('3c.m.'!D709)</f>
        <v>3000</v>
      </c>
    </row>
    <row r="143" spans="1:6" ht="12">
      <c r="A143" s="1535" t="s">
        <v>271</v>
      </c>
      <c r="B143" s="1536" t="s">
        <v>272</v>
      </c>
      <c r="C143" s="1536"/>
      <c r="D143" s="1536"/>
      <c r="E143" s="1536"/>
      <c r="F143" s="1537">
        <f>SUM(F146:F147)</f>
        <v>15000</v>
      </c>
    </row>
    <row r="144" spans="1:6" ht="12">
      <c r="A144" s="1535"/>
      <c r="B144" s="1536"/>
      <c r="C144" s="1536"/>
      <c r="D144" s="1536"/>
      <c r="E144" s="1536"/>
      <c r="F144" s="1538"/>
    </row>
    <row r="145" spans="1:6" ht="12">
      <c r="A145" s="1535"/>
      <c r="B145" s="1536"/>
      <c r="C145" s="1536"/>
      <c r="D145" s="1536"/>
      <c r="E145" s="1536"/>
      <c r="F145" s="1539"/>
    </row>
    <row r="146" spans="1:6" ht="13.5">
      <c r="A146" s="1540">
        <v>3412</v>
      </c>
      <c r="B146" s="1540"/>
      <c r="C146" s="1541" t="s">
        <v>636</v>
      </c>
      <c r="D146" s="1542"/>
      <c r="E146" s="1543"/>
      <c r="F146" s="916">
        <f>SUM('3c.m.'!D693)</f>
        <v>12000</v>
      </c>
    </row>
    <row r="147" spans="1:6" ht="13.5">
      <c r="A147" s="1540">
        <v>3415</v>
      </c>
      <c r="B147" s="1540"/>
      <c r="C147" s="1541" t="s">
        <v>275</v>
      </c>
      <c r="D147" s="1542"/>
      <c r="E147" s="1543"/>
      <c r="F147" s="916">
        <f>SUM('3c.m.'!D717)</f>
        <v>3000</v>
      </c>
    </row>
    <row r="148" spans="1:6" ht="12">
      <c r="A148" s="1535" t="s">
        <v>403</v>
      </c>
      <c r="B148" s="1536" t="s">
        <v>404</v>
      </c>
      <c r="C148" s="1536"/>
      <c r="D148" s="1536"/>
      <c r="E148" s="1536"/>
      <c r="F148" s="1537">
        <f>SUM(F151)</f>
        <v>30703</v>
      </c>
    </row>
    <row r="149" spans="1:6" ht="12">
      <c r="A149" s="1535"/>
      <c r="B149" s="1536"/>
      <c r="C149" s="1536"/>
      <c r="D149" s="1536"/>
      <c r="E149" s="1536"/>
      <c r="F149" s="1538"/>
    </row>
    <row r="150" spans="1:6" ht="12">
      <c r="A150" s="1535"/>
      <c r="B150" s="1536"/>
      <c r="C150" s="1536"/>
      <c r="D150" s="1536"/>
      <c r="E150" s="1536"/>
      <c r="F150" s="1539"/>
    </row>
    <row r="151" spans="1:6" ht="13.5">
      <c r="A151" s="1540">
        <v>2795</v>
      </c>
      <c r="B151" s="1540"/>
      <c r="C151" s="1541" t="s">
        <v>395</v>
      </c>
      <c r="D151" s="1542"/>
      <c r="E151" s="1543"/>
      <c r="F151" s="916">
        <v>30703</v>
      </c>
    </row>
    <row r="152" spans="1:6" ht="13.5">
      <c r="A152" s="934"/>
      <c r="B152" s="934"/>
      <c r="C152" s="935"/>
      <c r="D152" s="936"/>
      <c r="E152" s="937"/>
      <c r="F152" s="940"/>
    </row>
    <row r="153" spans="1:6" ht="12">
      <c r="A153" s="1535" t="s">
        <v>286</v>
      </c>
      <c r="B153" s="1536" t="s">
        <v>287</v>
      </c>
      <c r="C153" s="1536"/>
      <c r="D153" s="1536"/>
      <c r="E153" s="1536"/>
      <c r="F153" s="1537">
        <f>SUM(F156:F161)</f>
        <v>19500</v>
      </c>
    </row>
    <row r="154" spans="1:6" ht="12">
      <c r="A154" s="1535"/>
      <c r="B154" s="1536"/>
      <c r="C154" s="1536"/>
      <c r="D154" s="1536"/>
      <c r="E154" s="1536"/>
      <c r="F154" s="1538"/>
    </row>
    <row r="155" spans="1:6" ht="12">
      <c r="A155" s="1535"/>
      <c r="B155" s="1536"/>
      <c r="C155" s="1536"/>
      <c r="D155" s="1536"/>
      <c r="E155" s="1536"/>
      <c r="F155" s="1539"/>
    </row>
    <row r="156" spans="1:6" ht="13.5">
      <c r="A156" s="1540">
        <v>3429</v>
      </c>
      <c r="B156" s="1540"/>
      <c r="C156" s="1541" t="s">
        <v>475</v>
      </c>
      <c r="D156" s="1542"/>
      <c r="E156" s="1543"/>
      <c r="F156" s="916">
        <f>SUM('3c.m.'!D790)</f>
        <v>2000</v>
      </c>
    </row>
    <row r="157" spans="1:6" ht="13.5">
      <c r="A157" s="1540">
        <v>3431</v>
      </c>
      <c r="B157" s="1540"/>
      <c r="C157" s="1541" t="s">
        <v>288</v>
      </c>
      <c r="D157" s="1542"/>
      <c r="E157" s="1543"/>
      <c r="F157" s="916">
        <f>SUM('3c.m.'!D806)</f>
        <v>5000</v>
      </c>
    </row>
    <row r="158" spans="1:6" ht="13.5">
      <c r="A158" s="1540">
        <v>3432</v>
      </c>
      <c r="B158" s="1540"/>
      <c r="C158" s="1541" t="s">
        <v>289</v>
      </c>
      <c r="D158" s="1542"/>
      <c r="E158" s="1543"/>
      <c r="F158" s="916">
        <f>SUM('3c.m.'!D814)</f>
        <v>5000</v>
      </c>
    </row>
    <row r="159" spans="1:6" ht="13.5">
      <c r="A159" s="1540">
        <v>3433</v>
      </c>
      <c r="B159" s="1540"/>
      <c r="C159" s="1541" t="s">
        <v>167</v>
      </c>
      <c r="D159" s="1542"/>
      <c r="E159" s="1543"/>
      <c r="F159" s="916">
        <f>SUM('3c.m.'!D823)</f>
        <v>3000</v>
      </c>
    </row>
    <row r="160" spans="1:6" ht="13.5">
      <c r="A160" s="1540">
        <v>3434</v>
      </c>
      <c r="B160" s="1540"/>
      <c r="C160" s="1541" t="s">
        <v>953</v>
      </c>
      <c r="D160" s="1542"/>
      <c r="E160" s="1543"/>
      <c r="F160" s="916">
        <f>SUM('3c.m.'!D831)</f>
        <v>3000</v>
      </c>
    </row>
    <row r="161" spans="1:6" ht="13.5">
      <c r="A161" s="1540">
        <v>3435</v>
      </c>
      <c r="B161" s="1540"/>
      <c r="C161" s="1541" t="s">
        <v>954</v>
      </c>
      <c r="D161" s="1542"/>
      <c r="E161" s="1543"/>
      <c r="F161" s="916">
        <f>SUM('3c.m.'!D839)</f>
        <v>1500</v>
      </c>
    </row>
    <row r="162" spans="1:6" ht="12">
      <c r="A162" s="1535" t="s">
        <v>415</v>
      </c>
      <c r="B162" s="1536" t="s">
        <v>416</v>
      </c>
      <c r="C162" s="1536"/>
      <c r="D162" s="1536"/>
      <c r="E162" s="1536"/>
      <c r="F162" s="1537">
        <f>SUM(F165)</f>
        <v>84316</v>
      </c>
    </row>
    <row r="163" spans="1:6" ht="12">
      <c r="A163" s="1535"/>
      <c r="B163" s="1536"/>
      <c r="C163" s="1536"/>
      <c r="D163" s="1536"/>
      <c r="E163" s="1536"/>
      <c r="F163" s="1538"/>
    </row>
    <row r="164" spans="1:6" ht="12">
      <c r="A164" s="1535"/>
      <c r="B164" s="1536"/>
      <c r="C164" s="1536"/>
      <c r="D164" s="1536"/>
      <c r="E164" s="1536"/>
      <c r="F164" s="1539"/>
    </row>
    <row r="165" spans="1:6" ht="13.5">
      <c r="A165" s="1540">
        <v>2985</v>
      </c>
      <c r="B165" s="1540"/>
      <c r="C165" s="1541" t="s">
        <v>1052</v>
      </c>
      <c r="D165" s="1542"/>
      <c r="E165" s="1543"/>
      <c r="F165" s="916">
        <v>84316</v>
      </c>
    </row>
    <row r="166" spans="1:6" ht="12" customHeight="1">
      <c r="A166" s="1535" t="s">
        <v>413</v>
      </c>
      <c r="B166" s="1536" t="s">
        <v>414</v>
      </c>
      <c r="C166" s="1536"/>
      <c r="D166" s="1536"/>
      <c r="E166" s="1536"/>
      <c r="F166" s="1537">
        <f>SUM(F169)</f>
        <v>122189</v>
      </c>
    </row>
    <row r="167" spans="1:6" ht="12" customHeight="1">
      <c r="A167" s="1535"/>
      <c r="B167" s="1536"/>
      <c r="C167" s="1536"/>
      <c r="D167" s="1536"/>
      <c r="E167" s="1536"/>
      <c r="F167" s="1538"/>
    </row>
    <row r="168" spans="1:6" ht="12" customHeight="1">
      <c r="A168" s="1535"/>
      <c r="B168" s="1536"/>
      <c r="C168" s="1536"/>
      <c r="D168" s="1536"/>
      <c r="E168" s="1536"/>
      <c r="F168" s="1539"/>
    </row>
    <row r="169" spans="1:6" ht="13.5">
      <c r="A169" s="1540">
        <v>2985</v>
      </c>
      <c r="B169" s="1540"/>
      <c r="C169" s="1541" t="s">
        <v>1052</v>
      </c>
      <c r="D169" s="1542"/>
      <c r="E169" s="1543"/>
      <c r="F169" s="916">
        <v>122189</v>
      </c>
    </row>
    <row r="170" spans="1:6" ht="12">
      <c r="A170" s="1535" t="s">
        <v>417</v>
      </c>
      <c r="B170" s="1536" t="s">
        <v>418</v>
      </c>
      <c r="C170" s="1536"/>
      <c r="D170" s="1536"/>
      <c r="E170" s="1536"/>
      <c r="F170" s="1537">
        <f>SUM(F173)</f>
        <v>21414</v>
      </c>
    </row>
    <row r="171" spans="1:6" ht="12">
      <c r="A171" s="1535"/>
      <c r="B171" s="1536"/>
      <c r="C171" s="1536"/>
      <c r="D171" s="1536"/>
      <c r="E171" s="1536"/>
      <c r="F171" s="1538"/>
    </row>
    <row r="172" spans="1:6" ht="12">
      <c r="A172" s="1535"/>
      <c r="B172" s="1536"/>
      <c r="C172" s="1536"/>
      <c r="D172" s="1536"/>
      <c r="E172" s="1536"/>
      <c r="F172" s="1539"/>
    </row>
    <row r="173" spans="1:6" ht="13.5">
      <c r="A173" s="1540">
        <v>2985</v>
      </c>
      <c r="B173" s="1540"/>
      <c r="C173" s="1541" t="s">
        <v>1052</v>
      </c>
      <c r="D173" s="1542"/>
      <c r="E173" s="1543"/>
      <c r="F173" s="916">
        <v>21414</v>
      </c>
    </row>
    <row r="174" spans="1:6" ht="12">
      <c r="A174" s="1535" t="s">
        <v>409</v>
      </c>
      <c r="B174" s="1536" t="s">
        <v>410</v>
      </c>
      <c r="C174" s="1536"/>
      <c r="D174" s="1536"/>
      <c r="E174" s="1536"/>
      <c r="F174" s="1537">
        <f>SUM(F177)</f>
        <v>10712</v>
      </c>
    </row>
    <row r="175" spans="1:6" ht="12">
      <c r="A175" s="1535"/>
      <c r="B175" s="1536"/>
      <c r="C175" s="1536"/>
      <c r="D175" s="1536"/>
      <c r="E175" s="1536"/>
      <c r="F175" s="1538"/>
    </row>
    <row r="176" spans="1:6" ht="12">
      <c r="A176" s="1535"/>
      <c r="B176" s="1536"/>
      <c r="C176" s="1536"/>
      <c r="D176" s="1536"/>
      <c r="E176" s="1536"/>
      <c r="F176" s="1539"/>
    </row>
    <row r="177" spans="1:6" ht="13.5">
      <c r="A177" s="1540">
        <v>2985</v>
      </c>
      <c r="B177" s="1540"/>
      <c r="C177" s="1541" t="s">
        <v>1052</v>
      </c>
      <c r="D177" s="1542"/>
      <c r="E177" s="1543"/>
      <c r="F177" s="916">
        <v>10712</v>
      </c>
    </row>
    <row r="178" spans="1:6" ht="12" customHeight="1">
      <c r="A178" s="1535" t="s">
        <v>284</v>
      </c>
      <c r="B178" s="1536" t="s">
        <v>285</v>
      </c>
      <c r="C178" s="1536"/>
      <c r="D178" s="1536"/>
      <c r="E178" s="1536"/>
      <c r="F178" s="1537">
        <f>SUM(F181)</f>
        <v>3000</v>
      </c>
    </row>
    <row r="179" spans="1:6" ht="12" customHeight="1">
      <c r="A179" s="1535"/>
      <c r="B179" s="1536"/>
      <c r="C179" s="1536"/>
      <c r="D179" s="1536"/>
      <c r="E179" s="1536"/>
      <c r="F179" s="1538"/>
    </row>
    <row r="180" spans="1:6" ht="12" customHeight="1">
      <c r="A180" s="1535"/>
      <c r="B180" s="1536"/>
      <c r="C180" s="1536"/>
      <c r="D180" s="1536"/>
      <c r="E180" s="1536"/>
      <c r="F180" s="1539"/>
    </row>
    <row r="181" spans="1:6" ht="13.5">
      <c r="A181" s="1540">
        <v>3428</v>
      </c>
      <c r="B181" s="1540"/>
      <c r="C181" s="1541" t="s">
        <v>196</v>
      </c>
      <c r="D181" s="1542"/>
      <c r="E181" s="1543"/>
      <c r="F181" s="916">
        <f>SUM('3c.m.'!D782)</f>
        <v>3000</v>
      </c>
    </row>
    <row r="182" spans="1:6" ht="12">
      <c r="A182" s="1535" t="s">
        <v>278</v>
      </c>
      <c r="B182" s="1536" t="s">
        <v>279</v>
      </c>
      <c r="C182" s="1536"/>
      <c r="D182" s="1536"/>
      <c r="E182" s="1536"/>
      <c r="F182" s="1537">
        <f>SUM(F185:F186)</f>
        <v>36567</v>
      </c>
    </row>
    <row r="183" spans="1:6" ht="12">
      <c r="A183" s="1535"/>
      <c r="B183" s="1536"/>
      <c r="C183" s="1536"/>
      <c r="D183" s="1536"/>
      <c r="E183" s="1536"/>
      <c r="F183" s="1538"/>
    </row>
    <row r="184" spans="1:6" ht="12">
      <c r="A184" s="1535"/>
      <c r="B184" s="1536"/>
      <c r="C184" s="1536"/>
      <c r="D184" s="1536"/>
      <c r="E184" s="1536"/>
      <c r="F184" s="1539"/>
    </row>
    <row r="185" spans="1:6" ht="13.5">
      <c r="A185" s="1540">
        <v>2795</v>
      </c>
      <c r="B185" s="1540"/>
      <c r="C185" s="1541" t="s">
        <v>395</v>
      </c>
      <c r="D185" s="1542"/>
      <c r="E185" s="1543"/>
      <c r="F185" s="1119">
        <v>10567</v>
      </c>
    </row>
    <row r="186" spans="1:6" ht="13.5">
      <c r="A186" s="1540">
        <v>3422</v>
      </c>
      <c r="B186" s="1540"/>
      <c r="C186" s="1541" t="s">
        <v>639</v>
      </c>
      <c r="D186" s="1542"/>
      <c r="E186" s="1543"/>
      <c r="F186" s="916">
        <f>SUM('3c.m.'!D734)</f>
        <v>26000</v>
      </c>
    </row>
    <row r="187" spans="1:6" ht="12" customHeight="1">
      <c r="A187" s="1535" t="s">
        <v>267</v>
      </c>
      <c r="B187" s="1536" t="s">
        <v>268</v>
      </c>
      <c r="C187" s="1536"/>
      <c r="D187" s="1536"/>
      <c r="E187" s="1536"/>
      <c r="F187" s="1537">
        <f>SUM(F190:F191)</f>
        <v>73940</v>
      </c>
    </row>
    <row r="188" spans="1:6" ht="12" customHeight="1">
      <c r="A188" s="1535"/>
      <c r="B188" s="1536"/>
      <c r="C188" s="1536"/>
      <c r="D188" s="1536"/>
      <c r="E188" s="1536"/>
      <c r="F188" s="1538"/>
    </row>
    <row r="189" spans="1:6" ht="12" customHeight="1">
      <c r="A189" s="1535"/>
      <c r="B189" s="1536"/>
      <c r="C189" s="1536"/>
      <c r="D189" s="1536"/>
      <c r="E189" s="1536"/>
      <c r="F189" s="1539"/>
    </row>
    <row r="190" spans="1:6" ht="13.5">
      <c r="A190" s="1540">
        <v>3360</v>
      </c>
      <c r="B190" s="1540"/>
      <c r="C190" s="1541" t="s">
        <v>942</v>
      </c>
      <c r="D190" s="1542"/>
      <c r="E190" s="1543"/>
      <c r="F190" s="916">
        <f>SUM('3c.m.'!D659)</f>
        <v>1000</v>
      </c>
    </row>
    <row r="191" spans="1:6" ht="13.5">
      <c r="A191" s="1540">
        <v>3426</v>
      </c>
      <c r="B191" s="1540"/>
      <c r="C191" s="1541" t="s">
        <v>282</v>
      </c>
      <c r="D191" s="1542"/>
      <c r="E191" s="1543"/>
      <c r="F191" s="916">
        <f>SUM('3c.m.'!D766)</f>
        <v>72940</v>
      </c>
    </row>
    <row r="192" spans="1:6" ht="12">
      <c r="A192" s="1535" t="s">
        <v>269</v>
      </c>
      <c r="B192" s="1536" t="s">
        <v>270</v>
      </c>
      <c r="C192" s="1536"/>
      <c r="D192" s="1536"/>
      <c r="E192" s="1536"/>
      <c r="F192" s="1537">
        <f>SUM(F195)</f>
        <v>3000</v>
      </c>
    </row>
    <row r="193" spans="1:6" ht="12">
      <c r="A193" s="1535"/>
      <c r="B193" s="1536"/>
      <c r="C193" s="1536"/>
      <c r="D193" s="1536"/>
      <c r="E193" s="1536"/>
      <c r="F193" s="1538"/>
    </row>
    <row r="194" spans="1:6" ht="12">
      <c r="A194" s="1535"/>
      <c r="B194" s="1536"/>
      <c r="C194" s="1536"/>
      <c r="D194" s="1536"/>
      <c r="E194" s="1536"/>
      <c r="F194" s="1539"/>
    </row>
    <row r="195" spans="1:6" ht="13.5">
      <c r="A195" s="1540">
        <v>3362</v>
      </c>
      <c r="B195" s="1540"/>
      <c r="C195" s="1541" t="s">
        <v>162</v>
      </c>
      <c r="D195" s="1542"/>
      <c r="E195" s="1543"/>
      <c r="F195" s="916">
        <f>SUM('3c.m.'!D675)</f>
        <v>3000</v>
      </c>
    </row>
    <row r="196" spans="1:6" ht="12">
      <c r="A196" s="1535" t="s">
        <v>290</v>
      </c>
      <c r="B196" s="1536" t="s">
        <v>291</v>
      </c>
      <c r="C196" s="1536"/>
      <c r="D196" s="1536"/>
      <c r="E196" s="1536"/>
      <c r="F196" s="1537">
        <f>SUM(F199:F210)</f>
        <v>21020</v>
      </c>
    </row>
    <row r="197" spans="1:6" ht="12">
      <c r="A197" s="1535"/>
      <c r="B197" s="1536"/>
      <c r="C197" s="1536"/>
      <c r="D197" s="1536"/>
      <c r="E197" s="1536"/>
      <c r="F197" s="1538"/>
    </row>
    <row r="198" spans="1:6" ht="12">
      <c r="A198" s="1535"/>
      <c r="B198" s="1536"/>
      <c r="C198" s="1536"/>
      <c r="D198" s="1536"/>
      <c r="E198" s="1536"/>
      <c r="F198" s="1539"/>
    </row>
    <row r="199" spans="1:6" ht="13.5">
      <c r="A199" s="1540">
        <v>3451</v>
      </c>
      <c r="B199" s="1540"/>
      <c r="C199" s="1541" t="s">
        <v>620</v>
      </c>
      <c r="D199" s="1542"/>
      <c r="E199" s="1543"/>
      <c r="F199" s="916">
        <f>SUM('3c.m.'!D847)</f>
        <v>1500</v>
      </c>
    </row>
    <row r="200" spans="1:6" ht="13.5">
      <c r="A200" s="1540">
        <v>3988</v>
      </c>
      <c r="B200" s="1540"/>
      <c r="C200" s="1541" t="s">
        <v>306</v>
      </c>
      <c r="D200" s="1542"/>
      <c r="E200" s="1543"/>
      <c r="F200" s="916">
        <f>SUM('3d.m.'!D39)</f>
        <v>800</v>
      </c>
    </row>
    <row r="201" spans="1:6" ht="13.5">
      <c r="A201" s="1540">
        <v>3989</v>
      </c>
      <c r="B201" s="1540"/>
      <c r="C201" s="1541" t="s">
        <v>910</v>
      </c>
      <c r="D201" s="1542"/>
      <c r="E201" s="1543"/>
      <c r="F201" s="916">
        <f>SUM('3d.m.'!D40)</f>
        <v>6000</v>
      </c>
    </row>
    <row r="202" spans="1:6" ht="13.5">
      <c r="A202" s="1540">
        <v>3990</v>
      </c>
      <c r="B202" s="1540"/>
      <c r="C202" s="1541" t="s">
        <v>848</v>
      </c>
      <c r="D202" s="1542"/>
      <c r="E202" s="1543"/>
      <c r="F202" s="916">
        <f>SUM('3d.m.'!D41)</f>
        <v>1000</v>
      </c>
    </row>
    <row r="203" spans="1:6" ht="13.5">
      <c r="A203" s="1540">
        <v>3990</v>
      </c>
      <c r="B203" s="1540"/>
      <c r="C203" s="1541" t="s">
        <v>901</v>
      </c>
      <c r="D203" s="1542"/>
      <c r="E203" s="1543"/>
      <c r="F203" s="916">
        <f>SUM('3d.m.'!D42)</f>
        <v>4820</v>
      </c>
    </row>
    <row r="204" spans="1:6" ht="13.5">
      <c r="A204" s="1540">
        <v>3992</v>
      </c>
      <c r="B204" s="1540"/>
      <c r="C204" s="1541" t="s">
        <v>849</v>
      </c>
      <c r="D204" s="1542"/>
      <c r="E204" s="1543"/>
      <c r="F204" s="916">
        <f>SUM('3d.m.'!D43)</f>
        <v>1400</v>
      </c>
    </row>
    <row r="205" spans="1:6" ht="13.5">
      <c r="A205" s="1540">
        <v>3993</v>
      </c>
      <c r="B205" s="1540"/>
      <c r="C205" s="1541" t="s">
        <v>850</v>
      </c>
      <c r="D205" s="1542"/>
      <c r="E205" s="1543"/>
      <c r="F205" s="916">
        <f>SUM('3d.m.'!D44)</f>
        <v>900</v>
      </c>
    </row>
    <row r="206" spans="1:6" ht="13.5">
      <c r="A206" s="1540">
        <v>3994</v>
      </c>
      <c r="B206" s="1540"/>
      <c r="C206" s="1541" t="s">
        <v>577</v>
      </c>
      <c r="D206" s="1542"/>
      <c r="E206" s="1543"/>
      <c r="F206" s="916">
        <f>SUM('3d.m.'!D45)</f>
        <v>900</v>
      </c>
    </row>
    <row r="207" spans="1:6" ht="13.5">
      <c r="A207" s="1540">
        <v>3995</v>
      </c>
      <c r="B207" s="1540"/>
      <c r="C207" s="1541" t="s">
        <v>578</v>
      </c>
      <c r="D207" s="1542"/>
      <c r="E207" s="1543"/>
      <c r="F207" s="916">
        <f>SUM('3d.m.'!D46)</f>
        <v>900</v>
      </c>
    </row>
    <row r="208" spans="1:6" ht="13.5">
      <c r="A208" s="1540">
        <v>3997</v>
      </c>
      <c r="B208" s="1540"/>
      <c r="C208" s="1541" t="s">
        <v>579</v>
      </c>
      <c r="D208" s="1542"/>
      <c r="E208" s="1543"/>
      <c r="F208" s="916">
        <f>SUM('3d.m.'!D47)</f>
        <v>900</v>
      </c>
    </row>
    <row r="209" spans="1:6" ht="13.5">
      <c r="A209" s="1540">
        <v>3998</v>
      </c>
      <c r="B209" s="1540"/>
      <c r="C209" s="1541" t="s">
        <v>580</v>
      </c>
      <c r="D209" s="1542"/>
      <c r="E209" s="1543"/>
      <c r="F209" s="916">
        <f>SUM('3d.m.'!D48)</f>
        <v>900</v>
      </c>
    </row>
    <row r="210" spans="1:6" ht="13.5">
      <c r="A210" s="1540">
        <v>3999</v>
      </c>
      <c r="B210" s="1540"/>
      <c r="C210" s="1541" t="s">
        <v>581</v>
      </c>
      <c r="D210" s="1542"/>
      <c r="E210" s="1543"/>
      <c r="F210" s="916">
        <f>SUM('3d.m.'!D49)</f>
        <v>1000</v>
      </c>
    </row>
    <row r="211" spans="1:6" ht="12">
      <c r="A211" s="1535" t="s">
        <v>304</v>
      </c>
      <c r="B211" s="1536" t="s">
        <v>305</v>
      </c>
      <c r="C211" s="1536"/>
      <c r="D211" s="1536"/>
      <c r="E211" s="1536"/>
      <c r="F211" s="1537">
        <f>SUM(F214:F215)</f>
        <v>185900</v>
      </c>
    </row>
    <row r="212" spans="1:6" ht="12">
      <c r="A212" s="1535"/>
      <c r="B212" s="1536"/>
      <c r="C212" s="1536"/>
      <c r="D212" s="1536"/>
      <c r="E212" s="1536"/>
      <c r="F212" s="1538"/>
    </row>
    <row r="213" spans="1:6" ht="12">
      <c r="A213" s="1535"/>
      <c r="B213" s="1536"/>
      <c r="C213" s="1536"/>
      <c r="D213" s="1536"/>
      <c r="E213" s="1536"/>
      <c r="F213" s="1539"/>
    </row>
    <row r="214" spans="1:6" ht="13.5">
      <c r="A214" s="1540">
        <v>3961</v>
      </c>
      <c r="B214" s="1540"/>
      <c r="C214" s="1541" t="s">
        <v>653</v>
      </c>
      <c r="D214" s="1542"/>
      <c r="E214" s="1543"/>
      <c r="F214" s="916">
        <f>SUM('3d.m.'!D34)</f>
        <v>135900</v>
      </c>
    </row>
    <row r="215" spans="1:6" ht="13.5">
      <c r="A215" s="1540">
        <v>3962</v>
      </c>
      <c r="B215" s="1540"/>
      <c r="C215" s="1541" t="s">
        <v>906</v>
      </c>
      <c r="D215" s="1542"/>
      <c r="E215" s="1543"/>
      <c r="F215" s="916">
        <f>SUM('3d.m.'!D35)</f>
        <v>50000</v>
      </c>
    </row>
    <row r="216" spans="1:6" ht="12" customHeight="1">
      <c r="A216" s="1535" t="s">
        <v>295</v>
      </c>
      <c r="B216" s="1536" t="s">
        <v>296</v>
      </c>
      <c r="C216" s="1536"/>
      <c r="D216" s="1536"/>
      <c r="E216" s="1536"/>
      <c r="F216" s="1537">
        <f>SUM(F219:F222)</f>
        <v>41000</v>
      </c>
    </row>
    <row r="217" spans="1:6" ht="12" customHeight="1">
      <c r="A217" s="1535"/>
      <c r="B217" s="1536"/>
      <c r="C217" s="1536"/>
      <c r="D217" s="1536"/>
      <c r="E217" s="1536"/>
      <c r="F217" s="1538"/>
    </row>
    <row r="218" spans="1:6" ht="12" customHeight="1">
      <c r="A218" s="1535"/>
      <c r="B218" s="1536"/>
      <c r="C218" s="1536"/>
      <c r="D218" s="1536"/>
      <c r="E218" s="1536"/>
      <c r="F218" s="1539"/>
    </row>
    <row r="219" spans="1:6" ht="13.5">
      <c r="A219" s="1540">
        <v>3922</v>
      </c>
      <c r="B219" s="1540"/>
      <c r="C219" s="1541" t="s">
        <v>165</v>
      </c>
      <c r="D219" s="1542"/>
      <c r="E219" s="1543"/>
      <c r="F219" s="916">
        <f>SUM('3d.m.'!D13)</f>
        <v>5000</v>
      </c>
    </row>
    <row r="220" spans="1:6" ht="13.5">
      <c r="A220" s="1540">
        <v>3931</v>
      </c>
      <c r="B220" s="1540"/>
      <c r="C220" s="1541" t="s">
        <v>656</v>
      </c>
      <c r="D220" s="1542"/>
      <c r="E220" s="1543"/>
      <c r="F220" s="916">
        <f>SUM('3d.m.'!D23)</f>
        <v>5000</v>
      </c>
    </row>
    <row r="221" spans="1:6" ht="13.5">
      <c r="A221" s="1540">
        <v>3932</v>
      </c>
      <c r="B221" s="1540"/>
      <c r="C221" s="1541" t="s">
        <v>696</v>
      </c>
      <c r="D221" s="1542"/>
      <c r="E221" s="1543"/>
      <c r="F221" s="916">
        <f>SUM('3d.m.'!D24)</f>
        <v>12500</v>
      </c>
    </row>
    <row r="222" spans="1:6" ht="13.5">
      <c r="A222" s="1540">
        <v>3972</v>
      </c>
      <c r="B222" s="1540"/>
      <c r="C222" s="1541" t="s">
        <v>164</v>
      </c>
      <c r="D222" s="1542"/>
      <c r="E222" s="1543"/>
      <c r="F222" s="916">
        <f>SUM('3d.m.'!D36)</f>
        <v>18500</v>
      </c>
    </row>
    <row r="223" spans="1:6" ht="12">
      <c r="A223" s="1535" t="s">
        <v>208</v>
      </c>
      <c r="B223" s="1536" t="s">
        <v>209</v>
      </c>
      <c r="C223" s="1536"/>
      <c r="D223" s="1536"/>
      <c r="E223" s="1536"/>
      <c r="F223" s="1537">
        <f>SUM(F226:F228)</f>
        <v>22000</v>
      </c>
    </row>
    <row r="224" spans="1:6" ht="12">
      <c r="A224" s="1535"/>
      <c r="B224" s="1536"/>
      <c r="C224" s="1536"/>
      <c r="D224" s="1536"/>
      <c r="E224" s="1536"/>
      <c r="F224" s="1538"/>
    </row>
    <row r="225" spans="1:6" ht="12">
      <c r="A225" s="1535"/>
      <c r="B225" s="1536"/>
      <c r="C225" s="1536"/>
      <c r="D225" s="1536"/>
      <c r="E225" s="1536"/>
      <c r="F225" s="1539"/>
    </row>
    <row r="226" spans="1:6" ht="13.5">
      <c r="A226" s="1540">
        <v>3146</v>
      </c>
      <c r="B226" s="1540"/>
      <c r="C226" s="1541" t="s">
        <v>161</v>
      </c>
      <c r="D226" s="1542"/>
      <c r="E226" s="1543"/>
      <c r="F226" s="916">
        <f>SUM('3c.m.'!D184)</f>
        <v>6000</v>
      </c>
    </row>
    <row r="227" spans="1:6" ht="13.5">
      <c r="A227" s="1540">
        <v>3921</v>
      </c>
      <c r="B227" s="1540"/>
      <c r="C227" s="1541" t="s">
        <v>166</v>
      </c>
      <c r="D227" s="1542"/>
      <c r="E227" s="1543"/>
      <c r="F227" s="916">
        <f>SUM('3d.m.'!D12)</f>
        <v>6000</v>
      </c>
    </row>
    <row r="228" spans="1:6" ht="13.5">
      <c r="A228" s="1540">
        <v>3929</v>
      </c>
      <c r="B228" s="1540"/>
      <c r="C228" s="1541" t="s">
        <v>298</v>
      </c>
      <c r="D228" s="1542"/>
      <c r="E228" s="1543"/>
      <c r="F228" s="916">
        <f>SUM('3d.m.'!D20)</f>
        <v>10000</v>
      </c>
    </row>
    <row r="229" spans="1:6" ht="12">
      <c r="A229" s="1535" t="s">
        <v>210</v>
      </c>
      <c r="B229" s="1536" t="s">
        <v>211</v>
      </c>
      <c r="C229" s="1536"/>
      <c r="D229" s="1536"/>
      <c r="E229" s="1536"/>
      <c r="F229" s="1537">
        <f>SUM(F232)</f>
        <v>4000</v>
      </c>
    </row>
    <row r="230" spans="1:6" ht="12">
      <c r="A230" s="1535"/>
      <c r="B230" s="1536"/>
      <c r="C230" s="1536"/>
      <c r="D230" s="1536"/>
      <c r="E230" s="1536"/>
      <c r="F230" s="1538"/>
    </row>
    <row r="231" spans="1:6" ht="12">
      <c r="A231" s="1535"/>
      <c r="B231" s="1536"/>
      <c r="C231" s="1536"/>
      <c r="D231" s="1536"/>
      <c r="E231" s="1536"/>
      <c r="F231" s="1539"/>
    </row>
    <row r="232" spans="1:6" ht="13.5">
      <c r="A232" s="1540">
        <v>3145</v>
      </c>
      <c r="B232" s="1540"/>
      <c r="C232" s="1541" t="s">
        <v>497</v>
      </c>
      <c r="D232" s="1542"/>
      <c r="E232" s="1543"/>
      <c r="F232" s="916">
        <f>SUM('3c.m.'!D176)</f>
        <v>4000</v>
      </c>
    </row>
    <row r="233" spans="1:6" ht="12">
      <c r="A233" s="1535" t="s">
        <v>280</v>
      </c>
      <c r="B233" s="1536" t="s">
        <v>281</v>
      </c>
      <c r="C233" s="1536"/>
      <c r="D233" s="1536"/>
      <c r="E233" s="1536"/>
      <c r="F233" s="1537">
        <f>SUM(F236)</f>
        <v>10000</v>
      </c>
    </row>
    <row r="234" spans="1:6" ht="12">
      <c r="A234" s="1535"/>
      <c r="B234" s="1536"/>
      <c r="C234" s="1536"/>
      <c r="D234" s="1536"/>
      <c r="E234" s="1536"/>
      <c r="F234" s="1538"/>
    </row>
    <row r="235" spans="1:6" ht="12">
      <c r="A235" s="1535"/>
      <c r="B235" s="1536"/>
      <c r="C235" s="1536"/>
      <c r="D235" s="1536"/>
      <c r="E235" s="1536"/>
      <c r="F235" s="1539"/>
    </row>
    <row r="236" spans="1:6" ht="13.5">
      <c r="A236" s="1540">
        <v>3423</v>
      </c>
      <c r="B236" s="1540"/>
      <c r="C236" s="1541" t="s">
        <v>638</v>
      </c>
      <c r="D236" s="1542"/>
      <c r="E236" s="1543"/>
      <c r="F236" s="916">
        <f>SUM('3c.m.'!D742)</f>
        <v>10000</v>
      </c>
    </row>
    <row r="237" spans="1:6" ht="12">
      <c r="A237" s="1535" t="s">
        <v>212</v>
      </c>
      <c r="B237" s="1536" t="s">
        <v>213</v>
      </c>
      <c r="C237" s="1536"/>
      <c r="D237" s="1536"/>
      <c r="E237" s="1536"/>
      <c r="F237" s="1537">
        <f>SUM(F240)</f>
        <v>0</v>
      </c>
    </row>
    <row r="238" spans="1:6" ht="12">
      <c r="A238" s="1535"/>
      <c r="B238" s="1536"/>
      <c r="C238" s="1536"/>
      <c r="D238" s="1536"/>
      <c r="E238" s="1536"/>
      <c r="F238" s="1538"/>
    </row>
    <row r="239" spans="1:6" ht="12">
      <c r="A239" s="1535"/>
      <c r="B239" s="1536"/>
      <c r="C239" s="1536"/>
      <c r="D239" s="1536"/>
      <c r="E239" s="1536"/>
      <c r="F239" s="1539"/>
    </row>
    <row r="240" spans="1:6" ht="13.5">
      <c r="A240" s="1540"/>
      <c r="B240" s="1540"/>
      <c r="C240" s="1541"/>
      <c r="D240" s="1542"/>
      <c r="E240" s="1543"/>
      <c r="F240" s="916"/>
    </row>
    <row r="241" spans="1:6" ht="12">
      <c r="A241" s="1535" t="s">
        <v>314</v>
      </c>
      <c r="B241" s="1536" t="s">
        <v>315</v>
      </c>
      <c r="C241" s="1536"/>
      <c r="D241" s="1536"/>
      <c r="E241" s="1536"/>
      <c r="F241" s="1537">
        <f>SUM(F244)</f>
        <v>897745</v>
      </c>
    </row>
    <row r="242" spans="1:6" ht="12">
      <c r="A242" s="1535"/>
      <c r="B242" s="1536"/>
      <c r="C242" s="1536"/>
      <c r="D242" s="1536"/>
      <c r="E242" s="1536"/>
      <c r="F242" s="1538"/>
    </row>
    <row r="243" spans="1:6" ht="12">
      <c r="A243" s="1535"/>
      <c r="B243" s="1536"/>
      <c r="C243" s="1536"/>
      <c r="D243" s="1536"/>
      <c r="E243" s="1536"/>
      <c r="F243" s="1539"/>
    </row>
    <row r="244" spans="1:6" ht="13.5">
      <c r="A244" s="1540">
        <v>2499</v>
      </c>
      <c r="B244" s="1540"/>
      <c r="C244" s="1541" t="s">
        <v>316</v>
      </c>
      <c r="D244" s="1542"/>
      <c r="E244" s="1543"/>
      <c r="F244" s="916">
        <v>897745</v>
      </c>
    </row>
    <row r="245" spans="1:6" ht="12">
      <c r="A245" s="1535" t="s">
        <v>317</v>
      </c>
      <c r="B245" s="1536" t="s">
        <v>318</v>
      </c>
      <c r="C245" s="1536"/>
      <c r="D245" s="1536"/>
      <c r="E245" s="1536"/>
      <c r="F245" s="1537">
        <f>SUM(F248:F249)</f>
        <v>73235</v>
      </c>
    </row>
    <row r="246" spans="1:6" ht="12">
      <c r="A246" s="1535"/>
      <c r="B246" s="1536"/>
      <c r="C246" s="1536"/>
      <c r="D246" s="1536"/>
      <c r="E246" s="1536"/>
      <c r="F246" s="1538"/>
    </row>
    <row r="247" spans="1:6" ht="12">
      <c r="A247" s="1535"/>
      <c r="B247" s="1536"/>
      <c r="C247" s="1536"/>
      <c r="D247" s="1536"/>
      <c r="E247" s="1536"/>
      <c r="F247" s="1539"/>
    </row>
    <row r="248" spans="1:6" ht="13.5">
      <c r="A248" s="1540">
        <v>2499</v>
      </c>
      <c r="B248" s="1540"/>
      <c r="C248" s="1541" t="s">
        <v>316</v>
      </c>
      <c r="D248" s="1542"/>
      <c r="E248" s="1543"/>
      <c r="F248" s="916">
        <v>54216</v>
      </c>
    </row>
    <row r="249" spans="1:6" ht="13.5">
      <c r="A249" s="1540">
        <v>2795</v>
      </c>
      <c r="B249" s="1540"/>
      <c r="C249" s="1541" t="s">
        <v>395</v>
      </c>
      <c r="D249" s="1542"/>
      <c r="E249" s="1543"/>
      <c r="F249" s="916">
        <v>19019</v>
      </c>
    </row>
    <row r="250" spans="1:6" ht="12">
      <c r="A250" s="1535" t="s">
        <v>401</v>
      </c>
      <c r="B250" s="1536" t="s">
        <v>402</v>
      </c>
      <c r="C250" s="1536"/>
      <c r="D250" s="1536"/>
      <c r="E250" s="1536"/>
      <c r="F250" s="1537">
        <f>SUM(F253)</f>
        <v>369424</v>
      </c>
    </row>
    <row r="251" spans="1:6" ht="12">
      <c r="A251" s="1535"/>
      <c r="B251" s="1536"/>
      <c r="C251" s="1536"/>
      <c r="D251" s="1536"/>
      <c r="E251" s="1536"/>
      <c r="F251" s="1538"/>
    </row>
    <row r="252" spans="1:6" ht="12">
      <c r="A252" s="1535"/>
      <c r="B252" s="1536"/>
      <c r="C252" s="1536"/>
      <c r="D252" s="1536"/>
      <c r="E252" s="1536"/>
      <c r="F252" s="1539"/>
    </row>
    <row r="253" spans="1:6" ht="13.5">
      <c r="A253" s="1540">
        <v>2795</v>
      </c>
      <c r="B253" s="1540"/>
      <c r="C253" s="1541" t="s">
        <v>395</v>
      </c>
      <c r="D253" s="1542"/>
      <c r="E253" s="1543"/>
      <c r="F253" s="916">
        <v>369424</v>
      </c>
    </row>
    <row r="254" spans="1:6" ht="12">
      <c r="A254" s="1535" t="s">
        <v>393</v>
      </c>
      <c r="B254" s="1536" t="s">
        <v>394</v>
      </c>
      <c r="C254" s="1536"/>
      <c r="D254" s="1536"/>
      <c r="E254" s="1536"/>
      <c r="F254" s="1537">
        <f>SUM(F257)</f>
        <v>11628</v>
      </c>
    </row>
    <row r="255" spans="1:6" ht="12">
      <c r="A255" s="1535"/>
      <c r="B255" s="1536"/>
      <c r="C255" s="1536"/>
      <c r="D255" s="1536"/>
      <c r="E255" s="1536"/>
      <c r="F255" s="1538"/>
    </row>
    <row r="256" spans="1:6" ht="12">
      <c r="A256" s="1535"/>
      <c r="B256" s="1536"/>
      <c r="C256" s="1536"/>
      <c r="D256" s="1536"/>
      <c r="E256" s="1536"/>
      <c r="F256" s="1539"/>
    </row>
    <row r="257" spans="1:6" ht="13.5">
      <c r="A257" s="1540">
        <v>2795</v>
      </c>
      <c r="B257" s="1540"/>
      <c r="C257" s="1541" t="s">
        <v>395</v>
      </c>
      <c r="D257" s="1542"/>
      <c r="E257" s="1543"/>
      <c r="F257" s="916">
        <v>11628</v>
      </c>
    </row>
    <row r="258" spans="1:6" ht="12" customHeight="1">
      <c r="A258" s="1535" t="s">
        <v>399</v>
      </c>
      <c r="B258" s="1536" t="s">
        <v>400</v>
      </c>
      <c r="C258" s="1536"/>
      <c r="D258" s="1536"/>
      <c r="E258" s="1536"/>
      <c r="F258" s="1537">
        <f>SUM(F261)</f>
        <v>128352</v>
      </c>
    </row>
    <row r="259" spans="1:6" ht="12" customHeight="1">
      <c r="A259" s="1535"/>
      <c r="B259" s="1536"/>
      <c r="C259" s="1536"/>
      <c r="D259" s="1536"/>
      <c r="E259" s="1536"/>
      <c r="F259" s="1538"/>
    </row>
    <row r="260" spans="1:6" ht="12" customHeight="1">
      <c r="A260" s="1535"/>
      <c r="B260" s="1536"/>
      <c r="C260" s="1536"/>
      <c r="D260" s="1536"/>
      <c r="E260" s="1536"/>
      <c r="F260" s="1539"/>
    </row>
    <row r="261" spans="1:6" ht="13.5">
      <c r="A261" s="1540">
        <v>2795</v>
      </c>
      <c r="B261" s="1540"/>
      <c r="C261" s="1541" t="s">
        <v>395</v>
      </c>
      <c r="D261" s="1542"/>
      <c r="E261" s="1543"/>
      <c r="F261" s="916">
        <v>128352</v>
      </c>
    </row>
    <row r="262" spans="1:6" ht="12">
      <c r="A262" s="1535" t="s">
        <v>397</v>
      </c>
      <c r="B262" s="1536" t="s">
        <v>398</v>
      </c>
      <c r="C262" s="1536"/>
      <c r="D262" s="1536"/>
      <c r="E262" s="1536"/>
      <c r="F262" s="1537">
        <f>SUM(F265)</f>
        <v>215630</v>
      </c>
    </row>
    <row r="263" spans="1:6" ht="12">
      <c r="A263" s="1535"/>
      <c r="B263" s="1536"/>
      <c r="C263" s="1536"/>
      <c r="D263" s="1536"/>
      <c r="E263" s="1536"/>
      <c r="F263" s="1538"/>
    </row>
    <row r="264" spans="1:6" ht="12">
      <c r="A264" s="1535"/>
      <c r="B264" s="1536"/>
      <c r="C264" s="1536"/>
      <c r="D264" s="1536"/>
      <c r="E264" s="1536"/>
      <c r="F264" s="1539"/>
    </row>
    <row r="265" spans="1:6" ht="13.5">
      <c r="A265" s="1540">
        <v>2795</v>
      </c>
      <c r="B265" s="1540"/>
      <c r="C265" s="1541" t="s">
        <v>395</v>
      </c>
      <c r="D265" s="1542"/>
      <c r="E265" s="1543"/>
      <c r="F265" s="916">
        <v>215630</v>
      </c>
    </row>
    <row r="266" spans="1:6" ht="12">
      <c r="A266" s="1535" t="s">
        <v>214</v>
      </c>
      <c r="B266" s="1536" t="s">
        <v>215</v>
      </c>
      <c r="C266" s="1536"/>
      <c r="D266" s="1536"/>
      <c r="E266" s="1536"/>
      <c r="F266" s="1537">
        <f>SUM(F269)</f>
        <v>17500</v>
      </c>
    </row>
    <row r="267" spans="1:6" ht="12">
      <c r="A267" s="1535"/>
      <c r="B267" s="1536"/>
      <c r="C267" s="1536"/>
      <c r="D267" s="1536"/>
      <c r="E267" s="1536"/>
      <c r="F267" s="1538"/>
    </row>
    <row r="268" spans="1:6" ht="12">
      <c r="A268" s="1535"/>
      <c r="B268" s="1536"/>
      <c r="C268" s="1536"/>
      <c r="D268" s="1536"/>
      <c r="E268" s="1536"/>
      <c r="F268" s="1539"/>
    </row>
    <row r="269" spans="1:6" ht="13.5">
      <c r="A269" s="1540">
        <v>3141</v>
      </c>
      <c r="B269" s="1540"/>
      <c r="C269" s="1541" t="s">
        <v>99</v>
      </c>
      <c r="D269" s="1542"/>
      <c r="E269" s="1543"/>
      <c r="F269" s="916">
        <f>SUM('3c.m.'!D144)</f>
        <v>17500</v>
      </c>
    </row>
    <row r="270" spans="1:6" ht="12" customHeight="1">
      <c r="A270" s="1555" t="s">
        <v>389</v>
      </c>
      <c r="B270" s="1546" t="s">
        <v>396</v>
      </c>
      <c r="C270" s="1547"/>
      <c r="D270" s="1547"/>
      <c r="E270" s="1548"/>
      <c r="F270" s="1537">
        <f>SUM(F273:F274)</f>
        <v>475330</v>
      </c>
    </row>
    <row r="271" spans="1:6" ht="12" customHeight="1">
      <c r="A271" s="1556"/>
      <c r="B271" s="1549"/>
      <c r="C271" s="1550"/>
      <c r="D271" s="1550"/>
      <c r="E271" s="1551"/>
      <c r="F271" s="1544"/>
    </row>
    <row r="272" spans="1:6" ht="12" customHeight="1">
      <c r="A272" s="1557"/>
      <c r="B272" s="1552"/>
      <c r="C272" s="1553"/>
      <c r="D272" s="1553"/>
      <c r="E272" s="1554"/>
      <c r="F272" s="1545"/>
    </row>
    <row r="273" spans="1:6" ht="13.5">
      <c r="A273" s="1558">
        <v>2795</v>
      </c>
      <c r="B273" s="1559"/>
      <c r="C273" s="1541" t="s">
        <v>395</v>
      </c>
      <c r="D273" s="1542"/>
      <c r="E273" s="1543"/>
      <c r="F273" s="916">
        <v>475330</v>
      </c>
    </row>
    <row r="274" spans="1:6" ht="13.5">
      <c r="A274" s="1540">
        <v>2499</v>
      </c>
      <c r="B274" s="1540"/>
      <c r="C274" s="1541" t="s">
        <v>316</v>
      </c>
      <c r="D274" s="1542"/>
      <c r="E274" s="1543"/>
      <c r="F274" s="916"/>
    </row>
    <row r="275" spans="1:6" ht="12">
      <c r="A275" s="1555" t="s">
        <v>429</v>
      </c>
      <c r="B275" s="1546" t="s">
        <v>430</v>
      </c>
      <c r="C275" s="1547"/>
      <c r="D275" s="1547"/>
      <c r="E275" s="1548"/>
      <c r="F275" s="1537">
        <f>SUM(F278)</f>
        <v>1270</v>
      </c>
    </row>
    <row r="276" spans="1:6" ht="12">
      <c r="A276" s="1556"/>
      <c r="B276" s="1549"/>
      <c r="C276" s="1550"/>
      <c r="D276" s="1550"/>
      <c r="E276" s="1551"/>
      <c r="F276" s="1544"/>
    </row>
    <row r="277" spans="1:6" ht="12">
      <c r="A277" s="1557"/>
      <c r="B277" s="1552"/>
      <c r="C277" s="1553"/>
      <c r="D277" s="1553"/>
      <c r="E277" s="1554"/>
      <c r="F277" s="1545"/>
    </row>
    <row r="278" spans="1:6" ht="13.5">
      <c r="A278" s="1558">
        <v>2795</v>
      </c>
      <c r="B278" s="1559"/>
      <c r="C278" s="1541" t="s">
        <v>395</v>
      </c>
      <c r="D278" s="1542"/>
      <c r="E278" s="1543"/>
      <c r="F278" s="916">
        <v>1270</v>
      </c>
    </row>
    <row r="279" spans="1:6" ht="12">
      <c r="A279" s="1535" t="s">
        <v>216</v>
      </c>
      <c r="B279" s="1536" t="s">
        <v>217</v>
      </c>
      <c r="C279" s="1536"/>
      <c r="D279" s="1536"/>
      <c r="E279" s="1536"/>
      <c r="F279" s="1537">
        <f>SUM(F282:F283)</f>
        <v>15000</v>
      </c>
    </row>
    <row r="280" spans="1:6" ht="12">
      <c r="A280" s="1535"/>
      <c r="B280" s="1536"/>
      <c r="C280" s="1536"/>
      <c r="D280" s="1536"/>
      <c r="E280" s="1536"/>
      <c r="F280" s="1538"/>
    </row>
    <row r="281" spans="1:6" ht="12">
      <c r="A281" s="1535"/>
      <c r="B281" s="1536"/>
      <c r="C281" s="1536"/>
      <c r="D281" s="1536"/>
      <c r="E281" s="1536"/>
      <c r="F281" s="1539"/>
    </row>
    <row r="282" spans="1:6" ht="13.5">
      <c r="A282" s="1540">
        <v>3142</v>
      </c>
      <c r="B282" s="1540"/>
      <c r="C282" s="1541" t="s">
        <v>474</v>
      </c>
      <c r="D282" s="1542"/>
      <c r="E282" s="1543"/>
      <c r="F282" s="916">
        <f>SUM('3c.m.'!D152)</f>
        <v>7000</v>
      </c>
    </row>
    <row r="283" spans="1:6" ht="13.5">
      <c r="A283" s="1540">
        <v>3143</v>
      </c>
      <c r="B283" s="1540"/>
      <c r="C283" s="1541" t="s">
        <v>487</v>
      </c>
      <c r="D283" s="1542"/>
      <c r="E283" s="1543"/>
      <c r="F283" s="916">
        <f>SUM('3c.m.'!D160)</f>
        <v>8000</v>
      </c>
    </row>
    <row r="284" spans="1:6" ht="12">
      <c r="A284" s="1535" t="s">
        <v>256</v>
      </c>
      <c r="B284" s="1536" t="s">
        <v>257</v>
      </c>
      <c r="C284" s="1536"/>
      <c r="D284" s="1536"/>
      <c r="E284" s="1536"/>
      <c r="F284" s="1537">
        <f>SUM(F287)</f>
        <v>2880</v>
      </c>
    </row>
    <row r="285" spans="1:6" ht="12">
      <c r="A285" s="1535"/>
      <c r="B285" s="1536"/>
      <c r="C285" s="1536"/>
      <c r="D285" s="1536"/>
      <c r="E285" s="1536"/>
      <c r="F285" s="1538"/>
    </row>
    <row r="286" spans="1:6" ht="12">
      <c r="A286" s="1535"/>
      <c r="B286" s="1536"/>
      <c r="C286" s="1536"/>
      <c r="D286" s="1536"/>
      <c r="E286" s="1536"/>
      <c r="F286" s="1539"/>
    </row>
    <row r="287" spans="1:6" ht="13.5">
      <c r="A287" s="1540">
        <v>3349</v>
      </c>
      <c r="B287" s="1540"/>
      <c r="C287" s="1541" t="s">
        <v>258</v>
      </c>
      <c r="D287" s="1542"/>
      <c r="E287" s="1543"/>
      <c r="F287" s="916">
        <f>SUM('3c.m.'!D586)</f>
        <v>2880</v>
      </c>
    </row>
    <row r="288" spans="1:6" ht="12">
      <c r="A288" s="1535" t="s">
        <v>254</v>
      </c>
      <c r="B288" s="1536" t="s">
        <v>255</v>
      </c>
      <c r="C288" s="1536"/>
      <c r="D288" s="1536"/>
      <c r="E288" s="1536"/>
      <c r="F288" s="1537">
        <f>SUM(F291:F292)</f>
        <v>400</v>
      </c>
    </row>
    <row r="289" spans="1:6" ht="12">
      <c r="A289" s="1535"/>
      <c r="B289" s="1536"/>
      <c r="C289" s="1536"/>
      <c r="D289" s="1536"/>
      <c r="E289" s="1536"/>
      <c r="F289" s="1538"/>
    </row>
    <row r="290" spans="1:6" ht="12">
      <c r="A290" s="1535"/>
      <c r="B290" s="1536"/>
      <c r="C290" s="1536"/>
      <c r="D290" s="1536"/>
      <c r="E290" s="1536"/>
      <c r="F290" s="1539"/>
    </row>
    <row r="291" spans="1:6" ht="13.5">
      <c r="A291" s="1540">
        <v>3348</v>
      </c>
      <c r="B291" s="1540"/>
      <c r="C291" s="1541" t="s">
        <v>679</v>
      </c>
      <c r="D291" s="1542"/>
      <c r="E291" s="1543"/>
      <c r="F291" s="916">
        <f>SUM('3c.m.'!D578)</f>
        <v>400</v>
      </c>
    </row>
    <row r="292" spans="1:6" ht="13.5">
      <c r="A292" s="1540">
        <v>2875</v>
      </c>
      <c r="B292" s="1540"/>
      <c r="C292" s="1541" t="s">
        <v>847</v>
      </c>
      <c r="D292" s="1542"/>
      <c r="E292" s="1543"/>
      <c r="F292" s="916"/>
    </row>
    <row r="293" spans="1:6" ht="12">
      <c r="A293" s="1535" t="s">
        <v>233</v>
      </c>
      <c r="B293" s="1536" t="s">
        <v>234</v>
      </c>
      <c r="C293" s="1536"/>
      <c r="D293" s="1536"/>
      <c r="E293" s="1536"/>
      <c r="F293" s="1537"/>
    </row>
    <row r="294" spans="1:6" ht="12">
      <c r="A294" s="1535"/>
      <c r="B294" s="1536"/>
      <c r="C294" s="1536"/>
      <c r="D294" s="1536"/>
      <c r="E294" s="1536"/>
      <c r="F294" s="1538"/>
    </row>
    <row r="295" spans="1:6" ht="12">
      <c r="A295" s="1535"/>
      <c r="B295" s="1536"/>
      <c r="C295" s="1536"/>
      <c r="D295" s="1536"/>
      <c r="E295" s="1536"/>
      <c r="F295" s="1539"/>
    </row>
    <row r="296" spans="1:6" ht="12">
      <c r="A296" s="1535" t="s">
        <v>242</v>
      </c>
      <c r="B296" s="1536" t="s">
        <v>243</v>
      </c>
      <c r="C296" s="1536"/>
      <c r="D296" s="1536"/>
      <c r="E296" s="1536"/>
      <c r="F296" s="1537">
        <f>SUM(F299:F301)</f>
        <v>4380</v>
      </c>
    </row>
    <row r="297" spans="1:6" ht="12">
      <c r="A297" s="1535"/>
      <c r="B297" s="1536"/>
      <c r="C297" s="1536"/>
      <c r="D297" s="1536"/>
      <c r="E297" s="1536"/>
      <c r="F297" s="1538"/>
    </row>
    <row r="298" spans="1:6" ht="12">
      <c r="A298" s="1535"/>
      <c r="B298" s="1536"/>
      <c r="C298" s="1536"/>
      <c r="D298" s="1536"/>
      <c r="E298" s="1536"/>
      <c r="F298" s="1539"/>
    </row>
    <row r="299" spans="1:6" ht="13.5">
      <c r="A299" s="1540">
        <v>3341</v>
      </c>
      <c r="B299" s="1540"/>
      <c r="C299" s="1541" t="s">
        <v>829</v>
      </c>
      <c r="D299" s="1542"/>
      <c r="E299" s="1543"/>
      <c r="F299" s="916">
        <f>SUM('3c.m.'!D521)</f>
        <v>1500</v>
      </c>
    </row>
    <row r="300" spans="1:6" ht="13.5">
      <c r="A300" s="1540">
        <v>3342</v>
      </c>
      <c r="B300" s="1540"/>
      <c r="C300" s="1541" t="s">
        <v>830</v>
      </c>
      <c r="D300" s="1542"/>
      <c r="E300" s="1543"/>
      <c r="F300" s="916">
        <f>SUM('3c.m.'!D530)</f>
        <v>880</v>
      </c>
    </row>
    <row r="301" spans="1:6" ht="13.5">
      <c r="A301" s="1540">
        <v>3347</v>
      </c>
      <c r="B301" s="1540"/>
      <c r="C301" s="1541" t="s">
        <v>599</v>
      </c>
      <c r="D301" s="1542"/>
      <c r="E301" s="1543"/>
      <c r="F301" s="916">
        <f>SUM('3c.m.'!D570)</f>
        <v>2000</v>
      </c>
    </row>
    <row r="302" spans="1:6" ht="12">
      <c r="A302" s="1535" t="s">
        <v>249</v>
      </c>
      <c r="B302" s="1536" t="s">
        <v>250</v>
      </c>
      <c r="C302" s="1536"/>
      <c r="D302" s="1536"/>
      <c r="E302" s="1536"/>
      <c r="F302" s="1537">
        <f>SUM(F305)</f>
        <v>300</v>
      </c>
    </row>
    <row r="303" spans="1:6" ht="12">
      <c r="A303" s="1535"/>
      <c r="B303" s="1536"/>
      <c r="C303" s="1536"/>
      <c r="D303" s="1536"/>
      <c r="E303" s="1536"/>
      <c r="F303" s="1538"/>
    </row>
    <row r="304" spans="1:6" ht="12">
      <c r="A304" s="1535"/>
      <c r="B304" s="1536"/>
      <c r="C304" s="1536"/>
      <c r="D304" s="1536"/>
      <c r="E304" s="1536"/>
      <c r="F304" s="1539"/>
    </row>
    <row r="305" spans="1:6" ht="13.5">
      <c r="A305" s="1540">
        <v>3345</v>
      </c>
      <c r="B305" s="1540"/>
      <c r="C305" s="1541" t="s">
        <v>251</v>
      </c>
      <c r="D305" s="1542"/>
      <c r="E305" s="1543"/>
      <c r="F305" s="916">
        <f>SUM('3c.m.'!D554)</f>
        <v>300</v>
      </c>
    </row>
    <row r="306" spans="1:6" ht="12">
      <c r="A306" s="1535" t="s">
        <v>419</v>
      </c>
      <c r="B306" s="1536" t="s">
        <v>420</v>
      </c>
      <c r="C306" s="1536"/>
      <c r="D306" s="1536"/>
      <c r="E306" s="1536"/>
      <c r="F306" s="1537">
        <f>SUM(F309)</f>
        <v>619135</v>
      </c>
    </row>
    <row r="307" spans="1:6" ht="12">
      <c r="A307" s="1535"/>
      <c r="B307" s="1536"/>
      <c r="C307" s="1536"/>
      <c r="D307" s="1536"/>
      <c r="E307" s="1536"/>
      <c r="F307" s="1538"/>
    </row>
    <row r="308" spans="1:6" ht="12">
      <c r="A308" s="1535"/>
      <c r="B308" s="1536"/>
      <c r="C308" s="1536"/>
      <c r="D308" s="1536"/>
      <c r="E308" s="1536"/>
      <c r="F308" s="1539"/>
    </row>
    <row r="309" spans="1:6" ht="13.5">
      <c r="A309" s="1540">
        <v>2875</v>
      </c>
      <c r="B309" s="1540"/>
      <c r="C309" s="1541" t="s">
        <v>847</v>
      </c>
      <c r="D309" s="1542"/>
      <c r="E309" s="1543"/>
      <c r="F309" s="916">
        <v>619135</v>
      </c>
    </row>
    <row r="310" spans="1:6" ht="12">
      <c r="A310" s="1535" t="s">
        <v>323</v>
      </c>
      <c r="B310" s="1536" t="s">
        <v>324</v>
      </c>
      <c r="C310" s="1536"/>
      <c r="D310" s="1536"/>
      <c r="E310" s="1536"/>
      <c r="F310" s="1537">
        <f>SUM(F313)</f>
        <v>0</v>
      </c>
    </row>
    <row r="311" spans="1:6" ht="12">
      <c r="A311" s="1535"/>
      <c r="B311" s="1536"/>
      <c r="C311" s="1536"/>
      <c r="D311" s="1536"/>
      <c r="E311" s="1536"/>
      <c r="F311" s="1538"/>
    </row>
    <row r="312" spans="1:6" ht="12">
      <c r="A312" s="1535"/>
      <c r="B312" s="1536"/>
      <c r="C312" s="1536"/>
      <c r="D312" s="1536"/>
      <c r="E312" s="1536"/>
      <c r="F312" s="1539"/>
    </row>
    <row r="313" spans="1:6" ht="13.5">
      <c r="A313" s="1540">
        <v>2875</v>
      </c>
      <c r="B313" s="1540"/>
      <c r="C313" s="1541" t="s">
        <v>847</v>
      </c>
      <c r="D313" s="1542"/>
      <c r="E313" s="1543"/>
      <c r="F313" s="916"/>
    </row>
    <row r="314" spans="1:6" ht="12">
      <c r="A314" s="1535" t="s">
        <v>259</v>
      </c>
      <c r="B314" s="1536" t="s">
        <v>260</v>
      </c>
      <c r="C314" s="1536"/>
      <c r="D314" s="1536"/>
      <c r="E314" s="1536"/>
      <c r="F314" s="1537">
        <f>SUM(F317)</f>
        <v>9000</v>
      </c>
    </row>
    <row r="315" spans="1:6" ht="12">
      <c r="A315" s="1535"/>
      <c r="B315" s="1536"/>
      <c r="C315" s="1536"/>
      <c r="D315" s="1536"/>
      <c r="E315" s="1536"/>
      <c r="F315" s="1538"/>
    </row>
    <row r="316" spans="1:6" ht="12">
      <c r="A316" s="1535"/>
      <c r="B316" s="1536"/>
      <c r="C316" s="1536"/>
      <c r="D316" s="1536"/>
      <c r="E316" s="1536"/>
      <c r="F316" s="1539"/>
    </row>
    <row r="317" spans="1:6" ht="13.5">
      <c r="A317" s="1540">
        <v>3355</v>
      </c>
      <c r="B317" s="1540"/>
      <c r="C317" s="1541" t="s">
        <v>104</v>
      </c>
      <c r="D317" s="1542"/>
      <c r="E317" s="1543"/>
      <c r="F317" s="916">
        <f>SUM('3c.m.'!D627)</f>
        <v>9000</v>
      </c>
    </row>
    <row r="318" spans="1:6" ht="12" customHeight="1">
      <c r="A318" s="1535" t="s">
        <v>421</v>
      </c>
      <c r="B318" s="1536" t="s">
        <v>422</v>
      </c>
      <c r="C318" s="1536"/>
      <c r="D318" s="1536"/>
      <c r="E318" s="1536"/>
      <c r="F318" s="1537">
        <f>SUM(F321)</f>
        <v>0</v>
      </c>
    </row>
    <row r="319" spans="1:6" ht="12" customHeight="1">
      <c r="A319" s="1535"/>
      <c r="B319" s="1536"/>
      <c r="C319" s="1536"/>
      <c r="D319" s="1536"/>
      <c r="E319" s="1536"/>
      <c r="F319" s="1538"/>
    </row>
    <row r="320" spans="1:6" ht="12" customHeight="1">
      <c r="A320" s="1535"/>
      <c r="B320" s="1536"/>
      <c r="C320" s="1536"/>
      <c r="D320" s="1536"/>
      <c r="E320" s="1536"/>
      <c r="F320" s="1539"/>
    </row>
    <row r="321" spans="1:6" ht="13.5">
      <c r="A321" s="1540">
        <v>2875</v>
      </c>
      <c r="B321" s="1540"/>
      <c r="C321" s="1541" t="s">
        <v>847</v>
      </c>
      <c r="D321" s="1542"/>
      <c r="E321" s="1543"/>
      <c r="F321" s="916"/>
    </row>
    <row r="322" spans="1:6" ht="12" customHeight="1">
      <c r="A322" s="1535" t="s">
        <v>1185</v>
      </c>
      <c r="B322" s="1536" t="s">
        <v>1186</v>
      </c>
      <c r="C322" s="1536"/>
      <c r="D322" s="1536"/>
      <c r="E322" s="1536"/>
      <c r="F322" s="1537">
        <f>SUM(F325)</f>
        <v>445217</v>
      </c>
    </row>
    <row r="323" spans="1:6" ht="12" customHeight="1">
      <c r="A323" s="1535"/>
      <c r="B323" s="1536"/>
      <c r="C323" s="1536"/>
      <c r="D323" s="1536"/>
      <c r="E323" s="1536"/>
      <c r="F323" s="1538"/>
    </row>
    <row r="324" spans="1:6" ht="12" customHeight="1">
      <c r="A324" s="1535"/>
      <c r="B324" s="1536"/>
      <c r="C324" s="1536"/>
      <c r="D324" s="1536"/>
      <c r="E324" s="1536"/>
      <c r="F324" s="1539"/>
    </row>
    <row r="325" spans="1:6" ht="13.5">
      <c r="A325" s="1540">
        <v>2850</v>
      </c>
      <c r="B325" s="1540"/>
      <c r="C325" s="1541" t="s">
        <v>322</v>
      </c>
      <c r="D325" s="1542"/>
      <c r="E325" s="1543"/>
      <c r="F325" s="916">
        <v>445217</v>
      </c>
    </row>
    <row r="326" spans="1:6" ht="12">
      <c r="A326" s="1535" t="s">
        <v>423</v>
      </c>
      <c r="B326" s="1536" t="s">
        <v>424</v>
      </c>
      <c r="C326" s="1536"/>
      <c r="D326" s="1536"/>
      <c r="E326" s="1536"/>
      <c r="F326" s="1537">
        <f>SUM(F329)</f>
        <v>0</v>
      </c>
    </row>
    <row r="327" spans="1:6" ht="12">
      <c r="A327" s="1535"/>
      <c r="B327" s="1536"/>
      <c r="C327" s="1536"/>
      <c r="D327" s="1536"/>
      <c r="E327" s="1536"/>
      <c r="F327" s="1538"/>
    </row>
    <row r="328" spans="1:6" ht="12">
      <c r="A328" s="1535"/>
      <c r="B328" s="1536"/>
      <c r="C328" s="1536"/>
      <c r="D328" s="1536"/>
      <c r="E328" s="1536"/>
      <c r="F328" s="1539"/>
    </row>
    <row r="329" spans="1:6" ht="13.5">
      <c r="A329" s="1540">
        <v>2875</v>
      </c>
      <c r="B329" s="1540"/>
      <c r="C329" s="1541" t="s">
        <v>847</v>
      </c>
      <c r="D329" s="1542"/>
      <c r="E329" s="1543"/>
      <c r="F329" s="916"/>
    </row>
    <row r="330" spans="1:6" ht="12">
      <c r="A330" s="1535" t="s">
        <v>239</v>
      </c>
      <c r="B330" s="1536" t="s">
        <v>240</v>
      </c>
      <c r="C330" s="1536"/>
      <c r="D330" s="1536"/>
      <c r="E330" s="1536"/>
      <c r="F330" s="1537">
        <f>SUM(F333:F334)</f>
        <v>10000</v>
      </c>
    </row>
    <row r="331" spans="1:6" ht="12">
      <c r="A331" s="1535"/>
      <c r="B331" s="1536"/>
      <c r="C331" s="1536"/>
      <c r="D331" s="1536"/>
      <c r="E331" s="1536"/>
      <c r="F331" s="1538"/>
    </row>
    <row r="332" spans="1:6" ht="12">
      <c r="A332" s="1535"/>
      <c r="B332" s="1536"/>
      <c r="C332" s="1536"/>
      <c r="D332" s="1536"/>
      <c r="E332" s="1536"/>
      <c r="F332" s="1539"/>
    </row>
    <row r="333" spans="1:6" ht="13.5">
      <c r="A333" s="1540">
        <v>3307</v>
      </c>
      <c r="B333" s="1540"/>
      <c r="C333" s="1541" t="s">
        <v>715</v>
      </c>
      <c r="D333" s="1542"/>
      <c r="E333" s="1543"/>
      <c r="F333" s="916">
        <f>SUM('3c.m.'!D389)</f>
        <v>4000</v>
      </c>
    </row>
    <row r="334" spans="1:6" ht="13.5">
      <c r="A334" s="1540">
        <v>3320</v>
      </c>
      <c r="B334" s="1540"/>
      <c r="C334" s="1541" t="s">
        <v>241</v>
      </c>
      <c r="D334" s="1542"/>
      <c r="E334" s="1543"/>
      <c r="F334" s="916">
        <f>SUM('3c.m.'!D489)</f>
        <v>6000</v>
      </c>
    </row>
    <row r="335" spans="1:6" ht="12">
      <c r="A335" s="1535" t="s">
        <v>235</v>
      </c>
      <c r="B335" s="1536" t="s">
        <v>236</v>
      </c>
      <c r="C335" s="1536"/>
      <c r="D335" s="1536"/>
      <c r="E335" s="1536"/>
      <c r="F335" s="1537"/>
    </row>
    <row r="336" spans="1:6" ht="12">
      <c r="A336" s="1535"/>
      <c r="B336" s="1536"/>
      <c r="C336" s="1536"/>
      <c r="D336" s="1536"/>
      <c r="E336" s="1536"/>
      <c r="F336" s="1538"/>
    </row>
    <row r="337" spans="1:6" ht="12">
      <c r="A337" s="1535"/>
      <c r="B337" s="1536"/>
      <c r="C337" s="1536"/>
      <c r="D337" s="1536"/>
      <c r="E337" s="1536"/>
      <c r="F337" s="1539"/>
    </row>
    <row r="338" spans="1:6" ht="12">
      <c r="A338" s="1535" t="s">
        <v>237</v>
      </c>
      <c r="B338" s="1536" t="s">
        <v>238</v>
      </c>
      <c r="C338" s="1536"/>
      <c r="D338" s="1536"/>
      <c r="E338" s="1536"/>
      <c r="F338" s="1537">
        <f>SUM(F341:F345)</f>
        <v>36150</v>
      </c>
    </row>
    <row r="339" spans="1:6" ht="12">
      <c r="A339" s="1535"/>
      <c r="B339" s="1536"/>
      <c r="C339" s="1536"/>
      <c r="D339" s="1536"/>
      <c r="E339" s="1536"/>
      <c r="F339" s="1538"/>
    </row>
    <row r="340" spans="1:6" ht="12">
      <c r="A340" s="1535"/>
      <c r="B340" s="1536"/>
      <c r="C340" s="1536"/>
      <c r="D340" s="1536"/>
      <c r="E340" s="1536"/>
      <c r="F340" s="1539"/>
    </row>
    <row r="341" spans="1:6" ht="13.5">
      <c r="A341" s="1540">
        <v>3305</v>
      </c>
      <c r="B341" s="1540"/>
      <c r="C341" s="1541" t="s">
        <v>713</v>
      </c>
      <c r="D341" s="1542"/>
      <c r="E341" s="1543"/>
      <c r="F341" s="916">
        <f>SUM('3c.m.'!D371)</f>
        <v>17000</v>
      </c>
    </row>
    <row r="342" spans="1:6" ht="13.5">
      <c r="A342" s="1540">
        <v>3309</v>
      </c>
      <c r="B342" s="1540"/>
      <c r="C342" s="1541" t="s">
        <v>803</v>
      </c>
      <c r="D342" s="1542"/>
      <c r="E342" s="1543"/>
      <c r="F342" s="916">
        <f>SUM('3c.m.'!D406)</f>
        <v>350</v>
      </c>
    </row>
    <row r="343" spans="1:6" ht="13.5">
      <c r="A343" s="1540">
        <v>3310</v>
      </c>
      <c r="B343" s="1540"/>
      <c r="C343" s="1541" t="s">
        <v>870</v>
      </c>
      <c r="D343" s="1542"/>
      <c r="E343" s="1543"/>
      <c r="F343" s="916">
        <f>SUM('3c.m.'!D414)</f>
        <v>6000</v>
      </c>
    </row>
    <row r="344" spans="1:6" ht="13.5">
      <c r="A344" s="1540">
        <v>3311</v>
      </c>
      <c r="B344" s="1540"/>
      <c r="C344" s="1541" t="s">
        <v>632</v>
      </c>
      <c r="D344" s="1542"/>
      <c r="E344" s="1543"/>
      <c r="F344" s="916">
        <f>SUM('3c.m.'!D422)</f>
        <v>12000</v>
      </c>
    </row>
    <row r="345" spans="1:6" ht="13.5">
      <c r="A345" s="1540">
        <v>3318</v>
      </c>
      <c r="B345" s="1540"/>
      <c r="C345" s="1541" t="s">
        <v>633</v>
      </c>
      <c r="D345" s="1542"/>
      <c r="E345" s="1543"/>
      <c r="F345" s="916">
        <f>SUM('3c.m.'!D471)</f>
        <v>800</v>
      </c>
    </row>
    <row r="346" spans="1:6" ht="12">
      <c r="A346" s="1535" t="s">
        <v>244</v>
      </c>
      <c r="B346" s="1536" t="s">
        <v>245</v>
      </c>
      <c r="C346" s="1536"/>
      <c r="D346" s="1536"/>
      <c r="E346" s="1536"/>
      <c r="F346" s="1537">
        <f>SUM(F349)</f>
        <v>1000</v>
      </c>
    </row>
    <row r="347" spans="1:6" ht="12">
      <c r="A347" s="1535"/>
      <c r="B347" s="1536"/>
      <c r="C347" s="1536"/>
      <c r="D347" s="1536"/>
      <c r="E347" s="1536"/>
      <c r="F347" s="1538"/>
    </row>
    <row r="348" spans="1:6" ht="12">
      <c r="A348" s="1535"/>
      <c r="B348" s="1536"/>
      <c r="C348" s="1536"/>
      <c r="D348" s="1536"/>
      <c r="E348" s="1536"/>
      <c r="F348" s="1539"/>
    </row>
    <row r="349" spans="1:6" ht="13.5">
      <c r="A349" s="1540">
        <v>3343</v>
      </c>
      <c r="B349" s="1540"/>
      <c r="C349" s="1541" t="s">
        <v>246</v>
      </c>
      <c r="D349" s="1542"/>
      <c r="E349" s="1543"/>
      <c r="F349" s="916">
        <f>SUM('3c.m.'!D538)</f>
        <v>1000</v>
      </c>
    </row>
    <row r="350" spans="1:6" ht="12" customHeight="1">
      <c r="A350" s="1535" t="s">
        <v>247</v>
      </c>
      <c r="B350" s="1536" t="s">
        <v>248</v>
      </c>
      <c r="C350" s="1536"/>
      <c r="D350" s="1536"/>
      <c r="E350" s="1536"/>
      <c r="F350" s="1537">
        <f>SUM(F353:F354)</f>
        <v>1027</v>
      </c>
    </row>
    <row r="351" spans="1:6" ht="12" customHeight="1">
      <c r="A351" s="1535"/>
      <c r="B351" s="1536"/>
      <c r="C351" s="1536"/>
      <c r="D351" s="1536"/>
      <c r="E351" s="1536"/>
      <c r="F351" s="1538"/>
    </row>
    <row r="352" spans="1:6" ht="12" customHeight="1">
      <c r="A352" s="1535"/>
      <c r="B352" s="1536"/>
      <c r="C352" s="1536"/>
      <c r="D352" s="1536"/>
      <c r="E352" s="1536"/>
      <c r="F352" s="1539"/>
    </row>
    <row r="353" spans="1:6" ht="13.5">
      <c r="A353" s="1540">
        <v>3344</v>
      </c>
      <c r="B353" s="1540"/>
      <c r="C353" s="1541" t="s">
        <v>805</v>
      </c>
      <c r="D353" s="1542"/>
      <c r="E353" s="1543"/>
      <c r="F353" s="916">
        <f>SUM('3c.m.'!D546)</f>
        <v>1027</v>
      </c>
    </row>
    <row r="354" spans="1:6" ht="13.5">
      <c r="A354" s="1540">
        <v>2875</v>
      </c>
      <c r="B354" s="1540"/>
      <c r="C354" s="1541" t="s">
        <v>847</v>
      </c>
      <c r="D354" s="1542"/>
      <c r="E354" s="1543"/>
      <c r="F354" s="916"/>
    </row>
    <row r="355" spans="1:6" ht="12" customHeight="1">
      <c r="A355" s="1535" t="s">
        <v>427</v>
      </c>
      <c r="B355" s="1536" t="s">
        <v>428</v>
      </c>
      <c r="C355" s="1536"/>
      <c r="D355" s="1536"/>
      <c r="E355" s="1536"/>
      <c r="F355" s="1537">
        <f>SUM(F358)</f>
        <v>0</v>
      </c>
    </row>
    <row r="356" spans="1:6" ht="12" customHeight="1">
      <c r="A356" s="1535"/>
      <c r="B356" s="1536"/>
      <c r="C356" s="1536"/>
      <c r="D356" s="1536"/>
      <c r="E356" s="1536"/>
      <c r="F356" s="1538"/>
    </row>
    <row r="357" spans="1:6" ht="12" customHeight="1">
      <c r="A357" s="1535"/>
      <c r="B357" s="1536"/>
      <c r="C357" s="1536"/>
      <c r="D357" s="1536"/>
      <c r="E357" s="1536"/>
      <c r="F357" s="1539"/>
    </row>
    <row r="358" spans="1:6" ht="13.5">
      <c r="A358" s="1540">
        <v>2875</v>
      </c>
      <c r="B358" s="1540"/>
      <c r="C358" s="1541" t="s">
        <v>847</v>
      </c>
      <c r="D358" s="1542"/>
      <c r="E358" s="1543"/>
      <c r="F358" s="916"/>
    </row>
    <row r="359" spans="1:6" ht="12">
      <c r="A359" s="1535" t="s">
        <v>425</v>
      </c>
      <c r="B359" s="1536" t="s">
        <v>426</v>
      </c>
      <c r="C359" s="1536"/>
      <c r="D359" s="1536"/>
      <c r="E359" s="1536"/>
      <c r="F359" s="1537">
        <f>SUM(F362)</f>
        <v>0</v>
      </c>
    </row>
    <row r="360" spans="1:6" ht="12">
      <c r="A360" s="1535"/>
      <c r="B360" s="1536"/>
      <c r="C360" s="1536"/>
      <c r="D360" s="1536"/>
      <c r="E360" s="1536"/>
      <c r="F360" s="1538"/>
    </row>
    <row r="361" spans="1:6" ht="12">
      <c r="A361" s="1535"/>
      <c r="B361" s="1536"/>
      <c r="C361" s="1536"/>
      <c r="D361" s="1536"/>
      <c r="E361" s="1536"/>
      <c r="F361" s="1539"/>
    </row>
    <row r="362" spans="1:6" ht="13.5">
      <c r="A362" s="1540">
        <v>2875</v>
      </c>
      <c r="B362" s="1540"/>
      <c r="C362" s="1541" t="s">
        <v>847</v>
      </c>
      <c r="D362" s="1542"/>
      <c r="E362" s="1543"/>
      <c r="F362" s="916"/>
    </row>
    <row r="363" spans="1:6" ht="12">
      <c r="A363" s="1535" t="s">
        <v>252</v>
      </c>
      <c r="B363" s="1536" t="s">
        <v>253</v>
      </c>
      <c r="C363" s="1536"/>
      <c r="D363" s="1536"/>
      <c r="E363" s="1536"/>
      <c r="F363" s="1537">
        <f>SUM(F366:F367)</f>
        <v>3733</v>
      </c>
    </row>
    <row r="364" spans="1:6" ht="12">
      <c r="A364" s="1535"/>
      <c r="B364" s="1536"/>
      <c r="C364" s="1536"/>
      <c r="D364" s="1536"/>
      <c r="E364" s="1536"/>
      <c r="F364" s="1538"/>
    </row>
    <row r="365" spans="1:6" ht="12">
      <c r="A365" s="1535"/>
      <c r="B365" s="1536"/>
      <c r="C365" s="1536"/>
      <c r="D365" s="1536"/>
      <c r="E365" s="1536"/>
      <c r="F365" s="1539"/>
    </row>
    <row r="366" spans="1:6" ht="13.5">
      <c r="A366" s="1540">
        <v>3346</v>
      </c>
      <c r="B366" s="1540"/>
      <c r="C366" s="1541" t="s">
        <v>598</v>
      </c>
      <c r="D366" s="1542"/>
      <c r="E366" s="1543"/>
      <c r="F366" s="916">
        <f>SUM('3c.m.'!D562)</f>
        <v>3733</v>
      </c>
    </row>
    <row r="367" spans="1:6" ht="13.5">
      <c r="A367" s="1540">
        <v>2875</v>
      </c>
      <c r="B367" s="1540"/>
      <c r="C367" s="1541" t="s">
        <v>847</v>
      </c>
      <c r="D367" s="1542"/>
      <c r="E367" s="1543"/>
      <c r="F367" s="916"/>
    </row>
    <row r="368" spans="1:6" ht="12">
      <c r="A368" s="1535" t="s">
        <v>431</v>
      </c>
      <c r="B368" s="1536" t="s">
        <v>163</v>
      </c>
      <c r="C368" s="1536"/>
      <c r="D368" s="1536"/>
      <c r="E368" s="1536"/>
      <c r="F368" s="1537">
        <f>SUM(F371)</f>
        <v>7000</v>
      </c>
    </row>
    <row r="369" spans="1:6" ht="12">
      <c r="A369" s="1535"/>
      <c r="B369" s="1536"/>
      <c r="C369" s="1536"/>
      <c r="D369" s="1536"/>
      <c r="E369" s="1536"/>
      <c r="F369" s="1538"/>
    </row>
    <row r="370" spans="1:6" ht="12">
      <c r="A370" s="1535"/>
      <c r="B370" s="1536"/>
      <c r="C370" s="1536"/>
      <c r="D370" s="1536"/>
      <c r="E370" s="1536"/>
      <c r="F370" s="1539"/>
    </row>
    <row r="371" spans="1:6" ht="13.5">
      <c r="A371" s="1540">
        <v>3340</v>
      </c>
      <c r="B371" s="1540"/>
      <c r="C371" s="1541" t="s">
        <v>163</v>
      </c>
      <c r="D371" s="1542"/>
      <c r="E371" s="1543"/>
      <c r="F371" s="916">
        <f>SUM('3c.m.'!D513)</f>
        <v>7000</v>
      </c>
    </row>
    <row r="372" spans="1:6" ht="12">
      <c r="A372" s="1535" t="s">
        <v>218</v>
      </c>
      <c r="B372" s="1536" t="s">
        <v>219</v>
      </c>
      <c r="C372" s="1536"/>
      <c r="D372" s="1536"/>
      <c r="E372" s="1536"/>
      <c r="F372" s="1537">
        <f>SUM(F375:F390)</f>
        <v>195300</v>
      </c>
    </row>
    <row r="373" spans="1:6" ht="12">
      <c r="A373" s="1535"/>
      <c r="B373" s="1536"/>
      <c r="C373" s="1536"/>
      <c r="D373" s="1536"/>
      <c r="E373" s="1536"/>
      <c r="F373" s="1538"/>
    </row>
    <row r="374" spans="1:6" ht="12">
      <c r="A374" s="1535"/>
      <c r="B374" s="1536"/>
      <c r="C374" s="1536"/>
      <c r="D374" s="1536"/>
      <c r="E374" s="1536"/>
      <c r="F374" s="1539"/>
    </row>
    <row r="375" spans="1:6" ht="13.5">
      <c r="A375" s="1540">
        <v>3081</v>
      </c>
      <c r="B375" s="1540"/>
      <c r="C375" s="1541" t="s">
        <v>640</v>
      </c>
      <c r="D375" s="1542"/>
      <c r="E375" s="1543"/>
      <c r="F375" s="916">
        <f>SUM('3c.m.'!D51)</f>
        <v>21500</v>
      </c>
    </row>
    <row r="376" spans="1:6" ht="13.5">
      <c r="A376" s="1540">
        <v>3144</v>
      </c>
      <c r="B376" s="1540"/>
      <c r="C376" s="1541" t="s">
        <v>630</v>
      </c>
      <c r="D376" s="1542"/>
      <c r="E376" s="1543"/>
      <c r="F376" s="916">
        <f>SUM('3c.m.'!D168)</f>
        <v>1500</v>
      </c>
    </row>
    <row r="377" spans="1:6" ht="13.5">
      <c r="A377" s="1540">
        <v>3306</v>
      </c>
      <c r="B377" s="1540"/>
      <c r="C377" s="1541" t="s">
        <v>714</v>
      </c>
      <c r="D377" s="1542"/>
      <c r="E377" s="1543"/>
      <c r="F377" s="916">
        <f>SUM('3c.m.'!D380)</f>
        <v>5000</v>
      </c>
    </row>
    <row r="378" spans="1:6" ht="13.5">
      <c r="A378" s="1540">
        <v>3312</v>
      </c>
      <c r="B378" s="1540"/>
      <c r="C378" s="1541" t="s">
        <v>562</v>
      </c>
      <c r="D378" s="1542"/>
      <c r="E378" s="1543"/>
      <c r="F378" s="916">
        <f>SUM('3c.m.'!D430)</f>
        <v>30000</v>
      </c>
    </row>
    <row r="379" spans="1:6" ht="13.5">
      <c r="A379" s="1540">
        <v>3313</v>
      </c>
      <c r="B379" s="1540"/>
      <c r="C379" s="1541" t="s">
        <v>354</v>
      </c>
      <c r="D379" s="1542"/>
      <c r="E379" s="1543"/>
      <c r="F379" s="916">
        <f>SUM('3c.m.'!D438)</f>
        <v>7000</v>
      </c>
    </row>
    <row r="380" spans="1:6" ht="13.5">
      <c r="A380" s="1540">
        <v>3315</v>
      </c>
      <c r="B380" s="1540"/>
      <c r="C380" s="1541" t="s">
        <v>367</v>
      </c>
      <c r="D380" s="1542"/>
      <c r="E380" s="1543"/>
      <c r="F380" s="916">
        <f>SUM('3c.m.'!D446)</f>
        <v>7000</v>
      </c>
    </row>
    <row r="381" spans="1:6" ht="13.5">
      <c r="A381" s="1540">
        <v>3316</v>
      </c>
      <c r="B381" s="1540"/>
      <c r="C381" s="1541" t="s">
        <v>356</v>
      </c>
      <c r="D381" s="1542"/>
      <c r="E381" s="1543"/>
      <c r="F381" s="916">
        <f>SUM('3c.m.'!D454)</f>
        <v>2000</v>
      </c>
    </row>
    <row r="382" spans="1:6" ht="13.5">
      <c r="A382" s="1540">
        <v>3317</v>
      </c>
      <c r="B382" s="1540"/>
      <c r="C382" s="1541" t="s">
        <v>368</v>
      </c>
      <c r="D382" s="1542"/>
      <c r="E382" s="1543"/>
      <c r="F382" s="916">
        <f>SUM('3c.m.'!D462)</f>
        <v>70000</v>
      </c>
    </row>
    <row r="383" spans="1:6" ht="13.5">
      <c r="A383" s="1540">
        <v>3319</v>
      </c>
      <c r="B383" s="1540"/>
      <c r="C383" s="1541" t="s">
        <v>436</v>
      </c>
      <c r="D383" s="1542"/>
      <c r="E383" s="1543"/>
      <c r="F383" s="916">
        <v>800</v>
      </c>
    </row>
    <row r="384" spans="1:6" ht="13.5">
      <c r="A384" s="1540">
        <v>3322</v>
      </c>
      <c r="B384" s="1540"/>
      <c r="C384" s="1541" t="s">
        <v>634</v>
      </c>
      <c r="D384" s="1542"/>
      <c r="E384" s="1543"/>
      <c r="F384" s="916">
        <f>SUM('3c.m.'!D497)</f>
        <v>9500</v>
      </c>
    </row>
    <row r="385" spans="1:6" ht="13.5">
      <c r="A385" s="1558">
        <v>3323</v>
      </c>
      <c r="B385" s="1559"/>
      <c r="C385" s="1541" t="s">
        <v>912</v>
      </c>
      <c r="D385" s="1542"/>
      <c r="E385" s="1543"/>
      <c r="F385" s="916">
        <f>SUM('3c.m.'!D505)</f>
        <v>9000</v>
      </c>
    </row>
    <row r="386" spans="1:6" ht="13.5">
      <c r="A386" s="1540">
        <v>3350</v>
      </c>
      <c r="B386" s="1540"/>
      <c r="C386" s="1541" t="s">
        <v>828</v>
      </c>
      <c r="D386" s="1542"/>
      <c r="E386" s="1543"/>
      <c r="F386" s="916">
        <f>SUM('3c.m.'!D594)</f>
        <v>1000</v>
      </c>
    </row>
    <row r="387" spans="1:6" ht="13.5">
      <c r="A387" s="1540">
        <v>3351</v>
      </c>
      <c r="B387" s="1540"/>
      <c r="C387" s="1541" t="s">
        <v>467</v>
      </c>
      <c r="D387" s="1542"/>
      <c r="E387" s="1543"/>
      <c r="F387" s="916">
        <f>SUM('3c.m.'!D602)</f>
        <v>20000</v>
      </c>
    </row>
    <row r="388" spans="1:6" ht="13.5">
      <c r="A388" s="1540">
        <v>3352</v>
      </c>
      <c r="B388" s="1540"/>
      <c r="C388" s="1541" t="s">
        <v>563</v>
      </c>
      <c r="D388" s="1542"/>
      <c r="E388" s="1543"/>
      <c r="F388" s="916">
        <f>SUM('3c.m.'!D611)</f>
        <v>8500</v>
      </c>
    </row>
    <row r="389" spans="1:6" ht="13.5">
      <c r="A389" s="1540">
        <v>3358</v>
      </c>
      <c r="B389" s="1540"/>
      <c r="C389" s="1541" t="s">
        <v>195</v>
      </c>
      <c r="D389" s="1542"/>
      <c r="E389" s="1543"/>
      <c r="F389" s="916">
        <f>SUM('3c.m.'!D651)</f>
        <v>500</v>
      </c>
    </row>
    <row r="390" spans="1:6" ht="13.5">
      <c r="A390" s="1540">
        <v>3943</v>
      </c>
      <c r="B390" s="1540"/>
      <c r="C390" s="1541" t="s">
        <v>303</v>
      </c>
      <c r="D390" s="1542"/>
      <c r="E390" s="1543"/>
      <c r="F390" s="916">
        <f>SUM('3d.m.'!D28)</f>
        <v>2000</v>
      </c>
    </row>
    <row r="391" spans="1:6" ht="12" customHeight="1">
      <c r="A391" s="1555" t="s">
        <v>220</v>
      </c>
      <c r="B391" s="1546" t="s">
        <v>221</v>
      </c>
      <c r="C391" s="1547"/>
      <c r="D391" s="1547"/>
      <c r="E391" s="1548"/>
      <c r="F391" s="1537">
        <f>SUM(F394)</f>
        <v>10000</v>
      </c>
    </row>
    <row r="392" spans="1:6" ht="12" customHeight="1">
      <c r="A392" s="1556"/>
      <c r="B392" s="1549"/>
      <c r="C392" s="1550"/>
      <c r="D392" s="1550"/>
      <c r="E392" s="1551"/>
      <c r="F392" s="1538"/>
    </row>
    <row r="393" spans="1:6" ht="12" customHeight="1">
      <c r="A393" s="1557"/>
      <c r="B393" s="1552"/>
      <c r="C393" s="1553"/>
      <c r="D393" s="1553"/>
      <c r="E393" s="1554"/>
      <c r="F393" s="1539"/>
    </row>
    <row r="394" spans="1:6" ht="13.5">
      <c r="A394" s="1540">
        <v>3202</v>
      </c>
      <c r="B394" s="1540"/>
      <c r="C394" s="1541" t="s">
        <v>818</v>
      </c>
      <c r="D394" s="1542"/>
      <c r="E394" s="1543"/>
      <c r="F394" s="916">
        <f>SUM('3c.m.'!D209)</f>
        <v>10000</v>
      </c>
    </row>
    <row r="395" spans="1:6" ht="12">
      <c r="A395" s="1555" t="s">
        <v>309</v>
      </c>
      <c r="B395" s="1546" t="s">
        <v>310</v>
      </c>
      <c r="C395" s="1547"/>
      <c r="D395" s="1547"/>
      <c r="E395" s="1548"/>
      <c r="F395" s="1537">
        <f>SUM(F398:F400)</f>
        <v>132843</v>
      </c>
    </row>
    <row r="396" spans="1:6" ht="12">
      <c r="A396" s="1556"/>
      <c r="B396" s="1549"/>
      <c r="C396" s="1550"/>
      <c r="D396" s="1550"/>
      <c r="E396" s="1551"/>
      <c r="F396" s="1538"/>
    </row>
    <row r="397" spans="1:6" ht="12">
      <c r="A397" s="1557"/>
      <c r="B397" s="1552"/>
      <c r="C397" s="1553"/>
      <c r="D397" s="1553"/>
      <c r="E397" s="1554"/>
      <c r="F397" s="1539"/>
    </row>
    <row r="398" spans="1:6" ht="13.5">
      <c r="A398" s="1540">
        <v>6110</v>
      </c>
      <c r="B398" s="1540"/>
      <c r="C398" s="1541" t="s">
        <v>311</v>
      </c>
      <c r="D398" s="1542"/>
      <c r="E398" s="1543"/>
      <c r="F398" s="916">
        <f>SUM('6.mell. '!D12)</f>
        <v>111660</v>
      </c>
    </row>
    <row r="399" spans="1:6" ht="13.5">
      <c r="A399" s="1540">
        <v>6121</v>
      </c>
      <c r="B399" s="1540"/>
      <c r="C399" s="1541" t="s">
        <v>112</v>
      </c>
      <c r="D399" s="1542"/>
      <c r="E399" s="1543"/>
      <c r="F399" s="916">
        <f>SUM('6.mell. '!D15)</f>
        <v>17000</v>
      </c>
    </row>
    <row r="400" spans="1:6" ht="13.5">
      <c r="A400" s="1540">
        <v>6125</v>
      </c>
      <c r="B400" s="1540"/>
      <c r="C400" s="1541" t="s">
        <v>1184</v>
      </c>
      <c r="D400" s="1542"/>
      <c r="E400" s="1543"/>
      <c r="F400" s="916">
        <f>SUM('6.mell. '!D17)</f>
        <v>4183</v>
      </c>
    </row>
    <row r="401" spans="1:6" ht="12.75" customHeight="1">
      <c r="A401" s="1567" t="s">
        <v>649</v>
      </c>
      <c r="B401" s="1568"/>
      <c r="C401" s="1568"/>
      <c r="D401" s="1568"/>
      <c r="E401" s="1569"/>
      <c r="F401" s="1565">
        <f>SUM(F395+F391+F372+F368+F363+F350+F346+F338+F335+F330+F322+F314+F310+F302+F296+F293+F288+F284+F279+F266+F245+F241++F237+F233+F229+F223+F216+F211+F196+F192+F187+F182+F178+F153+F143+F138+F134+F125+F121+F117+F97+F93+F89+F85+F77+F73+F69+F65+F61+F55+F17+F5++F270+F262+F258+F254+F250+F148+F129+F81+F174+F170+F166+F162+F47+F359+F355+F326+F318+F306+F275+F51)</f>
        <v>14116469</v>
      </c>
    </row>
    <row r="402" spans="1:6" ht="12.75" customHeight="1">
      <c r="A402" s="1570"/>
      <c r="B402" s="1571"/>
      <c r="C402" s="1571"/>
      <c r="D402" s="1571"/>
      <c r="E402" s="1572"/>
      <c r="F402" s="1566"/>
    </row>
  </sheetData>
  <sheetProtection/>
  <mergeCells count="576">
    <mergeCell ref="C106:E106"/>
    <mergeCell ref="A97:A99"/>
    <mergeCell ref="B97:E99"/>
    <mergeCell ref="A34:B34"/>
    <mergeCell ref="C34:E34"/>
    <mergeCell ref="A60:B60"/>
    <mergeCell ref="C60:E60"/>
    <mergeCell ref="A76:B76"/>
    <mergeCell ref="C76:E76"/>
    <mergeCell ref="A54:B54"/>
    <mergeCell ref="C54:E54"/>
    <mergeCell ref="A42:B42"/>
    <mergeCell ref="C383:E383"/>
    <mergeCell ref="A41:B41"/>
    <mergeCell ref="C41:E41"/>
    <mergeCell ref="A46:B46"/>
    <mergeCell ref="C46:E46"/>
    <mergeCell ref="A47:A49"/>
    <mergeCell ref="A105:B105"/>
    <mergeCell ref="B61:E63"/>
    <mergeCell ref="B288:E290"/>
    <mergeCell ref="C42:E42"/>
    <mergeCell ref="A35:B35"/>
    <mergeCell ref="A37:B37"/>
    <mergeCell ref="C37:E37"/>
    <mergeCell ref="C68:E68"/>
    <mergeCell ref="A64:B64"/>
    <mergeCell ref="A220:B220"/>
    <mergeCell ref="A39:B39"/>
    <mergeCell ref="C45:E45"/>
    <mergeCell ref="A45:B45"/>
    <mergeCell ref="C110:E110"/>
    <mergeCell ref="A204:B204"/>
    <mergeCell ref="A93:A95"/>
    <mergeCell ref="A84:B84"/>
    <mergeCell ref="A115:B115"/>
    <mergeCell ref="A111:B111"/>
    <mergeCell ref="A114:B114"/>
    <mergeCell ref="B47:E49"/>
    <mergeCell ref="B182:E184"/>
    <mergeCell ref="A103:B103"/>
    <mergeCell ref="C103:E103"/>
    <mergeCell ref="A116:B116"/>
    <mergeCell ref="A205:B205"/>
    <mergeCell ref="A178:A180"/>
    <mergeCell ref="B138:E140"/>
    <mergeCell ref="C114:E114"/>
    <mergeCell ref="C204:E204"/>
    <mergeCell ref="A200:B200"/>
    <mergeCell ref="C200:E200"/>
    <mergeCell ref="F401:F402"/>
    <mergeCell ref="A381:B381"/>
    <mergeCell ref="C381:E381"/>
    <mergeCell ref="A399:B399"/>
    <mergeCell ref="C399:E399"/>
    <mergeCell ref="F395:F397"/>
    <mergeCell ref="A401:E402"/>
    <mergeCell ref="A400:B400"/>
    <mergeCell ref="C400:E400"/>
    <mergeCell ref="A398:B398"/>
    <mergeCell ref="A329:B329"/>
    <mergeCell ref="C329:E329"/>
    <mergeCell ref="A395:A397"/>
    <mergeCell ref="A387:B387"/>
    <mergeCell ref="A383:B383"/>
    <mergeCell ref="C394:E394"/>
    <mergeCell ref="C387:E387"/>
    <mergeCell ref="A388:B388"/>
    <mergeCell ref="C388:E388"/>
    <mergeCell ref="A377:B377"/>
    <mergeCell ref="C8:E8"/>
    <mergeCell ref="F5:F7"/>
    <mergeCell ref="A29:B29"/>
    <mergeCell ref="C29:E29"/>
    <mergeCell ref="A17:A19"/>
    <mergeCell ref="C25:E25"/>
    <mergeCell ref="C26:E26"/>
    <mergeCell ref="A22:B22"/>
    <mergeCell ref="F17:F19"/>
    <mergeCell ref="A28:B28"/>
    <mergeCell ref="A1:F1"/>
    <mergeCell ref="A2:F2"/>
    <mergeCell ref="A13:B13"/>
    <mergeCell ref="C13:E13"/>
    <mergeCell ref="A8:B8"/>
    <mergeCell ref="A9:B9"/>
    <mergeCell ref="A10:B10"/>
    <mergeCell ref="A12:B12"/>
    <mergeCell ref="C12:E12"/>
    <mergeCell ref="A11:B11"/>
    <mergeCell ref="A44:B44"/>
    <mergeCell ref="C39:E39"/>
    <mergeCell ref="C38:E38"/>
    <mergeCell ref="C44:E44"/>
    <mergeCell ref="A43:B43"/>
    <mergeCell ref="C36:E36"/>
    <mergeCell ref="C43:E43"/>
    <mergeCell ref="A40:B40"/>
    <mergeCell ref="C40:E40"/>
    <mergeCell ref="C108:E108"/>
    <mergeCell ref="C132:E132"/>
    <mergeCell ref="C115:E115"/>
    <mergeCell ref="A141:B141"/>
    <mergeCell ref="C141:E141"/>
    <mergeCell ref="A110:B110"/>
    <mergeCell ref="C111:E111"/>
    <mergeCell ref="A113:B113"/>
    <mergeCell ref="C113:E113"/>
    <mergeCell ref="C398:E398"/>
    <mergeCell ref="B395:E397"/>
    <mergeCell ref="B296:E298"/>
    <mergeCell ref="C299:E299"/>
    <mergeCell ref="A222:B222"/>
    <mergeCell ref="A292:B292"/>
    <mergeCell ref="C292:E292"/>
    <mergeCell ref="A313:B313"/>
    <mergeCell ref="A305:B305"/>
    <mergeCell ref="A394:B394"/>
    <mergeCell ref="B275:E277"/>
    <mergeCell ref="A389:B389"/>
    <mergeCell ref="C389:E389"/>
    <mergeCell ref="F65:F67"/>
    <mergeCell ref="B65:E67"/>
    <mergeCell ref="A108:B108"/>
    <mergeCell ref="A104:B104"/>
    <mergeCell ref="A207:B207"/>
    <mergeCell ref="F216:F218"/>
    <mergeCell ref="A244:B244"/>
    <mergeCell ref="C278:E278"/>
    <mergeCell ref="F391:F393"/>
    <mergeCell ref="A296:A298"/>
    <mergeCell ref="C300:E300"/>
    <mergeCell ref="A306:A308"/>
    <mergeCell ref="A390:B390"/>
    <mergeCell ref="A317:B317"/>
    <mergeCell ref="F288:F290"/>
    <mergeCell ref="A318:A320"/>
    <mergeCell ref="B318:E320"/>
    <mergeCell ref="F275:F277"/>
    <mergeCell ref="F318:F320"/>
    <mergeCell ref="C313:E313"/>
    <mergeCell ref="A310:A312"/>
    <mergeCell ref="B310:E312"/>
    <mergeCell ref="C244:E244"/>
    <mergeCell ref="C273:E273"/>
    <mergeCell ref="C301:E301"/>
    <mergeCell ref="B302:E304"/>
    <mergeCell ref="F284:F286"/>
    <mergeCell ref="A109:B109"/>
    <mergeCell ref="C390:E390"/>
    <mergeCell ref="C205:E205"/>
    <mergeCell ref="C112:E112"/>
    <mergeCell ref="B117:E119"/>
    <mergeCell ref="C116:E116"/>
    <mergeCell ref="A147:B147"/>
    <mergeCell ref="C177:E177"/>
    <mergeCell ref="A143:A145"/>
    <mergeCell ref="B143:E145"/>
    <mergeCell ref="A156:B156"/>
    <mergeCell ref="C158:E158"/>
    <mergeCell ref="A129:A131"/>
    <mergeCell ref="A169:B169"/>
    <mergeCell ref="C169:E169"/>
    <mergeCell ref="A165:B165"/>
    <mergeCell ref="C159:E159"/>
    <mergeCell ref="C142:E142"/>
    <mergeCell ref="A151:B151"/>
    <mergeCell ref="B153:E155"/>
    <mergeCell ref="A174:A176"/>
    <mergeCell ref="F211:F213"/>
    <mergeCell ref="A203:B203"/>
    <mergeCell ref="C203:E203"/>
    <mergeCell ref="C214:E214"/>
    <mergeCell ref="A208:B208"/>
    <mergeCell ref="A214:B214"/>
    <mergeCell ref="C210:E210"/>
    <mergeCell ref="A210:B210"/>
    <mergeCell ref="A209:B209"/>
    <mergeCell ref="A240:B240"/>
    <mergeCell ref="C240:E240"/>
    <mergeCell ref="C220:E220"/>
    <mergeCell ref="C282:E282"/>
    <mergeCell ref="A283:B283"/>
    <mergeCell ref="C283:E283"/>
    <mergeCell ref="A262:A264"/>
    <mergeCell ref="A274:B274"/>
    <mergeCell ref="C274:E274"/>
    <mergeCell ref="A278:B278"/>
    <mergeCell ref="A275:A277"/>
    <mergeCell ref="A287:B287"/>
    <mergeCell ref="C287:E287"/>
    <mergeCell ref="B262:E264"/>
    <mergeCell ref="A258:A260"/>
    <mergeCell ref="A261:B261"/>
    <mergeCell ref="C261:E261"/>
    <mergeCell ref="C265:E265"/>
    <mergeCell ref="A284:A286"/>
    <mergeCell ref="B284:E286"/>
    <mergeCell ref="A227:B227"/>
    <mergeCell ref="C227:E227"/>
    <mergeCell ref="A216:A218"/>
    <mergeCell ref="B216:E218"/>
    <mergeCell ref="C226:E226"/>
    <mergeCell ref="A192:A194"/>
    <mergeCell ref="A226:B226"/>
    <mergeCell ref="A221:B221"/>
    <mergeCell ref="A215:B215"/>
    <mergeCell ref="C215:E215"/>
    <mergeCell ref="B166:E168"/>
    <mergeCell ref="A138:A140"/>
    <mergeCell ref="C208:E208"/>
    <mergeCell ref="C190:E190"/>
    <mergeCell ref="B192:E194"/>
    <mergeCell ref="A187:A189"/>
    <mergeCell ref="B187:E189"/>
    <mergeCell ref="A146:B146"/>
    <mergeCell ref="C146:E146"/>
    <mergeCell ref="C151:E151"/>
    <mergeCell ref="F182:F184"/>
    <mergeCell ref="C161:E161"/>
    <mergeCell ref="A182:A184"/>
    <mergeCell ref="B178:E180"/>
    <mergeCell ref="A181:B181"/>
    <mergeCell ref="A166:A168"/>
    <mergeCell ref="F170:F172"/>
    <mergeCell ref="F178:F180"/>
    <mergeCell ref="F166:F168"/>
    <mergeCell ref="F174:F176"/>
    <mergeCell ref="B211:E213"/>
    <mergeCell ref="A219:B219"/>
    <mergeCell ref="C207:E207"/>
    <mergeCell ref="C201:E201"/>
    <mergeCell ref="A202:B202"/>
    <mergeCell ref="C209:E209"/>
    <mergeCell ref="A206:B206"/>
    <mergeCell ref="A201:B201"/>
    <mergeCell ref="F138:F140"/>
    <mergeCell ref="A134:A136"/>
    <mergeCell ref="B134:E136"/>
    <mergeCell ref="F143:F145"/>
    <mergeCell ref="F233:F235"/>
    <mergeCell ref="A191:B191"/>
    <mergeCell ref="C191:E191"/>
    <mergeCell ref="F187:F189"/>
    <mergeCell ref="A190:B190"/>
    <mergeCell ref="C173:E173"/>
    <mergeCell ref="F134:F136"/>
    <mergeCell ref="A137:B137"/>
    <mergeCell ref="C137:E137"/>
    <mergeCell ref="C109:E109"/>
    <mergeCell ref="A112:B112"/>
    <mergeCell ref="A132:B132"/>
    <mergeCell ref="F129:F131"/>
    <mergeCell ref="F125:F127"/>
    <mergeCell ref="A117:A119"/>
    <mergeCell ref="C128:E128"/>
    <mergeCell ref="F192:F194"/>
    <mergeCell ref="A160:B160"/>
    <mergeCell ref="B170:E172"/>
    <mergeCell ref="C202:E202"/>
    <mergeCell ref="B174:E176"/>
    <mergeCell ref="F223:F225"/>
    <mergeCell ref="A170:A172"/>
    <mergeCell ref="F196:F198"/>
    <mergeCell ref="C221:E221"/>
    <mergeCell ref="C206:E206"/>
    <mergeCell ref="B279:E281"/>
    <mergeCell ref="A250:A252"/>
    <mergeCell ref="A128:B128"/>
    <mergeCell ref="B129:E131"/>
    <mergeCell ref="A314:A316"/>
    <mergeCell ref="B314:E316"/>
    <mergeCell ref="B196:E198"/>
    <mergeCell ref="C195:E195"/>
    <mergeCell ref="A223:A225"/>
    <mergeCell ref="A288:A290"/>
    <mergeCell ref="B241:E243"/>
    <mergeCell ref="A177:B177"/>
    <mergeCell ref="C199:E199"/>
    <mergeCell ref="A248:B248"/>
    <mergeCell ref="B233:E235"/>
    <mergeCell ref="B223:E225"/>
    <mergeCell ref="C222:E222"/>
    <mergeCell ref="A195:B195"/>
    <mergeCell ref="C219:E219"/>
    <mergeCell ref="A196:A198"/>
    <mergeCell ref="F69:F71"/>
    <mergeCell ref="A72:B72"/>
    <mergeCell ref="C72:E72"/>
    <mergeCell ref="A121:A123"/>
    <mergeCell ref="B121:E123"/>
    <mergeCell ref="F296:F298"/>
    <mergeCell ref="C105:E105"/>
    <mergeCell ref="A291:B291"/>
    <mergeCell ref="A142:B142"/>
    <mergeCell ref="B125:E127"/>
    <mergeCell ref="A321:B321"/>
    <mergeCell ref="C321:E321"/>
    <mergeCell ref="A358:B358"/>
    <mergeCell ref="C345:E345"/>
    <mergeCell ref="A342:B342"/>
    <mergeCell ref="C342:E342"/>
    <mergeCell ref="C333:E333"/>
    <mergeCell ref="A345:B345"/>
    <mergeCell ref="A330:A332"/>
    <mergeCell ref="B330:E332"/>
    <mergeCell ref="A372:A374"/>
    <mergeCell ref="A349:B349"/>
    <mergeCell ref="A355:A357"/>
    <mergeCell ref="C377:E377"/>
    <mergeCell ref="C376:E376"/>
    <mergeCell ref="A350:A352"/>
    <mergeCell ref="A376:B376"/>
    <mergeCell ref="A382:B382"/>
    <mergeCell ref="C378:E378"/>
    <mergeCell ref="A379:B379"/>
    <mergeCell ref="C379:E379"/>
    <mergeCell ref="A380:B380"/>
    <mergeCell ref="C380:E380"/>
    <mergeCell ref="C382:E382"/>
    <mergeCell ref="A378:B378"/>
    <mergeCell ref="A386:B386"/>
    <mergeCell ref="C386:E386"/>
    <mergeCell ref="A384:B384"/>
    <mergeCell ref="C384:E384"/>
    <mergeCell ref="A385:B385"/>
    <mergeCell ref="C385:E385"/>
    <mergeCell ref="F372:F374"/>
    <mergeCell ref="A375:B375"/>
    <mergeCell ref="C375:E375"/>
    <mergeCell ref="A343:B343"/>
    <mergeCell ref="C343:E343"/>
    <mergeCell ref="F346:F348"/>
    <mergeCell ref="B355:E357"/>
    <mergeCell ref="A366:B366"/>
    <mergeCell ref="C366:E366"/>
    <mergeCell ref="A354:B354"/>
    <mergeCell ref="F338:F340"/>
    <mergeCell ref="A341:B341"/>
    <mergeCell ref="F326:F328"/>
    <mergeCell ref="A322:A324"/>
    <mergeCell ref="B322:E324"/>
    <mergeCell ref="F322:F324"/>
    <mergeCell ref="A333:B333"/>
    <mergeCell ref="A334:B334"/>
    <mergeCell ref="A325:B325"/>
    <mergeCell ref="B338:E340"/>
    <mergeCell ref="C28:E28"/>
    <mergeCell ref="C102:E102"/>
    <mergeCell ref="A124:B124"/>
    <mergeCell ref="C107:E107"/>
    <mergeCell ref="A36:B36"/>
    <mergeCell ref="A106:B106"/>
    <mergeCell ref="B89:E91"/>
    <mergeCell ref="C124:E124"/>
    <mergeCell ref="C58:E58"/>
    <mergeCell ref="A59:B59"/>
    <mergeCell ref="A279:A281"/>
    <mergeCell ref="A100:B100"/>
    <mergeCell ref="A101:B101"/>
    <mergeCell ref="C101:E101"/>
    <mergeCell ref="A107:B107"/>
    <mergeCell ref="A125:A127"/>
    <mergeCell ref="B258:E260"/>
    <mergeCell ref="A199:B199"/>
    <mergeCell ref="B250:E252"/>
    <mergeCell ref="C157:E157"/>
    <mergeCell ref="A293:A295"/>
    <mergeCell ref="F306:F308"/>
    <mergeCell ref="B306:E308"/>
    <mergeCell ref="F314:F316"/>
    <mergeCell ref="F310:F312"/>
    <mergeCell ref="C305:E305"/>
    <mergeCell ref="A299:B299"/>
    <mergeCell ref="B293:E295"/>
    <mergeCell ref="C309:E309"/>
    <mergeCell ref="A25:B25"/>
    <mergeCell ref="A26:B26"/>
    <mergeCell ref="A65:A67"/>
    <mergeCell ref="C64:E64"/>
    <mergeCell ref="A21:B21"/>
    <mergeCell ref="C291:E291"/>
    <mergeCell ref="A33:B33"/>
    <mergeCell ref="C35:E35"/>
    <mergeCell ref="A173:B173"/>
    <mergeCell ref="C185:E185"/>
    <mergeCell ref="B5:E7"/>
    <mergeCell ref="A5:A7"/>
    <mergeCell ref="C9:E9"/>
    <mergeCell ref="C16:E16"/>
    <mergeCell ref="C10:E10"/>
    <mergeCell ref="C20:E20"/>
    <mergeCell ref="C14:E14"/>
    <mergeCell ref="C15:E15"/>
    <mergeCell ref="B17:E19"/>
    <mergeCell ref="C11:E11"/>
    <mergeCell ref="C23:E23"/>
    <mergeCell ref="A24:B24"/>
    <mergeCell ref="C24:E24"/>
    <mergeCell ref="A15:B15"/>
    <mergeCell ref="A16:B16"/>
    <mergeCell ref="A14:B14"/>
    <mergeCell ref="A23:B23"/>
    <mergeCell ref="A20:B20"/>
    <mergeCell ref="C21:E21"/>
    <mergeCell ref="C22:E22"/>
    <mergeCell ref="F117:F119"/>
    <mergeCell ref="C120:E120"/>
    <mergeCell ref="F121:F123"/>
    <mergeCell ref="A120:B120"/>
    <mergeCell ref="A245:A247"/>
    <mergeCell ref="B245:E247"/>
    <mergeCell ref="B148:E150"/>
    <mergeCell ref="F148:F150"/>
    <mergeCell ref="F237:F239"/>
    <mergeCell ref="A236:B236"/>
    <mergeCell ref="F254:F256"/>
    <mergeCell ref="C248:E248"/>
    <mergeCell ref="C249:E249"/>
    <mergeCell ref="A391:A393"/>
    <mergeCell ref="B391:E393"/>
    <mergeCell ref="F266:F268"/>
    <mergeCell ref="A269:B269"/>
    <mergeCell ref="C269:E269"/>
    <mergeCell ref="F350:F352"/>
    <mergeCell ref="C325:E325"/>
    <mergeCell ref="F279:F281"/>
    <mergeCell ref="F335:F337"/>
    <mergeCell ref="A282:B282"/>
    <mergeCell ref="C317:E317"/>
    <mergeCell ref="A300:B300"/>
    <mergeCell ref="A309:B309"/>
    <mergeCell ref="A326:A328"/>
    <mergeCell ref="B326:E328"/>
    <mergeCell ref="F293:F295"/>
    <mergeCell ref="F302:F304"/>
    <mergeCell ref="A344:B344"/>
    <mergeCell ref="A338:A340"/>
    <mergeCell ref="F355:F357"/>
    <mergeCell ref="C358:E358"/>
    <mergeCell ref="A302:A304"/>
    <mergeCell ref="A301:B301"/>
    <mergeCell ref="F330:F332"/>
    <mergeCell ref="C334:E334"/>
    <mergeCell ref="B335:E337"/>
    <mergeCell ref="A335:A337"/>
    <mergeCell ref="A346:A348"/>
    <mergeCell ref="B346:E348"/>
    <mergeCell ref="B372:E374"/>
    <mergeCell ref="C367:E367"/>
    <mergeCell ref="A363:A365"/>
    <mergeCell ref="C354:E354"/>
    <mergeCell ref="B359:E361"/>
    <mergeCell ref="C349:E349"/>
    <mergeCell ref="B363:E365"/>
    <mergeCell ref="A368:A370"/>
    <mergeCell ref="F363:F365"/>
    <mergeCell ref="A359:A361"/>
    <mergeCell ref="F368:F370"/>
    <mergeCell ref="A371:B371"/>
    <mergeCell ref="C371:E371"/>
    <mergeCell ref="A367:B367"/>
    <mergeCell ref="F359:F361"/>
    <mergeCell ref="A362:B362"/>
    <mergeCell ref="C362:E362"/>
    <mergeCell ref="B368:E370"/>
    <mergeCell ref="F55:F57"/>
    <mergeCell ref="A58:B58"/>
    <mergeCell ref="A353:B353"/>
    <mergeCell ref="C353:E353"/>
    <mergeCell ref="A254:A256"/>
    <mergeCell ref="B254:E256"/>
    <mergeCell ref="A273:B273"/>
    <mergeCell ref="B350:E352"/>
    <mergeCell ref="C344:E344"/>
    <mergeCell ref="C341:E341"/>
    <mergeCell ref="C59:E59"/>
    <mergeCell ref="A61:A63"/>
    <mergeCell ref="C84:E84"/>
    <mergeCell ref="B73:E75"/>
    <mergeCell ref="A69:A71"/>
    <mergeCell ref="B69:E71"/>
    <mergeCell ref="A80:B80"/>
    <mergeCell ref="C80:E80"/>
    <mergeCell ref="A27:B27"/>
    <mergeCell ref="C27:E27"/>
    <mergeCell ref="C33:E33"/>
    <mergeCell ref="A31:B31"/>
    <mergeCell ref="C31:E31"/>
    <mergeCell ref="A38:B38"/>
    <mergeCell ref="A32:B32"/>
    <mergeCell ref="C32:E32"/>
    <mergeCell ref="A30:B30"/>
    <mergeCell ref="C30:E30"/>
    <mergeCell ref="A55:A57"/>
    <mergeCell ref="B55:E57"/>
    <mergeCell ref="F81:F83"/>
    <mergeCell ref="A77:A79"/>
    <mergeCell ref="B77:E79"/>
    <mergeCell ref="F61:F63"/>
    <mergeCell ref="F73:F75"/>
    <mergeCell ref="A73:A75"/>
    <mergeCell ref="A68:B68"/>
    <mergeCell ref="F77:F79"/>
    <mergeCell ref="B93:E95"/>
    <mergeCell ref="A96:B96"/>
    <mergeCell ref="C96:E96"/>
    <mergeCell ref="C92:E92"/>
    <mergeCell ref="A89:A91"/>
    <mergeCell ref="A81:A83"/>
    <mergeCell ref="B81:E83"/>
    <mergeCell ref="A85:A87"/>
    <mergeCell ref="B85:E87"/>
    <mergeCell ref="C88:E88"/>
    <mergeCell ref="F250:F252"/>
    <mergeCell ref="C100:E100"/>
    <mergeCell ref="A102:B102"/>
    <mergeCell ref="A148:A150"/>
    <mergeCell ref="C147:E147"/>
    <mergeCell ref="F245:F247"/>
    <mergeCell ref="F153:F155"/>
    <mergeCell ref="C165:E165"/>
    <mergeCell ref="A153:A155"/>
    <mergeCell ref="A211:A213"/>
    <mergeCell ref="F270:F272"/>
    <mergeCell ref="B270:E272"/>
    <mergeCell ref="A270:A272"/>
    <mergeCell ref="B266:E268"/>
    <mergeCell ref="A266:A268"/>
    <mergeCell ref="C156:E156"/>
    <mergeCell ref="F262:F264"/>
    <mergeCell ref="A265:B265"/>
    <mergeCell ref="F229:F231"/>
    <mergeCell ref="A185:B185"/>
    <mergeCell ref="F258:F260"/>
    <mergeCell ref="C236:E236"/>
    <mergeCell ref="A253:B253"/>
    <mergeCell ref="C253:E253"/>
    <mergeCell ref="C257:E257"/>
    <mergeCell ref="A257:B257"/>
    <mergeCell ref="F241:F243"/>
    <mergeCell ref="A241:A243"/>
    <mergeCell ref="A249:B249"/>
    <mergeCell ref="A237:A239"/>
    <mergeCell ref="A158:B158"/>
    <mergeCell ref="B162:E164"/>
    <mergeCell ref="A159:B159"/>
    <mergeCell ref="A161:B161"/>
    <mergeCell ref="A162:A164"/>
    <mergeCell ref="C160:E160"/>
    <mergeCell ref="B237:E239"/>
    <mergeCell ref="A228:B228"/>
    <mergeCell ref="C228:E228"/>
    <mergeCell ref="A229:A231"/>
    <mergeCell ref="B229:E231"/>
    <mergeCell ref="A233:A235"/>
    <mergeCell ref="C104:E104"/>
    <mergeCell ref="F162:F164"/>
    <mergeCell ref="A186:B186"/>
    <mergeCell ref="C186:E186"/>
    <mergeCell ref="C181:E181"/>
    <mergeCell ref="F89:F91"/>
    <mergeCell ref="A92:B92"/>
    <mergeCell ref="F93:F95"/>
    <mergeCell ref="F97:F99"/>
    <mergeCell ref="A157:B157"/>
    <mergeCell ref="A51:A53"/>
    <mergeCell ref="B51:E53"/>
    <mergeCell ref="F51:F53"/>
    <mergeCell ref="A232:B232"/>
    <mergeCell ref="C232:E232"/>
    <mergeCell ref="F47:F49"/>
    <mergeCell ref="A50:B50"/>
    <mergeCell ref="C50:E50"/>
    <mergeCell ref="F85:F87"/>
    <mergeCell ref="A88:B88"/>
  </mergeCells>
  <printOptions/>
  <pageMargins left="0.7086614173228347" right="0.7086614173228347" top="0.7480314960629921" bottom="0.7480314960629921" header="0.31496062992125984" footer="0.31496062992125984"/>
  <pageSetup firstPageNumber="67" useFirstPageNumber="1" horizontalDpi="600" verticalDpi="600" orientation="portrait" paperSize="9" scale="87" r:id="rId1"/>
  <headerFooter>
    <oddFooter>&amp;C&amp;P.oldal</oddFooter>
  </headerFooter>
  <rowBreaks count="3" manualBreakCount="3">
    <brk id="60" max="255" man="1"/>
    <brk id="186" max="255" man="1"/>
    <brk id="24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0">
      <selection activeCell="F58" sqref="F58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63" t="s">
        <v>360</v>
      </c>
      <c r="B1" s="1563"/>
      <c r="C1" s="1563"/>
      <c r="D1" s="1563"/>
      <c r="E1" s="1563"/>
      <c r="F1" s="1563"/>
    </row>
    <row r="2" spans="1:6" ht="12">
      <c r="A2" s="1563" t="s">
        <v>361</v>
      </c>
      <c r="B2" s="1563"/>
      <c r="C2" s="1563"/>
      <c r="D2" s="1563"/>
      <c r="E2" s="1563"/>
      <c r="F2" s="1563"/>
    </row>
    <row r="5" spans="1:6" ht="12">
      <c r="A5" s="1535" t="s">
        <v>199</v>
      </c>
      <c r="B5" s="1536" t="s">
        <v>200</v>
      </c>
      <c r="C5" s="1536"/>
      <c r="D5" s="1536"/>
      <c r="E5" s="1536"/>
      <c r="F5" s="1537">
        <f>SUM(F8:F31)</f>
        <v>761694</v>
      </c>
    </row>
    <row r="6" spans="1:6" ht="12">
      <c r="A6" s="1535"/>
      <c r="B6" s="1536"/>
      <c r="C6" s="1536"/>
      <c r="D6" s="1536"/>
      <c r="E6" s="1536"/>
      <c r="F6" s="1538"/>
    </row>
    <row r="7" spans="1:6" ht="12">
      <c r="A7" s="1535"/>
      <c r="B7" s="1536"/>
      <c r="C7" s="1536"/>
      <c r="D7" s="1536"/>
      <c r="E7" s="1536"/>
      <c r="F7" s="1539"/>
    </row>
    <row r="8" spans="1:6" ht="13.5">
      <c r="A8" s="1564">
        <v>1071</v>
      </c>
      <c r="B8" s="1564"/>
      <c r="C8" s="1560" t="s">
        <v>392</v>
      </c>
      <c r="D8" s="1561"/>
      <c r="E8" s="1562"/>
      <c r="F8" s="916">
        <f>SUM('1b.mell '!D29)</f>
        <v>4000</v>
      </c>
    </row>
    <row r="9" spans="1:6" ht="13.5">
      <c r="A9" s="1564">
        <v>1074</v>
      </c>
      <c r="B9" s="1564"/>
      <c r="C9" s="1560" t="s">
        <v>336</v>
      </c>
      <c r="D9" s="1561"/>
      <c r="E9" s="1562"/>
      <c r="F9" s="916">
        <f>SUM('1b.mell '!D31)</f>
        <v>2200</v>
      </c>
    </row>
    <row r="10" spans="1:6" ht="13.5">
      <c r="A10" s="1564">
        <v>1078</v>
      </c>
      <c r="B10" s="1564"/>
      <c r="C10" s="1560" t="s">
        <v>338</v>
      </c>
      <c r="D10" s="1561"/>
      <c r="E10" s="1562"/>
      <c r="F10" s="916">
        <f>SUM('1b.mell '!D35)</f>
        <v>2600</v>
      </c>
    </row>
    <row r="11" spans="1:6" ht="13.5">
      <c r="A11" s="1564">
        <v>1093</v>
      </c>
      <c r="B11" s="1564"/>
      <c r="C11" s="1560" t="s">
        <v>345</v>
      </c>
      <c r="D11" s="1561"/>
      <c r="E11" s="1562"/>
      <c r="F11" s="916">
        <f>SUM('1b.mell '!D44)</f>
        <v>6600</v>
      </c>
    </row>
    <row r="12" spans="1:6" ht="13.5">
      <c r="A12" s="1564">
        <v>1101</v>
      </c>
      <c r="B12" s="1564"/>
      <c r="C12" s="1560" t="s">
        <v>350</v>
      </c>
      <c r="D12" s="1561"/>
      <c r="E12" s="1562"/>
      <c r="F12" s="916">
        <f>SUM('1b.mell '!D51)</f>
        <v>20000</v>
      </c>
    </row>
    <row r="13" spans="1:6" ht="13.5">
      <c r="A13" s="1564">
        <v>1121</v>
      </c>
      <c r="B13" s="1564"/>
      <c r="C13" s="1560" t="s">
        <v>353</v>
      </c>
      <c r="D13" s="1561"/>
      <c r="E13" s="1562"/>
      <c r="F13" s="916">
        <f>SUM('1b.mell '!D57)</f>
        <v>53082</v>
      </c>
    </row>
    <row r="14" spans="1:6" ht="13.5">
      <c r="A14" s="1564">
        <v>1122</v>
      </c>
      <c r="B14" s="1564"/>
      <c r="C14" s="1560" t="s">
        <v>377</v>
      </c>
      <c r="D14" s="1561"/>
      <c r="E14" s="1562"/>
      <c r="F14" s="916">
        <f>SUM('1b.mell '!D58)</f>
        <v>198450</v>
      </c>
    </row>
    <row r="15" spans="1:6" ht="13.5">
      <c r="A15" s="1564">
        <v>1123</v>
      </c>
      <c r="B15" s="1564"/>
      <c r="C15" s="1560" t="s">
        <v>378</v>
      </c>
      <c r="D15" s="1561"/>
      <c r="E15" s="1562"/>
      <c r="F15" s="916">
        <f>SUM('1b.mell '!D59)</f>
        <v>149850</v>
      </c>
    </row>
    <row r="16" spans="1:6" ht="13.5">
      <c r="A16" s="1564">
        <v>1141</v>
      </c>
      <c r="B16" s="1564"/>
      <c r="C16" s="1560" t="s">
        <v>379</v>
      </c>
      <c r="D16" s="1561"/>
      <c r="E16" s="1562"/>
      <c r="F16" s="916">
        <f>SUM('1b.mell '!D62)</f>
        <v>40000</v>
      </c>
    </row>
    <row r="17" spans="1:6" ht="13.5">
      <c r="A17" s="1564">
        <v>1150</v>
      </c>
      <c r="B17" s="1564"/>
      <c r="C17" s="1560" t="s">
        <v>746</v>
      </c>
      <c r="D17" s="1561"/>
      <c r="E17" s="1562"/>
      <c r="F17" s="916">
        <f>SUM('1b.mell '!D63)</f>
        <v>19000</v>
      </c>
    </row>
    <row r="18" spans="1:6" ht="13.5">
      <c r="A18" s="1564">
        <v>1241</v>
      </c>
      <c r="B18" s="1564"/>
      <c r="C18" s="1560" t="s">
        <v>345</v>
      </c>
      <c r="D18" s="1561"/>
      <c r="E18" s="1562"/>
      <c r="F18" s="916">
        <f>SUM('1b.mell '!D113)</f>
        <v>8000</v>
      </c>
    </row>
    <row r="19" spans="1:6" ht="13.5">
      <c r="A19" s="1564">
        <v>1250</v>
      </c>
      <c r="B19" s="1564"/>
      <c r="C19" s="1560" t="s">
        <v>739</v>
      </c>
      <c r="D19" s="1561"/>
      <c r="E19" s="1562"/>
      <c r="F19" s="916">
        <f>SUM('1b.mell '!D115)</f>
        <v>17000</v>
      </c>
    </row>
    <row r="20" spans="1:6" ht="13.5">
      <c r="A20" s="1564">
        <v>1260</v>
      </c>
      <c r="B20" s="1564"/>
      <c r="C20" s="1560" t="s">
        <v>743</v>
      </c>
      <c r="D20" s="1561"/>
      <c r="E20" s="1562"/>
      <c r="F20" s="916">
        <f>SUM('1b.mell '!D117)</f>
        <v>6750</v>
      </c>
    </row>
    <row r="21" spans="1:6" ht="13.5">
      <c r="A21" s="1564">
        <v>1262</v>
      </c>
      <c r="B21" s="1564"/>
      <c r="C21" s="1560" t="s">
        <v>388</v>
      </c>
      <c r="D21" s="1561"/>
      <c r="E21" s="1562"/>
      <c r="F21" s="916">
        <f>SUM('1b.mell '!D119)</f>
        <v>100</v>
      </c>
    </row>
    <row r="22" spans="1:6" ht="13.5">
      <c r="A22" s="1564">
        <v>1270</v>
      </c>
      <c r="B22" s="1564"/>
      <c r="C22" s="1560" t="s">
        <v>1080</v>
      </c>
      <c r="D22" s="1561"/>
      <c r="E22" s="1562"/>
      <c r="F22" s="916">
        <f>SUM('1b.mell '!D120)</f>
        <v>500</v>
      </c>
    </row>
    <row r="23" spans="1:6" ht="13.5">
      <c r="A23" s="1564">
        <v>3030</v>
      </c>
      <c r="B23" s="1564"/>
      <c r="C23" s="1560" t="s">
        <v>1080</v>
      </c>
      <c r="D23" s="1561"/>
      <c r="E23" s="1562"/>
      <c r="F23" s="916">
        <f>SUM('1b.mell '!D173)</f>
        <v>17000</v>
      </c>
    </row>
    <row r="24" spans="1:6" ht="13.5">
      <c r="A24" s="1564">
        <v>1560</v>
      </c>
      <c r="B24" s="1564"/>
      <c r="C24" s="979" t="s">
        <v>918</v>
      </c>
      <c r="D24" s="980"/>
      <c r="E24" s="981"/>
      <c r="F24" s="916">
        <f>SUM('1b.mell '!D265)</f>
        <v>31500</v>
      </c>
    </row>
    <row r="25" spans="1:6" ht="13.5">
      <c r="A25" s="1564">
        <v>1530</v>
      </c>
      <c r="B25" s="1564"/>
      <c r="C25" s="979" t="s">
        <v>919</v>
      </c>
      <c r="D25" s="980"/>
      <c r="E25" s="981"/>
      <c r="F25" s="916">
        <f>SUM('1b.mell '!D253)</f>
        <v>0</v>
      </c>
    </row>
    <row r="26" spans="1:6" ht="13.5">
      <c r="A26" s="1564">
        <v>1401</v>
      </c>
      <c r="B26" s="1564"/>
      <c r="C26" s="979" t="s">
        <v>920</v>
      </c>
      <c r="D26" s="980"/>
      <c r="E26" s="981"/>
      <c r="F26" s="916">
        <f>SUM('1b.mell '!D196)</f>
        <v>0</v>
      </c>
    </row>
    <row r="27" spans="1:6" ht="13.5">
      <c r="A27" s="1564">
        <v>1411</v>
      </c>
      <c r="B27" s="1564"/>
      <c r="C27" s="1560" t="s">
        <v>345</v>
      </c>
      <c r="D27" s="1561"/>
      <c r="E27" s="1562"/>
      <c r="F27" s="916">
        <f>SUM('1b.mell '!D199)</f>
        <v>40315</v>
      </c>
    </row>
    <row r="28" spans="1:6" ht="13.5">
      <c r="A28" s="1564">
        <v>1420</v>
      </c>
      <c r="B28" s="1564"/>
      <c r="C28" s="1560" t="s">
        <v>739</v>
      </c>
      <c r="D28" s="1561"/>
      <c r="E28" s="1562"/>
      <c r="F28" s="916">
        <f>SUM('1b.mell '!D201)</f>
        <v>32059</v>
      </c>
    </row>
    <row r="29" spans="1:6" ht="13.5">
      <c r="A29" s="1564">
        <v>1422</v>
      </c>
      <c r="B29" s="1564"/>
      <c r="C29" s="1560" t="s">
        <v>391</v>
      </c>
      <c r="D29" s="1561"/>
      <c r="E29" s="1562"/>
      <c r="F29" s="916">
        <f>SUM('1b.mell '!D203)</f>
        <v>85488</v>
      </c>
    </row>
    <row r="30" spans="1:6" ht="13.5">
      <c r="A30" s="1564">
        <v>1522</v>
      </c>
      <c r="B30" s="1564"/>
      <c r="C30" s="1560" t="s">
        <v>559</v>
      </c>
      <c r="D30" s="1561"/>
      <c r="E30" s="1562"/>
      <c r="F30" s="916">
        <f>SUM('1b.mell '!D246)</f>
        <v>20000</v>
      </c>
    </row>
    <row r="31" spans="1:6" ht="13.5">
      <c r="A31" s="1564">
        <v>1425</v>
      </c>
      <c r="B31" s="1564"/>
      <c r="C31" s="1560" t="s">
        <v>746</v>
      </c>
      <c r="D31" s="1561"/>
      <c r="E31" s="1562"/>
      <c r="F31" s="916">
        <f>SUM('1b.mell '!D206)</f>
        <v>7200</v>
      </c>
    </row>
    <row r="32" spans="1:6" ht="18" customHeight="1">
      <c r="A32" s="1535" t="s">
        <v>328</v>
      </c>
      <c r="B32" s="1536" t="s">
        <v>344</v>
      </c>
      <c r="C32" s="1536"/>
      <c r="D32" s="1536"/>
      <c r="E32" s="1536"/>
      <c r="F32" s="1537">
        <f>SUM(F35:F42)</f>
        <v>7537440</v>
      </c>
    </row>
    <row r="33" spans="1:6" ht="18.75" customHeight="1">
      <c r="A33" s="1535"/>
      <c r="B33" s="1536"/>
      <c r="C33" s="1536"/>
      <c r="D33" s="1536"/>
      <c r="E33" s="1536"/>
      <c r="F33" s="1538"/>
    </row>
    <row r="34" spans="1:6" ht="21.75" customHeight="1">
      <c r="A34" s="1535"/>
      <c r="B34" s="1536"/>
      <c r="C34" s="1536"/>
      <c r="D34" s="1536"/>
      <c r="E34" s="1536"/>
      <c r="F34" s="1539"/>
    </row>
    <row r="35" spans="1:6" ht="13.5">
      <c r="A35" s="1564">
        <v>1041</v>
      </c>
      <c r="B35" s="1564"/>
      <c r="C35" s="1560" t="s">
        <v>1060</v>
      </c>
      <c r="D35" s="1561"/>
      <c r="E35" s="1562"/>
      <c r="F35" s="916">
        <f>SUM('1b.mell '!D22)</f>
        <v>2850000</v>
      </c>
    </row>
    <row r="36" spans="1:6" ht="13.5">
      <c r="A36" s="1564">
        <v>1042</v>
      </c>
      <c r="B36" s="1564"/>
      <c r="C36" s="1560" t="s">
        <v>1063</v>
      </c>
      <c r="D36" s="1561"/>
      <c r="E36" s="1562"/>
      <c r="F36" s="916">
        <f>SUM('1b.mell '!D23)</f>
        <v>460000</v>
      </c>
    </row>
    <row r="37" spans="1:6" ht="13.5">
      <c r="A37" s="1564">
        <v>1051</v>
      </c>
      <c r="B37" s="1564"/>
      <c r="C37" s="1560" t="s">
        <v>329</v>
      </c>
      <c r="D37" s="1561"/>
      <c r="E37" s="1562"/>
      <c r="F37" s="916">
        <f>SUM('1b.mell '!D25)</f>
        <v>3932124</v>
      </c>
    </row>
    <row r="38" spans="1:6" ht="13.5">
      <c r="A38" s="1564">
        <v>1052</v>
      </c>
      <c r="B38" s="1564"/>
      <c r="C38" s="1560" t="s">
        <v>331</v>
      </c>
      <c r="D38" s="1561"/>
      <c r="E38" s="1562"/>
      <c r="F38" s="916">
        <f>SUM('1b.mell '!D26)</f>
        <v>180000</v>
      </c>
    </row>
    <row r="39" spans="1:6" ht="13.5">
      <c r="A39" s="1564">
        <v>1053</v>
      </c>
      <c r="B39" s="1564"/>
      <c r="C39" s="1560" t="s">
        <v>330</v>
      </c>
      <c r="D39" s="1561"/>
      <c r="E39" s="1562"/>
      <c r="F39" s="916">
        <f>SUM('1b.mell '!D27)</f>
        <v>85000</v>
      </c>
    </row>
    <row r="40" spans="1:6" ht="13.5">
      <c r="A40" s="1564">
        <v>1075</v>
      </c>
      <c r="B40" s="1564"/>
      <c r="C40" s="1560" t="s">
        <v>332</v>
      </c>
      <c r="D40" s="1561"/>
      <c r="E40" s="1562"/>
      <c r="F40" s="916">
        <f>SUM('1b.mell '!D32)</f>
        <v>20000</v>
      </c>
    </row>
    <row r="41" spans="1:6" ht="13.5">
      <c r="A41" s="1564">
        <v>1073</v>
      </c>
      <c r="B41" s="1564"/>
      <c r="C41" s="979" t="s">
        <v>451</v>
      </c>
      <c r="D41" s="980"/>
      <c r="E41" s="981"/>
      <c r="F41" s="916">
        <f>SUM('1b.mell '!D30)</f>
        <v>0</v>
      </c>
    </row>
    <row r="42" spans="1:6" ht="13.5">
      <c r="A42" s="1564">
        <v>1076</v>
      </c>
      <c r="B42" s="1564"/>
      <c r="C42" s="1560" t="s">
        <v>333</v>
      </c>
      <c r="D42" s="1561"/>
      <c r="E42" s="1562"/>
      <c r="F42" s="916">
        <f>SUM('1b.mell '!D33)</f>
        <v>10316</v>
      </c>
    </row>
    <row r="43" spans="1:6" ht="12">
      <c r="A43" s="1535" t="s">
        <v>201</v>
      </c>
      <c r="B43" s="1536" t="s">
        <v>202</v>
      </c>
      <c r="C43" s="1536"/>
      <c r="D43" s="1536"/>
      <c r="E43" s="1536"/>
      <c r="F43" s="1537">
        <f>SUM(F46:F58)</f>
        <v>2700200</v>
      </c>
    </row>
    <row r="44" spans="1:6" ht="12">
      <c r="A44" s="1535"/>
      <c r="B44" s="1536"/>
      <c r="C44" s="1536"/>
      <c r="D44" s="1536"/>
      <c r="E44" s="1536"/>
      <c r="F44" s="1538"/>
    </row>
    <row r="45" spans="1:6" ht="12">
      <c r="A45" s="1555"/>
      <c r="B45" s="1536"/>
      <c r="C45" s="1536"/>
      <c r="D45" s="1536"/>
      <c r="E45" s="1536"/>
      <c r="F45" s="1539"/>
    </row>
    <row r="46" spans="1:6" ht="13.5">
      <c r="A46" s="1564">
        <v>1091</v>
      </c>
      <c r="B46" s="1564"/>
      <c r="C46" s="1560" t="s">
        <v>342</v>
      </c>
      <c r="D46" s="1561"/>
      <c r="E46" s="1562"/>
      <c r="F46" s="916">
        <f>SUM('1b.mell '!D42)</f>
        <v>100000</v>
      </c>
    </row>
    <row r="47" spans="1:6" ht="13.5">
      <c r="A47" s="1564">
        <v>1094</v>
      </c>
      <c r="B47" s="1564"/>
      <c r="C47" s="1560" t="s">
        <v>346</v>
      </c>
      <c r="D47" s="1561"/>
      <c r="E47" s="1562"/>
      <c r="F47" s="916">
        <f>SUM('1b.mell '!D45)</f>
        <v>15000</v>
      </c>
    </row>
    <row r="48" spans="1:6" ht="13.5">
      <c r="A48" s="1564">
        <v>1095</v>
      </c>
      <c r="B48" s="1564"/>
      <c r="C48" s="1560" t="s">
        <v>347</v>
      </c>
      <c r="D48" s="1561"/>
      <c r="E48" s="1562"/>
      <c r="F48" s="916">
        <f>SUM('1b.mell '!D46)</f>
        <v>300000</v>
      </c>
    </row>
    <row r="49" spans="1:6" ht="13.5">
      <c r="A49" s="1564">
        <v>1096</v>
      </c>
      <c r="B49" s="1564"/>
      <c r="C49" s="1560" t="s">
        <v>1068</v>
      </c>
      <c r="D49" s="1561"/>
      <c r="E49" s="1562"/>
      <c r="F49" s="916">
        <f>SUM('1b.mell '!D47)</f>
        <v>315000</v>
      </c>
    </row>
    <row r="50" spans="1:6" ht="13.5">
      <c r="A50" s="1564">
        <v>1097</v>
      </c>
      <c r="B50" s="1564"/>
      <c r="C50" s="1560" t="s">
        <v>348</v>
      </c>
      <c r="D50" s="1561"/>
      <c r="E50" s="1562"/>
      <c r="F50" s="916">
        <f>SUM('1b.mell '!D48)</f>
        <v>5000</v>
      </c>
    </row>
    <row r="51" spans="1:6" ht="13.5">
      <c r="A51" s="1564">
        <v>1102</v>
      </c>
      <c r="B51" s="1564"/>
      <c r="C51" s="1560" t="s">
        <v>351</v>
      </c>
      <c r="D51" s="1561"/>
      <c r="E51" s="1562"/>
      <c r="F51" s="916">
        <f>SUM('1b.mell '!D52)</f>
        <v>130000</v>
      </c>
    </row>
    <row r="52" spans="1:6" ht="13.5">
      <c r="A52" s="1564">
        <v>1174</v>
      </c>
      <c r="B52" s="1564"/>
      <c r="C52" s="1560" t="s">
        <v>380</v>
      </c>
      <c r="D52" s="1561"/>
      <c r="E52" s="1562"/>
      <c r="F52" s="916">
        <f>SUM('1b.mell '!D73)</f>
        <v>50000</v>
      </c>
    </row>
    <row r="53" spans="1:6" ht="13.5">
      <c r="A53" s="1564">
        <v>1181</v>
      </c>
      <c r="B53" s="1564"/>
      <c r="C53" s="1560" t="s">
        <v>381</v>
      </c>
      <c r="D53" s="1561"/>
      <c r="E53" s="1562"/>
      <c r="F53" s="916">
        <f>SUM('1b.mell '!D75)</f>
        <v>469250</v>
      </c>
    </row>
    <row r="54" spans="1:6" ht="13.5">
      <c r="A54" s="1564">
        <v>1193</v>
      </c>
      <c r="B54" s="1564"/>
      <c r="C54" s="1560" t="s">
        <v>382</v>
      </c>
      <c r="D54" s="1561"/>
      <c r="E54" s="1562"/>
      <c r="F54" s="916">
        <f>SUM('1b.mell '!D83)</f>
        <v>705000</v>
      </c>
    </row>
    <row r="55" spans="1:6" ht="13.5">
      <c r="A55" s="1564">
        <v>1194</v>
      </c>
      <c r="B55" s="1564"/>
      <c r="C55" s="1560" t="s">
        <v>384</v>
      </c>
      <c r="D55" s="1561"/>
      <c r="E55" s="1562"/>
      <c r="F55" s="916">
        <f>SUM('1b.mell '!D84)</f>
        <v>150000</v>
      </c>
    </row>
    <row r="56" spans="1:6" ht="13.5">
      <c r="A56" s="1564">
        <v>1195</v>
      </c>
      <c r="B56" s="1564"/>
      <c r="C56" s="1560" t="s">
        <v>383</v>
      </c>
      <c r="D56" s="1561"/>
      <c r="E56" s="1562"/>
      <c r="F56" s="916">
        <f>SUM('1b.mell '!D85)</f>
        <v>400000</v>
      </c>
    </row>
    <row r="57" spans="1:6" ht="13.5">
      <c r="A57" s="1564">
        <v>1196</v>
      </c>
      <c r="B57" s="1564"/>
      <c r="C57" s="1560" t="s">
        <v>1208</v>
      </c>
      <c r="D57" s="1561"/>
      <c r="E57" s="1562"/>
      <c r="F57" s="916">
        <v>1000</v>
      </c>
    </row>
    <row r="58" spans="1:6" ht="13.5">
      <c r="A58" s="1564">
        <v>1412</v>
      </c>
      <c r="B58" s="1564"/>
      <c r="C58" s="1560" t="s">
        <v>346</v>
      </c>
      <c r="D58" s="1561"/>
      <c r="E58" s="1562"/>
      <c r="F58" s="916">
        <f>SUM('1b.mell '!D200)</f>
        <v>59950</v>
      </c>
    </row>
    <row r="59" spans="1:6" ht="12">
      <c r="A59" s="1535" t="s">
        <v>375</v>
      </c>
      <c r="B59" s="1536" t="s">
        <v>376</v>
      </c>
      <c r="C59" s="1536"/>
      <c r="D59" s="1536"/>
      <c r="E59" s="1536"/>
      <c r="F59" s="1537">
        <f>SUM(F62:F64)</f>
        <v>1424153</v>
      </c>
    </row>
    <row r="60" spans="1:6" ht="12">
      <c r="A60" s="1535"/>
      <c r="B60" s="1536"/>
      <c r="C60" s="1536"/>
      <c r="D60" s="1536"/>
      <c r="E60" s="1536"/>
      <c r="F60" s="1538"/>
    </row>
    <row r="61" spans="1:6" ht="12">
      <c r="A61" s="1555"/>
      <c r="B61" s="1536"/>
      <c r="C61" s="1536"/>
      <c r="D61" s="1536"/>
      <c r="E61" s="1536"/>
      <c r="F61" s="1539"/>
    </row>
    <row r="62" spans="1:6" ht="13.5">
      <c r="A62" s="1564">
        <v>1010</v>
      </c>
      <c r="B62" s="1564"/>
      <c r="C62" s="1560" t="s">
        <v>721</v>
      </c>
      <c r="D62" s="1561"/>
      <c r="E62" s="1562"/>
      <c r="F62" s="916">
        <f>SUM('1b.mell '!D10)</f>
        <v>1424153</v>
      </c>
    </row>
    <row r="63" spans="1:6" ht="13.5">
      <c r="A63" s="1564">
        <v>1165</v>
      </c>
      <c r="B63" s="1564"/>
      <c r="C63" s="1560" t="s">
        <v>450</v>
      </c>
      <c r="D63" s="1561"/>
      <c r="E63" s="1562"/>
      <c r="F63" s="916">
        <f>SUM('1b.mell '!D71)</f>
        <v>0</v>
      </c>
    </row>
    <row r="64" spans="1:6" ht="13.5">
      <c r="A64" s="1564">
        <v>1030</v>
      </c>
      <c r="B64" s="1564"/>
      <c r="C64" s="1560" t="s">
        <v>449</v>
      </c>
      <c r="D64" s="1561"/>
      <c r="E64" s="1562"/>
      <c r="F64" s="916">
        <f>SUM('1b.mell '!D60)</f>
        <v>0</v>
      </c>
    </row>
    <row r="65" spans="1:6" ht="12">
      <c r="A65" s="1535" t="s">
        <v>385</v>
      </c>
      <c r="B65" s="1536" t="s">
        <v>386</v>
      </c>
      <c r="C65" s="1536"/>
      <c r="D65" s="1536"/>
      <c r="E65" s="1536"/>
      <c r="F65" s="1537">
        <f>SUM(F68:F68)</f>
        <v>600000</v>
      </c>
    </row>
    <row r="66" spans="1:6" ht="12">
      <c r="A66" s="1535"/>
      <c r="B66" s="1536"/>
      <c r="C66" s="1536"/>
      <c r="D66" s="1536"/>
      <c r="E66" s="1536"/>
      <c r="F66" s="1538"/>
    </row>
    <row r="67" spans="1:6" ht="12">
      <c r="A67" s="1555"/>
      <c r="B67" s="1536"/>
      <c r="C67" s="1536"/>
      <c r="D67" s="1536"/>
      <c r="E67" s="1536"/>
      <c r="F67" s="1539"/>
    </row>
    <row r="68" spans="1:6" ht="13.5">
      <c r="A68" s="1564">
        <v>1581</v>
      </c>
      <c r="B68" s="1564"/>
      <c r="C68" s="1560" t="s">
        <v>387</v>
      </c>
      <c r="D68" s="1561"/>
      <c r="E68" s="1562"/>
      <c r="F68" s="916">
        <f>SUM('1b.mell '!D274)</f>
        <v>600000</v>
      </c>
    </row>
    <row r="69" spans="1:6" ht="12">
      <c r="A69" s="1535" t="s">
        <v>206</v>
      </c>
      <c r="B69" s="1536" t="s">
        <v>207</v>
      </c>
      <c r="C69" s="1536"/>
      <c r="D69" s="1536"/>
      <c r="E69" s="1536"/>
      <c r="F69" s="1537">
        <f>SUM(F72:F79)</f>
        <v>886820</v>
      </c>
    </row>
    <row r="70" spans="1:6" ht="12">
      <c r="A70" s="1535"/>
      <c r="B70" s="1536"/>
      <c r="C70" s="1536"/>
      <c r="D70" s="1536"/>
      <c r="E70" s="1536"/>
      <c r="F70" s="1538"/>
    </row>
    <row r="71" spans="1:6" ht="12">
      <c r="A71" s="1535"/>
      <c r="B71" s="1536"/>
      <c r="C71" s="1536"/>
      <c r="D71" s="1536"/>
      <c r="E71" s="1536"/>
      <c r="F71" s="1539"/>
    </row>
    <row r="72" spans="1:6" ht="13.5">
      <c r="A72" s="1564">
        <v>1077</v>
      </c>
      <c r="B72" s="1564"/>
      <c r="C72" s="1560" t="s">
        <v>337</v>
      </c>
      <c r="D72" s="1561"/>
      <c r="E72" s="1562"/>
      <c r="F72" s="916">
        <f>SUM('1b.mell '!D34)</f>
        <v>240000</v>
      </c>
    </row>
    <row r="73" spans="1:6" ht="13.5">
      <c r="A73" s="1564">
        <v>1079</v>
      </c>
      <c r="B73" s="1564"/>
      <c r="C73" s="1560" t="s">
        <v>339</v>
      </c>
      <c r="D73" s="1561"/>
      <c r="E73" s="1562"/>
      <c r="F73" s="916">
        <f>SUM('1b.mell '!D36)</f>
        <v>25000</v>
      </c>
    </row>
    <row r="74" spans="1:6" ht="13.5">
      <c r="A74" s="1564">
        <v>1080</v>
      </c>
      <c r="B74" s="1564"/>
      <c r="C74" s="1560" t="s">
        <v>340</v>
      </c>
      <c r="D74" s="1561"/>
      <c r="E74" s="1562"/>
      <c r="F74" s="916">
        <f>SUM('1b.mell '!D37)</f>
        <v>0</v>
      </c>
    </row>
    <row r="75" spans="1:6" ht="13.5">
      <c r="A75" s="1564">
        <v>1082</v>
      </c>
      <c r="B75" s="1564"/>
      <c r="C75" s="1560" t="s">
        <v>341</v>
      </c>
      <c r="D75" s="1561"/>
      <c r="E75" s="1562"/>
      <c r="F75" s="916">
        <f>SUM('1b.mell '!D38)</f>
        <v>50000</v>
      </c>
    </row>
    <row r="76" spans="1:6" ht="13.5">
      <c r="A76" s="1564">
        <v>1092</v>
      </c>
      <c r="B76" s="1564"/>
      <c r="C76" s="1560" t="s">
        <v>343</v>
      </c>
      <c r="D76" s="1561"/>
      <c r="E76" s="1562"/>
      <c r="F76" s="916">
        <f>SUM('1b.mell '!D43)</f>
        <v>480000</v>
      </c>
    </row>
    <row r="77" spans="1:6" ht="13.5">
      <c r="A77" s="1564">
        <v>1098</v>
      </c>
      <c r="B77" s="1564"/>
      <c r="C77" s="1560" t="s">
        <v>349</v>
      </c>
      <c r="D77" s="1561"/>
      <c r="E77" s="1562"/>
      <c r="F77" s="916">
        <f>SUM('1b.mell '!D49)</f>
        <v>5000</v>
      </c>
    </row>
    <row r="78" spans="1:6" ht="13.5">
      <c r="A78" s="1564">
        <v>1183</v>
      </c>
      <c r="B78" s="1564"/>
      <c r="C78" s="1560" t="s">
        <v>1191</v>
      </c>
      <c r="D78" s="1561"/>
      <c r="E78" s="1562"/>
      <c r="F78" s="916">
        <f>SUM('1b.mell '!D77)</f>
        <v>11820</v>
      </c>
    </row>
    <row r="79" spans="1:6" ht="13.5">
      <c r="A79" s="1564">
        <v>1103</v>
      </c>
      <c r="B79" s="1564"/>
      <c r="C79" s="1560" t="s">
        <v>352</v>
      </c>
      <c r="D79" s="1561"/>
      <c r="E79" s="1562"/>
      <c r="F79" s="916">
        <f>SUM('1b.mell '!D53)</f>
        <v>75000</v>
      </c>
    </row>
    <row r="80" spans="1:6" ht="12">
      <c r="A80" s="1535" t="s">
        <v>389</v>
      </c>
      <c r="B80" s="1536" t="s">
        <v>390</v>
      </c>
      <c r="C80" s="1536"/>
      <c r="D80" s="1536"/>
      <c r="E80" s="1536"/>
      <c r="F80" s="1537">
        <f>SUM(F83)</f>
        <v>206162</v>
      </c>
    </row>
    <row r="81" spans="1:6" ht="12">
      <c r="A81" s="1535"/>
      <c r="B81" s="1536"/>
      <c r="C81" s="1536"/>
      <c r="D81" s="1536"/>
      <c r="E81" s="1536"/>
      <c r="F81" s="1538"/>
    </row>
    <row r="82" spans="1:6" ht="12">
      <c r="A82" s="1535"/>
      <c r="B82" s="1536"/>
      <c r="C82" s="1536"/>
      <c r="D82" s="1536"/>
      <c r="E82" s="1536"/>
      <c r="F82" s="1539"/>
    </row>
    <row r="83" spans="1:6" ht="13.5">
      <c r="A83" s="1564">
        <v>1421</v>
      </c>
      <c r="B83" s="1564"/>
      <c r="C83" s="1560" t="s">
        <v>742</v>
      </c>
      <c r="D83" s="1561"/>
      <c r="E83" s="1562"/>
      <c r="F83" s="916">
        <f>SUM('1b.mell '!D202)</f>
        <v>206162</v>
      </c>
    </row>
    <row r="84" spans="1:6" ht="12">
      <c r="A84" s="1573" t="s">
        <v>649</v>
      </c>
      <c r="B84" s="1574"/>
      <c r="C84" s="1574"/>
      <c r="D84" s="1574"/>
      <c r="E84" s="1574"/>
      <c r="F84" s="1565">
        <f>SUM(F80+F69+F65+F59+F43+F32+F5)</f>
        <v>14116469</v>
      </c>
    </row>
    <row r="85" spans="1:6" ht="12">
      <c r="A85" s="1575"/>
      <c r="B85" s="1576"/>
      <c r="C85" s="1576"/>
      <c r="D85" s="1576"/>
      <c r="E85" s="1576"/>
      <c r="F85" s="1577"/>
    </row>
  </sheetData>
  <sheetProtection/>
  <mergeCells count="137">
    <mergeCell ref="A27:B27"/>
    <mergeCell ref="C27:E27"/>
    <mergeCell ref="A78:B78"/>
    <mergeCell ref="C78:E78"/>
    <mergeCell ref="C47:E47"/>
    <mergeCell ref="C51:E51"/>
    <mergeCell ref="A52:B52"/>
    <mergeCell ref="A51:B51"/>
    <mergeCell ref="A49:B49"/>
    <mergeCell ref="A36:B36"/>
    <mergeCell ref="A83:B83"/>
    <mergeCell ref="A48:B48"/>
    <mergeCell ref="C54:E54"/>
    <mergeCell ref="C55:E55"/>
    <mergeCell ref="C53:E53"/>
    <mergeCell ref="C39:E39"/>
    <mergeCell ref="C42:E42"/>
    <mergeCell ref="A79:B79"/>
    <mergeCell ref="C79:E79"/>
    <mergeCell ref="A75:B75"/>
    <mergeCell ref="C50:E50"/>
    <mergeCell ref="C37:E37"/>
    <mergeCell ref="A41:B41"/>
    <mergeCell ref="C49:E49"/>
    <mergeCell ref="A46:B46"/>
    <mergeCell ref="C46:E46"/>
    <mergeCell ref="A47:B47"/>
    <mergeCell ref="A42:B42"/>
    <mergeCell ref="A50:B50"/>
    <mergeCell ref="A84:E85"/>
    <mergeCell ref="F84:F85"/>
    <mergeCell ref="A17:B17"/>
    <mergeCell ref="C17:E17"/>
    <mergeCell ref="A80:A82"/>
    <mergeCell ref="B80:E82"/>
    <mergeCell ref="F80:F82"/>
    <mergeCell ref="F65:F67"/>
    <mergeCell ref="A68:B68"/>
    <mergeCell ref="C35:E35"/>
    <mergeCell ref="F69:F71"/>
    <mergeCell ref="A72:B72"/>
    <mergeCell ref="C72:E72"/>
    <mergeCell ref="B69:E71"/>
    <mergeCell ref="A24:B24"/>
    <mergeCell ref="A25:B25"/>
    <mergeCell ref="A26:B26"/>
    <mergeCell ref="C52:E52"/>
    <mergeCell ref="A55:B55"/>
    <mergeCell ref="A53:B53"/>
    <mergeCell ref="A30:B30"/>
    <mergeCell ref="A19:B19"/>
    <mergeCell ref="C19:E19"/>
    <mergeCell ref="A59:A61"/>
    <mergeCell ref="B59:E61"/>
    <mergeCell ref="C48:E48"/>
    <mergeCell ref="C36:E36"/>
    <mergeCell ref="A54:B54"/>
    <mergeCell ref="A37:B37"/>
    <mergeCell ref="A39:B39"/>
    <mergeCell ref="C23:E23"/>
    <mergeCell ref="C30:E30"/>
    <mergeCell ref="F59:F61"/>
    <mergeCell ref="A18:B18"/>
    <mergeCell ref="A28:B28"/>
    <mergeCell ref="C83:E83"/>
    <mergeCell ref="A65:A67"/>
    <mergeCell ref="B65:E67"/>
    <mergeCell ref="A29:B29"/>
    <mergeCell ref="C29:E29"/>
    <mergeCell ref="C14:E14"/>
    <mergeCell ref="C13:E13"/>
    <mergeCell ref="C20:E20"/>
    <mergeCell ref="A43:A45"/>
    <mergeCell ref="B43:E45"/>
    <mergeCell ref="C28:E28"/>
    <mergeCell ref="A35:B35"/>
    <mergeCell ref="A21:B21"/>
    <mergeCell ref="C21:E21"/>
    <mergeCell ref="A23:B23"/>
    <mergeCell ref="A1:F1"/>
    <mergeCell ref="A2:F2"/>
    <mergeCell ref="C11:E11"/>
    <mergeCell ref="A16:B16"/>
    <mergeCell ref="C16:E16"/>
    <mergeCell ref="C15:E15"/>
    <mergeCell ref="A11:B11"/>
    <mergeCell ref="A5:A7"/>
    <mergeCell ref="B5:E7"/>
    <mergeCell ref="A8:B8"/>
    <mergeCell ref="F43:F45"/>
    <mergeCell ref="C31:E31"/>
    <mergeCell ref="A40:B40"/>
    <mergeCell ref="C40:E40"/>
    <mergeCell ref="A38:B38"/>
    <mergeCell ref="C38:E38"/>
    <mergeCell ref="A32:A34"/>
    <mergeCell ref="A31:B31"/>
    <mergeCell ref="B32:E34"/>
    <mergeCell ref="F32:F34"/>
    <mergeCell ref="F5:F7"/>
    <mergeCell ref="A9:B9"/>
    <mergeCell ref="C9:E9"/>
    <mergeCell ref="A20:B20"/>
    <mergeCell ref="A22:B22"/>
    <mergeCell ref="C10:E10"/>
    <mergeCell ref="C22:E22"/>
    <mergeCell ref="A10:B10"/>
    <mergeCell ref="C18:E18"/>
    <mergeCell ref="A15:B15"/>
    <mergeCell ref="C56:E56"/>
    <mergeCell ref="A56:B56"/>
    <mergeCell ref="A73:B73"/>
    <mergeCell ref="C73:E73"/>
    <mergeCell ref="C64:E64"/>
    <mergeCell ref="C8:E8"/>
    <mergeCell ref="A14:B14"/>
    <mergeCell ref="A12:B12"/>
    <mergeCell ref="C12:E12"/>
    <mergeCell ref="A13:B13"/>
    <mergeCell ref="A76:B76"/>
    <mergeCell ref="C76:E76"/>
    <mergeCell ref="A77:B77"/>
    <mergeCell ref="C77:E77"/>
    <mergeCell ref="A74:B74"/>
    <mergeCell ref="C74:E74"/>
    <mergeCell ref="A69:A71"/>
    <mergeCell ref="C68:E68"/>
    <mergeCell ref="A62:B62"/>
    <mergeCell ref="C63:E63"/>
    <mergeCell ref="A63:B63"/>
    <mergeCell ref="C75:E75"/>
    <mergeCell ref="A57:B57"/>
    <mergeCell ref="C57:E57"/>
    <mergeCell ref="C62:E62"/>
    <mergeCell ref="C58:E58"/>
    <mergeCell ref="A64:B64"/>
    <mergeCell ref="A58:B58"/>
  </mergeCells>
  <printOptions/>
  <pageMargins left="0.7086614173228347" right="0.7086614173228347" top="0.7480314960629921" bottom="0.7480314960629921" header="0.31496062992125984" footer="0.31496062992125984"/>
  <pageSetup firstPageNumber="74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4"/>
  <sheetViews>
    <sheetView showZeros="0" zoomScalePageLayoutView="0" workbookViewId="0" topLeftCell="A156">
      <selection activeCell="D129" sqref="D129"/>
    </sheetView>
  </sheetViews>
  <sheetFormatPr defaultColWidth="9.125" defaultRowHeight="12.75"/>
  <cols>
    <col min="1" max="1" width="8.00390625" style="19" customWidth="1"/>
    <col min="2" max="2" width="71.50390625" style="19" customWidth="1"/>
    <col min="3" max="4" width="12.125" style="19" customWidth="1"/>
    <col min="5" max="7" width="9.125" style="19" customWidth="1"/>
    <col min="8" max="8" width="9.875" style="19" bestFit="1" customWidth="1"/>
    <col min="9" max="16384" width="9.125" style="19" customWidth="1"/>
  </cols>
  <sheetData>
    <row r="1" spans="1:5" ht="12.75">
      <c r="A1" s="1290" t="s">
        <v>806</v>
      </c>
      <c r="B1" s="1290"/>
      <c r="C1" s="1280"/>
      <c r="D1" s="1280"/>
      <c r="E1" s="1280"/>
    </row>
    <row r="2" spans="1:5" ht="12.75">
      <c r="A2" s="1290" t="s">
        <v>1114</v>
      </c>
      <c r="B2" s="1290"/>
      <c r="C2" s="1280"/>
      <c r="D2" s="1280"/>
      <c r="E2" s="1280"/>
    </row>
    <row r="3" spans="1:2" ht="9" customHeight="1">
      <c r="A3" s="102"/>
      <c r="B3" s="102"/>
    </row>
    <row r="4" spans="1:5" ht="12" customHeight="1">
      <c r="A4" s="91"/>
      <c r="B4" s="90"/>
      <c r="C4" s="86"/>
      <c r="D4" s="86"/>
      <c r="E4" s="86" t="s">
        <v>688</v>
      </c>
    </row>
    <row r="5" spans="1:5" s="21" customFormat="1" ht="12" customHeight="1">
      <c r="A5" s="95"/>
      <c r="B5" s="20"/>
      <c r="C5" s="1273" t="s">
        <v>432</v>
      </c>
      <c r="D5" s="1273" t="s">
        <v>1102</v>
      </c>
      <c r="E5" s="1287" t="s">
        <v>174</v>
      </c>
    </row>
    <row r="6" spans="1:5" s="21" customFormat="1" ht="12" customHeight="1">
      <c r="A6" s="1" t="s">
        <v>698</v>
      </c>
      <c r="B6" s="1" t="s">
        <v>663</v>
      </c>
      <c r="C6" s="1291"/>
      <c r="D6" s="1291"/>
      <c r="E6" s="1288"/>
    </row>
    <row r="7" spans="1:5" s="21" customFormat="1" ht="12.75" customHeight="1" thickBot="1">
      <c r="A7" s="22"/>
      <c r="B7" s="22"/>
      <c r="C7" s="1292"/>
      <c r="D7" s="1292"/>
      <c r="E7" s="1289"/>
    </row>
    <row r="8" spans="1:5" ht="12" customHeight="1">
      <c r="A8" s="2" t="s">
        <v>664</v>
      </c>
      <c r="B8" s="3" t="s">
        <v>665</v>
      </c>
      <c r="C8" s="15" t="s">
        <v>666</v>
      </c>
      <c r="D8" s="15" t="s">
        <v>667</v>
      </c>
      <c r="E8" s="15" t="s">
        <v>668</v>
      </c>
    </row>
    <row r="9" spans="1:5" ht="15" customHeight="1">
      <c r="A9" s="2"/>
      <c r="B9" s="113" t="s">
        <v>807</v>
      </c>
      <c r="C9" s="8"/>
      <c r="D9" s="8"/>
      <c r="E9" s="5"/>
    </row>
    <row r="10" spans="1:5" ht="11.25">
      <c r="A10" s="2"/>
      <c r="B10" s="100"/>
      <c r="C10" s="8"/>
      <c r="D10" s="8"/>
      <c r="E10" s="5"/>
    </row>
    <row r="11" spans="1:5" ht="11.25">
      <c r="A11" s="4">
        <v>1710</v>
      </c>
      <c r="B11" s="4" t="s">
        <v>862</v>
      </c>
      <c r="C11" s="381">
        <f>SUM(C12:C18)</f>
        <v>1724941</v>
      </c>
      <c r="D11" s="381">
        <f>SUM(D12:D19)</f>
        <v>1683576</v>
      </c>
      <c r="E11" s="229">
        <f>SUM(D11/C11)</f>
        <v>0.9760194696514257</v>
      </c>
    </row>
    <row r="12" spans="1:5" ht="11.25">
      <c r="A12" s="8">
        <v>1711</v>
      </c>
      <c r="B12" s="8" t="s">
        <v>808</v>
      </c>
      <c r="C12" s="376">
        <f>SUM('3a.m.'!C43)</f>
        <v>954903</v>
      </c>
      <c r="D12" s="376">
        <f>SUM('3a.m.'!D43)</f>
        <v>975623</v>
      </c>
      <c r="E12" s="991">
        <f>SUM(D12/C12)</f>
        <v>1.0216985390139104</v>
      </c>
    </row>
    <row r="13" spans="1:5" ht="11.25">
      <c r="A13" s="8">
        <v>1712</v>
      </c>
      <c r="B13" s="8" t="s">
        <v>582</v>
      </c>
      <c r="C13" s="376">
        <f>SUM('3a.m.'!C44)</f>
        <v>279792</v>
      </c>
      <c r="D13" s="376">
        <f>SUM('3a.m.'!D44)</f>
        <v>285571</v>
      </c>
      <c r="E13" s="991">
        <f>SUM(D13/C13)</f>
        <v>1.0206546291530851</v>
      </c>
    </row>
    <row r="14" spans="1:5" ht="11.25">
      <c r="A14" s="8">
        <v>1713</v>
      </c>
      <c r="B14" s="8" t="s">
        <v>583</v>
      </c>
      <c r="C14" s="376">
        <f>SUM('3a.m.'!C45)</f>
        <v>322946</v>
      </c>
      <c r="D14" s="376">
        <f>SUM('3a.m.'!D45)</f>
        <v>294082</v>
      </c>
      <c r="E14" s="991">
        <f>SUM(D14/C14)</f>
        <v>0.9106228285843454</v>
      </c>
    </row>
    <row r="15" spans="1:5" ht="11.25">
      <c r="A15" s="8">
        <v>1714</v>
      </c>
      <c r="B15" s="8" t="s">
        <v>600</v>
      </c>
      <c r="C15" s="376">
        <f>SUM('3a.m.'!C46)</f>
        <v>0</v>
      </c>
      <c r="D15" s="376">
        <f>SUM('3a.m.'!D46)</f>
        <v>0</v>
      </c>
      <c r="E15" s="991"/>
    </row>
    <row r="16" spans="1:5" ht="11.25">
      <c r="A16" s="8">
        <v>1715</v>
      </c>
      <c r="B16" s="5" t="s">
        <v>826</v>
      </c>
      <c r="C16" s="376">
        <f>SUM('3a.m.'!C47)</f>
        <v>0</v>
      </c>
      <c r="D16" s="376">
        <f>SUM('3a.m.'!D47)</f>
        <v>0</v>
      </c>
      <c r="E16" s="991"/>
    </row>
    <row r="17" spans="1:5" ht="11.25">
      <c r="A17" s="8">
        <v>1716</v>
      </c>
      <c r="B17" s="46" t="s">
        <v>774</v>
      </c>
      <c r="C17" s="376">
        <f>SUM('3a.m.'!C51)</f>
        <v>126800</v>
      </c>
      <c r="D17" s="376">
        <f>SUM('3a.m.'!D51)</f>
        <v>121300</v>
      </c>
      <c r="E17" s="991">
        <f>SUM(D17/C17)</f>
        <v>0.9566246056782335</v>
      </c>
    </row>
    <row r="18" spans="1:5" ht="11.25">
      <c r="A18" s="8">
        <v>1717</v>
      </c>
      <c r="B18" s="47" t="s">
        <v>775</v>
      </c>
      <c r="C18" s="376">
        <f>SUM('3a.m.'!C50)</f>
        <v>40500</v>
      </c>
      <c r="D18" s="376">
        <f>SUM('3a.m.'!D50)</f>
        <v>0</v>
      </c>
      <c r="E18" s="991">
        <f>SUM(D18/C18)</f>
        <v>0</v>
      </c>
    </row>
    <row r="19" spans="1:5" ht="11.25">
      <c r="A19" s="8">
        <v>1718</v>
      </c>
      <c r="B19" s="47" t="s">
        <v>1146</v>
      </c>
      <c r="C19" s="376"/>
      <c r="D19" s="376">
        <f>SUM('3a.m.'!D52)</f>
        <v>7000</v>
      </c>
      <c r="E19" s="229"/>
    </row>
    <row r="20" spans="1:5" ht="11.25">
      <c r="A20" s="8"/>
      <c r="B20" s="8"/>
      <c r="C20" s="376"/>
      <c r="D20" s="376"/>
      <c r="E20" s="229"/>
    </row>
    <row r="21" spans="1:5" ht="12.75">
      <c r="A21" s="8"/>
      <c r="B21" s="114" t="s">
        <v>854</v>
      </c>
      <c r="C21" s="376"/>
      <c r="D21" s="376"/>
      <c r="E21" s="229"/>
    </row>
    <row r="22" spans="1:5" ht="6.75" customHeight="1">
      <c r="A22" s="8"/>
      <c r="B22" s="8"/>
      <c r="C22" s="376"/>
      <c r="D22" s="376"/>
      <c r="E22" s="229"/>
    </row>
    <row r="23" spans="1:5" ht="11.25">
      <c r="A23" s="80">
        <v>1740</v>
      </c>
      <c r="B23" s="80" t="s">
        <v>540</v>
      </c>
      <c r="C23" s="382">
        <f>SUM(C24:C31)</f>
        <v>488420</v>
      </c>
      <c r="D23" s="382">
        <f>SUM(D24:D31)</f>
        <v>543627</v>
      </c>
      <c r="E23" s="229">
        <f>SUM(D23/C23)</f>
        <v>1.1130318168789157</v>
      </c>
    </row>
    <row r="24" spans="1:5" ht="11.25">
      <c r="A24" s="8">
        <v>1741</v>
      </c>
      <c r="B24" s="8" t="s">
        <v>808</v>
      </c>
      <c r="C24" s="376">
        <f>SUM('3b.m.'!C36)</f>
        <v>252138</v>
      </c>
      <c r="D24" s="376">
        <f>SUM('3b.m.'!D36)</f>
        <v>286574</v>
      </c>
      <c r="E24" s="991">
        <f>SUM(D24/C24)</f>
        <v>1.136576002030634</v>
      </c>
    </row>
    <row r="25" spans="1:5" ht="11.25">
      <c r="A25" s="8">
        <v>1742</v>
      </c>
      <c r="B25" s="8" t="s">
        <v>582</v>
      </c>
      <c r="C25" s="376">
        <f>SUM('3b.m.'!C37)</f>
        <v>69554</v>
      </c>
      <c r="D25" s="376">
        <f>SUM('3b.m.'!D37)</f>
        <v>81948</v>
      </c>
      <c r="E25" s="991">
        <f>SUM(D25/C25)</f>
        <v>1.1781924835379705</v>
      </c>
    </row>
    <row r="26" spans="1:5" ht="11.25">
      <c r="A26" s="8">
        <v>1743</v>
      </c>
      <c r="B26" s="8" t="s">
        <v>583</v>
      </c>
      <c r="C26" s="376">
        <f>SUM('3b.m.'!C38)</f>
        <v>163728</v>
      </c>
      <c r="D26" s="376">
        <f>SUM('3b.m.'!D38)</f>
        <v>158405</v>
      </c>
      <c r="E26" s="991">
        <f>SUM(D26/C26)</f>
        <v>0.9674887618489202</v>
      </c>
    </row>
    <row r="27" spans="1:5" ht="11.25">
      <c r="A27" s="8">
        <v>1744</v>
      </c>
      <c r="B27" s="8" t="s">
        <v>600</v>
      </c>
      <c r="C27" s="376">
        <f>SUM('3b.m.'!C39)</f>
        <v>0</v>
      </c>
      <c r="D27" s="376">
        <f>SUM('3b.m.'!D39)</f>
        <v>0</v>
      </c>
      <c r="E27" s="991"/>
    </row>
    <row r="28" spans="1:5" ht="11.25">
      <c r="A28" s="8">
        <v>1745</v>
      </c>
      <c r="B28" s="8" t="s">
        <v>826</v>
      </c>
      <c r="C28" s="376">
        <f>SUM('3b.m.'!C40)</f>
        <v>0</v>
      </c>
      <c r="D28" s="376">
        <f>SUM('3b.m.'!D40)</f>
        <v>0</v>
      </c>
      <c r="E28" s="991"/>
    </row>
    <row r="29" spans="1:5" ht="11.25">
      <c r="A29" s="8">
        <v>1746</v>
      </c>
      <c r="B29" s="8" t="s">
        <v>774</v>
      </c>
      <c r="C29" s="376">
        <f>SUM('3b.m.'!C44)</f>
        <v>3000</v>
      </c>
      <c r="D29" s="376">
        <f>SUM('3b.m.'!D44)</f>
        <v>16700</v>
      </c>
      <c r="E29" s="991">
        <f>SUM(D29/C29)</f>
        <v>5.566666666666666</v>
      </c>
    </row>
    <row r="30" spans="1:5" ht="11.25">
      <c r="A30" s="8">
        <v>1747</v>
      </c>
      <c r="B30" s="8" t="s">
        <v>775</v>
      </c>
      <c r="C30" s="376">
        <f>SUM('3b.m.'!C45)</f>
        <v>0</v>
      </c>
      <c r="D30" s="376">
        <f>SUM('3b.m.'!D45)</f>
        <v>0</v>
      </c>
      <c r="E30" s="229"/>
    </row>
    <row r="31" spans="1:5" ht="11.25">
      <c r="A31" s="8">
        <v>1748</v>
      </c>
      <c r="B31" s="5" t="s">
        <v>584</v>
      </c>
      <c r="C31" s="376"/>
      <c r="D31" s="376"/>
      <c r="E31" s="229"/>
    </row>
    <row r="32" spans="1:5" ht="7.5" customHeight="1">
      <c r="A32" s="8"/>
      <c r="B32" s="8"/>
      <c r="C32" s="376"/>
      <c r="D32" s="376"/>
      <c r="E32" s="229"/>
    </row>
    <row r="33" spans="1:5" ht="12.75">
      <c r="A33" s="8"/>
      <c r="B33" s="114" t="s">
        <v>855</v>
      </c>
      <c r="C33" s="376"/>
      <c r="D33" s="376"/>
      <c r="E33" s="229"/>
    </row>
    <row r="34" spans="1:5" ht="7.5" customHeight="1">
      <c r="A34" s="2"/>
      <c r="B34" s="100"/>
      <c r="C34" s="376"/>
      <c r="D34" s="376"/>
      <c r="E34" s="229"/>
    </row>
    <row r="35" spans="1:5" ht="11.25">
      <c r="A35" s="9">
        <v>1750</v>
      </c>
      <c r="B35" s="9" t="s">
        <v>501</v>
      </c>
      <c r="C35" s="383">
        <f>SUM(C36:C44)</f>
        <v>3957386</v>
      </c>
      <c r="D35" s="383">
        <f>SUM(D36:D44)</f>
        <v>4262688</v>
      </c>
      <c r="E35" s="229">
        <f aca="true" t="shared" si="0" ref="E35:E41">SUM(D35/C35)</f>
        <v>1.077147389716343</v>
      </c>
    </row>
    <row r="36" spans="1:5" ht="11.25">
      <c r="A36" s="8">
        <v>1751</v>
      </c>
      <c r="B36" s="8" t="s">
        <v>808</v>
      </c>
      <c r="C36" s="376">
        <f>SUM('3c.m.'!C858)</f>
        <v>114344</v>
      </c>
      <c r="D36" s="376">
        <f>SUM('3c.m.'!D858)</f>
        <v>130064</v>
      </c>
      <c r="E36" s="991">
        <f t="shared" si="0"/>
        <v>1.1374798852585182</v>
      </c>
    </row>
    <row r="37" spans="1:5" ht="11.25">
      <c r="A37" s="8">
        <v>1752</v>
      </c>
      <c r="B37" s="8" t="s">
        <v>582</v>
      </c>
      <c r="C37" s="376">
        <f>SUM('3c.m.'!C859)</f>
        <v>31051</v>
      </c>
      <c r="D37" s="376">
        <f>SUM('3c.m.'!D859)</f>
        <v>39306</v>
      </c>
      <c r="E37" s="991">
        <f t="shared" si="0"/>
        <v>1.2658529515957617</v>
      </c>
    </row>
    <row r="38" spans="1:5" ht="11.25">
      <c r="A38" s="8">
        <v>1753</v>
      </c>
      <c r="B38" s="8" t="s">
        <v>583</v>
      </c>
      <c r="C38" s="376">
        <f>SUM('3c.m.'!C860)</f>
        <v>2785259</v>
      </c>
      <c r="D38" s="376">
        <f>SUM('3c.m.'!D860)</f>
        <v>2821599</v>
      </c>
      <c r="E38" s="991">
        <f t="shared" si="0"/>
        <v>1.0130472605958727</v>
      </c>
    </row>
    <row r="39" spans="1:5" ht="11.25">
      <c r="A39" s="8">
        <v>1754</v>
      </c>
      <c r="B39" s="8" t="s">
        <v>600</v>
      </c>
      <c r="C39" s="376">
        <f>SUM('3c.m.'!C861)</f>
        <v>283825</v>
      </c>
      <c r="D39" s="376">
        <f>SUM('3c.m.'!D861)</f>
        <v>220705</v>
      </c>
      <c r="E39" s="991">
        <f t="shared" si="0"/>
        <v>0.7776094424381221</v>
      </c>
    </row>
    <row r="40" spans="1:5" ht="11.25">
      <c r="A40" s="8">
        <v>1755</v>
      </c>
      <c r="B40" s="8" t="s">
        <v>826</v>
      </c>
      <c r="C40" s="376">
        <f>SUM('3c.m.'!C862)</f>
        <v>133200</v>
      </c>
      <c r="D40" s="376">
        <f>SUM('3c.m.'!D862)</f>
        <v>117750</v>
      </c>
      <c r="E40" s="991">
        <f t="shared" si="0"/>
        <v>0.884009009009009</v>
      </c>
    </row>
    <row r="41" spans="1:5" ht="11.25">
      <c r="A41" s="8">
        <v>1756</v>
      </c>
      <c r="B41" s="8" t="s">
        <v>774</v>
      </c>
      <c r="C41" s="376">
        <f>SUM('3c.m.'!C865)</f>
        <v>129707</v>
      </c>
      <c r="D41" s="376">
        <f>SUM('3c.m.'!D865)</f>
        <v>276764</v>
      </c>
      <c r="E41" s="991">
        <f t="shared" si="0"/>
        <v>2.1337630197290816</v>
      </c>
    </row>
    <row r="42" spans="1:5" ht="11.25">
      <c r="A42" s="5">
        <v>1757</v>
      </c>
      <c r="B42" s="5" t="s">
        <v>775</v>
      </c>
      <c r="C42" s="376">
        <f>SUM('3c.m.'!C864)</f>
        <v>0</v>
      </c>
      <c r="D42" s="376">
        <f>SUM('3c.m.'!D866)</f>
        <v>4000</v>
      </c>
      <c r="E42" s="991"/>
    </row>
    <row r="43" spans="1:5" ht="11.25">
      <c r="A43" s="8">
        <v>1758</v>
      </c>
      <c r="B43" s="8" t="s">
        <v>898</v>
      </c>
      <c r="C43" s="376">
        <f>SUM('3c.m.'!C867)</f>
        <v>480000</v>
      </c>
      <c r="D43" s="376">
        <f>SUM('3c.m.'!D867)</f>
        <v>652500</v>
      </c>
      <c r="E43" s="991">
        <f>SUM(D43/C43)</f>
        <v>1.359375</v>
      </c>
    </row>
    <row r="44" spans="1:5" ht="11.25">
      <c r="A44" s="8"/>
      <c r="B44" s="8"/>
      <c r="C44" s="376"/>
      <c r="D44" s="376"/>
      <c r="E44" s="229"/>
    </row>
    <row r="45" spans="1:5" ht="11.25">
      <c r="A45" s="8"/>
      <c r="B45" s="8"/>
      <c r="C45" s="376"/>
      <c r="D45" s="376"/>
      <c r="E45" s="229"/>
    </row>
    <row r="46" spans="1:5" ht="11.25">
      <c r="A46" s="4">
        <v>1760</v>
      </c>
      <c r="B46" s="4" t="s">
        <v>865</v>
      </c>
      <c r="C46" s="381">
        <f>SUM(C47:C53)</f>
        <v>977220</v>
      </c>
      <c r="D46" s="381">
        <f>SUM(D47:D53)</f>
        <v>1106220</v>
      </c>
      <c r="E46" s="229">
        <f>SUM(D46/C46)</f>
        <v>1.132007122244735</v>
      </c>
    </row>
    <row r="47" spans="1:5" ht="11.25">
      <c r="A47" s="8">
        <v>1761</v>
      </c>
      <c r="B47" s="8" t="s">
        <v>808</v>
      </c>
      <c r="C47" s="5">
        <f>SUM('3d.m.'!G52)</f>
        <v>0</v>
      </c>
      <c r="D47" s="5">
        <f>SUM('3d.m.'!D52)</f>
        <v>787</v>
      </c>
      <c r="E47" s="229"/>
    </row>
    <row r="48" spans="1:5" ht="11.25">
      <c r="A48" s="5">
        <v>1762</v>
      </c>
      <c r="B48" s="5" t="s">
        <v>582</v>
      </c>
      <c r="C48" s="5">
        <f>SUM('3d.m.'!G53)</f>
        <v>0</v>
      </c>
      <c r="D48" s="5">
        <f>SUM('3d.m.'!D53)</f>
        <v>213</v>
      </c>
      <c r="E48" s="229"/>
    </row>
    <row r="49" spans="1:5" ht="11.25">
      <c r="A49" s="8">
        <v>1763</v>
      </c>
      <c r="B49" s="8" t="s">
        <v>583</v>
      </c>
      <c r="C49" s="5">
        <f>SUM('3d.m.'!G54)</f>
        <v>0</v>
      </c>
      <c r="D49" s="5">
        <f>SUM('3d.m.'!D54)</f>
        <v>400</v>
      </c>
      <c r="E49" s="229"/>
    </row>
    <row r="50" spans="1:5" ht="11.25">
      <c r="A50" s="8">
        <v>1764</v>
      </c>
      <c r="B50" s="8" t="s">
        <v>826</v>
      </c>
      <c r="C50" s="5">
        <f>SUM('3d.m.'!C55)</f>
        <v>790220</v>
      </c>
      <c r="D50" s="5">
        <f>SUM('3d.m.'!D55)</f>
        <v>909220</v>
      </c>
      <c r="E50" s="991">
        <f>SUM(D50/C50)</f>
        <v>1.1505909746652832</v>
      </c>
    </row>
    <row r="51" spans="1:5" ht="11.25">
      <c r="A51" s="8">
        <v>1765</v>
      </c>
      <c r="B51" s="8" t="s">
        <v>1153</v>
      </c>
      <c r="C51" s="5"/>
      <c r="D51" s="5">
        <f>SUM('3d.m.'!D56)</f>
        <v>9600</v>
      </c>
      <c r="E51" s="991"/>
    </row>
    <row r="52" spans="1:5" ht="11.25">
      <c r="A52" s="8">
        <v>1766</v>
      </c>
      <c r="B52" s="8" t="s">
        <v>867</v>
      </c>
      <c r="C52" s="5">
        <f>SUM('3d.m.'!C57)</f>
        <v>187000</v>
      </c>
      <c r="D52" s="5">
        <f>SUM('3d.m.'!D57)</f>
        <v>186000</v>
      </c>
      <c r="E52" s="991">
        <f>SUM(D52/C52)</f>
        <v>0.9946524064171123</v>
      </c>
    </row>
    <row r="53" spans="1:5" ht="11.25">
      <c r="A53" s="8"/>
      <c r="B53" s="8"/>
      <c r="C53" s="5"/>
      <c r="D53" s="5"/>
      <c r="E53" s="991"/>
    </row>
    <row r="54" spans="1:5" ht="11.25">
      <c r="A54" s="2"/>
      <c r="B54" s="100"/>
      <c r="C54" s="376"/>
      <c r="D54" s="376"/>
      <c r="E54" s="229"/>
    </row>
    <row r="55" spans="1:5" ht="11.25">
      <c r="A55" s="4">
        <v>1770</v>
      </c>
      <c r="B55" s="23" t="s">
        <v>856</v>
      </c>
      <c r="C55" s="381">
        <f>SUM(C56:C62)</f>
        <v>2621000</v>
      </c>
      <c r="D55" s="381">
        <f>SUM(D56:D62)</f>
        <v>1726802</v>
      </c>
      <c r="E55" s="229">
        <f>SUM(D55/C55)</f>
        <v>0.6588332697443724</v>
      </c>
    </row>
    <row r="56" spans="1:5" ht="11.25">
      <c r="A56" s="78">
        <v>1771</v>
      </c>
      <c r="B56" s="8" t="s">
        <v>808</v>
      </c>
      <c r="C56" s="210">
        <f>SUM('4.mell.'!C69)</f>
        <v>0</v>
      </c>
      <c r="D56" s="210">
        <f>SUM('4.mell.'!D69)</f>
        <v>100</v>
      </c>
      <c r="E56" s="229"/>
    </row>
    <row r="57" spans="1:5" ht="11.25">
      <c r="A57" s="78">
        <v>1772</v>
      </c>
      <c r="B57" s="8" t="s">
        <v>582</v>
      </c>
      <c r="C57" s="210">
        <f>SUM('4.mell.'!C70)</f>
        <v>0</v>
      </c>
      <c r="D57" s="210">
        <f>SUM('4.mell.'!D70)</f>
        <v>27</v>
      </c>
      <c r="E57" s="229"/>
    </row>
    <row r="58" spans="1:5" ht="11.25">
      <c r="A58" s="8">
        <v>1773</v>
      </c>
      <c r="B58" s="8" t="s">
        <v>583</v>
      </c>
      <c r="C58" s="210">
        <f>SUM('4.mell.'!C71)</f>
        <v>0</v>
      </c>
      <c r="D58" s="210">
        <f>SUM('4.mell.'!D71)</f>
        <v>20602</v>
      </c>
      <c r="E58" s="229"/>
    </row>
    <row r="59" spans="1:5" ht="11.25">
      <c r="A59" s="8">
        <v>1774</v>
      </c>
      <c r="B59" s="8" t="s">
        <v>799</v>
      </c>
      <c r="C59" s="210">
        <f>SUM('4.mell.'!C72)</f>
        <v>0</v>
      </c>
      <c r="D59" s="210">
        <f>SUM('4.mell.'!D72)</f>
        <v>0</v>
      </c>
      <c r="E59" s="229"/>
    </row>
    <row r="60" spans="1:5" ht="11.25">
      <c r="A60" s="8">
        <v>1775</v>
      </c>
      <c r="B60" s="8" t="s">
        <v>774</v>
      </c>
      <c r="C60" s="210">
        <f>SUM('4.mell.'!C75)</f>
        <v>0</v>
      </c>
      <c r="D60" s="210">
        <f>SUM('4.mell.'!D75)</f>
        <v>0</v>
      </c>
      <c r="E60" s="229"/>
    </row>
    <row r="61" spans="1:5" ht="11.25">
      <c r="A61" s="8">
        <v>1776</v>
      </c>
      <c r="B61" s="8" t="s">
        <v>775</v>
      </c>
      <c r="C61" s="384">
        <f>SUM('4.mell.'!C76)</f>
        <v>2591000</v>
      </c>
      <c r="D61" s="384">
        <f>SUM('4.mell.'!D76)</f>
        <v>1676073</v>
      </c>
      <c r="E61" s="229">
        <f>SUM(D61/C61)</f>
        <v>0.6468826707834813</v>
      </c>
    </row>
    <row r="62" spans="1:5" ht="11.25">
      <c r="A62" s="8">
        <v>1777</v>
      </c>
      <c r="B62" s="8" t="s">
        <v>584</v>
      </c>
      <c r="C62" s="384">
        <f>SUM('4.mell.'!C77)</f>
        <v>30000</v>
      </c>
      <c r="D62" s="384">
        <f>SUM('4.mell.'!D77)</f>
        <v>30000</v>
      </c>
      <c r="E62" s="229">
        <f>SUM(D62/C62)</f>
        <v>1</v>
      </c>
    </row>
    <row r="63" spans="1:5" ht="11.25">
      <c r="A63" s="8"/>
      <c r="B63" s="8"/>
      <c r="C63" s="376"/>
      <c r="D63" s="376"/>
      <c r="E63" s="229"/>
    </row>
    <row r="64" spans="1:5" ht="11.25">
      <c r="A64" s="4">
        <v>1780</v>
      </c>
      <c r="B64" s="4" t="s">
        <v>857</v>
      </c>
      <c r="C64" s="381">
        <f>SUM(C65:C71)</f>
        <v>705349</v>
      </c>
      <c r="D64" s="381">
        <f>SUM(D65:D71)</f>
        <v>86522</v>
      </c>
      <c r="E64" s="229">
        <f>SUM(D64/C64)</f>
        <v>0.12266551735382059</v>
      </c>
    </row>
    <row r="65" spans="1:5" ht="11.25">
      <c r="A65" s="78">
        <v>1781</v>
      </c>
      <c r="B65" s="8" t="s">
        <v>808</v>
      </c>
      <c r="C65" s="384">
        <f>SUM('5.mell. '!G29)</f>
        <v>0</v>
      </c>
      <c r="D65" s="384">
        <f>SUM('5.mell. '!D29)</f>
        <v>0</v>
      </c>
      <c r="E65" s="229"/>
    </row>
    <row r="66" spans="1:5" ht="11.25">
      <c r="A66" s="78">
        <v>1782</v>
      </c>
      <c r="B66" s="8" t="s">
        <v>582</v>
      </c>
      <c r="C66" s="384">
        <f>SUM('5.mell. '!G30)</f>
        <v>0</v>
      </c>
      <c r="D66" s="384">
        <f>SUM('5.mell. '!D30)</f>
        <v>0</v>
      </c>
      <c r="E66" s="229"/>
    </row>
    <row r="67" spans="1:5" ht="11.25">
      <c r="A67" s="8">
        <v>1783</v>
      </c>
      <c r="B67" s="8" t="s">
        <v>583</v>
      </c>
      <c r="C67" s="210">
        <f>SUM('5.mell. '!C31)</f>
        <v>0</v>
      </c>
      <c r="D67" s="210">
        <f>SUM('5.mell. '!D31)</f>
        <v>0</v>
      </c>
      <c r="E67" s="229"/>
    </row>
    <row r="68" spans="1:5" ht="11.25">
      <c r="A68" s="8">
        <v>1784</v>
      </c>
      <c r="B68" s="8" t="s">
        <v>799</v>
      </c>
      <c r="C68" s="5">
        <f>SUM('5.mell. '!C32)</f>
        <v>0</v>
      </c>
      <c r="D68" s="5">
        <f>SUM('5.mell. '!D32)</f>
        <v>0</v>
      </c>
      <c r="E68" s="229"/>
    </row>
    <row r="69" spans="1:5" ht="11.25">
      <c r="A69" s="8">
        <v>1785</v>
      </c>
      <c r="B69" s="8" t="s">
        <v>774</v>
      </c>
      <c r="C69" s="5">
        <f>SUM('5.mell. '!C36)</f>
        <v>705349</v>
      </c>
      <c r="D69" s="5">
        <f>SUM('5.mell. '!D36)</f>
        <v>86522</v>
      </c>
      <c r="E69" s="229">
        <f>SUM(D69/C69)</f>
        <v>0.12266551735382059</v>
      </c>
    </row>
    <row r="70" spans="1:5" ht="11.25">
      <c r="A70" s="8">
        <v>1786</v>
      </c>
      <c r="B70" s="8" t="s">
        <v>775</v>
      </c>
      <c r="C70" s="5">
        <f>SUM('5.mell. '!C34)</f>
        <v>0</v>
      </c>
      <c r="D70" s="5">
        <f>SUM('5.mell. '!D35)</f>
        <v>0</v>
      </c>
      <c r="E70" s="229"/>
    </row>
    <row r="71" spans="1:5" ht="11.25">
      <c r="A71" s="5">
        <v>1787</v>
      </c>
      <c r="B71" s="8" t="s">
        <v>584</v>
      </c>
      <c r="C71" s="5">
        <f>SUM('5.mell. '!C37)</f>
        <v>0</v>
      </c>
      <c r="D71" s="5">
        <f>SUM('5.mell. '!D37)</f>
        <v>0</v>
      </c>
      <c r="E71" s="229"/>
    </row>
    <row r="72" spans="1:5" ht="11.25">
      <c r="A72" s="5"/>
      <c r="B72" s="8"/>
      <c r="C72" s="8"/>
      <c r="D72" s="8"/>
      <c r="E72" s="229"/>
    </row>
    <row r="73" spans="1:5" ht="11.25">
      <c r="A73" s="79">
        <v>1790</v>
      </c>
      <c r="B73" s="142" t="s">
        <v>545</v>
      </c>
      <c r="C73" s="8"/>
      <c r="D73" s="1188">
        <f>SUM(D74:D78)</f>
        <v>62785</v>
      </c>
      <c r="E73" s="229"/>
    </row>
    <row r="74" spans="1:5" ht="11.25">
      <c r="A74" s="5">
        <v>1791</v>
      </c>
      <c r="B74" s="88" t="s">
        <v>852</v>
      </c>
      <c r="C74" s="8"/>
      <c r="D74" s="1189">
        <v>739</v>
      </c>
      <c r="E74" s="229"/>
    </row>
    <row r="75" spans="1:5" ht="11.25">
      <c r="A75" s="5">
        <v>1792</v>
      </c>
      <c r="B75" s="88" t="s">
        <v>904</v>
      </c>
      <c r="C75" s="8"/>
      <c r="D75" s="1189">
        <v>12127</v>
      </c>
      <c r="E75" s="229"/>
    </row>
    <row r="76" spans="1:5" ht="11.25">
      <c r="A76" s="5">
        <v>1793</v>
      </c>
      <c r="B76" s="5" t="s">
        <v>585</v>
      </c>
      <c r="C76" s="8"/>
      <c r="D76" s="1190">
        <v>2483</v>
      </c>
      <c r="E76" s="229"/>
    </row>
    <row r="77" spans="1:5" ht="11.25">
      <c r="A77" s="5">
        <v>1794</v>
      </c>
      <c r="B77" s="5" t="s">
        <v>911</v>
      </c>
      <c r="C77" s="8"/>
      <c r="D77" s="1190">
        <v>29314</v>
      </c>
      <c r="E77" s="229"/>
    </row>
    <row r="78" spans="1:5" ht="11.25">
      <c r="A78" s="5">
        <v>1795</v>
      </c>
      <c r="B78" s="5" t="s">
        <v>956</v>
      </c>
      <c r="C78" s="8"/>
      <c r="D78" s="1190">
        <v>18122</v>
      </c>
      <c r="E78" s="229"/>
    </row>
    <row r="79" spans="1:5" s="21" customFormat="1" ht="12">
      <c r="A79" s="5"/>
      <c r="B79" s="74"/>
      <c r="C79" s="8"/>
      <c r="D79" s="1164"/>
      <c r="E79" s="229"/>
    </row>
    <row r="80" spans="1:5" s="25" customFormat="1" ht="13.5" customHeight="1">
      <c r="A80" s="4">
        <v>1801</v>
      </c>
      <c r="B80" s="9" t="s">
        <v>587</v>
      </c>
      <c r="C80" s="4">
        <v>50000</v>
      </c>
      <c r="D80" s="1240">
        <v>45000</v>
      </c>
      <c r="E80" s="229">
        <f>SUM(D80/C80)</f>
        <v>0.9</v>
      </c>
    </row>
    <row r="81" spans="1:5" s="25" customFormat="1" ht="13.5" customHeight="1">
      <c r="A81" s="4"/>
      <c r="B81" s="9"/>
      <c r="C81" s="4"/>
      <c r="D81" s="1240"/>
      <c r="E81" s="229"/>
    </row>
    <row r="82" spans="1:5" s="25" customFormat="1" ht="13.5" customHeight="1">
      <c r="A82" s="4">
        <v>1803</v>
      </c>
      <c r="B82" s="9" t="s">
        <v>502</v>
      </c>
      <c r="C82" s="4">
        <v>7000</v>
      </c>
      <c r="D82" s="1240"/>
      <c r="E82" s="229">
        <f>SUM(D82/C82)</f>
        <v>0</v>
      </c>
    </row>
    <row r="83" spans="1:5" ht="12" customHeight="1">
      <c r="A83" s="79"/>
      <c r="B83" s="80"/>
      <c r="C83" s="79"/>
      <c r="D83" s="1197"/>
      <c r="E83" s="229"/>
    </row>
    <row r="84" spans="1:5" s="25" customFormat="1" ht="11.25">
      <c r="A84" s="4">
        <v>1804</v>
      </c>
      <c r="B84" s="9" t="s">
        <v>503</v>
      </c>
      <c r="C84" s="4">
        <v>158100</v>
      </c>
      <c r="D84" s="1240">
        <v>187000</v>
      </c>
      <c r="E84" s="229">
        <f>SUM(D84/C84)</f>
        <v>1.1827956989247312</v>
      </c>
    </row>
    <row r="85" spans="1:5" s="25" customFormat="1" ht="11.25">
      <c r="A85" s="4"/>
      <c r="B85" s="9"/>
      <c r="C85" s="20"/>
      <c r="D85" s="1241"/>
      <c r="E85" s="229"/>
    </row>
    <row r="86" spans="1:5" s="25" customFormat="1" ht="11.25">
      <c r="A86" s="4">
        <v>1806</v>
      </c>
      <c r="B86" s="4" t="s">
        <v>947</v>
      </c>
      <c r="C86" s="79"/>
      <c r="D86" s="1197">
        <f>SUM(D87:D88)</f>
        <v>12000</v>
      </c>
      <c r="E86" s="229"/>
    </row>
    <row r="87" spans="1:5" s="25" customFormat="1" ht="12">
      <c r="A87" s="20"/>
      <c r="B87" s="85" t="s">
        <v>948</v>
      </c>
      <c r="C87" s="254"/>
      <c r="D87" s="1251"/>
      <c r="E87" s="229"/>
    </row>
    <row r="88" spans="1:5" s="25" customFormat="1" ht="12">
      <c r="A88" s="20"/>
      <c r="B88" s="85" t="s">
        <v>949</v>
      </c>
      <c r="C88" s="385"/>
      <c r="D88" s="1251">
        <v>12000</v>
      </c>
      <c r="E88" s="229"/>
    </row>
    <row r="89" spans="1:5" s="25" customFormat="1" ht="11.25">
      <c r="A89" s="4"/>
      <c r="B89" s="4"/>
      <c r="C89" s="381"/>
      <c r="D89" s="1240"/>
      <c r="E89" s="229"/>
    </row>
    <row r="90" spans="1:5" s="25" customFormat="1" ht="12">
      <c r="A90" s="79">
        <v>1812</v>
      </c>
      <c r="B90" s="110" t="s">
        <v>504</v>
      </c>
      <c r="C90" s="381">
        <f>SUM('6.mell. '!C12)</f>
        <v>75984</v>
      </c>
      <c r="D90" s="1240">
        <f>SUM('6.mell. '!D12)</f>
        <v>111660</v>
      </c>
      <c r="E90" s="229">
        <f>SUM(D90/C90)</f>
        <v>1.4695198989260898</v>
      </c>
    </row>
    <row r="91" spans="1:5" s="25" customFormat="1" ht="12">
      <c r="A91" s="79">
        <v>1813</v>
      </c>
      <c r="B91" s="104" t="s">
        <v>505</v>
      </c>
      <c r="C91" s="381">
        <f>SUM('6.mell. '!C14+'6.mell. '!C19)</f>
        <v>19700</v>
      </c>
      <c r="D91" s="1240">
        <f>SUM('6.mell. '!D14+'6.mell. '!D19)</f>
        <v>21183</v>
      </c>
      <c r="E91" s="229">
        <f>SUM(D91/C91)</f>
        <v>1.075279187817259</v>
      </c>
    </row>
    <row r="92" spans="1:5" s="25" customFormat="1" ht="11.25">
      <c r="A92" s="20">
        <v>1816</v>
      </c>
      <c r="B92" s="79" t="s">
        <v>542</v>
      </c>
      <c r="C92" s="387">
        <f>SUM(C90+C91)</f>
        <v>95684</v>
      </c>
      <c r="D92" s="1197">
        <f>SUM(D90+D91)</f>
        <v>132843</v>
      </c>
      <c r="E92" s="229">
        <f>SUM(D92/C92)</f>
        <v>1.3883512394966766</v>
      </c>
    </row>
    <row r="93" spans="1:5" ht="11.25">
      <c r="A93" s="5"/>
      <c r="B93" s="5"/>
      <c r="C93" s="79"/>
      <c r="D93" s="1197"/>
      <c r="E93" s="229"/>
    </row>
    <row r="94" spans="1:5" s="28" customFormat="1" ht="13.5" customHeight="1">
      <c r="A94" s="93"/>
      <c r="B94" s="93" t="s">
        <v>531</v>
      </c>
      <c r="C94" s="367"/>
      <c r="D94" s="1252"/>
      <c r="E94" s="229"/>
    </row>
    <row r="95" spans="1:5" s="21" customFormat="1" ht="12" customHeight="1">
      <c r="A95" s="5">
        <v>1821</v>
      </c>
      <c r="B95" s="8" t="s">
        <v>808</v>
      </c>
      <c r="C95" s="6">
        <f>SUM(C12+C24+C36+C47+C56+C65)</f>
        <v>1321385</v>
      </c>
      <c r="D95" s="1253">
        <f>SUM(D12+D24+D36+D47+D56+D65)</f>
        <v>1393148</v>
      </c>
      <c r="E95" s="991">
        <f aca="true" t="shared" si="1" ref="E95:E101">SUM(D95/C95)</f>
        <v>1.0543089258618799</v>
      </c>
    </row>
    <row r="96" spans="1:5" s="21" customFormat="1" ht="12" customHeight="1">
      <c r="A96" s="5">
        <v>1822</v>
      </c>
      <c r="B96" s="8" t="s">
        <v>582</v>
      </c>
      <c r="C96" s="5">
        <f>SUM(C13+C25+C37+C48+C57+C66)</f>
        <v>380397</v>
      </c>
      <c r="D96" s="1196">
        <f>SUM(D13+D25+D37+D48+D57+D66)</f>
        <v>407065</v>
      </c>
      <c r="E96" s="991">
        <f t="shared" si="1"/>
        <v>1.0701057053551948</v>
      </c>
    </row>
    <row r="97" spans="1:5" s="21" customFormat="1" ht="11.25">
      <c r="A97" s="197">
        <v>1823</v>
      </c>
      <c r="B97" s="8" t="s">
        <v>583</v>
      </c>
      <c r="C97" s="5">
        <f>SUM(C14+C26+C38+C49+C58+C67+C80+C84)</f>
        <v>3480033</v>
      </c>
      <c r="D97" s="1196">
        <f>SUM(D14+D26+D38+D49+D58+D67+D80+D84)</f>
        <v>3527088</v>
      </c>
      <c r="E97" s="991">
        <f t="shared" si="1"/>
        <v>1.0135214235037426</v>
      </c>
    </row>
    <row r="98" spans="1:5" s="21" customFormat="1" ht="11.25">
      <c r="A98" s="197">
        <v>1824</v>
      </c>
      <c r="B98" s="8" t="s">
        <v>600</v>
      </c>
      <c r="C98" s="6">
        <f>SUM(C15+C27+C39)</f>
        <v>283825</v>
      </c>
      <c r="D98" s="1253">
        <f>SUM(D15+D27+D39)</f>
        <v>220705</v>
      </c>
      <c r="E98" s="991">
        <f t="shared" si="1"/>
        <v>0.7776094424381221</v>
      </c>
    </row>
    <row r="99" spans="1:5" s="21" customFormat="1" ht="11.25">
      <c r="A99" s="5">
        <v>1825</v>
      </c>
      <c r="B99" s="8" t="s">
        <v>826</v>
      </c>
      <c r="C99" s="210">
        <f>SUM(C16+C28+C40+C50+C59+C68+C90+C91+C88)</f>
        <v>1019104</v>
      </c>
      <c r="D99" s="1196">
        <f>SUM(D16+D28+D40+D50+D59+D68+D90+D91+D88)</f>
        <v>1171813</v>
      </c>
      <c r="E99" s="991">
        <f t="shared" si="1"/>
        <v>1.1498463356046096</v>
      </c>
    </row>
    <row r="100" spans="1:6" s="21" customFormat="1" ht="12" thickBot="1">
      <c r="A100" s="109"/>
      <c r="B100" s="232" t="s">
        <v>553</v>
      </c>
      <c r="C100" s="340">
        <f>SUM(C92)</f>
        <v>95684</v>
      </c>
      <c r="D100" s="340">
        <f>SUM(D92)</f>
        <v>132843</v>
      </c>
      <c r="E100" s="1101">
        <f t="shared" si="1"/>
        <v>1.3883512394966766</v>
      </c>
      <c r="F100" s="705"/>
    </row>
    <row r="101" spans="1:5" s="21" customFormat="1" ht="17.25" customHeight="1" thickBot="1">
      <c r="A101" s="208">
        <v>1820</v>
      </c>
      <c r="B101" s="208" t="s">
        <v>520</v>
      </c>
      <c r="C101" s="208">
        <f>SUM(C95:C100)-C100</f>
        <v>6484744</v>
      </c>
      <c r="D101" s="208">
        <f>SUM(D95:D100)-D100</f>
        <v>6719819</v>
      </c>
      <c r="E101" s="1046">
        <f t="shared" si="1"/>
        <v>1.036250467250519</v>
      </c>
    </row>
    <row r="102" spans="1:5" s="21" customFormat="1" ht="11.25">
      <c r="A102" s="80"/>
      <c r="B102" s="80"/>
      <c r="C102" s="80"/>
      <c r="D102" s="80"/>
      <c r="E102" s="1011"/>
    </row>
    <row r="103" spans="1:5" s="21" customFormat="1" ht="11.25">
      <c r="A103" s="5"/>
      <c r="B103" s="110" t="s">
        <v>532</v>
      </c>
      <c r="C103" s="79"/>
      <c r="D103" s="79"/>
      <c r="E103" s="229"/>
    </row>
    <row r="104" spans="1:5" s="21" customFormat="1" ht="11.25">
      <c r="A104" s="5">
        <v>1831</v>
      </c>
      <c r="B104" s="8" t="s">
        <v>774</v>
      </c>
      <c r="C104" s="6">
        <f>SUM(C17+C29+C41+C60+C69)</f>
        <v>964856</v>
      </c>
      <c r="D104" s="6">
        <f>SUM(D17+D29+D41+D60+D69+D51)</f>
        <v>510886</v>
      </c>
      <c r="E104" s="991">
        <f>SUM(D104/C104)</f>
        <v>0.529494556700689</v>
      </c>
    </row>
    <row r="105" spans="1:5" s="21" customFormat="1" ht="11.25">
      <c r="A105" s="5">
        <v>1832</v>
      </c>
      <c r="B105" s="8" t="s">
        <v>775</v>
      </c>
      <c r="C105" s="6">
        <f>SUM(C18+C42+C30+C61+C70)</f>
        <v>2631500</v>
      </c>
      <c r="D105" s="6">
        <f>SUM(D18+D42+D30+D61+D70)</f>
        <v>1680073</v>
      </c>
      <c r="E105" s="991">
        <f>SUM(D105/C105)</f>
        <v>0.6384468934068022</v>
      </c>
    </row>
    <row r="106" spans="1:5" s="21" customFormat="1" ht="12" thickBot="1">
      <c r="A106" s="5">
        <v>1833</v>
      </c>
      <c r="B106" s="8" t="s">
        <v>584</v>
      </c>
      <c r="C106" s="5">
        <f>SUM(C43+C62+C52+C82+C71)</f>
        <v>704000</v>
      </c>
      <c r="D106" s="5">
        <f>SUM(D43+D62+D52+D82+D71+D73+D19)</f>
        <v>938285</v>
      </c>
      <c r="E106" s="1013">
        <f>SUM(D106/C106)</f>
        <v>1.3327911931818182</v>
      </c>
    </row>
    <row r="107" spans="1:6" s="21" customFormat="1" ht="18.75" customHeight="1" thickBot="1">
      <c r="A107" s="190">
        <v>1830</v>
      </c>
      <c r="B107" s="190" t="s">
        <v>533</v>
      </c>
      <c r="C107" s="207">
        <f>SUM(C104:C106)</f>
        <v>4300356</v>
      </c>
      <c r="D107" s="207">
        <f>SUM(D104:D106)</f>
        <v>3129244</v>
      </c>
      <c r="E107" s="1079">
        <f>SUM(D107/C107)</f>
        <v>0.7276709184076853</v>
      </c>
      <c r="F107" s="705"/>
    </row>
    <row r="108" spans="1:5" s="21" customFormat="1" ht="11.25">
      <c r="A108" s="80"/>
      <c r="B108" s="78"/>
      <c r="C108" s="78"/>
      <c r="D108" s="78"/>
      <c r="E108" s="1011"/>
    </row>
    <row r="109" spans="1:5" s="21" customFormat="1" ht="11.25">
      <c r="A109" s="85">
        <v>1841</v>
      </c>
      <c r="B109" s="141" t="s">
        <v>543</v>
      </c>
      <c r="C109" s="80"/>
      <c r="D109" s="80"/>
      <c r="E109" s="229"/>
    </row>
    <row r="110" spans="1:5" s="21" customFormat="1" ht="11.25">
      <c r="A110" s="85">
        <v>1842</v>
      </c>
      <c r="B110" s="137" t="s">
        <v>544</v>
      </c>
      <c r="C110" s="80"/>
      <c r="D110" s="80"/>
      <c r="E110" s="229"/>
    </row>
    <row r="111" spans="1:5" s="21" customFormat="1" ht="11.25">
      <c r="A111" s="85">
        <v>1843</v>
      </c>
      <c r="B111" s="137" t="s">
        <v>459</v>
      </c>
      <c r="C111" s="80"/>
      <c r="D111" s="80"/>
      <c r="E111" s="229"/>
    </row>
    <row r="112" spans="1:5" s="21" customFormat="1" ht="11.25">
      <c r="A112" s="85">
        <v>1844</v>
      </c>
      <c r="B112" s="137" t="s">
        <v>537</v>
      </c>
      <c r="C112" s="80">
        <f>SUM(C113:C117)</f>
        <v>5554884</v>
      </c>
      <c r="D112" s="80">
        <f>SUM(D113:D117)</f>
        <v>5819243</v>
      </c>
      <c r="E112" s="229">
        <f>SUM(D112/C112)</f>
        <v>1.0475903727242548</v>
      </c>
    </row>
    <row r="113" spans="1:5" s="21" customFormat="1" ht="11.25">
      <c r="A113" s="85">
        <v>1845</v>
      </c>
      <c r="B113" s="78" t="s">
        <v>936</v>
      </c>
      <c r="C113" s="78">
        <f>SUM('2.mell'!C530)</f>
        <v>3262626</v>
      </c>
      <c r="D113" s="78">
        <f>SUM('2.mell'!D530)</f>
        <v>3480694</v>
      </c>
      <c r="E113" s="991">
        <f>SUM(D113/C113)</f>
        <v>1.066838184946727</v>
      </c>
    </row>
    <row r="114" spans="1:5" s="21" customFormat="1" ht="11.25">
      <c r="A114" s="85">
        <v>1846</v>
      </c>
      <c r="B114" s="85" t="s">
        <v>937</v>
      </c>
      <c r="C114" s="78">
        <f>SUM('2.mell'!C531)</f>
        <v>277337</v>
      </c>
      <c r="D114" s="78">
        <f>SUM('2.mell'!D531)</f>
        <v>307538</v>
      </c>
      <c r="E114" s="991">
        <f>SUM(D114/C114)</f>
        <v>1.1088963968024461</v>
      </c>
    </row>
    <row r="115" spans="1:5" s="21" customFormat="1" ht="11.25">
      <c r="A115" s="85">
        <v>1847</v>
      </c>
      <c r="B115" s="78" t="s">
        <v>938</v>
      </c>
      <c r="C115" s="78"/>
      <c r="D115" s="78"/>
      <c r="E115" s="991"/>
    </row>
    <row r="116" spans="1:5" s="21" customFormat="1" ht="11.25">
      <c r="A116" s="85">
        <v>1848</v>
      </c>
      <c r="B116" s="78" t="s">
        <v>534</v>
      </c>
      <c r="C116" s="78">
        <f>SUM('3b.m.'!C30)</f>
        <v>485420</v>
      </c>
      <c r="D116" s="78">
        <f>SUM('3b.m.'!D30)</f>
        <v>509927</v>
      </c>
      <c r="E116" s="991">
        <f>SUM(D116/C116)</f>
        <v>1.0504861769189568</v>
      </c>
    </row>
    <row r="117" spans="1:5" s="21" customFormat="1" ht="12" thickBot="1">
      <c r="A117" s="189">
        <v>1849</v>
      </c>
      <c r="B117" s="78" t="s">
        <v>899</v>
      </c>
      <c r="C117" s="189">
        <f>SUM(C12+C13+C14)-'1b.mell '!C126-'1b.mell '!C133-'1b.mell '!C139-'1b.mell '!C143</f>
        <v>1529501</v>
      </c>
      <c r="D117" s="1186">
        <v>1521084</v>
      </c>
      <c r="E117" s="1013">
        <f>SUM(D117/C117)</f>
        <v>0.9944968980079124</v>
      </c>
    </row>
    <row r="118" spans="1:5" s="21" customFormat="1" ht="18.75" customHeight="1" thickBot="1">
      <c r="A118" s="107">
        <v>1840</v>
      </c>
      <c r="B118" s="190" t="s">
        <v>522</v>
      </c>
      <c r="C118" s="208">
        <f>SUM(C112)</f>
        <v>5554884</v>
      </c>
      <c r="D118" s="1187">
        <f>SUM(D112+D111)</f>
        <v>5819243</v>
      </c>
      <c r="E118" s="1079">
        <f>SUM(D118/C118)</f>
        <v>1.0475903727242548</v>
      </c>
    </row>
    <row r="119" spans="1:5" s="21" customFormat="1" ht="11.25">
      <c r="A119" s="211"/>
      <c r="B119" s="211"/>
      <c r="C119" s="80"/>
      <c r="D119" s="1188"/>
      <c r="E119" s="1011"/>
    </row>
    <row r="120" spans="1:5" s="21" customFormat="1" ht="11.25">
      <c r="A120" s="80">
        <v>1851</v>
      </c>
      <c r="B120" s="132" t="s">
        <v>554</v>
      </c>
      <c r="C120" s="80">
        <v>23334</v>
      </c>
      <c r="D120" s="1188">
        <v>48000</v>
      </c>
      <c r="E120" s="229">
        <f>SUM(D120/C120)</f>
        <v>2.0570840833119055</v>
      </c>
    </row>
    <row r="121" spans="1:5" s="21" customFormat="1" ht="11.25">
      <c r="A121" s="79">
        <v>1852</v>
      </c>
      <c r="B121" s="142" t="s">
        <v>545</v>
      </c>
      <c r="C121" s="80">
        <f>SUM(C122:C127)</f>
        <v>63525</v>
      </c>
      <c r="D121" s="1188">
        <f>SUM(D122:D127)</f>
        <v>0</v>
      </c>
      <c r="E121" s="229">
        <f>SUM(D121/C121)</f>
        <v>0</v>
      </c>
    </row>
    <row r="122" spans="1:5" s="21" customFormat="1" ht="11.25">
      <c r="A122" s="85">
        <v>1853</v>
      </c>
      <c r="B122" s="88" t="s">
        <v>586</v>
      </c>
      <c r="C122" s="78"/>
      <c r="D122" s="1189"/>
      <c r="E122" s="229"/>
    </row>
    <row r="123" spans="1:5" s="21" customFormat="1" ht="11.25">
      <c r="A123" s="85">
        <v>1854</v>
      </c>
      <c r="B123" s="88" t="s">
        <v>852</v>
      </c>
      <c r="C123" s="78">
        <v>1479</v>
      </c>
      <c r="D123" s="1189"/>
      <c r="E123" s="229">
        <f aca="true" t="shared" si="2" ref="E123:E131">SUM(D123/C123)</f>
        <v>0</v>
      </c>
    </row>
    <row r="124" spans="1:5" s="21" customFormat="1" ht="11.25">
      <c r="A124" s="85">
        <v>1855</v>
      </c>
      <c r="B124" s="88" t="s">
        <v>904</v>
      </c>
      <c r="C124" s="388">
        <v>12127</v>
      </c>
      <c r="D124" s="1189"/>
      <c r="E124" s="229">
        <f t="shared" si="2"/>
        <v>0</v>
      </c>
    </row>
    <row r="125" spans="1:5" s="21" customFormat="1" ht="11.25">
      <c r="A125" s="85">
        <v>1856</v>
      </c>
      <c r="B125" s="5" t="s">
        <v>585</v>
      </c>
      <c r="C125" s="85">
        <v>2483</v>
      </c>
      <c r="D125" s="1190"/>
      <c r="E125" s="229">
        <f t="shared" si="2"/>
        <v>0</v>
      </c>
    </row>
    <row r="126" spans="1:5" s="21" customFormat="1" ht="11.25">
      <c r="A126" s="85">
        <v>1857</v>
      </c>
      <c r="B126" s="5" t="s">
        <v>911</v>
      </c>
      <c r="C126" s="85">
        <v>29314</v>
      </c>
      <c r="D126" s="1190"/>
      <c r="E126" s="229">
        <f t="shared" si="2"/>
        <v>0</v>
      </c>
    </row>
    <row r="127" spans="1:5" s="21" customFormat="1" ht="11.25">
      <c r="A127" s="85">
        <v>1858</v>
      </c>
      <c r="B127" s="5" t="s">
        <v>956</v>
      </c>
      <c r="C127" s="85">
        <v>18122</v>
      </c>
      <c r="D127" s="1190"/>
      <c r="E127" s="229">
        <f t="shared" si="2"/>
        <v>0</v>
      </c>
    </row>
    <row r="128" spans="1:5" s="21" customFormat="1" ht="11.25">
      <c r="A128" s="79">
        <v>1862</v>
      </c>
      <c r="B128" s="142" t="s">
        <v>537</v>
      </c>
      <c r="C128" s="81">
        <f>SUM(C129:C130)</f>
        <v>170300</v>
      </c>
      <c r="D128" s="1191">
        <f>SUM(D129:D130)</f>
        <v>145000</v>
      </c>
      <c r="E128" s="229">
        <f t="shared" si="2"/>
        <v>0.8514386376981797</v>
      </c>
    </row>
    <row r="129" spans="1:5" s="21" customFormat="1" ht="11.25">
      <c r="A129" s="85">
        <v>1863</v>
      </c>
      <c r="B129" s="78" t="s">
        <v>846</v>
      </c>
      <c r="C129" s="85">
        <f>SUM('3b.m.'!C33)</f>
        <v>3000</v>
      </c>
      <c r="D129" s="1190">
        <f>SUM('3b.m.'!D33)</f>
        <v>16700</v>
      </c>
      <c r="E129" s="991">
        <f t="shared" si="2"/>
        <v>5.566666666666666</v>
      </c>
    </row>
    <row r="130" spans="1:5" s="21" customFormat="1" ht="12" thickBot="1">
      <c r="A130" s="189">
        <v>1864</v>
      </c>
      <c r="B130" s="189" t="s">
        <v>899</v>
      </c>
      <c r="C130" s="189">
        <f>SUM(C17+C18)</f>
        <v>167300</v>
      </c>
      <c r="D130" s="1186">
        <v>128300</v>
      </c>
      <c r="E130" s="1013">
        <f t="shared" si="2"/>
        <v>0.7668858338314405</v>
      </c>
    </row>
    <row r="131" spans="1:5" s="21" customFormat="1" ht="18.75" customHeight="1" thickBot="1">
      <c r="A131" s="207">
        <v>1865</v>
      </c>
      <c r="B131" s="190" t="s">
        <v>525</v>
      </c>
      <c r="C131" s="190">
        <f>SUM(C120+C121+C128)</f>
        <v>257159</v>
      </c>
      <c r="D131" s="1192">
        <f>SUM(D120+D121+D128)</f>
        <v>193000</v>
      </c>
      <c r="E131" s="1079">
        <f t="shared" si="2"/>
        <v>0.7505084403034699</v>
      </c>
    </row>
    <row r="132" spans="1:5" s="21" customFormat="1" ht="18.75" customHeight="1" thickBot="1">
      <c r="A132" s="207"/>
      <c r="B132" s="270"/>
      <c r="C132" s="190"/>
      <c r="D132" s="1192"/>
      <c r="E132" s="1014"/>
    </row>
    <row r="133" spans="1:5" s="21" customFormat="1" ht="18" customHeight="1" thickBot="1">
      <c r="A133" s="107">
        <v>1870</v>
      </c>
      <c r="B133" s="188" t="s">
        <v>535</v>
      </c>
      <c r="C133" s="107">
        <f>SUM(C131+C118+C107+C101)</f>
        <v>16597143</v>
      </c>
      <c r="D133" s="1193">
        <f>SUM(D131+D118+D107+D101)</f>
        <v>15861306</v>
      </c>
      <c r="E133" s="1014">
        <f>SUM(D133/C133)</f>
        <v>0.955664839424472</v>
      </c>
    </row>
    <row r="134" spans="1:5" s="21" customFormat="1" ht="12" thickBot="1">
      <c r="A134" s="76"/>
      <c r="B134" s="187"/>
      <c r="C134" s="107"/>
      <c r="D134" s="1193"/>
      <c r="E134" s="1014"/>
    </row>
    <row r="135" spans="1:5" ht="7.5" customHeight="1">
      <c r="A135" s="9"/>
      <c r="B135" s="65"/>
      <c r="C135" s="9"/>
      <c r="D135" s="1194"/>
      <c r="E135" s="1011"/>
    </row>
    <row r="136" spans="1:5" s="31" customFormat="1" ht="12" customHeight="1">
      <c r="A136" s="16"/>
      <c r="B136" s="30" t="s">
        <v>934</v>
      </c>
      <c r="C136" s="30"/>
      <c r="D136" s="1195"/>
      <c r="E136" s="229"/>
    </row>
    <row r="137" spans="1:5" s="31" customFormat="1" ht="9" customHeight="1">
      <c r="A137" s="16"/>
      <c r="B137" s="30"/>
      <c r="C137" s="30"/>
      <c r="D137" s="1195"/>
      <c r="E137" s="229"/>
    </row>
    <row r="138" spans="1:5" s="31" customFormat="1" ht="12" customHeight="1">
      <c r="A138" s="16"/>
      <c r="B138" s="93" t="s">
        <v>531</v>
      </c>
      <c r="C138" s="30"/>
      <c r="D138" s="1195"/>
      <c r="E138" s="229"/>
    </row>
    <row r="139" spans="1:5" s="21" customFormat="1" ht="11.25">
      <c r="A139" s="5">
        <v>1911</v>
      </c>
      <c r="B139" s="8" t="s">
        <v>808</v>
      </c>
      <c r="C139" s="5">
        <f>SUM('2.mell'!C534)</f>
        <v>1791250</v>
      </c>
      <c r="D139" s="1196">
        <f>SUM('2.mell'!D534)</f>
        <v>1937375</v>
      </c>
      <c r="E139" s="991">
        <f>SUM(D139/C139)</f>
        <v>1.0815771109560364</v>
      </c>
    </row>
    <row r="140" spans="1:5" s="21" customFormat="1" ht="11.25">
      <c r="A140" s="5">
        <v>1912</v>
      </c>
      <c r="B140" s="8" t="s">
        <v>582</v>
      </c>
      <c r="C140" s="5">
        <f>SUM('2.mell'!C535)</f>
        <v>509229</v>
      </c>
      <c r="D140" s="1196">
        <f>SUM('2.mell'!D535)</f>
        <v>554825</v>
      </c>
      <c r="E140" s="991">
        <f>SUM(D140/C140)</f>
        <v>1.0895392838978142</v>
      </c>
    </row>
    <row r="141" spans="1:5" s="21" customFormat="1" ht="11.25">
      <c r="A141" s="5">
        <v>1913</v>
      </c>
      <c r="B141" s="5" t="s">
        <v>583</v>
      </c>
      <c r="C141" s="5">
        <f>SUM('2.mell'!C536)</f>
        <v>1662427</v>
      </c>
      <c r="D141" s="1196">
        <f>SUM('2.mell'!D536)</f>
        <v>1678031</v>
      </c>
      <c r="E141" s="991">
        <f>SUM(D141/C141)</f>
        <v>1.0093862768109516</v>
      </c>
    </row>
    <row r="142" spans="1:5" s="29" customFormat="1" ht="12">
      <c r="A142" s="105">
        <v>1914</v>
      </c>
      <c r="B142" s="24" t="s">
        <v>669</v>
      </c>
      <c r="C142" s="5"/>
      <c r="D142" s="1196"/>
      <c r="E142" s="991"/>
    </row>
    <row r="143" spans="1:5" s="29" customFormat="1" ht="12">
      <c r="A143" s="85">
        <v>1915</v>
      </c>
      <c r="B143" s="8" t="s">
        <v>768</v>
      </c>
      <c r="C143" s="5">
        <f>SUM('2.mell'!C537)</f>
        <v>1300</v>
      </c>
      <c r="D143" s="1196">
        <f>SUM('2.mell'!D537)</f>
        <v>807</v>
      </c>
      <c r="E143" s="991">
        <f>SUM(D143/C143)</f>
        <v>0.6207692307692307</v>
      </c>
    </row>
    <row r="144" spans="1:5" s="21" customFormat="1" ht="11.25">
      <c r="A144" s="5">
        <v>1916</v>
      </c>
      <c r="B144" s="8" t="s">
        <v>826</v>
      </c>
      <c r="C144" s="5">
        <f>SUM('2.mell'!C538)</f>
        <v>0</v>
      </c>
      <c r="D144" s="1196">
        <f>SUM('2.mell'!D538)</f>
        <v>0</v>
      </c>
      <c r="E144" s="229"/>
    </row>
    <row r="145" spans="1:5" s="21" customFormat="1" ht="11.25">
      <c r="A145" s="79">
        <v>1910</v>
      </c>
      <c r="B145" s="80" t="s">
        <v>520</v>
      </c>
      <c r="C145" s="79">
        <f>SUM(C139:C144)</f>
        <v>3964206</v>
      </c>
      <c r="D145" s="1197">
        <f>SUM(D139:D144)</f>
        <v>4171038</v>
      </c>
      <c r="E145" s="229">
        <f>SUM(D145/C145)</f>
        <v>1.0521748869761056</v>
      </c>
    </row>
    <row r="146" spans="1:5" s="21" customFormat="1" ht="11.25">
      <c r="A146" s="5"/>
      <c r="B146" s="104" t="s">
        <v>532</v>
      </c>
      <c r="C146" s="79"/>
      <c r="D146" s="1197"/>
      <c r="E146" s="229"/>
    </row>
    <row r="147" spans="1:5" s="21" customFormat="1" ht="11.25">
      <c r="A147" s="5">
        <v>1921</v>
      </c>
      <c r="B147" s="8" t="s">
        <v>774</v>
      </c>
      <c r="C147" s="5">
        <f>SUM('2.mell'!C540)</f>
        <v>35795</v>
      </c>
      <c r="D147" s="1196">
        <f>SUM('2.mell'!D540)</f>
        <v>48368</v>
      </c>
      <c r="E147" s="991">
        <f>SUM(D147/C147)</f>
        <v>1.3512501746053918</v>
      </c>
    </row>
    <row r="148" spans="1:5" s="21" customFormat="1" ht="11.25">
      <c r="A148" s="5">
        <v>1922</v>
      </c>
      <c r="B148" s="8" t="s">
        <v>775</v>
      </c>
      <c r="C148" s="5">
        <f>SUM('2.mell'!C541)</f>
        <v>0</v>
      </c>
      <c r="D148" s="1196">
        <f>SUM('2.mell'!D541)</f>
        <v>0</v>
      </c>
      <c r="E148" s="229"/>
    </row>
    <row r="149" spans="1:5" s="21" customFormat="1" ht="11.25">
      <c r="A149" s="5">
        <v>1923</v>
      </c>
      <c r="B149" s="8" t="s">
        <v>584</v>
      </c>
      <c r="C149" s="5">
        <f>SUM('2.mell'!C542)</f>
        <v>0</v>
      </c>
      <c r="D149" s="1196">
        <f>SUM('2.mell'!D542)</f>
        <v>0</v>
      </c>
      <c r="E149" s="229"/>
    </row>
    <row r="150" spans="1:5" s="21" customFormat="1" ht="12" thickBot="1">
      <c r="A150" s="106">
        <v>1920</v>
      </c>
      <c r="B150" s="106" t="s">
        <v>527</v>
      </c>
      <c r="C150" s="106">
        <f>SUM(C147:C149)</f>
        <v>35795</v>
      </c>
      <c r="D150" s="1198">
        <f>SUM(D147:D149)</f>
        <v>48368</v>
      </c>
      <c r="E150" s="1012">
        <f>SUM(D150/C150)</f>
        <v>1.3512501746053918</v>
      </c>
    </row>
    <row r="151" spans="1:5" s="21" customFormat="1" ht="16.5" customHeight="1" thickBot="1">
      <c r="A151" s="107"/>
      <c r="B151" s="190"/>
      <c r="C151" s="107"/>
      <c r="D151" s="1193"/>
      <c r="E151" s="1014"/>
    </row>
    <row r="152" spans="1:5" s="33" customFormat="1" ht="13.5" thickBot="1">
      <c r="A152" s="32">
        <v>1940</v>
      </c>
      <c r="B152" s="108" t="s">
        <v>935</v>
      </c>
      <c r="C152" s="34">
        <f>SUM(C145+C150)</f>
        <v>4000001</v>
      </c>
      <c r="D152" s="1199">
        <f>SUM(D145+D150)</f>
        <v>4219406</v>
      </c>
      <c r="E152" s="1014">
        <f>SUM(D152/C152)</f>
        <v>1.054851236287191</v>
      </c>
    </row>
    <row r="153" spans="1:5" s="33" customFormat="1" ht="12.75">
      <c r="A153" s="103"/>
      <c r="B153" s="237"/>
      <c r="C153" s="103"/>
      <c r="D153" s="1200"/>
      <c r="E153" s="1011"/>
    </row>
    <row r="154" spans="1:5" ht="14.25" customHeight="1">
      <c r="A154" s="16"/>
      <c r="B154" s="16" t="s">
        <v>902</v>
      </c>
      <c r="C154" s="16"/>
      <c r="D154" s="1201"/>
      <c r="E154" s="229"/>
    </row>
    <row r="155" spans="1:5" ht="14.25" customHeight="1">
      <c r="A155" s="16"/>
      <c r="B155" s="93" t="s">
        <v>531</v>
      </c>
      <c r="C155" s="30"/>
      <c r="D155" s="1195"/>
      <c r="E155" s="229"/>
    </row>
    <row r="156" spans="1:5" ht="11.25">
      <c r="A156" s="5">
        <v>1951</v>
      </c>
      <c r="B156" s="8" t="s">
        <v>657</v>
      </c>
      <c r="C156" s="8">
        <f aca="true" t="shared" si="3" ref="C156:D158">SUM(C95+C139)</f>
        <v>3112635</v>
      </c>
      <c r="D156" s="1164">
        <f t="shared" si="3"/>
        <v>3330523</v>
      </c>
      <c r="E156" s="991">
        <f aca="true" t="shared" si="4" ref="E156:E161">SUM(D156/C156)</f>
        <v>1.070001140512781</v>
      </c>
    </row>
    <row r="157" spans="1:5" ht="11.25">
      <c r="A157" s="5">
        <v>1952</v>
      </c>
      <c r="B157" s="8" t="s">
        <v>843</v>
      </c>
      <c r="C157" s="8">
        <f t="shared" si="3"/>
        <v>889626</v>
      </c>
      <c r="D157" s="1164">
        <f t="shared" si="3"/>
        <v>961890</v>
      </c>
      <c r="E157" s="991">
        <f t="shared" si="4"/>
        <v>1.081229640320764</v>
      </c>
    </row>
    <row r="158" spans="1:5" ht="11.25">
      <c r="A158" s="5">
        <v>1953</v>
      </c>
      <c r="B158" s="8" t="s">
        <v>844</v>
      </c>
      <c r="C158" s="8">
        <f t="shared" si="3"/>
        <v>5142460</v>
      </c>
      <c r="D158" s="1164">
        <f t="shared" si="3"/>
        <v>5205119</v>
      </c>
      <c r="E158" s="991">
        <f t="shared" si="4"/>
        <v>1.0121846353690647</v>
      </c>
    </row>
    <row r="159" spans="1:5" ht="11.25">
      <c r="A159" s="5">
        <v>1954</v>
      </c>
      <c r="B159" s="8" t="s">
        <v>662</v>
      </c>
      <c r="C159" s="8">
        <f>SUM(C143+C98)</f>
        <v>285125</v>
      </c>
      <c r="D159" s="1164">
        <f>SUM(D143+D98)</f>
        <v>221512</v>
      </c>
      <c r="E159" s="991">
        <f t="shared" si="4"/>
        <v>0.776894344585708</v>
      </c>
    </row>
    <row r="160" spans="1:5" ht="12" thickBot="1">
      <c r="A160" s="5">
        <v>1955</v>
      </c>
      <c r="B160" s="8" t="s">
        <v>571</v>
      </c>
      <c r="C160" s="8">
        <f>SUM(C99+C144)</f>
        <v>1019104</v>
      </c>
      <c r="D160" s="8">
        <f>SUM(D99+D144)</f>
        <v>1171813</v>
      </c>
      <c r="E160" s="1013">
        <f t="shared" si="4"/>
        <v>1.1498463356046096</v>
      </c>
    </row>
    <row r="161" spans="1:5" ht="18" customHeight="1" thickBot="1">
      <c r="A161" s="190">
        <v>1950</v>
      </c>
      <c r="B161" s="190" t="s">
        <v>520</v>
      </c>
      <c r="C161" s="190">
        <f>SUM(C156:C160)</f>
        <v>10448950</v>
      </c>
      <c r="D161" s="190">
        <f>SUM(D156:D160)</f>
        <v>10890857</v>
      </c>
      <c r="E161" s="1079">
        <f t="shared" si="4"/>
        <v>1.0422920006316425</v>
      </c>
    </row>
    <row r="162" spans="1:5" ht="11.25">
      <c r="A162" s="8"/>
      <c r="B162" s="104" t="s">
        <v>532</v>
      </c>
      <c r="C162" s="8"/>
      <c r="D162" s="8"/>
      <c r="E162" s="1011"/>
    </row>
    <row r="163" spans="1:5" ht="11.25">
      <c r="A163" s="8">
        <v>1961</v>
      </c>
      <c r="B163" s="104" t="s">
        <v>776</v>
      </c>
      <c r="C163" s="8">
        <f>SUM(C104+C147)</f>
        <v>1000651</v>
      </c>
      <c r="D163" s="8">
        <f>SUM(D104+D147)</f>
        <v>559254</v>
      </c>
      <c r="E163" s="991">
        <f>SUM(D163/C163)</f>
        <v>0.5588901625042098</v>
      </c>
    </row>
    <row r="164" spans="1:5" ht="11.25">
      <c r="A164" s="5">
        <v>1962</v>
      </c>
      <c r="B164" s="8" t="s">
        <v>775</v>
      </c>
      <c r="C164" s="8">
        <f>SUM(C105+C148)</f>
        <v>2631500</v>
      </c>
      <c r="D164" s="8">
        <f>SUM(D105+D148)</f>
        <v>1680073</v>
      </c>
      <c r="E164" s="991">
        <f>SUM(D164/C164)</f>
        <v>0.6384468934068022</v>
      </c>
    </row>
    <row r="165" spans="1:5" ht="12" thickBot="1">
      <c r="A165" s="5">
        <v>1963</v>
      </c>
      <c r="B165" s="8" t="s">
        <v>584</v>
      </c>
      <c r="C165" s="8">
        <f>SUM(C149+C106)</f>
        <v>704000</v>
      </c>
      <c r="D165" s="8">
        <f>SUM(D149+D106)</f>
        <v>938285</v>
      </c>
      <c r="E165" s="1013">
        <f>SUM(D165/C165)</f>
        <v>1.3327911931818182</v>
      </c>
    </row>
    <row r="166" spans="1:5" ht="17.25" customHeight="1" thickBot="1">
      <c r="A166" s="190">
        <v>1960</v>
      </c>
      <c r="B166" s="190" t="s">
        <v>527</v>
      </c>
      <c r="C166" s="190">
        <f>SUM(C163:C165)</f>
        <v>4336151</v>
      </c>
      <c r="D166" s="190">
        <f>SUM(D163:D165)</f>
        <v>3177612</v>
      </c>
      <c r="E166" s="1079">
        <f>SUM(D166/C166)</f>
        <v>0.7328185757368689</v>
      </c>
    </row>
    <row r="167" spans="1:5" ht="11.25">
      <c r="A167" s="8">
        <v>1971</v>
      </c>
      <c r="B167" s="141" t="s">
        <v>543</v>
      </c>
      <c r="C167" s="78"/>
      <c r="D167" s="78"/>
      <c r="E167" s="1011"/>
    </row>
    <row r="168" spans="1:5" ht="11.25">
      <c r="A168" s="5">
        <v>1972</v>
      </c>
      <c r="B168" s="137" t="s">
        <v>545</v>
      </c>
      <c r="C168" s="78"/>
      <c r="D168" s="78"/>
      <c r="E168" s="229"/>
    </row>
    <row r="169" spans="1:5" ht="11.25">
      <c r="A169" s="5">
        <v>1973</v>
      </c>
      <c r="B169" s="137" t="s">
        <v>536</v>
      </c>
      <c r="C169" s="78"/>
      <c r="D169" s="78"/>
      <c r="E169" s="229"/>
    </row>
    <row r="170" spans="1:5" ht="12">
      <c r="A170" s="254">
        <v>1974</v>
      </c>
      <c r="B170" s="978" t="s">
        <v>537</v>
      </c>
      <c r="C170" s="254">
        <f>SUM(C112)</f>
        <v>5554884</v>
      </c>
      <c r="D170" s="254">
        <f>SUM(D112)</f>
        <v>5819243</v>
      </c>
      <c r="E170" s="991">
        <f>SUM(D170/C170)</f>
        <v>1.0475903727242548</v>
      </c>
    </row>
    <row r="171" spans="1:5" ht="12" thickBot="1">
      <c r="A171" s="977">
        <v>1975</v>
      </c>
      <c r="B171" s="137" t="s">
        <v>459</v>
      </c>
      <c r="C171" s="977"/>
      <c r="D171" s="87">
        <f>SUM(D111)</f>
        <v>0</v>
      </c>
      <c r="E171" s="1012"/>
    </row>
    <row r="172" spans="1:5" ht="17.25" customHeight="1" thickBot="1">
      <c r="A172" s="207">
        <v>1970</v>
      </c>
      <c r="B172" s="190" t="s">
        <v>483</v>
      </c>
      <c r="C172" s="207">
        <f>SUM(C167:C170)</f>
        <v>5554884</v>
      </c>
      <c r="D172" s="207">
        <f>SUM(D167:D170)</f>
        <v>5819243</v>
      </c>
      <c r="E172" s="1079">
        <f aca="true" t="shared" si="5" ref="E172:E177">SUM(D172/C172)</f>
        <v>1.0475903727242548</v>
      </c>
    </row>
    <row r="173" spans="1:5" ht="12" customHeight="1">
      <c r="A173" s="8">
        <v>1981</v>
      </c>
      <c r="B173" s="141" t="s">
        <v>543</v>
      </c>
      <c r="C173" s="78">
        <f>SUM(C120)</f>
        <v>23334</v>
      </c>
      <c r="D173" s="78">
        <f>SUM(D120)</f>
        <v>48000</v>
      </c>
      <c r="E173" s="1015">
        <f t="shared" si="5"/>
        <v>2.0570840833119055</v>
      </c>
    </row>
    <row r="174" spans="1:5" ht="12" customHeight="1">
      <c r="A174" s="5">
        <v>1982</v>
      </c>
      <c r="B174" s="137" t="s">
        <v>545</v>
      </c>
      <c r="C174" s="78">
        <f>SUM(C121)</f>
        <v>63525</v>
      </c>
      <c r="D174" s="78">
        <f>SUM(D121)</f>
        <v>0</v>
      </c>
      <c r="E174" s="991">
        <f t="shared" si="5"/>
        <v>0</v>
      </c>
    </row>
    <row r="175" spans="1:5" ht="12" customHeight="1" thickBot="1">
      <c r="A175" s="232">
        <v>1985</v>
      </c>
      <c r="B175" s="233" t="s">
        <v>537</v>
      </c>
      <c r="C175" s="74">
        <f>SUM(C128)</f>
        <v>170300</v>
      </c>
      <c r="D175" s="74">
        <f>SUM(D128)</f>
        <v>145000</v>
      </c>
      <c r="E175" s="1013">
        <f t="shared" si="5"/>
        <v>0.8514386376981797</v>
      </c>
    </row>
    <row r="176" spans="1:5" ht="17.25" customHeight="1" thickBot="1">
      <c r="A176" s="207">
        <v>1980</v>
      </c>
      <c r="B176" s="190" t="s">
        <v>482</v>
      </c>
      <c r="C176" s="207">
        <f>SUM(C173:C175)</f>
        <v>257159</v>
      </c>
      <c r="D176" s="207">
        <f>SUM(D173:D175)</f>
        <v>193000</v>
      </c>
      <c r="E176" s="1079">
        <f t="shared" si="5"/>
        <v>0.7505084403034699</v>
      </c>
    </row>
    <row r="177" spans="1:8" ht="26.25" customHeight="1" thickBot="1">
      <c r="A177" s="34"/>
      <c r="B177" s="212" t="s">
        <v>517</v>
      </c>
      <c r="C177" s="209">
        <f>SUM(C173+C174+C166+C161)</f>
        <v>14871960</v>
      </c>
      <c r="D177" s="209">
        <f>SUM(D173+D174+D166+D161+D171)</f>
        <v>14116469</v>
      </c>
      <c r="E177" s="1079">
        <f t="shared" si="5"/>
        <v>0.9492003071552102</v>
      </c>
      <c r="H177" s="694"/>
    </row>
    <row r="178" ht="11.25">
      <c r="E178" s="941"/>
    </row>
    <row r="179" ht="11.25">
      <c r="E179" s="941"/>
    </row>
    <row r="180" ht="11.25">
      <c r="E180" s="941"/>
    </row>
    <row r="181" ht="11.25">
      <c r="E181" s="941"/>
    </row>
    <row r="182" ht="11.25">
      <c r="E182" s="941"/>
    </row>
    <row r="183" ht="11.25">
      <c r="E183" s="941"/>
    </row>
    <row r="184" ht="11.25">
      <c r="E184" s="941"/>
    </row>
    <row r="185" ht="11.25">
      <c r="E185" s="941"/>
    </row>
    <row r="186" ht="11.25">
      <c r="E186" s="941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27" max="255" man="1"/>
    <brk id="1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4"/>
  <sheetViews>
    <sheetView zoomScaleSheetLayoutView="100" zoomScalePageLayoutView="0" workbookViewId="0" topLeftCell="A369">
      <selection activeCell="C381" sqref="C381"/>
    </sheetView>
  </sheetViews>
  <sheetFormatPr defaultColWidth="9.125" defaultRowHeight="12.75"/>
  <cols>
    <col min="1" max="1" width="8.50390625" style="272" customWidth="1"/>
    <col min="2" max="2" width="61.875" style="272" customWidth="1"/>
    <col min="3" max="4" width="10.875" style="272" customWidth="1"/>
    <col min="5" max="5" width="8.875" style="272" customWidth="1"/>
    <col min="6" max="16384" width="9.125" style="272" customWidth="1"/>
  </cols>
  <sheetData>
    <row r="1" spans="1:5" ht="12.75">
      <c r="A1" s="1302" t="s">
        <v>810</v>
      </c>
      <c r="B1" s="1295"/>
      <c r="C1" s="1295"/>
      <c r="D1" s="1295"/>
      <c r="E1" s="1295"/>
    </row>
    <row r="2" spans="1:5" ht="12">
      <c r="A2" s="1293" t="s">
        <v>1115</v>
      </c>
      <c r="B2" s="1294"/>
      <c r="C2" s="1295"/>
      <c r="D2" s="1295"/>
      <c r="E2" s="1295"/>
    </row>
    <row r="3" spans="1:2" ht="12">
      <c r="A3" s="273"/>
      <c r="B3" s="273"/>
    </row>
    <row r="4" spans="1:5" ht="12">
      <c r="A4" s="389"/>
      <c r="B4" s="390"/>
      <c r="C4" s="391"/>
      <c r="D4" s="391"/>
      <c r="E4" s="391" t="s">
        <v>688</v>
      </c>
    </row>
    <row r="5" spans="1:5" ht="12" customHeight="1">
      <c r="A5" s="1303" t="s">
        <v>811</v>
      </c>
      <c r="B5" s="1303" t="s">
        <v>663</v>
      </c>
      <c r="C5" s="1296" t="s">
        <v>433</v>
      </c>
      <c r="D5" s="1296" t="s">
        <v>1099</v>
      </c>
      <c r="E5" s="1299" t="s">
        <v>1098</v>
      </c>
    </row>
    <row r="6" spans="1:5" ht="12">
      <c r="A6" s="1304"/>
      <c r="B6" s="1304"/>
      <c r="C6" s="1297"/>
      <c r="D6" s="1297"/>
      <c r="E6" s="1300"/>
    </row>
    <row r="7" spans="1:5" ht="12.75" thickBot="1">
      <c r="A7" s="1305"/>
      <c r="B7" s="1305"/>
      <c r="C7" s="1298"/>
      <c r="D7" s="1298"/>
      <c r="E7" s="1301"/>
    </row>
    <row r="8" spans="1:5" ht="12.75" thickBot="1">
      <c r="A8" s="392" t="s">
        <v>813</v>
      </c>
      <c r="B8" s="393" t="s">
        <v>815</v>
      </c>
      <c r="C8" s="392" t="s">
        <v>666</v>
      </c>
      <c r="D8" s="392" t="s">
        <v>667</v>
      </c>
      <c r="E8" s="392" t="s">
        <v>496</v>
      </c>
    </row>
    <row r="9" spans="1:5" ht="13.5">
      <c r="A9" s="274">
        <v>2305</v>
      </c>
      <c r="B9" s="394" t="s">
        <v>866</v>
      </c>
      <c r="C9" s="395"/>
      <c r="D9" s="395"/>
      <c r="E9" s="396"/>
    </row>
    <row r="10" spans="1:5" ht="12.75" customHeight="1">
      <c r="A10" s="274"/>
      <c r="B10" s="397" t="s">
        <v>701</v>
      </c>
      <c r="C10" s="395"/>
      <c r="D10" s="395"/>
      <c r="E10" s="396"/>
    </row>
    <row r="11" spans="1:5" ht="12.75" customHeight="1" thickBot="1">
      <c r="A11" s="274"/>
      <c r="B11" s="398" t="s">
        <v>702</v>
      </c>
      <c r="C11" s="709"/>
      <c r="D11" s="709"/>
      <c r="E11" s="399"/>
    </row>
    <row r="12" spans="1:5" ht="13.5" customHeight="1" thickBot="1">
      <c r="A12" s="274"/>
      <c r="B12" s="400" t="s">
        <v>703</v>
      </c>
      <c r="C12" s="708"/>
      <c r="D12" s="708"/>
      <c r="E12" s="399"/>
    </row>
    <row r="13" spans="1:5" ht="12">
      <c r="A13" s="401"/>
      <c r="B13" s="397" t="s">
        <v>704</v>
      </c>
      <c r="C13" s="402">
        <v>360</v>
      </c>
      <c r="D13" s="402"/>
      <c r="E13" s="403">
        <f>SUM(D13/C13)</f>
        <v>0</v>
      </c>
    </row>
    <row r="14" spans="1:5" ht="12.75">
      <c r="A14" s="401"/>
      <c r="B14" s="404" t="s">
        <v>705</v>
      </c>
      <c r="C14" s="405"/>
      <c r="D14" s="405"/>
      <c r="E14" s="403"/>
    </row>
    <row r="15" spans="1:5" ht="12.75">
      <c r="A15" s="401"/>
      <c r="B15" s="404" t="s">
        <v>706</v>
      </c>
      <c r="C15" s="405">
        <v>360</v>
      </c>
      <c r="D15" s="405"/>
      <c r="E15" s="403">
        <f>SUM(D15/C15)</f>
        <v>0</v>
      </c>
    </row>
    <row r="16" spans="1:5" ht="12">
      <c r="A16" s="401"/>
      <c r="B16" s="406" t="s">
        <v>707</v>
      </c>
      <c r="C16" s="402">
        <v>315</v>
      </c>
      <c r="D16" s="402"/>
      <c r="E16" s="403">
        <f>SUM(D16/C16)</f>
        <v>0</v>
      </c>
    </row>
    <row r="17" spans="1:5" ht="12">
      <c r="A17" s="401"/>
      <c r="B17" s="406" t="s">
        <v>708</v>
      </c>
      <c r="C17" s="402">
        <v>9178</v>
      </c>
      <c r="D17" s="402"/>
      <c r="E17" s="403">
        <f>SUM(D17/C17)</f>
        <v>0</v>
      </c>
    </row>
    <row r="18" spans="1:5" ht="12">
      <c r="A18" s="401"/>
      <c r="B18" s="406" t="s">
        <v>709</v>
      </c>
      <c r="C18" s="402">
        <v>2479</v>
      </c>
      <c r="D18" s="402"/>
      <c r="E18" s="403">
        <f>SUM(D18/C18)</f>
        <v>0</v>
      </c>
    </row>
    <row r="19" spans="1:5" ht="12">
      <c r="A19" s="401"/>
      <c r="B19" s="407" t="s">
        <v>710</v>
      </c>
      <c r="C19" s="402"/>
      <c r="D19" s="402"/>
      <c r="E19" s="403"/>
    </row>
    <row r="20" spans="1:5" ht="12.75" thickBot="1">
      <c r="A20" s="401"/>
      <c r="B20" s="408" t="s">
        <v>711</v>
      </c>
      <c r="C20" s="409"/>
      <c r="D20" s="409"/>
      <c r="E20" s="1027"/>
    </row>
    <row r="21" spans="1:5" ht="12.75" thickBot="1">
      <c r="A21" s="401"/>
      <c r="B21" s="410" t="s">
        <v>895</v>
      </c>
      <c r="C21" s="411">
        <f>SUM(C13+C16+C17+C18)</f>
        <v>12332</v>
      </c>
      <c r="D21" s="1062"/>
      <c r="E21" s="1028">
        <f>SUM(D21/C21)</f>
        <v>0</v>
      </c>
    </row>
    <row r="22" spans="1:5" ht="18.75" customHeight="1" thickBot="1">
      <c r="A22" s="412"/>
      <c r="B22" s="413" t="s">
        <v>528</v>
      </c>
      <c r="C22" s="414">
        <f>SUM(C21+C12)</f>
        <v>12332</v>
      </c>
      <c r="D22" s="1063"/>
      <c r="E22" s="1028">
        <f>SUM(D22/C22)</f>
        <v>0</v>
      </c>
    </row>
    <row r="23" spans="1:5" ht="18.75" customHeight="1" thickBot="1">
      <c r="A23" s="401"/>
      <c r="B23" s="415" t="s">
        <v>529</v>
      </c>
      <c r="C23" s="416"/>
      <c r="D23" s="1064"/>
      <c r="E23" s="1029"/>
    </row>
    <row r="24" spans="1:5" ht="12.75" customHeight="1">
      <c r="A24" s="401"/>
      <c r="B24" s="417" t="s">
        <v>712</v>
      </c>
      <c r="C24" s="418"/>
      <c r="D24" s="418"/>
      <c r="E24" s="403"/>
    </row>
    <row r="25" spans="1:6" ht="12">
      <c r="A25" s="401"/>
      <c r="B25" s="419" t="s">
        <v>716</v>
      </c>
      <c r="C25" s="1009">
        <v>145808</v>
      </c>
      <c r="D25" s="1009">
        <v>127737</v>
      </c>
      <c r="E25" s="403">
        <f aca="true" t="shared" si="0" ref="E25:E31">SUM(D25/C25)</f>
        <v>0.8760630418084056</v>
      </c>
      <c r="F25" s="1000"/>
    </row>
    <row r="26" spans="1:5" ht="12.75" thickBot="1">
      <c r="A26" s="401"/>
      <c r="B26" s="420" t="s">
        <v>717</v>
      </c>
      <c r="C26" s="1010">
        <v>12258</v>
      </c>
      <c r="D26" s="1010"/>
      <c r="E26" s="1027">
        <f t="shared" si="0"/>
        <v>0</v>
      </c>
    </row>
    <row r="27" spans="1:5" ht="18.75" customHeight="1" thickBot="1">
      <c r="A27" s="401"/>
      <c r="B27" s="421" t="s">
        <v>521</v>
      </c>
      <c r="C27" s="422">
        <f>SUM(C24:C26)</f>
        <v>158066</v>
      </c>
      <c r="D27" s="422">
        <f>SUM(D24:D26)</f>
        <v>127737</v>
      </c>
      <c r="E27" s="1028">
        <f t="shared" si="0"/>
        <v>0.8081244543418572</v>
      </c>
    </row>
    <row r="28" spans="1:5" ht="14.25" thickBot="1">
      <c r="A28" s="424"/>
      <c r="B28" s="425" t="s">
        <v>538</v>
      </c>
      <c r="C28" s="426">
        <f>SUM(C22+C23+C27)</f>
        <v>170398</v>
      </c>
      <c r="D28" s="426">
        <f>SUM(D22+D23+D27)</f>
        <v>127737</v>
      </c>
      <c r="E28" s="1028">
        <f t="shared" si="0"/>
        <v>0.7496390802708952</v>
      </c>
    </row>
    <row r="29" spans="1:6" ht="12">
      <c r="A29" s="395"/>
      <c r="B29" s="427" t="s">
        <v>871</v>
      </c>
      <c r="C29" s="402">
        <v>95546</v>
      </c>
      <c r="D29" s="402">
        <v>92957</v>
      </c>
      <c r="E29" s="403">
        <f t="shared" si="0"/>
        <v>0.9729031042639148</v>
      </c>
      <c r="F29" s="1000"/>
    </row>
    <row r="30" spans="1:6" ht="12">
      <c r="A30" s="395"/>
      <c r="B30" s="427" t="s">
        <v>872</v>
      </c>
      <c r="C30" s="402">
        <v>26195</v>
      </c>
      <c r="D30" s="402">
        <v>26654</v>
      </c>
      <c r="E30" s="403">
        <f t="shared" si="0"/>
        <v>1.017522427944264</v>
      </c>
      <c r="F30" s="1000"/>
    </row>
    <row r="31" spans="1:5" ht="12">
      <c r="A31" s="395"/>
      <c r="B31" s="427" t="s">
        <v>873</v>
      </c>
      <c r="C31" s="402">
        <v>47387</v>
      </c>
      <c r="D31" s="402">
        <v>5986</v>
      </c>
      <c r="E31" s="403">
        <f t="shared" si="0"/>
        <v>0.12632156498617764</v>
      </c>
    </row>
    <row r="32" spans="1:5" ht="12">
      <c r="A32" s="395"/>
      <c r="B32" s="428" t="s">
        <v>875</v>
      </c>
      <c r="C32" s="402"/>
      <c r="D32" s="402"/>
      <c r="E32" s="403"/>
    </row>
    <row r="33" spans="1:5" ht="12.75" thickBot="1">
      <c r="A33" s="395"/>
      <c r="B33" s="429" t="s">
        <v>874</v>
      </c>
      <c r="C33" s="409"/>
      <c r="D33" s="409"/>
      <c r="E33" s="1027"/>
    </row>
    <row r="34" spans="1:5" ht="12.75" thickBot="1">
      <c r="A34" s="395"/>
      <c r="B34" s="430" t="s">
        <v>520</v>
      </c>
      <c r="C34" s="411">
        <f>SUM(C29:C33)</f>
        <v>169128</v>
      </c>
      <c r="D34" s="411">
        <f>SUM(D29:D33)</f>
        <v>125597</v>
      </c>
      <c r="E34" s="1028">
        <f>SUM(D34/C34)</f>
        <v>0.742615060782366</v>
      </c>
    </row>
    <row r="35" spans="1:5" ht="12">
      <c r="A35" s="395"/>
      <c r="B35" s="427" t="s">
        <v>777</v>
      </c>
      <c r="C35" s="402">
        <v>1270</v>
      </c>
      <c r="D35" s="402">
        <v>2140</v>
      </c>
      <c r="E35" s="403">
        <f>SUM(D35/C35)</f>
        <v>1.68503937007874</v>
      </c>
    </row>
    <row r="36" spans="1:5" ht="12">
      <c r="A36" s="395"/>
      <c r="B36" s="427" t="s">
        <v>778</v>
      </c>
      <c r="C36" s="402"/>
      <c r="D36" s="402"/>
      <c r="E36" s="403"/>
    </row>
    <row r="37" spans="1:5" ht="12.75" thickBot="1">
      <c r="A37" s="395"/>
      <c r="B37" s="429" t="s">
        <v>878</v>
      </c>
      <c r="C37" s="409"/>
      <c r="D37" s="409"/>
      <c r="E37" s="1027"/>
    </row>
    <row r="38" spans="1:5" ht="12.75" thickBot="1">
      <c r="A38" s="395"/>
      <c r="B38" s="431" t="s">
        <v>527</v>
      </c>
      <c r="C38" s="411">
        <f>SUM(C35:C37)</f>
        <v>1270</v>
      </c>
      <c r="D38" s="411">
        <f>SUM(D35:D37)</f>
        <v>2140</v>
      </c>
      <c r="E38" s="1028">
        <f>SUM(D38/C38)</f>
        <v>1.68503937007874</v>
      </c>
    </row>
    <row r="39" spans="1:5" ht="14.25" thickBot="1">
      <c r="A39" s="392"/>
      <c r="B39" s="432" t="s">
        <v>591</v>
      </c>
      <c r="C39" s="426">
        <f>SUM(C34+C38)</f>
        <v>170398</v>
      </c>
      <c r="D39" s="426">
        <f>SUM(D34+D38)</f>
        <v>127737</v>
      </c>
      <c r="E39" s="1028">
        <f>SUM(D39/C39)</f>
        <v>0.7496390802708952</v>
      </c>
    </row>
    <row r="40" spans="1:5" ht="13.5">
      <c r="A40" s="274">
        <v>2309</v>
      </c>
      <c r="B40" s="433" t="s">
        <v>879</v>
      </c>
      <c r="C40" s="395"/>
      <c r="D40" s="395"/>
      <c r="E40" s="403"/>
    </row>
    <row r="41" spans="1:5" ht="12" customHeight="1">
      <c r="A41" s="395"/>
      <c r="B41" s="397" t="s">
        <v>701</v>
      </c>
      <c r="C41" s="395"/>
      <c r="D41" s="395"/>
      <c r="E41" s="403"/>
    </row>
    <row r="42" spans="1:5" ht="12.75" thickBot="1">
      <c r="A42" s="395"/>
      <c r="B42" s="398" t="s">
        <v>702</v>
      </c>
      <c r="C42" s="706"/>
      <c r="D42" s="706"/>
      <c r="E42" s="1027"/>
    </row>
    <row r="43" spans="1:5" ht="12.75" thickBot="1">
      <c r="A43" s="395"/>
      <c r="B43" s="400" t="s">
        <v>703</v>
      </c>
      <c r="C43" s="707"/>
      <c r="D43" s="707"/>
      <c r="E43" s="1029"/>
    </row>
    <row r="44" spans="1:5" ht="12">
      <c r="A44" s="395"/>
      <c r="B44" s="397" t="s">
        <v>704</v>
      </c>
      <c r="C44" s="402"/>
      <c r="D44" s="402"/>
      <c r="E44" s="403"/>
    </row>
    <row r="45" spans="1:5" ht="12.75">
      <c r="A45" s="395"/>
      <c r="B45" s="404" t="s">
        <v>705</v>
      </c>
      <c r="C45" s="405"/>
      <c r="D45" s="405"/>
      <c r="E45" s="403"/>
    </row>
    <row r="46" spans="1:5" ht="12.75">
      <c r="A46" s="395"/>
      <c r="B46" s="404" t="s">
        <v>706</v>
      </c>
      <c r="C46" s="405"/>
      <c r="D46" s="405"/>
      <c r="E46" s="403"/>
    </row>
    <row r="47" spans="1:5" ht="12">
      <c r="A47" s="395"/>
      <c r="B47" s="406" t="s">
        <v>707</v>
      </c>
      <c r="C47" s="402"/>
      <c r="D47" s="402"/>
      <c r="E47" s="403"/>
    </row>
    <row r="48" spans="1:5" ht="12">
      <c r="A48" s="395"/>
      <c r="B48" s="406" t="s">
        <v>708</v>
      </c>
      <c r="C48" s="402">
        <v>7716</v>
      </c>
      <c r="D48" s="402"/>
      <c r="E48" s="403">
        <f>SUM(D48/C48)</f>
        <v>0</v>
      </c>
    </row>
    <row r="49" spans="1:5" ht="12">
      <c r="A49" s="395"/>
      <c r="B49" s="406" t="s">
        <v>709</v>
      </c>
      <c r="C49" s="402">
        <v>2083</v>
      </c>
      <c r="D49" s="402"/>
      <c r="E49" s="403">
        <f>SUM(D49/C49)</f>
        <v>0</v>
      </c>
    </row>
    <row r="50" spans="1:5" ht="12">
      <c r="A50" s="395"/>
      <c r="B50" s="406" t="s">
        <v>900</v>
      </c>
      <c r="C50" s="402"/>
      <c r="D50" s="402"/>
      <c r="E50" s="403"/>
    </row>
    <row r="51" spans="1:5" ht="12">
      <c r="A51" s="395"/>
      <c r="B51" s="407" t="s">
        <v>710</v>
      </c>
      <c r="C51" s="402"/>
      <c r="D51" s="402"/>
      <c r="E51" s="403"/>
    </row>
    <row r="52" spans="1:5" ht="12.75" thickBot="1">
      <c r="A52" s="395"/>
      <c r="B52" s="408" t="s">
        <v>711</v>
      </c>
      <c r="C52" s="409"/>
      <c r="D52" s="409"/>
      <c r="E52" s="1027"/>
    </row>
    <row r="53" spans="1:5" ht="12.75" thickBot="1">
      <c r="A53" s="395"/>
      <c r="B53" s="410" t="s">
        <v>895</v>
      </c>
      <c r="C53" s="411">
        <f>SUM(C44+C47+C48+C49+C52+C50)</f>
        <v>9799</v>
      </c>
      <c r="D53" s="1062"/>
      <c r="E53" s="1028">
        <f>SUM(D53/C53)</f>
        <v>0</v>
      </c>
    </row>
    <row r="54" spans="1:5" ht="13.5" thickBot="1">
      <c r="A54" s="395"/>
      <c r="B54" s="413" t="s">
        <v>528</v>
      </c>
      <c r="C54" s="414">
        <f>SUM(C53+C43)</f>
        <v>9799</v>
      </c>
      <c r="D54" s="1063"/>
      <c r="E54" s="1028">
        <f>SUM(D54/C54)</f>
        <v>0</v>
      </c>
    </row>
    <row r="55" spans="1:5" ht="12.75" thickBot="1">
      <c r="A55" s="395"/>
      <c r="B55" s="415" t="s">
        <v>529</v>
      </c>
      <c r="C55" s="416"/>
      <c r="D55" s="1064"/>
      <c r="E55" s="1029"/>
    </row>
    <row r="56" spans="1:5" ht="12">
      <c r="A56" s="395"/>
      <c r="B56" s="417" t="s">
        <v>712</v>
      </c>
      <c r="C56" s="418"/>
      <c r="D56" s="418"/>
      <c r="E56" s="403"/>
    </row>
    <row r="57" spans="1:6" ht="12">
      <c r="A57" s="395"/>
      <c r="B57" s="419" t="s">
        <v>716</v>
      </c>
      <c r="C57" s="1009">
        <v>166699</v>
      </c>
      <c r="D57" s="1009">
        <v>149027</v>
      </c>
      <c r="E57" s="403">
        <f>SUM(D57/C57)</f>
        <v>0.8939885662181537</v>
      </c>
      <c r="F57" s="1000"/>
    </row>
    <row r="58" spans="1:6" ht="12.75" thickBot="1">
      <c r="A58" s="395"/>
      <c r="B58" s="420" t="s">
        <v>717</v>
      </c>
      <c r="C58" s="1010">
        <v>14705</v>
      </c>
      <c r="D58" s="1010"/>
      <c r="E58" s="1027">
        <f>SUM(D58/C58)</f>
        <v>0</v>
      </c>
      <c r="F58" s="1000"/>
    </row>
    <row r="59" spans="1:5" ht="13.5" thickBot="1">
      <c r="A59" s="395"/>
      <c r="B59" s="421" t="s">
        <v>521</v>
      </c>
      <c r="C59" s="422">
        <f>SUM(C56:C58)</f>
        <v>181404</v>
      </c>
      <c r="D59" s="422">
        <f>SUM(D57:D58)</f>
        <v>149027</v>
      </c>
      <c r="E59" s="1028">
        <f>SUM(D59/C59)</f>
        <v>0.8215199223831889</v>
      </c>
    </row>
    <row r="60" spans="1:5" ht="13.5" thickBot="1">
      <c r="A60" s="395"/>
      <c r="B60" s="423" t="s">
        <v>945</v>
      </c>
      <c r="C60" s="422"/>
      <c r="D60" s="422"/>
      <c r="E60" s="1029"/>
    </row>
    <row r="61" spans="1:5" ht="14.25" thickBot="1">
      <c r="A61" s="395"/>
      <c r="B61" s="425" t="s">
        <v>538</v>
      </c>
      <c r="C61" s="426">
        <f>SUM(C54+C55+C59)</f>
        <v>191203</v>
      </c>
      <c r="D61" s="426">
        <f>SUM(D54+D55+D59)</f>
        <v>149027</v>
      </c>
      <c r="E61" s="1028">
        <f>SUM(D61/C61)</f>
        <v>0.7794176869609787</v>
      </c>
    </row>
    <row r="62" spans="1:6" ht="12">
      <c r="A62" s="395"/>
      <c r="B62" s="427" t="s">
        <v>871</v>
      </c>
      <c r="C62" s="402">
        <v>110235</v>
      </c>
      <c r="D62" s="402">
        <v>109954</v>
      </c>
      <c r="E62" s="403">
        <f>SUM(D62/C62)</f>
        <v>0.9974509003492539</v>
      </c>
      <c r="F62" s="1000"/>
    </row>
    <row r="63" spans="1:6" ht="12">
      <c r="A63" s="395"/>
      <c r="B63" s="427" t="s">
        <v>872</v>
      </c>
      <c r="C63" s="402">
        <v>31700</v>
      </c>
      <c r="D63" s="402">
        <v>31618</v>
      </c>
      <c r="E63" s="403">
        <f>SUM(D63/C63)</f>
        <v>0.9974132492113564</v>
      </c>
      <c r="F63" s="1000"/>
    </row>
    <row r="64" spans="1:5" ht="12">
      <c r="A64" s="395"/>
      <c r="B64" s="427" t="s">
        <v>873</v>
      </c>
      <c r="C64" s="402">
        <v>48633</v>
      </c>
      <c r="D64" s="402">
        <v>6460</v>
      </c>
      <c r="E64" s="403">
        <f>SUM(D64/C64)</f>
        <v>0.1328316163921617</v>
      </c>
    </row>
    <row r="65" spans="1:5" ht="12">
      <c r="A65" s="395"/>
      <c r="B65" s="428" t="s">
        <v>875</v>
      </c>
      <c r="C65" s="402"/>
      <c r="D65" s="402"/>
      <c r="E65" s="403"/>
    </row>
    <row r="66" spans="1:5" ht="12.75" thickBot="1">
      <c r="A66" s="395"/>
      <c r="B66" s="429" t="s">
        <v>874</v>
      </c>
      <c r="C66" s="409"/>
      <c r="D66" s="409"/>
      <c r="E66" s="1027"/>
    </row>
    <row r="67" spans="1:5" ht="12.75" thickBot="1">
      <c r="A67" s="395"/>
      <c r="B67" s="430" t="s">
        <v>520</v>
      </c>
      <c r="C67" s="411">
        <f>SUM(C62:C66)</f>
        <v>190568</v>
      </c>
      <c r="D67" s="1062">
        <f>SUM(D62:D66)</f>
        <v>148032</v>
      </c>
      <c r="E67" s="1028">
        <f>SUM(D67/C67)</f>
        <v>0.776793585491793</v>
      </c>
    </row>
    <row r="68" spans="1:5" ht="12">
      <c r="A68" s="395"/>
      <c r="B68" s="427" t="s">
        <v>777</v>
      </c>
      <c r="C68" s="402">
        <v>635</v>
      </c>
      <c r="D68" s="402">
        <v>995</v>
      </c>
      <c r="E68" s="403">
        <f>SUM(D68/C68)</f>
        <v>1.5669291338582678</v>
      </c>
    </row>
    <row r="69" spans="1:5" ht="12">
      <c r="A69" s="395"/>
      <c r="B69" s="427" t="s">
        <v>778</v>
      </c>
      <c r="C69" s="402"/>
      <c r="D69" s="402"/>
      <c r="E69" s="403"/>
    </row>
    <row r="70" spans="1:5" ht="12.75" thickBot="1">
      <c r="A70" s="395"/>
      <c r="B70" s="429" t="s">
        <v>878</v>
      </c>
      <c r="C70" s="409"/>
      <c r="D70" s="409"/>
      <c r="E70" s="1027"/>
    </row>
    <row r="71" spans="1:5" ht="12.75" thickBot="1">
      <c r="A71" s="395"/>
      <c r="B71" s="431" t="s">
        <v>527</v>
      </c>
      <c r="C71" s="411">
        <f>SUM(C68:C70)</f>
        <v>635</v>
      </c>
      <c r="D71" s="1062">
        <f>SUM(D68:D70)</f>
        <v>995</v>
      </c>
      <c r="E71" s="1028">
        <f>SUM(D71/C71)</f>
        <v>1.5669291338582678</v>
      </c>
    </row>
    <row r="72" spans="1:5" ht="14.25" thickBot="1">
      <c r="A72" s="392"/>
      <c r="B72" s="432" t="s">
        <v>591</v>
      </c>
      <c r="C72" s="426">
        <f>SUM(C67+C71)</f>
        <v>191203</v>
      </c>
      <c r="D72" s="426">
        <f>SUM(D67+D71)</f>
        <v>149027</v>
      </c>
      <c r="E72" s="1028">
        <f>SUM(D72/C72)</f>
        <v>0.7794176869609787</v>
      </c>
    </row>
    <row r="73" spans="1:5" ht="13.5">
      <c r="A73" s="274">
        <v>2310</v>
      </c>
      <c r="B73" s="433" t="s">
        <v>880</v>
      </c>
      <c r="C73" s="402"/>
      <c r="D73" s="402"/>
      <c r="E73" s="403"/>
    </row>
    <row r="74" spans="1:5" ht="12" customHeight="1">
      <c r="A74" s="395"/>
      <c r="B74" s="397" t="s">
        <v>701</v>
      </c>
      <c r="C74" s="395"/>
      <c r="D74" s="395"/>
      <c r="E74" s="403"/>
    </row>
    <row r="75" spans="1:5" ht="12.75" thickBot="1">
      <c r="A75" s="395"/>
      <c r="B75" s="398" t="s">
        <v>702</v>
      </c>
      <c r="C75" s="706"/>
      <c r="D75" s="706"/>
      <c r="E75" s="1027"/>
    </row>
    <row r="76" spans="1:5" ht="12.75" thickBot="1">
      <c r="A76" s="395"/>
      <c r="B76" s="400" t="s">
        <v>703</v>
      </c>
      <c r="C76" s="707"/>
      <c r="D76" s="707"/>
      <c r="E76" s="1029"/>
    </row>
    <row r="77" spans="1:5" ht="12">
      <c r="A77" s="395"/>
      <c r="B77" s="397" t="s">
        <v>704</v>
      </c>
      <c r="C77" s="402"/>
      <c r="D77" s="402"/>
      <c r="E77" s="403"/>
    </row>
    <row r="78" spans="1:5" ht="12.75">
      <c r="A78" s="395"/>
      <c r="B78" s="404" t="s">
        <v>705</v>
      </c>
      <c r="C78" s="405"/>
      <c r="D78" s="405"/>
      <c r="E78" s="403"/>
    </row>
    <row r="79" spans="1:5" ht="12.75">
      <c r="A79" s="395"/>
      <c r="B79" s="404" t="s">
        <v>706</v>
      </c>
      <c r="C79" s="405"/>
      <c r="D79" s="405"/>
      <c r="E79" s="403"/>
    </row>
    <row r="80" spans="1:5" ht="12">
      <c r="A80" s="395"/>
      <c r="B80" s="406" t="s">
        <v>707</v>
      </c>
      <c r="C80" s="402"/>
      <c r="D80" s="402"/>
      <c r="E80" s="403"/>
    </row>
    <row r="81" spans="1:5" ht="12">
      <c r="A81" s="395"/>
      <c r="B81" s="406" t="s">
        <v>708</v>
      </c>
      <c r="C81" s="402">
        <v>4457</v>
      </c>
      <c r="D81" s="402"/>
      <c r="E81" s="403">
        <f>SUM(D81/C81)</f>
        <v>0</v>
      </c>
    </row>
    <row r="82" spans="1:5" ht="12">
      <c r="A82" s="395"/>
      <c r="B82" s="406" t="s">
        <v>709</v>
      </c>
      <c r="C82" s="402">
        <v>1193</v>
      </c>
      <c r="D82" s="402"/>
      <c r="E82" s="403">
        <f>SUM(D82/C82)</f>
        <v>0</v>
      </c>
    </row>
    <row r="83" spans="1:5" ht="12">
      <c r="A83" s="395"/>
      <c r="B83" s="407" t="s">
        <v>710</v>
      </c>
      <c r="C83" s="402"/>
      <c r="D83" s="402"/>
      <c r="E83" s="403"/>
    </row>
    <row r="84" spans="1:5" ht="12.75" thickBot="1">
      <c r="A84" s="395"/>
      <c r="B84" s="408" t="s">
        <v>711</v>
      </c>
      <c r="C84" s="409"/>
      <c r="D84" s="409"/>
      <c r="E84" s="1027"/>
    </row>
    <row r="85" spans="1:5" ht="12.75" thickBot="1">
      <c r="A85" s="395"/>
      <c r="B85" s="410" t="s">
        <v>895</v>
      </c>
      <c r="C85" s="411">
        <f>SUM(C77+C80+C81+C82+C84)</f>
        <v>5650</v>
      </c>
      <c r="D85" s="1062"/>
      <c r="E85" s="1028">
        <f>SUM(D85/C85)</f>
        <v>0</v>
      </c>
    </row>
    <row r="86" spans="1:5" ht="13.5" thickBot="1">
      <c r="A86" s="395"/>
      <c r="B86" s="413" t="s">
        <v>528</v>
      </c>
      <c r="C86" s="414">
        <f>SUM(C85+C76)</f>
        <v>5650</v>
      </c>
      <c r="D86" s="414"/>
      <c r="E86" s="1074">
        <f>SUM(D86/C86)</f>
        <v>0</v>
      </c>
    </row>
    <row r="87" spans="1:5" ht="12.75" thickBot="1">
      <c r="A87" s="395"/>
      <c r="B87" s="415" t="s">
        <v>529</v>
      </c>
      <c r="C87" s="416"/>
      <c r="D87" s="1064"/>
      <c r="E87" s="1029"/>
    </row>
    <row r="88" spans="1:5" ht="12">
      <c r="A88" s="395"/>
      <c r="B88" s="417" t="s">
        <v>712</v>
      </c>
      <c r="C88" s="418"/>
      <c r="D88" s="418"/>
      <c r="E88" s="403"/>
    </row>
    <row r="89" spans="1:6" ht="12">
      <c r="A89" s="395"/>
      <c r="B89" s="419" t="s">
        <v>716</v>
      </c>
      <c r="C89" s="1009">
        <v>82223</v>
      </c>
      <c r="D89" s="1009">
        <v>62680</v>
      </c>
      <c r="E89" s="403">
        <f aca="true" t="shared" si="1" ref="E89:E95">SUM(D89/C89)</f>
        <v>0.7623171132164966</v>
      </c>
      <c r="F89" s="1000"/>
    </row>
    <row r="90" spans="1:6" ht="12.75" thickBot="1">
      <c r="A90" s="395"/>
      <c r="B90" s="420" t="s">
        <v>717</v>
      </c>
      <c r="C90" s="1010">
        <v>6597</v>
      </c>
      <c r="D90" s="1010"/>
      <c r="E90" s="1027">
        <f t="shared" si="1"/>
        <v>0</v>
      </c>
      <c r="F90" s="1000"/>
    </row>
    <row r="91" spans="1:5" ht="13.5" thickBot="1">
      <c r="A91" s="395"/>
      <c r="B91" s="421" t="s">
        <v>521</v>
      </c>
      <c r="C91" s="422">
        <f>SUM(C88:C90)</f>
        <v>88820</v>
      </c>
      <c r="D91" s="422">
        <f>SUM(D88:D90)</f>
        <v>62680</v>
      </c>
      <c r="E91" s="1028">
        <f t="shared" si="1"/>
        <v>0.7056969151092096</v>
      </c>
    </row>
    <row r="92" spans="1:5" ht="14.25" thickBot="1">
      <c r="A92" s="395"/>
      <c r="B92" s="425" t="s">
        <v>538</v>
      </c>
      <c r="C92" s="426">
        <f>SUM(C86+C87+C91)</f>
        <v>94470</v>
      </c>
      <c r="D92" s="426">
        <f>SUM(D86+D87+D91)</f>
        <v>62680</v>
      </c>
      <c r="E92" s="1028">
        <f t="shared" si="1"/>
        <v>0.6634910553614904</v>
      </c>
    </row>
    <row r="93" spans="1:5" ht="12">
      <c r="A93" s="395"/>
      <c r="B93" s="427" t="s">
        <v>871</v>
      </c>
      <c r="C93" s="402">
        <v>54364</v>
      </c>
      <c r="D93" s="402">
        <v>46291</v>
      </c>
      <c r="E93" s="403">
        <f t="shared" si="1"/>
        <v>0.8515009933043927</v>
      </c>
    </row>
    <row r="94" spans="1:5" ht="12">
      <c r="A94" s="395"/>
      <c r="B94" s="427" t="s">
        <v>872</v>
      </c>
      <c r="C94" s="402">
        <v>15497</v>
      </c>
      <c r="D94" s="402">
        <v>12558</v>
      </c>
      <c r="E94" s="403">
        <f t="shared" si="1"/>
        <v>0.8103503903981416</v>
      </c>
    </row>
    <row r="95" spans="1:5" ht="12">
      <c r="A95" s="395"/>
      <c r="B95" s="427" t="s">
        <v>873</v>
      </c>
      <c r="C95" s="402">
        <v>24609</v>
      </c>
      <c r="D95" s="402">
        <v>3011</v>
      </c>
      <c r="E95" s="403">
        <f t="shared" si="1"/>
        <v>0.12235361046771506</v>
      </c>
    </row>
    <row r="96" spans="1:5" ht="12">
      <c r="A96" s="395"/>
      <c r="B96" s="428" t="s">
        <v>875</v>
      </c>
      <c r="C96" s="402"/>
      <c r="D96" s="402"/>
      <c r="E96" s="403"/>
    </row>
    <row r="97" spans="1:5" ht="12.75" thickBot="1">
      <c r="A97" s="395"/>
      <c r="B97" s="429" t="s">
        <v>874</v>
      </c>
      <c r="C97" s="409"/>
      <c r="D97" s="409"/>
      <c r="E97" s="1027"/>
    </row>
    <row r="98" spans="1:5" ht="12.75" thickBot="1">
      <c r="A98" s="395"/>
      <c r="B98" s="430" t="s">
        <v>520</v>
      </c>
      <c r="C98" s="411">
        <f>SUM(C93:C97)</f>
        <v>94470</v>
      </c>
      <c r="D98" s="1062">
        <f>SUM(D93:D97)</f>
        <v>61860</v>
      </c>
      <c r="E98" s="1028">
        <f>SUM(D98/C98)</f>
        <v>0.6548110511273421</v>
      </c>
    </row>
    <row r="99" spans="1:5" ht="12">
      <c r="A99" s="395"/>
      <c r="B99" s="427" t="s">
        <v>777</v>
      </c>
      <c r="C99" s="402"/>
      <c r="D99" s="402">
        <v>820</v>
      </c>
      <c r="E99" s="403"/>
    </row>
    <row r="100" spans="1:5" ht="12">
      <c r="A100" s="395"/>
      <c r="B100" s="427" t="s">
        <v>778</v>
      </c>
      <c r="C100" s="402"/>
      <c r="D100" s="402"/>
      <c r="E100" s="403"/>
    </row>
    <row r="101" spans="1:5" ht="12.75" thickBot="1">
      <c r="A101" s="395"/>
      <c r="B101" s="429" t="s">
        <v>878</v>
      </c>
      <c r="C101" s="409"/>
      <c r="D101" s="409"/>
      <c r="E101" s="1027"/>
    </row>
    <row r="102" spans="1:5" ht="12.75" thickBot="1">
      <c r="A102" s="395"/>
      <c r="B102" s="431" t="s">
        <v>527</v>
      </c>
      <c r="C102" s="411">
        <f>SUM(C99:C101)</f>
        <v>0</v>
      </c>
      <c r="D102" s="1062">
        <f>SUM(D99:D101)</f>
        <v>820</v>
      </c>
      <c r="E102" s="1029"/>
    </row>
    <row r="103" spans="1:5" ht="14.25" thickBot="1">
      <c r="A103" s="392"/>
      <c r="B103" s="432" t="s">
        <v>591</v>
      </c>
      <c r="C103" s="426">
        <f>SUM(C98+C102)</f>
        <v>94470</v>
      </c>
      <c r="D103" s="426">
        <f>SUM(D98+D102)</f>
        <v>62680</v>
      </c>
      <c r="E103" s="1028">
        <f>SUM(D103/C103)</f>
        <v>0.6634910553614904</v>
      </c>
    </row>
    <row r="104" spans="1:5" ht="13.5">
      <c r="A104" s="275">
        <v>2315</v>
      </c>
      <c r="B104" s="278" t="s">
        <v>718</v>
      </c>
      <c r="C104" s="402"/>
      <c r="D104" s="402"/>
      <c r="E104" s="403"/>
    </row>
    <row r="105" spans="1:5" ht="12" customHeight="1">
      <c r="A105" s="395"/>
      <c r="B105" s="397" t="s">
        <v>701</v>
      </c>
      <c r="C105" s="395"/>
      <c r="D105" s="395"/>
      <c r="E105" s="403"/>
    </row>
    <row r="106" spans="1:5" ht="12.75" thickBot="1">
      <c r="A106" s="395"/>
      <c r="B106" s="398" t="s">
        <v>702</v>
      </c>
      <c r="C106" s="706"/>
      <c r="D106" s="706"/>
      <c r="E106" s="1027"/>
    </row>
    <row r="107" spans="1:5" ht="12.75" thickBot="1">
      <c r="A107" s="395"/>
      <c r="B107" s="400" t="s">
        <v>703</v>
      </c>
      <c r="C107" s="707"/>
      <c r="D107" s="707"/>
      <c r="E107" s="1027"/>
    </row>
    <row r="108" spans="1:5" ht="12">
      <c r="A108" s="395"/>
      <c r="B108" s="397" t="s">
        <v>704</v>
      </c>
      <c r="C108" s="402"/>
      <c r="D108" s="402"/>
      <c r="E108" s="403"/>
    </row>
    <row r="109" spans="1:5" ht="12.75">
      <c r="A109" s="395"/>
      <c r="B109" s="404" t="s">
        <v>705</v>
      </c>
      <c r="C109" s="405"/>
      <c r="D109" s="405"/>
      <c r="E109" s="403"/>
    </row>
    <row r="110" spans="1:5" ht="12.75">
      <c r="A110" s="395"/>
      <c r="B110" s="404" t="s">
        <v>706</v>
      </c>
      <c r="C110" s="405"/>
      <c r="D110" s="405"/>
      <c r="E110" s="403"/>
    </row>
    <row r="111" spans="1:5" ht="12">
      <c r="A111" s="395"/>
      <c r="B111" s="406" t="s">
        <v>707</v>
      </c>
      <c r="C111" s="402"/>
      <c r="D111" s="402"/>
      <c r="E111" s="403"/>
    </row>
    <row r="112" spans="1:5" ht="12">
      <c r="A112" s="395"/>
      <c r="B112" s="406" t="s">
        <v>708</v>
      </c>
      <c r="C112" s="402">
        <v>11652</v>
      </c>
      <c r="D112" s="402"/>
      <c r="E112" s="403">
        <f>SUM(D112/C112)</f>
        <v>0</v>
      </c>
    </row>
    <row r="113" spans="1:5" ht="12">
      <c r="A113" s="395"/>
      <c r="B113" s="406" t="s">
        <v>709</v>
      </c>
      <c r="C113" s="402">
        <v>3146</v>
      </c>
      <c r="D113" s="402"/>
      <c r="E113" s="403">
        <f>SUM(D113/C113)</f>
        <v>0</v>
      </c>
    </row>
    <row r="114" spans="1:5" ht="12">
      <c r="A114" s="395"/>
      <c r="B114" s="406" t="s">
        <v>900</v>
      </c>
      <c r="C114" s="402"/>
      <c r="D114" s="402"/>
      <c r="E114" s="403"/>
    </row>
    <row r="115" spans="1:5" ht="12">
      <c r="A115" s="395"/>
      <c r="B115" s="407" t="s">
        <v>710</v>
      </c>
      <c r="C115" s="402"/>
      <c r="D115" s="402"/>
      <c r="E115" s="403"/>
    </row>
    <row r="116" spans="1:5" ht="12.75" thickBot="1">
      <c r="A116" s="395"/>
      <c r="B116" s="408" t="s">
        <v>711</v>
      </c>
      <c r="C116" s="409">
        <v>1000</v>
      </c>
      <c r="D116" s="409"/>
      <c r="E116" s="1027">
        <f>SUM(D116/C116)</f>
        <v>0</v>
      </c>
    </row>
    <row r="117" spans="1:5" ht="12.75" thickBot="1">
      <c r="A117" s="395"/>
      <c r="B117" s="410" t="s">
        <v>895</v>
      </c>
      <c r="C117" s="411">
        <f>SUM(C108+C111+C112+C113+C116+C114)</f>
        <v>15798</v>
      </c>
      <c r="D117" s="1062"/>
      <c r="E117" s="1074">
        <f>SUM(D117/C117)</f>
        <v>0</v>
      </c>
    </row>
    <row r="118" spans="1:5" ht="13.5" thickBot="1">
      <c r="A118" s="395"/>
      <c r="B118" s="413" t="s">
        <v>528</v>
      </c>
      <c r="C118" s="414">
        <f>SUM(C117+C107)</f>
        <v>15798</v>
      </c>
      <c r="D118" s="1063"/>
      <c r="E118" s="1028">
        <f>SUM(D118/C118)</f>
        <v>0</v>
      </c>
    </row>
    <row r="119" spans="1:5" ht="12.75" thickBot="1">
      <c r="A119" s="395"/>
      <c r="B119" s="415" t="s">
        <v>529</v>
      </c>
      <c r="C119" s="416"/>
      <c r="D119" s="1064"/>
      <c r="E119" s="1029"/>
    </row>
    <row r="120" spans="1:5" ht="12">
      <c r="A120" s="395"/>
      <c r="B120" s="417" t="s">
        <v>712</v>
      </c>
      <c r="C120" s="418"/>
      <c r="D120" s="418"/>
      <c r="E120" s="403"/>
    </row>
    <row r="121" spans="1:6" ht="12">
      <c r="A121" s="395"/>
      <c r="B121" s="419" t="s">
        <v>716</v>
      </c>
      <c r="C121" s="1009">
        <v>273620</v>
      </c>
      <c r="D121" s="1009">
        <v>224845</v>
      </c>
      <c r="E121" s="403">
        <f aca="true" t="shared" si="2" ref="E121:E127">SUM(D121/C121)</f>
        <v>0.8217418317374461</v>
      </c>
      <c r="F121" s="1000"/>
    </row>
    <row r="122" spans="1:6" ht="12.75" thickBot="1">
      <c r="A122" s="395"/>
      <c r="B122" s="420" t="s">
        <v>717</v>
      </c>
      <c r="C122" s="1010">
        <v>24186</v>
      </c>
      <c r="D122" s="1010"/>
      <c r="E122" s="1027">
        <f t="shared" si="2"/>
        <v>0</v>
      </c>
      <c r="F122" s="1000"/>
    </row>
    <row r="123" spans="1:5" ht="13.5" thickBot="1">
      <c r="A123" s="395"/>
      <c r="B123" s="421" t="s">
        <v>521</v>
      </c>
      <c r="C123" s="422">
        <f>SUM(C120:C122)</f>
        <v>297806</v>
      </c>
      <c r="D123" s="422">
        <f>SUM(D120:D122)</f>
        <v>224845</v>
      </c>
      <c r="E123" s="1028">
        <f t="shared" si="2"/>
        <v>0.7550049360993398</v>
      </c>
    </row>
    <row r="124" spans="1:5" ht="14.25" thickBot="1">
      <c r="A124" s="395"/>
      <c r="B124" s="425" t="s">
        <v>538</v>
      </c>
      <c r="C124" s="426">
        <f>SUM(C118+C119+C123)</f>
        <v>313604</v>
      </c>
      <c r="D124" s="426">
        <f>SUM(D118+D119+D123)</f>
        <v>224845</v>
      </c>
      <c r="E124" s="1028">
        <f t="shared" si="2"/>
        <v>0.7169710845524929</v>
      </c>
    </row>
    <row r="125" spans="1:6" ht="12">
      <c r="A125" s="395"/>
      <c r="B125" s="427" t="s">
        <v>871</v>
      </c>
      <c r="C125" s="402">
        <v>170153</v>
      </c>
      <c r="D125" s="402">
        <v>164638</v>
      </c>
      <c r="E125" s="403">
        <f t="shared" si="2"/>
        <v>0.9675879943345107</v>
      </c>
      <c r="F125" s="1000"/>
    </row>
    <row r="126" spans="1:6" ht="12">
      <c r="A126" s="395"/>
      <c r="B126" s="427" t="s">
        <v>872</v>
      </c>
      <c r="C126" s="402">
        <v>49412</v>
      </c>
      <c r="D126" s="402">
        <v>47480</v>
      </c>
      <c r="E126" s="403">
        <f t="shared" si="2"/>
        <v>0.9609001861895896</v>
      </c>
      <c r="F126" s="1000"/>
    </row>
    <row r="127" spans="1:5" ht="12">
      <c r="A127" s="395"/>
      <c r="B127" s="427" t="s">
        <v>873</v>
      </c>
      <c r="C127" s="402">
        <v>91118</v>
      </c>
      <c r="D127" s="402">
        <v>9573</v>
      </c>
      <c r="E127" s="403">
        <f t="shared" si="2"/>
        <v>0.10506156851555126</v>
      </c>
    </row>
    <row r="128" spans="1:5" ht="12">
      <c r="A128" s="395"/>
      <c r="B128" s="428" t="s">
        <v>875</v>
      </c>
      <c r="C128" s="402"/>
      <c r="D128" s="402"/>
      <c r="E128" s="403"/>
    </row>
    <row r="129" spans="1:5" ht="12.75" thickBot="1">
      <c r="A129" s="395"/>
      <c r="B129" s="429" t="s">
        <v>874</v>
      </c>
      <c r="C129" s="409"/>
      <c r="D129" s="409"/>
      <c r="E129" s="1027"/>
    </row>
    <row r="130" spans="1:5" ht="12.75" thickBot="1">
      <c r="A130" s="395"/>
      <c r="B130" s="430" t="s">
        <v>520</v>
      </c>
      <c r="C130" s="411">
        <f>SUM(C125:C129)</f>
        <v>310683</v>
      </c>
      <c r="D130" s="411">
        <f>SUM(D125:D129)</f>
        <v>221691</v>
      </c>
      <c r="E130" s="1028">
        <f>SUM(D130/C130)</f>
        <v>0.7135601239848978</v>
      </c>
    </row>
    <row r="131" spans="1:5" ht="12">
      <c r="A131" s="395"/>
      <c r="B131" s="427" t="s">
        <v>777</v>
      </c>
      <c r="C131" s="402">
        <v>2921</v>
      </c>
      <c r="D131" s="402">
        <v>3154</v>
      </c>
      <c r="E131" s="403">
        <f>SUM(D131/C131)</f>
        <v>1.0797672030126668</v>
      </c>
    </row>
    <row r="132" spans="1:5" ht="12">
      <c r="A132" s="395"/>
      <c r="B132" s="427" t="s">
        <v>778</v>
      </c>
      <c r="C132" s="402"/>
      <c r="D132" s="402"/>
      <c r="E132" s="403"/>
    </row>
    <row r="133" spans="1:5" ht="12.75" thickBot="1">
      <c r="A133" s="395"/>
      <c r="B133" s="429" t="s">
        <v>878</v>
      </c>
      <c r="C133" s="409"/>
      <c r="D133" s="409"/>
      <c r="E133" s="1027"/>
    </row>
    <row r="134" spans="1:5" ht="12.75" thickBot="1">
      <c r="A134" s="395"/>
      <c r="B134" s="431" t="s">
        <v>527</v>
      </c>
      <c r="C134" s="411">
        <f>SUM(C131:C133)</f>
        <v>2921</v>
      </c>
      <c r="D134" s="411">
        <f>SUM(D131:D133)</f>
        <v>3154</v>
      </c>
      <c r="E134" s="1028">
        <f>SUM(D134/C134)</f>
        <v>1.0797672030126668</v>
      </c>
    </row>
    <row r="135" spans="1:5" ht="14.25" thickBot="1">
      <c r="A135" s="392"/>
      <c r="B135" s="432" t="s">
        <v>591</v>
      </c>
      <c r="C135" s="426">
        <f>SUM(C130+C134)</f>
        <v>313604</v>
      </c>
      <c r="D135" s="426">
        <f>SUM(D130+D134)</f>
        <v>224845</v>
      </c>
      <c r="E135" s="1028">
        <f>SUM(D135/C135)</f>
        <v>0.7169710845524929</v>
      </c>
    </row>
    <row r="136" spans="1:5" ht="13.5">
      <c r="A136" s="275">
        <v>2325</v>
      </c>
      <c r="B136" s="434" t="s">
        <v>881</v>
      </c>
      <c r="C136" s="402"/>
      <c r="D136" s="402"/>
      <c r="E136" s="403"/>
    </row>
    <row r="137" spans="1:5" ht="12" customHeight="1">
      <c r="A137" s="395"/>
      <c r="B137" s="397" t="s">
        <v>701</v>
      </c>
      <c r="C137" s="395"/>
      <c r="D137" s="395"/>
      <c r="E137" s="403"/>
    </row>
    <row r="138" spans="1:5" ht="12.75" thickBot="1">
      <c r="A138" s="395"/>
      <c r="B138" s="398" t="s">
        <v>702</v>
      </c>
      <c r="C138" s="706"/>
      <c r="D138" s="706"/>
      <c r="E138" s="1027"/>
    </row>
    <row r="139" spans="1:5" ht="12.75" thickBot="1">
      <c r="A139" s="395"/>
      <c r="B139" s="400" t="s">
        <v>703</v>
      </c>
      <c r="C139" s="707"/>
      <c r="D139" s="707"/>
      <c r="E139" s="1029"/>
    </row>
    <row r="140" spans="1:5" ht="12">
      <c r="A140" s="395"/>
      <c r="B140" s="397" t="s">
        <v>704</v>
      </c>
      <c r="C140" s="691"/>
      <c r="D140" s="691"/>
      <c r="E140" s="403"/>
    </row>
    <row r="141" spans="1:5" ht="12.75">
      <c r="A141" s="395"/>
      <c r="B141" s="404" t="s">
        <v>705</v>
      </c>
      <c r="C141" s="405"/>
      <c r="D141" s="405"/>
      <c r="E141" s="403"/>
    </row>
    <row r="142" spans="1:5" ht="12.75">
      <c r="A142" s="395"/>
      <c r="B142" s="404" t="s">
        <v>706</v>
      </c>
      <c r="C142" s="405"/>
      <c r="D142" s="405"/>
      <c r="E142" s="403"/>
    </row>
    <row r="143" spans="1:5" ht="12">
      <c r="A143" s="395"/>
      <c r="B143" s="406" t="s">
        <v>707</v>
      </c>
      <c r="C143" s="402"/>
      <c r="D143" s="402"/>
      <c r="E143" s="403"/>
    </row>
    <row r="144" spans="1:5" ht="12">
      <c r="A144" s="395"/>
      <c r="B144" s="406" t="s">
        <v>708</v>
      </c>
      <c r="C144" s="402">
        <v>6146</v>
      </c>
      <c r="D144" s="402"/>
      <c r="E144" s="403">
        <f>SUM(D144/C144)</f>
        <v>0</v>
      </c>
    </row>
    <row r="145" spans="1:5" ht="12">
      <c r="A145" s="395"/>
      <c r="B145" s="406" t="s">
        <v>709</v>
      </c>
      <c r="C145" s="402">
        <v>1660</v>
      </c>
      <c r="D145" s="402"/>
      <c r="E145" s="403">
        <f>SUM(D145/C145)</f>
        <v>0</v>
      </c>
    </row>
    <row r="146" spans="1:5" ht="12">
      <c r="A146" s="395"/>
      <c r="B146" s="407" t="s">
        <v>710</v>
      </c>
      <c r="C146" s="402"/>
      <c r="D146" s="402"/>
      <c r="E146" s="403"/>
    </row>
    <row r="147" spans="1:5" ht="12.75" thickBot="1">
      <c r="A147" s="395"/>
      <c r="B147" s="408" t="s">
        <v>711</v>
      </c>
      <c r="C147" s="409"/>
      <c r="D147" s="409"/>
      <c r="E147" s="1027"/>
    </row>
    <row r="148" spans="1:5" ht="12.75" thickBot="1">
      <c r="A148" s="395"/>
      <c r="B148" s="410" t="s">
        <v>895</v>
      </c>
      <c r="C148" s="411">
        <f>SUM(C140+C143+C144+C145+C147)</f>
        <v>7806</v>
      </c>
      <c r="D148" s="1062"/>
      <c r="E148" s="1028">
        <f>SUM(D148/C148)</f>
        <v>0</v>
      </c>
    </row>
    <row r="149" spans="1:5" ht="13.5" thickBot="1">
      <c r="A149" s="395"/>
      <c r="B149" s="413" t="s">
        <v>528</v>
      </c>
      <c r="C149" s="414">
        <f>SUM(C148+C139)</f>
        <v>7806</v>
      </c>
      <c r="D149" s="1063"/>
      <c r="E149" s="1028">
        <f>SUM(D149/C149)</f>
        <v>0</v>
      </c>
    </row>
    <row r="150" spans="1:5" ht="12.75" thickBot="1">
      <c r="A150" s="395"/>
      <c r="B150" s="415" t="s">
        <v>529</v>
      </c>
      <c r="C150" s="416"/>
      <c r="D150" s="1064"/>
      <c r="E150" s="1029"/>
    </row>
    <row r="151" spans="1:5" ht="12">
      <c r="A151" s="395"/>
      <c r="B151" s="417" t="s">
        <v>712</v>
      </c>
      <c r="C151" s="418"/>
      <c r="D151" s="418"/>
      <c r="E151" s="403"/>
    </row>
    <row r="152" spans="1:6" ht="12">
      <c r="A152" s="395"/>
      <c r="B152" s="419" t="s">
        <v>716</v>
      </c>
      <c r="C152" s="1009">
        <v>121750</v>
      </c>
      <c r="D152" s="1009">
        <v>110882</v>
      </c>
      <c r="E152" s="403">
        <f aca="true" t="shared" si="3" ref="E152:E158">SUM(D152/C152)</f>
        <v>0.910735112936345</v>
      </c>
      <c r="F152" s="1000"/>
    </row>
    <row r="153" spans="1:6" ht="12.75" thickBot="1">
      <c r="A153" s="395"/>
      <c r="B153" s="420" t="s">
        <v>717</v>
      </c>
      <c r="C153" s="1010">
        <v>9333</v>
      </c>
      <c r="D153" s="1010"/>
      <c r="E153" s="1027">
        <f t="shared" si="3"/>
        <v>0</v>
      </c>
      <c r="F153" s="1000"/>
    </row>
    <row r="154" spans="1:5" ht="13.5" thickBot="1">
      <c r="A154" s="395"/>
      <c r="B154" s="421" t="s">
        <v>521</v>
      </c>
      <c r="C154" s="422">
        <f>SUM(C151:C153)</f>
        <v>131083</v>
      </c>
      <c r="D154" s="422">
        <f>SUM(D151:D153)</f>
        <v>110882</v>
      </c>
      <c r="E154" s="1074">
        <f t="shared" si="3"/>
        <v>0.8458915343713524</v>
      </c>
    </row>
    <row r="155" spans="1:5" ht="14.25" thickBot="1">
      <c r="A155" s="395"/>
      <c r="B155" s="425" t="s">
        <v>538</v>
      </c>
      <c r="C155" s="426">
        <f>SUM(C149+C150+C154)</f>
        <v>138889</v>
      </c>
      <c r="D155" s="426">
        <f>SUM(D149+D150+D154)</f>
        <v>110882</v>
      </c>
      <c r="E155" s="1028">
        <f t="shared" si="3"/>
        <v>0.798349761320191</v>
      </c>
    </row>
    <row r="156" spans="1:6" ht="12">
      <c r="A156" s="395"/>
      <c r="B156" s="427" t="s">
        <v>871</v>
      </c>
      <c r="C156" s="402">
        <v>78081</v>
      </c>
      <c r="D156" s="402">
        <v>81782</v>
      </c>
      <c r="E156" s="403">
        <f t="shared" si="3"/>
        <v>1.047399495395807</v>
      </c>
      <c r="F156" s="1000"/>
    </row>
    <row r="157" spans="1:6" ht="12">
      <c r="A157" s="395"/>
      <c r="B157" s="427" t="s">
        <v>872</v>
      </c>
      <c r="C157" s="402">
        <v>21532</v>
      </c>
      <c r="D157" s="402">
        <v>23622</v>
      </c>
      <c r="E157" s="403">
        <f t="shared" si="3"/>
        <v>1.097064833735835</v>
      </c>
      <c r="F157" s="1000"/>
    </row>
    <row r="158" spans="1:5" ht="12">
      <c r="A158" s="395"/>
      <c r="B158" s="427" t="s">
        <v>873</v>
      </c>
      <c r="C158" s="402">
        <v>38768</v>
      </c>
      <c r="D158" s="402">
        <v>4661</v>
      </c>
      <c r="E158" s="403">
        <f t="shared" si="3"/>
        <v>0.12022802311184481</v>
      </c>
    </row>
    <row r="159" spans="1:5" ht="12">
      <c r="A159" s="395"/>
      <c r="B159" s="428" t="s">
        <v>875</v>
      </c>
      <c r="C159" s="402"/>
      <c r="D159" s="402"/>
      <c r="E159" s="403"/>
    </row>
    <row r="160" spans="1:5" ht="12.75" thickBot="1">
      <c r="A160" s="395"/>
      <c r="B160" s="429" t="s">
        <v>874</v>
      </c>
      <c r="C160" s="409"/>
      <c r="D160" s="409"/>
      <c r="E160" s="1027"/>
    </row>
    <row r="161" spans="1:5" ht="12.75" thickBot="1">
      <c r="A161" s="395"/>
      <c r="B161" s="430" t="s">
        <v>520</v>
      </c>
      <c r="C161" s="411">
        <f>SUM(C156:C160)</f>
        <v>138381</v>
      </c>
      <c r="D161" s="1062">
        <f>SUM(D156:D160)</f>
        <v>110065</v>
      </c>
      <c r="E161" s="1074">
        <f>SUM(D161/C161)</f>
        <v>0.7953765329055289</v>
      </c>
    </row>
    <row r="162" spans="1:5" ht="12">
      <c r="A162" s="395"/>
      <c r="B162" s="427" t="s">
        <v>777</v>
      </c>
      <c r="C162" s="402">
        <v>508</v>
      </c>
      <c r="D162" s="402">
        <v>817</v>
      </c>
      <c r="E162" s="403">
        <f>SUM(D162/C162)</f>
        <v>1.608267716535433</v>
      </c>
    </row>
    <row r="163" spans="1:5" ht="12">
      <c r="A163" s="395"/>
      <c r="B163" s="427" t="s">
        <v>778</v>
      </c>
      <c r="C163" s="402"/>
      <c r="D163" s="402"/>
      <c r="E163" s="403"/>
    </row>
    <row r="164" spans="1:5" ht="12.75" thickBot="1">
      <c r="A164" s="395"/>
      <c r="B164" s="429" t="s">
        <v>878</v>
      </c>
      <c r="C164" s="409"/>
      <c r="D164" s="409"/>
      <c r="E164" s="1027"/>
    </row>
    <row r="165" spans="1:5" ht="12.75" thickBot="1">
      <c r="A165" s="395"/>
      <c r="B165" s="431" t="s">
        <v>527</v>
      </c>
      <c r="C165" s="411">
        <f>SUM(C162:C164)</f>
        <v>508</v>
      </c>
      <c r="D165" s="1062">
        <f>SUM(D162:D164)</f>
        <v>817</v>
      </c>
      <c r="E165" s="1028">
        <f>SUM(D165/C165)</f>
        <v>1.608267716535433</v>
      </c>
    </row>
    <row r="166" spans="1:5" ht="14.25" thickBot="1">
      <c r="A166" s="392"/>
      <c r="B166" s="432" t="s">
        <v>591</v>
      </c>
      <c r="C166" s="426">
        <f>SUM(C161+C165)</f>
        <v>138889</v>
      </c>
      <c r="D166" s="426">
        <f>SUM(D161+D165)</f>
        <v>110882</v>
      </c>
      <c r="E166" s="1074">
        <f>SUM(D166/C166)</f>
        <v>0.798349761320191</v>
      </c>
    </row>
    <row r="167" spans="1:5" ht="13.5">
      <c r="A167" s="275">
        <v>2330</v>
      </c>
      <c r="B167" s="278" t="s">
        <v>882</v>
      </c>
      <c r="C167" s="402"/>
      <c r="D167" s="402"/>
      <c r="E167" s="403"/>
    </row>
    <row r="168" spans="1:5" ht="12" customHeight="1">
      <c r="A168" s="395"/>
      <c r="B168" s="397" t="s">
        <v>701</v>
      </c>
      <c r="C168" s="395"/>
      <c r="D168" s="395"/>
      <c r="E168" s="403"/>
    </row>
    <row r="169" spans="1:5" ht="12.75" thickBot="1">
      <c r="A169" s="395"/>
      <c r="B169" s="398" t="s">
        <v>702</v>
      </c>
      <c r="C169" s="706"/>
      <c r="D169" s="706"/>
      <c r="E169" s="1027"/>
    </row>
    <row r="170" spans="1:5" ht="12.75" thickBot="1">
      <c r="A170" s="395"/>
      <c r="B170" s="400" t="s">
        <v>719</v>
      </c>
      <c r="C170" s="707"/>
      <c r="D170" s="707"/>
      <c r="E170" s="1029"/>
    </row>
    <row r="171" spans="1:5" ht="12">
      <c r="A171" s="395"/>
      <c r="B171" s="397" t="s">
        <v>704</v>
      </c>
      <c r="C171" s="402"/>
      <c r="D171" s="402"/>
      <c r="E171" s="403"/>
    </row>
    <row r="172" spans="1:5" ht="12.75">
      <c r="A172" s="395"/>
      <c r="B172" s="404" t="s">
        <v>705</v>
      </c>
      <c r="C172" s="405"/>
      <c r="D172" s="405"/>
      <c r="E172" s="403"/>
    </row>
    <row r="173" spans="1:5" ht="12.75">
      <c r="A173" s="395"/>
      <c r="B173" s="404" t="s">
        <v>706</v>
      </c>
      <c r="C173" s="405"/>
      <c r="D173" s="405"/>
      <c r="E173" s="403"/>
    </row>
    <row r="174" spans="1:5" ht="12">
      <c r="A174" s="395"/>
      <c r="B174" s="406" t="s">
        <v>707</v>
      </c>
      <c r="C174" s="402"/>
      <c r="D174" s="402"/>
      <c r="E174" s="403"/>
    </row>
    <row r="175" spans="1:5" ht="12">
      <c r="A175" s="395"/>
      <c r="B175" s="406" t="s">
        <v>708</v>
      </c>
      <c r="C175" s="402">
        <v>7335</v>
      </c>
      <c r="D175" s="402"/>
      <c r="E175" s="403">
        <f>SUM(D175/C175)</f>
        <v>0</v>
      </c>
    </row>
    <row r="176" spans="1:5" ht="12">
      <c r="A176" s="395"/>
      <c r="B176" s="406" t="s">
        <v>709</v>
      </c>
      <c r="C176" s="402">
        <v>1980</v>
      </c>
      <c r="D176" s="402"/>
      <c r="E176" s="403">
        <f>SUM(D176/C176)</f>
        <v>0</v>
      </c>
    </row>
    <row r="177" spans="1:5" ht="12">
      <c r="A177" s="395"/>
      <c r="B177" s="407" t="s">
        <v>710</v>
      </c>
      <c r="C177" s="402"/>
      <c r="D177" s="402"/>
      <c r="E177" s="403"/>
    </row>
    <row r="178" spans="1:5" ht="12.75" thickBot="1">
      <c r="A178" s="395"/>
      <c r="B178" s="408" t="s">
        <v>711</v>
      </c>
      <c r="C178" s="409"/>
      <c r="D178" s="409"/>
      <c r="E178" s="1027"/>
    </row>
    <row r="179" spans="1:5" ht="12.75" thickBot="1">
      <c r="A179" s="395"/>
      <c r="B179" s="410" t="s">
        <v>895</v>
      </c>
      <c r="C179" s="411">
        <f>SUM(C171+C174+C175+C176+C178)</f>
        <v>9315</v>
      </c>
      <c r="D179" s="1062"/>
      <c r="E179" s="1074">
        <f>SUM(D179/C179)</f>
        <v>0</v>
      </c>
    </row>
    <row r="180" spans="1:5" ht="13.5" thickBot="1">
      <c r="A180" s="395"/>
      <c r="B180" s="413" t="s">
        <v>528</v>
      </c>
      <c r="C180" s="414">
        <f>SUM(C179+C170)</f>
        <v>9315</v>
      </c>
      <c r="D180" s="1063"/>
      <c r="E180" s="1074">
        <f>SUM(D180/C180)</f>
        <v>0</v>
      </c>
    </row>
    <row r="181" spans="1:5" ht="12.75" thickBot="1">
      <c r="A181" s="395"/>
      <c r="B181" s="415" t="s">
        <v>529</v>
      </c>
      <c r="C181" s="416"/>
      <c r="D181" s="1064"/>
      <c r="E181" s="1029"/>
    </row>
    <row r="182" spans="1:5" ht="12">
      <c r="A182" s="395"/>
      <c r="B182" s="417" t="s">
        <v>712</v>
      </c>
      <c r="C182" s="418"/>
      <c r="D182" s="418"/>
      <c r="E182" s="403"/>
    </row>
    <row r="183" spans="1:6" ht="12">
      <c r="A183" s="395"/>
      <c r="B183" s="419" t="s">
        <v>716</v>
      </c>
      <c r="C183" s="1009">
        <v>112702</v>
      </c>
      <c r="D183" s="1009">
        <v>95045</v>
      </c>
      <c r="E183" s="403">
        <f aca="true" t="shared" si="4" ref="E183:E189">SUM(D183/C183)</f>
        <v>0.8433301982218594</v>
      </c>
      <c r="F183" s="1000"/>
    </row>
    <row r="184" spans="1:6" ht="12.75" thickBot="1">
      <c r="A184" s="395"/>
      <c r="B184" s="420" t="s">
        <v>717</v>
      </c>
      <c r="C184" s="1010">
        <v>8636</v>
      </c>
      <c r="D184" s="1010"/>
      <c r="E184" s="1027">
        <f t="shared" si="4"/>
        <v>0</v>
      </c>
      <c r="F184" s="1000"/>
    </row>
    <row r="185" spans="1:5" ht="13.5" thickBot="1">
      <c r="A185" s="395"/>
      <c r="B185" s="421" t="s">
        <v>521</v>
      </c>
      <c r="C185" s="422">
        <f>SUM(C182:C184)</f>
        <v>121338</v>
      </c>
      <c r="D185" s="422">
        <f>SUM(D182:D184)</f>
        <v>95045</v>
      </c>
      <c r="E185" s="1028">
        <f t="shared" si="4"/>
        <v>0.7833077848654173</v>
      </c>
    </row>
    <row r="186" spans="1:5" ht="14.25" thickBot="1">
      <c r="A186" s="395"/>
      <c r="B186" s="425" t="s">
        <v>538</v>
      </c>
      <c r="C186" s="426">
        <f>SUM(C180+C181+C185)</f>
        <v>130653</v>
      </c>
      <c r="D186" s="426">
        <f>SUM(D180+D181+D185)</f>
        <v>95045</v>
      </c>
      <c r="E186" s="1028">
        <f t="shared" si="4"/>
        <v>0.7274612905941693</v>
      </c>
    </row>
    <row r="187" spans="1:6" ht="12">
      <c r="A187" s="395"/>
      <c r="B187" s="427" t="s">
        <v>871</v>
      </c>
      <c r="C187" s="402">
        <v>69072</v>
      </c>
      <c r="D187" s="402">
        <v>69164</v>
      </c>
      <c r="E187" s="403">
        <f t="shared" si="4"/>
        <v>1.001331943479268</v>
      </c>
      <c r="F187" s="1000"/>
    </row>
    <row r="188" spans="1:6" ht="12">
      <c r="A188" s="395"/>
      <c r="B188" s="427" t="s">
        <v>872</v>
      </c>
      <c r="C188" s="402">
        <v>19075</v>
      </c>
      <c r="D188" s="402">
        <v>19785</v>
      </c>
      <c r="E188" s="403">
        <f t="shared" si="4"/>
        <v>1.037221494102228</v>
      </c>
      <c r="F188" s="1000"/>
    </row>
    <row r="189" spans="1:5" ht="12">
      <c r="A189" s="395"/>
      <c r="B189" s="427" t="s">
        <v>873</v>
      </c>
      <c r="C189" s="402">
        <v>41871</v>
      </c>
      <c r="D189" s="402">
        <v>4591</v>
      </c>
      <c r="E189" s="403">
        <f t="shared" si="4"/>
        <v>0.10964629457142175</v>
      </c>
    </row>
    <row r="190" spans="1:5" ht="12">
      <c r="A190" s="395"/>
      <c r="B190" s="428" t="s">
        <v>875</v>
      </c>
      <c r="C190" s="402"/>
      <c r="D190" s="402"/>
      <c r="E190" s="403"/>
    </row>
    <row r="191" spans="1:5" ht="12.75" thickBot="1">
      <c r="A191" s="395"/>
      <c r="B191" s="429" t="s">
        <v>874</v>
      </c>
      <c r="C191" s="409"/>
      <c r="D191" s="409"/>
      <c r="E191" s="1027"/>
    </row>
    <row r="192" spans="1:5" ht="12.75" thickBot="1">
      <c r="A192" s="395"/>
      <c r="B192" s="430" t="s">
        <v>520</v>
      </c>
      <c r="C192" s="411">
        <f>SUM(C187:C191)</f>
        <v>130018</v>
      </c>
      <c r="D192" s="1062">
        <f>SUM(D187:D191)</f>
        <v>93540</v>
      </c>
      <c r="E192" s="1028">
        <f>SUM(D192/C192)</f>
        <v>0.7194388469288868</v>
      </c>
    </row>
    <row r="193" spans="1:5" ht="12">
      <c r="A193" s="395"/>
      <c r="B193" s="427" t="s">
        <v>777</v>
      </c>
      <c r="C193" s="402">
        <v>635</v>
      </c>
      <c r="D193" s="402">
        <v>1505</v>
      </c>
      <c r="E193" s="403">
        <f>SUM(D193/C193)</f>
        <v>2.37007874015748</v>
      </c>
    </row>
    <row r="194" spans="1:5" ht="12">
      <c r="A194" s="395"/>
      <c r="B194" s="427" t="s">
        <v>778</v>
      </c>
      <c r="C194" s="402"/>
      <c r="D194" s="402"/>
      <c r="E194" s="403"/>
    </row>
    <row r="195" spans="1:5" ht="12.75" thickBot="1">
      <c r="A195" s="395"/>
      <c r="B195" s="429" t="s">
        <v>878</v>
      </c>
      <c r="C195" s="409"/>
      <c r="D195" s="409"/>
      <c r="E195" s="1027"/>
    </row>
    <row r="196" spans="1:5" ht="12.75" thickBot="1">
      <c r="A196" s="395"/>
      <c r="B196" s="431" t="s">
        <v>527</v>
      </c>
      <c r="C196" s="411">
        <f>SUM(C193:C195)</f>
        <v>635</v>
      </c>
      <c r="D196" s="1062">
        <f>SUM(D193:D195)</f>
        <v>1505</v>
      </c>
      <c r="E196" s="1074">
        <f>SUM(D196/C196)</f>
        <v>2.37007874015748</v>
      </c>
    </row>
    <row r="197" spans="1:5" ht="14.25" thickBot="1">
      <c r="A197" s="392"/>
      <c r="B197" s="432" t="s">
        <v>591</v>
      </c>
      <c r="C197" s="426">
        <f>SUM(C192+C196)</f>
        <v>130653</v>
      </c>
      <c r="D197" s="426">
        <f>SUM(D192+D196)</f>
        <v>95045</v>
      </c>
      <c r="E197" s="1028">
        <f>SUM(D197/C197)</f>
        <v>0.7274612905941693</v>
      </c>
    </row>
    <row r="198" spans="1:5" ht="13.5">
      <c r="A198" s="276">
        <v>2335</v>
      </c>
      <c r="B198" s="278" t="s">
        <v>883</v>
      </c>
      <c r="C198" s="402"/>
      <c r="D198" s="402"/>
      <c r="E198" s="403"/>
    </row>
    <row r="199" spans="1:5" ht="12" customHeight="1">
      <c r="A199" s="395"/>
      <c r="B199" s="397" t="s">
        <v>701</v>
      </c>
      <c r="C199" s="395"/>
      <c r="D199" s="395"/>
      <c r="E199" s="403"/>
    </row>
    <row r="200" spans="1:5" ht="12.75" thickBot="1">
      <c r="A200" s="395"/>
      <c r="B200" s="398" t="s">
        <v>702</v>
      </c>
      <c r="C200" s="706"/>
      <c r="D200" s="706"/>
      <c r="E200" s="1027"/>
    </row>
    <row r="201" spans="1:5" ht="12.75" thickBot="1">
      <c r="A201" s="395"/>
      <c r="B201" s="400" t="s">
        <v>719</v>
      </c>
      <c r="C201" s="707"/>
      <c r="D201" s="707"/>
      <c r="E201" s="1029"/>
    </row>
    <row r="202" spans="1:5" ht="12">
      <c r="A202" s="395"/>
      <c r="B202" s="397" t="s">
        <v>704</v>
      </c>
      <c r="C202" s="402"/>
      <c r="D202" s="402"/>
      <c r="E202" s="403"/>
    </row>
    <row r="203" spans="1:5" ht="12.75">
      <c r="A203" s="395"/>
      <c r="B203" s="404" t="s">
        <v>705</v>
      </c>
      <c r="C203" s="405"/>
      <c r="D203" s="405"/>
      <c r="E203" s="403"/>
    </row>
    <row r="204" spans="1:5" ht="12.75">
      <c r="A204" s="395"/>
      <c r="B204" s="404" t="s">
        <v>706</v>
      </c>
      <c r="C204" s="405"/>
      <c r="D204" s="405"/>
      <c r="E204" s="403"/>
    </row>
    <row r="205" spans="1:5" ht="12">
      <c r="A205" s="395"/>
      <c r="B205" s="406" t="s">
        <v>707</v>
      </c>
      <c r="C205" s="402"/>
      <c r="D205" s="402"/>
      <c r="E205" s="403"/>
    </row>
    <row r="206" spans="1:5" ht="12">
      <c r="A206" s="395"/>
      <c r="B206" s="406" t="s">
        <v>708</v>
      </c>
      <c r="C206" s="402">
        <v>5148</v>
      </c>
      <c r="D206" s="402"/>
      <c r="E206" s="403">
        <f>SUM(D206/C206)</f>
        <v>0</v>
      </c>
    </row>
    <row r="207" spans="1:5" ht="12">
      <c r="A207" s="395"/>
      <c r="B207" s="406" t="s">
        <v>709</v>
      </c>
      <c r="C207" s="402">
        <v>1377</v>
      </c>
      <c r="D207" s="402"/>
      <c r="E207" s="403">
        <f>SUM(D207/C207)</f>
        <v>0</v>
      </c>
    </row>
    <row r="208" spans="1:5" ht="12">
      <c r="A208" s="395"/>
      <c r="B208" s="407" t="s">
        <v>710</v>
      </c>
      <c r="C208" s="402"/>
      <c r="D208" s="402"/>
      <c r="E208" s="403"/>
    </row>
    <row r="209" spans="1:5" ht="12.75" thickBot="1">
      <c r="A209" s="395"/>
      <c r="B209" s="408" t="s">
        <v>711</v>
      </c>
      <c r="C209" s="409"/>
      <c r="D209" s="409"/>
      <c r="E209" s="1027"/>
    </row>
    <row r="210" spans="1:5" ht="12.75" thickBot="1">
      <c r="A210" s="395"/>
      <c r="B210" s="410" t="s">
        <v>895</v>
      </c>
      <c r="C210" s="411">
        <f>SUM(C202+C205+C206+C207+C209)</f>
        <v>6525</v>
      </c>
      <c r="D210" s="1062"/>
      <c r="E210" s="1028">
        <f>SUM(D210/C210)</f>
        <v>0</v>
      </c>
    </row>
    <row r="211" spans="1:5" ht="13.5" thickBot="1">
      <c r="A211" s="395"/>
      <c r="B211" s="413" t="s">
        <v>528</v>
      </c>
      <c r="C211" s="414">
        <f>SUM(C210+C201)</f>
        <v>6525</v>
      </c>
      <c r="D211" s="1063"/>
      <c r="E211" s="1028">
        <f>SUM(D211/C211)</f>
        <v>0</v>
      </c>
    </row>
    <row r="212" spans="1:5" ht="12.75" thickBot="1">
      <c r="A212" s="395"/>
      <c r="B212" s="415" t="s">
        <v>529</v>
      </c>
      <c r="C212" s="416"/>
      <c r="D212" s="1064"/>
      <c r="E212" s="1074"/>
    </row>
    <row r="213" spans="1:5" ht="12">
      <c r="A213" s="395"/>
      <c r="B213" s="417" t="s">
        <v>712</v>
      </c>
      <c r="C213" s="418"/>
      <c r="D213" s="418"/>
      <c r="E213" s="403"/>
    </row>
    <row r="214" spans="1:6" ht="12">
      <c r="A214" s="395"/>
      <c r="B214" s="419" t="s">
        <v>716</v>
      </c>
      <c r="C214" s="1009">
        <v>65195</v>
      </c>
      <c r="D214" s="1009">
        <v>63460</v>
      </c>
      <c r="E214" s="403">
        <f aca="true" t="shared" si="5" ref="E214:E220">SUM(D214/C214)</f>
        <v>0.9733875297185367</v>
      </c>
      <c r="F214" s="1000"/>
    </row>
    <row r="215" spans="1:6" ht="12.75" thickBot="1">
      <c r="A215" s="395"/>
      <c r="B215" s="420" t="s">
        <v>717</v>
      </c>
      <c r="C215" s="409">
        <v>6335</v>
      </c>
      <c r="D215" s="409"/>
      <c r="E215" s="1027">
        <f t="shared" si="5"/>
        <v>0</v>
      </c>
      <c r="F215" s="1000"/>
    </row>
    <row r="216" spans="1:5" ht="13.5" thickBot="1">
      <c r="A216" s="395"/>
      <c r="B216" s="421" t="s">
        <v>521</v>
      </c>
      <c r="C216" s="422">
        <f>SUM(C213:C215)</f>
        <v>71530</v>
      </c>
      <c r="D216" s="422">
        <f>SUM(D213:D215)</f>
        <v>63460</v>
      </c>
      <c r="E216" s="1028">
        <f t="shared" si="5"/>
        <v>0.8871802041101635</v>
      </c>
    </row>
    <row r="217" spans="1:5" ht="14.25" thickBot="1">
      <c r="A217" s="395"/>
      <c r="B217" s="425" t="s">
        <v>538</v>
      </c>
      <c r="C217" s="426">
        <f>SUM(C211+C212+C216)</f>
        <v>78055</v>
      </c>
      <c r="D217" s="426">
        <f>SUM(D211+D212+D216)</f>
        <v>63460</v>
      </c>
      <c r="E217" s="1028">
        <f t="shared" si="5"/>
        <v>0.8130164627506246</v>
      </c>
    </row>
    <row r="218" spans="1:6" ht="12">
      <c r="A218" s="395"/>
      <c r="B218" s="427" t="s">
        <v>871</v>
      </c>
      <c r="C218" s="402">
        <v>42444</v>
      </c>
      <c r="D218" s="402">
        <v>47067</v>
      </c>
      <c r="E218" s="403">
        <f t="shared" si="5"/>
        <v>1.108919988690981</v>
      </c>
      <c r="F218" s="1000"/>
    </row>
    <row r="219" spans="1:6" ht="12">
      <c r="A219" s="395"/>
      <c r="B219" s="427" t="s">
        <v>872</v>
      </c>
      <c r="C219" s="402">
        <v>12315</v>
      </c>
      <c r="D219" s="402">
        <v>12768</v>
      </c>
      <c r="E219" s="403">
        <f t="shared" si="5"/>
        <v>1.0367844092570035</v>
      </c>
      <c r="F219" s="1000"/>
    </row>
    <row r="220" spans="1:5" ht="12">
      <c r="A220" s="395"/>
      <c r="B220" s="427" t="s">
        <v>873</v>
      </c>
      <c r="C220" s="402">
        <v>23296</v>
      </c>
      <c r="D220" s="402">
        <v>2383</v>
      </c>
      <c r="E220" s="403">
        <f t="shared" si="5"/>
        <v>0.10229223901098901</v>
      </c>
    </row>
    <row r="221" spans="1:5" ht="12">
      <c r="A221" s="395"/>
      <c r="B221" s="428" t="s">
        <v>875</v>
      </c>
      <c r="C221" s="402"/>
      <c r="D221" s="402"/>
      <c r="E221" s="403"/>
    </row>
    <row r="222" spans="1:5" ht="12.75" thickBot="1">
      <c r="A222" s="395"/>
      <c r="B222" s="429" t="s">
        <v>874</v>
      </c>
      <c r="C222" s="402"/>
      <c r="D222" s="409"/>
      <c r="E222" s="1027"/>
    </row>
    <row r="223" spans="1:5" ht="12.75" thickBot="1">
      <c r="A223" s="395"/>
      <c r="B223" s="430" t="s">
        <v>520</v>
      </c>
      <c r="C223" s="411">
        <f>SUM(C218:C222)</f>
        <v>78055</v>
      </c>
      <c r="D223" s="411">
        <f>SUM(D218:D222)</f>
        <v>62218</v>
      </c>
      <c r="E223" s="1028">
        <f>SUM(D223/C223)</f>
        <v>0.7971046057267311</v>
      </c>
    </row>
    <row r="224" spans="1:5" ht="12">
      <c r="A224" s="395"/>
      <c r="B224" s="427" t="s">
        <v>777</v>
      </c>
      <c r="C224" s="402"/>
      <c r="D224" s="402">
        <v>1242</v>
      </c>
      <c r="E224" s="403"/>
    </row>
    <row r="225" spans="1:5" ht="12">
      <c r="A225" s="395"/>
      <c r="B225" s="427" t="s">
        <v>778</v>
      </c>
      <c r="C225" s="402"/>
      <c r="D225" s="402"/>
      <c r="E225" s="403"/>
    </row>
    <row r="226" spans="1:5" ht="12.75" thickBot="1">
      <c r="A226" s="395"/>
      <c r="B226" s="429" t="s">
        <v>878</v>
      </c>
      <c r="C226" s="402"/>
      <c r="D226" s="409"/>
      <c r="E226" s="1027"/>
    </row>
    <row r="227" spans="1:5" ht="12.75" thickBot="1">
      <c r="A227" s="395"/>
      <c r="B227" s="431" t="s">
        <v>527</v>
      </c>
      <c r="C227" s="411">
        <f>SUM(C224:C226)</f>
        <v>0</v>
      </c>
      <c r="D227" s="411">
        <f>SUM(D224:D226)</f>
        <v>1242</v>
      </c>
      <c r="E227" s="1029"/>
    </row>
    <row r="228" spans="1:5" ht="14.25" thickBot="1">
      <c r="A228" s="392"/>
      <c r="B228" s="432" t="s">
        <v>591</v>
      </c>
      <c r="C228" s="426">
        <f>SUM(C223+C227)</f>
        <v>78055</v>
      </c>
      <c r="D228" s="426">
        <f>SUM(D223+D227)</f>
        <v>63460</v>
      </c>
      <c r="E228" s="1028">
        <f>SUM(D228/C228)</f>
        <v>0.8130164627506246</v>
      </c>
    </row>
    <row r="229" spans="1:5" ht="13.5">
      <c r="A229" s="275">
        <v>2345</v>
      </c>
      <c r="B229" s="435" t="s">
        <v>884</v>
      </c>
      <c r="C229" s="402"/>
      <c r="D229" s="402"/>
      <c r="E229" s="403"/>
    </row>
    <row r="230" spans="1:5" ht="12" customHeight="1">
      <c r="A230" s="395"/>
      <c r="B230" s="397" t="s">
        <v>701</v>
      </c>
      <c r="C230" s="395"/>
      <c r="D230" s="395"/>
      <c r="E230" s="403"/>
    </row>
    <row r="231" spans="1:5" ht="12.75" thickBot="1">
      <c r="A231" s="395"/>
      <c r="B231" s="398" t="s">
        <v>702</v>
      </c>
      <c r="C231" s="706"/>
      <c r="D231" s="706"/>
      <c r="E231" s="1027"/>
    </row>
    <row r="232" spans="1:5" ht="12.75" thickBot="1">
      <c r="A232" s="395"/>
      <c r="B232" s="400" t="s">
        <v>719</v>
      </c>
      <c r="C232" s="707"/>
      <c r="D232" s="707"/>
      <c r="E232" s="1029"/>
    </row>
    <row r="233" spans="1:5" ht="12">
      <c r="A233" s="395"/>
      <c r="B233" s="397" t="s">
        <v>704</v>
      </c>
      <c r="C233" s="402"/>
      <c r="D233" s="402"/>
      <c r="E233" s="403"/>
    </row>
    <row r="234" spans="1:5" ht="12.75">
      <c r="A234" s="395"/>
      <c r="B234" s="404" t="s">
        <v>705</v>
      </c>
      <c r="C234" s="405"/>
      <c r="D234" s="405"/>
      <c r="E234" s="403"/>
    </row>
    <row r="235" spans="1:5" ht="12.75">
      <c r="A235" s="395"/>
      <c r="B235" s="404" t="s">
        <v>706</v>
      </c>
      <c r="C235" s="405"/>
      <c r="D235" s="405"/>
      <c r="E235" s="403"/>
    </row>
    <row r="236" spans="1:5" ht="12">
      <c r="A236" s="395"/>
      <c r="B236" s="406" t="s">
        <v>707</v>
      </c>
      <c r="C236" s="402"/>
      <c r="D236" s="402"/>
      <c r="E236" s="403"/>
    </row>
    <row r="237" spans="1:5" ht="12">
      <c r="A237" s="395"/>
      <c r="B237" s="406" t="s">
        <v>708</v>
      </c>
      <c r="C237" s="402">
        <v>6961</v>
      </c>
      <c r="D237" s="402"/>
      <c r="E237" s="403">
        <f>SUM(D237/C237)</f>
        <v>0</v>
      </c>
    </row>
    <row r="238" spans="1:5" ht="12">
      <c r="A238" s="395"/>
      <c r="B238" s="406" t="s">
        <v>709</v>
      </c>
      <c r="C238" s="402">
        <v>1876</v>
      </c>
      <c r="D238" s="402"/>
      <c r="E238" s="403">
        <f>SUM(D238/C238)</f>
        <v>0</v>
      </c>
    </row>
    <row r="239" spans="1:5" ht="12">
      <c r="A239" s="395"/>
      <c r="B239" s="407" t="s">
        <v>710</v>
      </c>
      <c r="C239" s="402"/>
      <c r="D239" s="402"/>
      <c r="E239" s="403"/>
    </row>
    <row r="240" spans="1:5" ht="12.75" thickBot="1">
      <c r="A240" s="395"/>
      <c r="B240" s="408" t="s">
        <v>711</v>
      </c>
      <c r="C240" s="402">
        <v>200</v>
      </c>
      <c r="D240" s="402"/>
      <c r="E240" s="1027">
        <f>SUM(D240/C240)</f>
        <v>0</v>
      </c>
    </row>
    <row r="241" spans="1:5" ht="12.75" thickBot="1">
      <c r="A241" s="395"/>
      <c r="B241" s="410" t="s">
        <v>895</v>
      </c>
      <c r="C241" s="411">
        <f>SUM(C233+C236+C237+C238+C240)</f>
        <v>9037</v>
      </c>
      <c r="D241" s="411"/>
      <c r="E241" s="1028">
        <f>SUM(D241/C241)</f>
        <v>0</v>
      </c>
    </row>
    <row r="242" spans="1:5" ht="13.5" thickBot="1">
      <c r="A242" s="395"/>
      <c r="B242" s="413" t="s">
        <v>528</v>
      </c>
      <c r="C242" s="414">
        <f>SUM(C241+C232)</f>
        <v>9037</v>
      </c>
      <c r="D242" s="1063"/>
      <c r="E242" s="1028">
        <f>SUM(D242/C242)</f>
        <v>0</v>
      </c>
    </row>
    <row r="243" spans="1:5" ht="12.75" thickBot="1">
      <c r="A243" s="395"/>
      <c r="B243" s="415" t="s">
        <v>529</v>
      </c>
      <c r="C243" s="416"/>
      <c r="D243" s="1064"/>
      <c r="E243" s="1029"/>
    </row>
    <row r="244" spans="1:5" ht="12">
      <c r="A244" s="395"/>
      <c r="B244" s="417" t="s">
        <v>712</v>
      </c>
      <c r="C244" s="418"/>
      <c r="D244" s="418"/>
      <c r="E244" s="403"/>
    </row>
    <row r="245" spans="1:6" ht="12">
      <c r="A245" s="395"/>
      <c r="B245" s="419" t="s">
        <v>716</v>
      </c>
      <c r="C245" s="1009">
        <v>61020</v>
      </c>
      <c r="D245" s="1009">
        <v>59842</v>
      </c>
      <c r="E245" s="403">
        <f aca="true" t="shared" si="6" ref="E245:E251">SUM(D245/C245)</f>
        <v>0.9806948541461816</v>
      </c>
      <c r="F245" s="1000"/>
    </row>
    <row r="246" spans="1:6" ht="12.75" thickBot="1">
      <c r="A246" s="395"/>
      <c r="B246" s="420" t="s">
        <v>717</v>
      </c>
      <c r="C246" s="409">
        <v>3023</v>
      </c>
      <c r="D246" s="409"/>
      <c r="E246" s="1027">
        <f t="shared" si="6"/>
        <v>0</v>
      </c>
      <c r="F246" s="1000"/>
    </row>
    <row r="247" spans="1:5" ht="13.5" thickBot="1">
      <c r="A247" s="395"/>
      <c r="B247" s="421" t="s">
        <v>521</v>
      </c>
      <c r="C247" s="422">
        <f>SUM(C244:C246)</f>
        <v>64043</v>
      </c>
      <c r="D247" s="422">
        <f>SUM(D244:D246)</f>
        <v>59842</v>
      </c>
      <c r="E247" s="1028">
        <f t="shared" si="6"/>
        <v>0.9344034476835876</v>
      </c>
    </row>
    <row r="248" spans="1:5" ht="14.25" thickBot="1">
      <c r="A248" s="395"/>
      <c r="B248" s="425" t="s">
        <v>538</v>
      </c>
      <c r="C248" s="426">
        <f>SUM(C242+C243+C247)</f>
        <v>73080</v>
      </c>
      <c r="D248" s="426">
        <f>SUM(D242+D243+D247)</f>
        <v>59842</v>
      </c>
      <c r="E248" s="1028">
        <f t="shared" si="6"/>
        <v>0.818856048166393</v>
      </c>
    </row>
    <row r="249" spans="1:6" ht="12">
      <c r="A249" s="395"/>
      <c r="B249" s="427" t="s">
        <v>871</v>
      </c>
      <c r="C249" s="402">
        <v>40543</v>
      </c>
      <c r="D249" s="402">
        <v>44476</v>
      </c>
      <c r="E249" s="403">
        <f t="shared" si="6"/>
        <v>1.0970081148410329</v>
      </c>
      <c r="F249" s="1000"/>
    </row>
    <row r="250" spans="1:6" ht="12">
      <c r="A250" s="395"/>
      <c r="B250" s="427" t="s">
        <v>872</v>
      </c>
      <c r="C250" s="402">
        <v>11096</v>
      </c>
      <c r="D250" s="402">
        <v>12030</v>
      </c>
      <c r="E250" s="403">
        <f t="shared" si="6"/>
        <v>1.084174477289113</v>
      </c>
      <c r="F250" s="1000"/>
    </row>
    <row r="251" spans="1:5" ht="12">
      <c r="A251" s="395"/>
      <c r="B251" s="427" t="s">
        <v>873</v>
      </c>
      <c r="C251" s="402">
        <v>20806</v>
      </c>
      <c r="D251" s="402">
        <v>2568</v>
      </c>
      <c r="E251" s="403">
        <f t="shared" si="6"/>
        <v>0.12342593482649236</v>
      </c>
    </row>
    <row r="252" spans="1:5" ht="12">
      <c r="A252" s="395"/>
      <c r="B252" s="428" t="s">
        <v>875</v>
      </c>
      <c r="C252" s="402"/>
      <c r="D252" s="402"/>
      <c r="E252" s="403"/>
    </row>
    <row r="253" spans="1:5" ht="12.75" thickBot="1">
      <c r="A253" s="395"/>
      <c r="B253" s="429" t="s">
        <v>874</v>
      </c>
      <c r="C253" s="402"/>
      <c r="D253" s="402"/>
      <c r="E253" s="1027"/>
    </row>
    <row r="254" spans="1:5" ht="12.75" thickBot="1">
      <c r="A254" s="395"/>
      <c r="B254" s="430" t="s">
        <v>520</v>
      </c>
      <c r="C254" s="411">
        <f>SUM(C249:C253)</f>
        <v>72445</v>
      </c>
      <c r="D254" s="411">
        <f>SUM(D249:D253)</f>
        <v>59074</v>
      </c>
      <c r="E254" s="1029">
        <f>SUM(D254/C254)</f>
        <v>0.8154323969908206</v>
      </c>
    </row>
    <row r="255" spans="1:5" ht="12">
      <c r="A255" s="395"/>
      <c r="B255" s="427" t="s">
        <v>777</v>
      </c>
      <c r="C255" s="402">
        <v>635</v>
      </c>
      <c r="D255" s="402">
        <v>768</v>
      </c>
      <c r="E255" s="403">
        <f>SUM(D255/C255)</f>
        <v>1.2094488188976378</v>
      </c>
    </row>
    <row r="256" spans="1:5" ht="12">
      <c r="A256" s="395"/>
      <c r="B256" s="427" t="s">
        <v>778</v>
      </c>
      <c r="C256" s="402"/>
      <c r="D256" s="402"/>
      <c r="E256" s="403"/>
    </row>
    <row r="257" spans="1:5" ht="12.75" thickBot="1">
      <c r="A257" s="395"/>
      <c r="B257" s="429" t="s">
        <v>878</v>
      </c>
      <c r="C257" s="402"/>
      <c r="D257" s="402"/>
      <c r="E257" s="1027"/>
    </row>
    <row r="258" spans="1:5" ht="12.75" thickBot="1">
      <c r="A258" s="395"/>
      <c r="B258" s="431" t="s">
        <v>527</v>
      </c>
      <c r="C258" s="411">
        <f>SUM(C255:C257)</f>
        <v>635</v>
      </c>
      <c r="D258" s="411">
        <f>SUM(D255:D257)</f>
        <v>768</v>
      </c>
      <c r="E258" s="1028">
        <f>SUM(D258/C258)</f>
        <v>1.2094488188976378</v>
      </c>
    </row>
    <row r="259" spans="1:5" ht="14.25" thickBot="1">
      <c r="A259" s="392"/>
      <c r="B259" s="432" t="s">
        <v>591</v>
      </c>
      <c r="C259" s="426">
        <f>SUM(C254+C258)</f>
        <v>73080</v>
      </c>
      <c r="D259" s="426">
        <f>SUM(D254+D258)</f>
        <v>59842</v>
      </c>
      <c r="E259" s="1028">
        <f>SUM(D259/C259)</f>
        <v>0.818856048166393</v>
      </c>
    </row>
    <row r="260" spans="1:5" ht="13.5">
      <c r="A260" s="275">
        <v>2360</v>
      </c>
      <c r="B260" s="434" t="s">
        <v>885</v>
      </c>
      <c r="C260" s="402"/>
      <c r="D260" s="402"/>
      <c r="E260" s="403"/>
    </row>
    <row r="261" spans="1:5" ht="12.75" customHeight="1">
      <c r="A261" s="395"/>
      <c r="B261" s="397" t="s">
        <v>701</v>
      </c>
      <c r="C261" s="395"/>
      <c r="D261" s="395"/>
      <c r="E261" s="403"/>
    </row>
    <row r="262" spans="1:5" ht="12.75" thickBot="1">
      <c r="A262" s="395"/>
      <c r="B262" s="398" t="s">
        <v>702</v>
      </c>
      <c r="C262" s="706"/>
      <c r="D262" s="706"/>
      <c r="E262" s="1027"/>
    </row>
    <row r="263" spans="1:5" ht="12.75" thickBot="1">
      <c r="A263" s="395"/>
      <c r="B263" s="400" t="s">
        <v>719</v>
      </c>
      <c r="C263" s="707"/>
      <c r="D263" s="707"/>
      <c r="E263" s="1029"/>
    </row>
    <row r="264" spans="1:5" ht="12">
      <c r="A264" s="395"/>
      <c r="B264" s="397" t="s">
        <v>704</v>
      </c>
      <c r="C264" s="402"/>
      <c r="D264" s="402"/>
      <c r="E264" s="403"/>
    </row>
    <row r="265" spans="1:5" ht="12.75">
      <c r="A265" s="395"/>
      <c r="B265" s="404" t="s">
        <v>705</v>
      </c>
      <c r="C265" s="405"/>
      <c r="D265" s="405"/>
      <c r="E265" s="403"/>
    </row>
    <row r="266" spans="1:5" ht="12.75">
      <c r="A266" s="395"/>
      <c r="B266" s="404" t="s">
        <v>706</v>
      </c>
      <c r="C266" s="405"/>
      <c r="D266" s="405"/>
      <c r="E266" s="403"/>
    </row>
    <row r="267" spans="1:5" ht="12">
      <c r="A267" s="395"/>
      <c r="B267" s="406" t="s">
        <v>707</v>
      </c>
      <c r="C267" s="402"/>
      <c r="D267" s="402"/>
      <c r="E267" s="403"/>
    </row>
    <row r="268" spans="1:5" ht="12">
      <c r="A268" s="395"/>
      <c r="B268" s="406" t="s">
        <v>708</v>
      </c>
      <c r="C268" s="402">
        <v>4923</v>
      </c>
      <c r="D268" s="402"/>
      <c r="E268" s="403">
        <f>SUM(D268/C268)</f>
        <v>0</v>
      </c>
    </row>
    <row r="269" spans="1:5" ht="12">
      <c r="A269" s="395"/>
      <c r="B269" s="406" t="s">
        <v>709</v>
      </c>
      <c r="C269" s="402">
        <v>1318</v>
      </c>
      <c r="D269" s="402"/>
      <c r="E269" s="403">
        <f>SUM(D269/C269)</f>
        <v>0</v>
      </c>
    </row>
    <row r="270" spans="1:5" ht="12">
      <c r="A270" s="395"/>
      <c r="B270" s="407" t="s">
        <v>710</v>
      </c>
      <c r="C270" s="402"/>
      <c r="D270" s="402"/>
      <c r="E270" s="403"/>
    </row>
    <row r="271" spans="1:5" ht="12.75" thickBot="1">
      <c r="A271" s="395"/>
      <c r="B271" s="408" t="s">
        <v>711</v>
      </c>
      <c r="C271" s="402"/>
      <c r="D271" s="402"/>
      <c r="E271" s="1027"/>
    </row>
    <row r="272" spans="1:5" ht="12.75" thickBot="1">
      <c r="A272" s="395"/>
      <c r="B272" s="410" t="s">
        <v>895</v>
      </c>
      <c r="C272" s="411">
        <f>SUM(C264+C267+C268+C269+C271)</f>
        <v>6241</v>
      </c>
      <c r="D272" s="411">
        <f>SUM(D264+D267+D268+D269+D271)</f>
        <v>0</v>
      </c>
      <c r="E272" s="1028">
        <f>SUM(D272/C272)</f>
        <v>0</v>
      </c>
    </row>
    <row r="273" spans="1:5" ht="13.5" thickBot="1">
      <c r="A273" s="395"/>
      <c r="B273" s="413" t="s">
        <v>528</v>
      </c>
      <c r="C273" s="414">
        <f>SUM(C272+C263)</f>
        <v>6241</v>
      </c>
      <c r="D273" s="1063"/>
      <c r="E273" s="1028">
        <f>SUM(D273/C273)</f>
        <v>0</v>
      </c>
    </row>
    <row r="274" spans="1:5" ht="12.75" thickBot="1">
      <c r="A274" s="395"/>
      <c r="B274" s="415" t="s">
        <v>529</v>
      </c>
      <c r="C274" s="416"/>
      <c r="D274" s="1064"/>
      <c r="E274" s="1029"/>
    </row>
    <row r="275" spans="1:5" ht="12">
      <c r="A275" s="395"/>
      <c r="B275" s="417" t="s">
        <v>712</v>
      </c>
      <c r="C275" s="692"/>
      <c r="D275" s="692"/>
      <c r="E275" s="403"/>
    </row>
    <row r="276" spans="1:6" ht="12">
      <c r="A276" s="395"/>
      <c r="B276" s="419" t="s">
        <v>716</v>
      </c>
      <c r="C276" s="1009">
        <v>64516</v>
      </c>
      <c r="D276" s="1009">
        <v>58443</v>
      </c>
      <c r="E276" s="403">
        <f aca="true" t="shared" si="7" ref="E276:E282">SUM(D276/C276)</f>
        <v>0.9058683117366235</v>
      </c>
      <c r="F276" s="1000"/>
    </row>
    <row r="277" spans="1:6" ht="12.75" thickBot="1">
      <c r="A277" s="395"/>
      <c r="B277" s="420" t="s">
        <v>717</v>
      </c>
      <c r="C277" s="1010">
        <v>5905</v>
      </c>
      <c r="D277" s="1010"/>
      <c r="E277" s="1027">
        <f t="shared" si="7"/>
        <v>0</v>
      </c>
      <c r="F277" s="1000"/>
    </row>
    <row r="278" spans="1:5" ht="13.5" thickBot="1">
      <c r="A278" s="395"/>
      <c r="B278" s="421" t="s">
        <v>521</v>
      </c>
      <c r="C278" s="422">
        <f>SUM(C275:C277)</f>
        <v>70421</v>
      </c>
      <c r="D278" s="422">
        <f>SUM(D275:D277)</f>
        <v>58443</v>
      </c>
      <c r="E278" s="1028">
        <f t="shared" si="7"/>
        <v>0.8299086920094858</v>
      </c>
    </row>
    <row r="279" spans="1:5" ht="14.25" thickBot="1">
      <c r="A279" s="395"/>
      <c r="B279" s="425" t="s">
        <v>538</v>
      </c>
      <c r="C279" s="426">
        <f>SUM(C273+C274+C278)</f>
        <v>76662</v>
      </c>
      <c r="D279" s="426">
        <f>SUM(D273+D274+D278)</f>
        <v>58443</v>
      </c>
      <c r="E279" s="1028">
        <f t="shared" si="7"/>
        <v>0.7623464036941379</v>
      </c>
    </row>
    <row r="280" spans="1:5" ht="12">
      <c r="A280" s="395"/>
      <c r="B280" s="427" t="s">
        <v>871</v>
      </c>
      <c r="C280" s="402">
        <v>42204</v>
      </c>
      <c r="D280" s="402">
        <v>43182</v>
      </c>
      <c r="E280" s="403">
        <f t="shared" si="7"/>
        <v>1.0231731589422803</v>
      </c>
    </row>
    <row r="281" spans="1:5" ht="12">
      <c r="A281" s="395"/>
      <c r="B281" s="427" t="s">
        <v>872</v>
      </c>
      <c r="C281" s="402">
        <v>12046</v>
      </c>
      <c r="D281" s="402">
        <v>11719</v>
      </c>
      <c r="E281" s="403">
        <f t="shared" si="7"/>
        <v>0.9728540594388179</v>
      </c>
    </row>
    <row r="282" spans="1:5" ht="12">
      <c r="A282" s="395"/>
      <c r="B282" s="427" t="s">
        <v>873</v>
      </c>
      <c r="C282" s="402">
        <v>22412</v>
      </c>
      <c r="D282" s="402">
        <v>2944</v>
      </c>
      <c r="E282" s="403">
        <f t="shared" si="7"/>
        <v>0.1313582009637694</v>
      </c>
    </row>
    <row r="283" spans="1:5" ht="12">
      <c r="A283" s="395"/>
      <c r="B283" s="428" t="s">
        <v>875</v>
      </c>
      <c r="C283" s="402"/>
      <c r="D283" s="402"/>
      <c r="E283" s="403"/>
    </row>
    <row r="284" spans="1:5" ht="12.75" thickBot="1">
      <c r="A284" s="395"/>
      <c r="B284" s="429" t="s">
        <v>874</v>
      </c>
      <c r="C284" s="402"/>
      <c r="D284" s="402"/>
      <c r="E284" s="1027"/>
    </row>
    <row r="285" spans="1:5" ht="12.75" thickBot="1">
      <c r="A285" s="395"/>
      <c r="B285" s="430" t="s">
        <v>520</v>
      </c>
      <c r="C285" s="411">
        <f>SUM(C280:C284)</f>
        <v>76662</v>
      </c>
      <c r="D285" s="411">
        <f>SUM(D280:D284)</f>
        <v>57845</v>
      </c>
      <c r="E285" s="1074">
        <f>SUM(D285/C285)</f>
        <v>0.7545459288826276</v>
      </c>
    </row>
    <row r="286" spans="1:5" ht="12">
      <c r="A286" s="395"/>
      <c r="B286" s="427" t="s">
        <v>777</v>
      </c>
      <c r="C286" s="402"/>
      <c r="D286" s="402">
        <v>598</v>
      </c>
      <c r="E286" s="403"/>
    </row>
    <row r="287" spans="1:5" ht="12">
      <c r="A287" s="395"/>
      <c r="B287" s="427" t="s">
        <v>778</v>
      </c>
      <c r="C287" s="402"/>
      <c r="D287" s="402"/>
      <c r="E287" s="403"/>
    </row>
    <row r="288" spans="1:5" ht="12.75" thickBot="1">
      <c r="A288" s="395"/>
      <c r="B288" s="429" t="s">
        <v>878</v>
      </c>
      <c r="C288" s="402"/>
      <c r="D288" s="402"/>
      <c r="E288" s="1027"/>
    </row>
    <row r="289" spans="1:5" ht="12.75" thickBot="1">
      <c r="A289" s="395"/>
      <c r="B289" s="431" t="s">
        <v>527</v>
      </c>
      <c r="C289" s="411">
        <f>SUM(C286:C288)</f>
        <v>0</v>
      </c>
      <c r="D289" s="411">
        <f>SUM(D286:D288)</f>
        <v>598</v>
      </c>
      <c r="E289" s="1029"/>
    </row>
    <row r="290" spans="1:5" ht="14.25" thickBot="1">
      <c r="A290" s="392"/>
      <c r="B290" s="432" t="s">
        <v>591</v>
      </c>
      <c r="C290" s="426">
        <f>SUM(C285+C289)</f>
        <v>76662</v>
      </c>
      <c r="D290" s="426">
        <f>SUM(D285+D289)</f>
        <v>58443</v>
      </c>
      <c r="E290" s="1028">
        <f>SUM(D290/C290)</f>
        <v>0.7623464036941379</v>
      </c>
    </row>
    <row r="291" spans="1:5" ht="13.5">
      <c r="A291" s="434">
        <v>2499</v>
      </c>
      <c r="B291" s="278" t="s">
        <v>886</v>
      </c>
      <c r="C291" s="436"/>
      <c r="D291" s="436"/>
      <c r="E291" s="403"/>
    </row>
    <row r="292" spans="1:5" ht="12.75" customHeight="1">
      <c r="A292" s="434"/>
      <c r="B292" s="397" t="s">
        <v>701</v>
      </c>
      <c r="C292" s="395"/>
      <c r="D292" s="395"/>
      <c r="E292" s="403"/>
    </row>
    <row r="293" spans="1:5" ht="12.75" customHeight="1" thickBot="1">
      <c r="A293" s="434"/>
      <c r="B293" s="398" t="s">
        <v>702</v>
      </c>
      <c r="C293" s="442">
        <f>C42+C75+C106+C138+C169+C200+C231+C262+C11</f>
        <v>0</v>
      </c>
      <c r="D293" s="442">
        <f>D42+D75+D106+D138+D169+D200+D231+D262+D11</f>
        <v>0</v>
      </c>
      <c r="E293" s="1027"/>
    </row>
    <row r="294" spans="1:5" ht="12.75" customHeight="1" thickBot="1">
      <c r="A294" s="434"/>
      <c r="B294" s="400" t="s">
        <v>719</v>
      </c>
      <c r="C294" s="443">
        <f>SUM(C293)</f>
        <v>0</v>
      </c>
      <c r="D294" s="443">
        <f>SUM(D293)</f>
        <v>0</v>
      </c>
      <c r="E294" s="1029"/>
    </row>
    <row r="295" spans="1:5" ht="12.75" customHeight="1">
      <c r="A295" s="434"/>
      <c r="B295" s="397" t="s">
        <v>704</v>
      </c>
      <c r="C295" s="402">
        <f aca="true" t="shared" si="8" ref="C295:D300">SUM(C13+C44+C77+C108+C140+C171+C202+C233+C264)</f>
        <v>360</v>
      </c>
      <c r="D295" s="402">
        <f t="shared" si="8"/>
        <v>0</v>
      </c>
      <c r="E295" s="403">
        <f>SUM(D295/C295)</f>
        <v>0</v>
      </c>
    </row>
    <row r="296" spans="1:5" ht="12.75" customHeight="1">
      <c r="A296" s="434"/>
      <c r="B296" s="404" t="s">
        <v>705</v>
      </c>
      <c r="C296" s="405">
        <f t="shared" si="8"/>
        <v>0</v>
      </c>
      <c r="D296" s="405">
        <f t="shared" si="8"/>
        <v>0</v>
      </c>
      <c r="E296" s="403"/>
    </row>
    <row r="297" spans="1:5" ht="12.75" customHeight="1">
      <c r="A297" s="434"/>
      <c r="B297" s="404" t="s">
        <v>706</v>
      </c>
      <c r="C297" s="405">
        <f t="shared" si="8"/>
        <v>360</v>
      </c>
      <c r="D297" s="405">
        <f t="shared" si="8"/>
        <v>0</v>
      </c>
      <c r="E297" s="403">
        <f>SUM(D297/C297)</f>
        <v>0</v>
      </c>
    </row>
    <row r="298" spans="1:5" ht="12.75" customHeight="1">
      <c r="A298" s="434"/>
      <c r="B298" s="406" t="s">
        <v>707</v>
      </c>
      <c r="C298" s="402">
        <f t="shared" si="8"/>
        <v>315</v>
      </c>
      <c r="D298" s="402">
        <f t="shared" si="8"/>
        <v>0</v>
      </c>
      <c r="E298" s="403">
        <f>SUM(D298/C298)</f>
        <v>0</v>
      </c>
    </row>
    <row r="299" spans="1:5" ht="12.75" customHeight="1">
      <c r="A299" s="434"/>
      <c r="B299" s="406" t="s">
        <v>708</v>
      </c>
      <c r="C299" s="402">
        <f t="shared" si="8"/>
        <v>63516</v>
      </c>
      <c r="D299" s="402">
        <f t="shared" si="8"/>
        <v>0</v>
      </c>
      <c r="E299" s="403">
        <f>SUM(D299/C299)</f>
        <v>0</v>
      </c>
    </row>
    <row r="300" spans="1:5" ht="13.5" customHeight="1">
      <c r="A300" s="434"/>
      <c r="B300" s="406" t="s">
        <v>709</v>
      </c>
      <c r="C300" s="402">
        <f t="shared" si="8"/>
        <v>17112</v>
      </c>
      <c r="D300" s="402">
        <f t="shared" si="8"/>
        <v>0</v>
      </c>
      <c r="E300" s="403">
        <f>SUM(D300/C300)</f>
        <v>0</v>
      </c>
    </row>
    <row r="301" spans="1:5" ht="12.75" customHeight="1">
      <c r="A301" s="434"/>
      <c r="B301" s="406" t="s">
        <v>900</v>
      </c>
      <c r="C301" s="402">
        <f>C114+C50</f>
        <v>0</v>
      </c>
      <c r="D301" s="402">
        <f>D114+D50</f>
        <v>0</v>
      </c>
      <c r="E301" s="403"/>
    </row>
    <row r="302" spans="1:5" ht="12.75" customHeight="1">
      <c r="A302" s="434"/>
      <c r="B302" s="407" t="s">
        <v>710</v>
      </c>
      <c r="C302" s="402">
        <f>SUM(C19+C51+C83+C115+C146+C177+C208+C239+C270)</f>
        <v>0</v>
      </c>
      <c r="D302" s="402">
        <f>SUM(D19+D51+D83+D115+D146+D177+D208+D239+D270)</f>
        <v>0</v>
      </c>
      <c r="E302" s="403"/>
    </row>
    <row r="303" spans="1:5" ht="12.75" customHeight="1" thickBot="1">
      <c r="A303" s="434"/>
      <c r="B303" s="408" t="s">
        <v>711</v>
      </c>
      <c r="C303" s="402">
        <f>SUM(C20+C52+C84+C116+C147+C178+C209+C240+C271)</f>
        <v>1200</v>
      </c>
      <c r="D303" s="402">
        <f>SUM(D20+D52+D84+D116+D147+D178+D209+D240+D271)</f>
        <v>0</v>
      </c>
      <c r="E303" s="1027">
        <f>SUM(D303/C303)</f>
        <v>0</v>
      </c>
    </row>
    <row r="304" spans="1:5" ht="12.75" customHeight="1" thickBot="1">
      <c r="A304" s="434"/>
      <c r="B304" s="410" t="s">
        <v>895</v>
      </c>
      <c r="C304" s="411">
        <f>SUM(C295+C298+C299+C300+C303+C301)</f>
        <v>82503</v>
      </c>
      <c r="D304" s="411">
        <f>SUM(D295+D298+D299+D300+D303+D301)</f>
        <v>0</v>
      </c>
      <c r="E304" s="1028">
        <f>SUM(D304/C304)</f>
        <v>0</v>
      </c>
    </row>
    <row r="305" spans="1:5" ht="12.75" customHeight="1" thickBot="1">
      <c r="A305" s="434"/>
      <c r="B305" s="413" t="s">
        <v>528</v>
      </c>
      <c r="C305" s="414">
        <f>SUM(C304+C294)</f>
        <v>82503</v>
      </c>
      <c r="D305" s="414">
        <f>SUM(D304+D294)</f>
        <v>0</v>
      </c>
      <c r="E305" s="1028">
        <f>SUM(D305/C305)</f>
        <v>0</v>
      </c>
    </row>
    <row r="306" spans="1:5" ht="12.75" customHeight="1" thickBot="1">
      <c r="A306" s="434"/>
      <c r="B306" s="415" t="s">
        <v>529</v>
      </c>
      <c r="C306" s="416"/>
      <c r="D306" s="416"/>
      <c r="E306" s="1029"/>
    </row>
    <row r="307" spans="1:5" ht="12.75" customHeight="1">
      <c r="A307" s="434"/>
      <c r="B307" s="417" t="s">
        <v>712</v>
      </c>
      <c r="C307" s="418">
        <f aca="true" t="shared" si="9" ref="C307:D309">SUM(C24+C56+C88+C120+C151+C182+C213+C244+C275)</f>
        <v>0</v>
      </c>
      <c r="D307" s="418">
        <f t="shared" si="9"/>
        <v>0</v>
      </c>
      <c r="E307" s="403"/>
    </row>
    <row r="308" spans="1:5" ht="12.75" customHeight="1">
      <c r="A308" s="434"/>
      <c r="B308" s="419" t="s">
        <v>716</v>
      </c>
      <c r="C308" s="402">
        <f t="shared" si="9"/>
        <v>1093533</v>
      </c>
      <c r="D308" s="402">
        <f t="shared" si="9"/>
        <v>951961</v>
      </c>
      <c r="E308" s="403">
        <f aca="true" t="shared" si="10" ref="E308:E314">SUM(D308/C308)</f>
        <v>0.8705370574093328</v>
      </c>
    </row>
    <row r="309" spans="1:5" ht="12.75" customHeight="1" thickBot="1">
      <c r="A309" s="434"/>
      <c r="B309" s="420" t="s">
        <v>717</v>
      </c>
      <c r="C309" s="409">
        <f t="shared" si="9"/>
        <v>90978</v>
      </c>
      <c r="D309" s="409">
        <f t="shared" si="9"/>
        <v>0</v>
      </c>
      <c r="E309" s="1027">
        <f t="shared" si="10"/>
        <v>0</v>
      </c>
    </row>
    <row r="310" spans="1:5" ht="12.75" customHeight="1" thickBot="1">
      <c r="A310" s="434"/>
      <c r="B310" s="421" t="s">
        <v>521</v>
      </c>
      <c r="C310" s="422">
        <f>SUM(C307:C309)</f>
        <v>1184511</v>
      </c>
      <c r="D310" s="422">
        <f>SUM(D307:D309)</f>
        <v>951961</v>
      </c>
      <c r="E310" s="1028">
        <f t="shared" si="10"/>
        <v>0.8036742588291709</v>
      </c>
    </row>
    <row r="311" spans="1:5" ht="12.75" customHeight="1" thickBot="1">
      <c r="A311" s="434"/>
      <c r="B311" s="437" t="s">
        <v>538</v>
      </c>
      <c r="C311" s="438">
        <f>SUM(C305+C306+C310)</f>
        <v>1267014</v>
      </c>
      <c r="D311" s="438">
        <f>SUM(D305+D306+D310)</f>
        <v>951961</v>
      </c>
      <c r="E311" s="1028">
        <f t="shared" si="10"/>
        <v>0.7513421319732853</v>
      </c>
    </row>
    <row r="312" spans="1:5" ht="13.5">
      <c r="A312" s="434"/>
      <c r="B312" s="427" t="s">
        <v>871</v>
      </c>
      <c r="C312" s="402">
        <f aca="true" t="shared" si="11" ref="C312:D316">SUM(C29+C62+C93+C125+C156+C187+C218+C249+C280)</f>
        <v>702642</v>
      </c>
      <c r="D312" s="402">
        <f t="shared" si="11"/>
        <v>699511</v>
      </c>
      <c r="E312" s="403">
        <f t="shared" si="10"/>
        <v>0.99554396122065</v>
      </c>
    </row>
    <row r="313" spans="1:5" ht="12">
      <c r="A313" s="395"/>
      <c r="B313" s="427" t="s">
        <v>872</v>
      </c>
      <c r="C313" s="402">
        <f t="shared" si="11"/>
        <v>198868</v>
      </c>
      <c r="D313" s="402">
        <f t="shared" si="11"/>
        <v>198234</v>
      </c>
      <c r="E313" s="403">
        <f t="shared" si="10"/>
        <v>0.996811955669087</v>
      </c>
    </row>
    <row r="314" spans="1:5" ht="12">
      <c r="A314" s="395"/>
      <c r="B314" s="427" t="s">
        <v>873</v>
      </c>
      <c r="C314" s="402">
        <f t="shared" si="11"/>
        <v>358900</v>
      </c>
      <c r="D314" s="402">
        <f t="shared" si="11"/>
        <v>42177</v>
      </c>
      <c r="E314" s="403">
        <f t="shared" si="10"/>
        <v>0.11751741432153803</v>
      </c>
    </row>
    <row r="315" spans="1:5" ht="12">
      <c r="A315" s="395"/>
      <c r="B315" s="428" t="s">
        <v>875</v>
      </c>
      <c r="C315" s="402">
        <f t="shared" si="11"/>
        <v>0</v>
      </c>
      <c r="D315" s="402">
        <f t="shared" si="11"/>
        <v>0</v>
      </c>
      <c r="E315" s="403"/>
    </row>
    <row r="316" spans="1:5" ht="12.75" thickBot="1">
      <c r="A316" s="395"/>
      <c r="B316" s="429" t="s">
        <v>874</v>
      </c>
      <c r="C316" s="402">
        <f t="shared" si="11"/>
        <v>0</v>
      </c>
      <c r="D316" s="402">
        <f t="shared" si="11"/>
        <v>0</v>
      </c>
      <c r="E316" s="1027"/>
    </row>
    <row r="317" spans="1:5" ht="12.75" thickBot="1">
      <c r="A317" s="395"/>
      <c r="B317" s="430" t="s">
        <v>520</v>
      </c>
      <c r="C317" s="411">
        <f>SUM(C312:C316)</f>
        <v>1260410</v>
      </c>
      <c r="D317" s="411">
        <f>SUM(D312:D316)</f>
        <v>939922</v>
      </c>
      <c r="E317" s="1028">
        <f>SUM(D317/C317)</f>
        <v>0.7457271840115518</v>
      </c>
    </row>
    <row r="318" spans="1:5" ht="12">
      <c r="A318" s="395"/>
      <c r="B318" s="427" t="s">
        <v>777</v>
      </c>
      <c r="C318" s="402">
        <f>SUM(C286+C255+C224+C193+C162+C131+C99+C68+C35)</f>
        <v>6604</v>
      </c>
      <c r="D318" s="402">
        <f>SUM(D286+D255+D224+D193+D162+D131+D99+D68+D35)</f>
        <v>12039</v>
      </c>
      <c r="E318" s="403">
        <f>SUM(D318/C318)</f>
        <v>1.8229860690490611</v>
      </c>
    </row>
    <row r="319" spans="1:5" ht="12">
      <c r="A319" s="395"/>
      <c r="B319" s="427" t="s">
        <v>778</v>
      </c>
      <c r="C319" s="402">
        <f>C36+C69+C100+C132+C163+C194+C225+C256</f>
        <v>0</v>
      </c>
      <c r="D319" s="402">
        <f>D36+D69+D100+D132+D163+D194+D225+D256</f>
        <v>0</v>
      </c>
      <c r="E319" s="403"/>
    </row>
    <row r="320" spans="1:5" ht="12.75" thickBot="1">
      <c r="A320" s="395"/>
      <c r="B320" s="429" t="s">
        <v>878</v>
      </c>
      <c r="C320" s="409"/>
      <c r="D320" s="409"/>
      <c r="E320" s="1027"/>
    </row>
    <row r="321" spans="1:5" ht="12.75" thickBot="1">
      <c r="A321" s="395"/>
      <c r="B321" s="431" t="s">
        <v>527</v>
      </c>
      <c r="C321" s="411">
        <f>SUM(C318:C320)</f>
        <v>6604</v>
      </c>
      <c r="D321" s="411">
        <f>SUM(D318:D320)</f>
        <v>12039</v>
      </c>
      <c r="E321" s="1074">
        <f>SUM(D321/C321)</f>
        <v>1.8229860690490611</v>
      </c>
    </row>
    <row r="322" spans="1:5" ht="14.25" thickBot="1">
      <c r="A322" s="392"/>
      <c r="B322" s="432" t="s">
        <v>591</v>
      </c>
      <c r="C322" s="426">
        <f>SUM(C317+C321)</f>
        <v>1267014</v>
      </c>
      <c r="D322" s="426">
        <f>SUM(D317+D321)</f>
        <v>951961</v>
      </c>
      <c r="E322" s="1028">
        <f>SUM(D322/C322)</f>
        <v>0.7513421319732853</v>
      </c>
    </row>
    <row r="323" spans="1:5" ht="13.5">
      <c r="A323" s="277">
        <v>2795</v>
      </c>
      <c r="B323" s="439" t="s">
        <v>470</v>
      </c>
      <c r="C323" s="440"/>
      <c r="D323" s="440"/>
      <c r="E323" s="403"/>
    </row>
    <row r="324" spans="1:5" ht="12" customHeight="1">
      <c r="A324" s="395"/>
      <c r="B324" s="397" t="s">
        <v>701</v>
      </c>
      <c r="C324" s="395"/>
      <c r="D324" s="395"/>
      <c r="E324" s="403"/>
    </row>
    <row r="325" spans="1:5" ht="12.75" thickBot="1">
      <c r="A325" s="395"/>
      <c r="B325" s="398" t="s">
        <v>702</v>
      </c>
      <c r="C325" s="392"/>
      <c r="D325" s="409"/>
      <c r="E325" s="1027"/>
    </row>
    <row r="326" spans="1:5" ht="12.75" thickBot="1">
      <c r="A326" s="395"/>
      <c r="B326" s="400" t="s">
        <v>719</v>
      </c>
      <c r="C326" s="392"/>
      <c r="D326" s="441"/>
      <c r="E326" s="1028"/>
    </row>
    <row r="327" spans="1:5" ht="12">
      <c r="A327" s="395"/>
      <c r="B327" s="397" t="s">
        <v>704</v>
      </c>
      <c r="C327" s="402">
        <v>38000</v>
      </c>
      <c r="D327" s="402">
        <f>SUM(D328:D329)</f>
        <v>59457</v>
      </c>
      <c r="E327" s="403">
        <f>SUM(D327/C327)</f>
        <v>1.5646578947368421</v>
      </c>
    </row>
    <row r="328" spans="1:5" ht="12.75">
      <c r="A328" s="395"/>
      <c r="B328" s="404" t="s">
        <v>705</v>
      </c>
      <c r="C328" s="405"/>
      <c r="D328" s="405"/>
      <c r="E328" s="403"/>
    </row>
    <row r="329" spans="1:5" ht="12.75">
      <c r="A329" s="395"/>
      <c r="B329" s="404" t="s">
        <v>706</v>
      </c>
      <c r="C329" s="405">
        <v>38000</v>
      </c>
      <c r="D329" s="405">
        <v>59457</v>
      </c>
      <c r="E329" s="403">
        <f>SUM(D329/C329)</f>
        <v>1.5646578947368421</v>
      </c>
    </row>
    <row r="330" spans="1:5" ht="12">
      <c r="A330" s="395"/>
      <c r="B330" s="406" t="s">
        <v>707</v>
      </c>
      <c r="C330" s="402">
        <v>25000</v>
      </c>
      <c r="D330" s="402">
        <v>27715</v>
      </c>
      <c r="E330" s="403">
        <f>SUM(D330/C330)</f>
        <v>1.1086</v>
      </c>
    </row>
    <row r="331" spans="1:5" ht="12">
      <c r="A331" s="395"/>
      <c r="B331" s="406" t="s">
        <v>708</v>
      </c>
      <c r="C331" s="402">
        <v>95500</v>
      </c>
      <c r="D331" s="402">
        <v>146187</v>
      </c>
      <c r="E331" s="403">
        <f>SUM(D331/C331)</f>
        <v>1.5307539267015706</v>
      </c>
    </row>
    <row r="332" spans="1:5" ht="12">
      <c r="A332" s="395"/>
      <c r="B332" s="406" t="s">
        <v>709</v>
      </c>
      <c r="C332" s="402">
        <v>38000</v>
      </c>
      <c r="D332" s="402">
        <v>57991</v>
      </c>
      <c r="E332" s="403">
        <f>SUM(D332/C332)</f>
        <v>1.526078947368421</v>
      </c>
    </row>
    <row r="333" spans="1:5" ht="12">
      <c r="A333" s="395"/>
      <c r="B333" s="407" t="s">
        <v>710</v>
      </c>
      <c r="C333" s="402"/>
      <c r="D333" s="402"/>
      <c r="E333" s="403"/>
    </row>
    <row r="334" spans="1:5" ht="12.75" thickBot="1">
      <c r="A334" s="395"/>
      <c r="B334" s="408" t="s">
        <v>711</v>
      </c>
      <c r="C334" s="402">
        <v>6000</v>
      </c>
      <c r="D334" s="402">
        <v>7200</v>
      </c>
      <c r="E334" s="1027">
        <f>SUM(D334/C334)</f>
        <v>1.2</v>
      </c>
    </row>
    <row r="335" spans="1:5" ht="12.75" thickBot="1">
      <c r="A335" s="395"/>
      <c r="B335" s="410" t="s">
        <v>895</v>
      </c>
      <c r="C335" s="411">
        <f>SUM(C327+C330+C331+C332+C334)</f>
        <v>202500</v>
      </c>
      <c r="D335" s="411">
        <f>SUM(D327+D330+D331+D332+D334)</f>
        <v>298550</v>
      </c>
      <c r="E335" s="1028">
        <f>SUM(D335/C335)</f>
        <v>1.474320987654321</v>
      </c>
    </row>
    <row r="336" spans="1:5" ht="13.5" thickBot="1">
      <c r="A336" s="395"/>
      <c r="B336" s="413" t="s">
        <v>528</v>
      </c>
      <c r="C336" s="414">
        <f>SUM(C335+C326)</f>
        <v>202500</v>
      </c>
      <c r="D336" s="414">
        <f>SUM(D335+D326)</f>
        <v>298550</v>
      </c>
      <c r="E336" s="1074">
        <f>SUM(D336/C336)</f>
        <v>1.474320987654321</v>
      </c>
    </row>
    <row r="337" spans="1:5" ht="12.75" thickBot="1">
      <c r="A337" s="395"/>
      <c r="B337" s="415" t="s">
        <v>529</v>
      </c>
      <c r="C337" s="416"/>
      <c r="D337" s="1064"/>
      <c r="E337" s="1029"/>
    </row>
    <row r="338" spans="1:5" ht="12">
      <c r="A338" s="395"/>
      <c r="B338" s="417" t="s">
        <v>712</v>
      </c>
      <c r="C338" s="418"/>
      <c r="D338" s="418"/>
      <c r="E338" s="403"/>
    </row>
    <row r="339" spans="1:6" ht="12">
      <c r="A339" s="395"/>
      <c r="B339" s="419" t="s">
        <v>716</v>
      </c>
      <c r="C339" s="1009">
        <v>950295</v>
      </c>
      <c r="D339" s="1009">
        <v>1308980</v>
      </c>
      <c r="E339" s="403">
        <f aca="true" t="shared" si="12" ref="E339:E345">SUM(D339/C339)</f>
        <v>1.377445950994165</v>
      </c>
      <c r="F339" s="1000"/>
    </row>
    <row r="340" spans="1:6" ht="12.75" thickBot="1">
      <c r="A340" s="395"/>
      <c r="B340" s="420" t="s">
        <v>717</v>
      </c>
      <c r="C340" s="409">
        <v>183989</v>
      </c>
      <c r="D340" s="409">
        <v>301420</v>
      </c>
      <c r="E340" s="1027">
        <f t="shared" si="12"/>
        <v>1.6382501127784814</v>
      </c>
      <c r="F340" s="1000"/>
    </row>
    <row r="341" spans="1:5" ht="13.5" thickBot="1">
      <c r="A341" s="395"/>
      <c r="B341" s="421" t="s">
        <v>521</v>
      </c>
      <c r="C341" s="422">
        <f>SUM(C338:C340)</f>
        <v>1134284</v>
      </c>
      <c r="D341" s="422">
        <f>SUM(D338:D340)</f>
        <v>1610400</v>
      </c>
      <c r="E341" s="1028">
        <f t="shared" si="12"/>
        <v>1.4197502565495062</v>
      </c>
    </row>
    <row r="342" spans="1:5" ht="14.25" thickBot="1">
      <c r="A342" s="395"/>
      <c r="B342" s="425" t="s">
        <v>538</v>
      </c>
      <c r="C342" s="426">
        <f>SUM(C336+C337+C341)</f>
        <v>1336784</v>
      </c>
      <c r="D342" s="426">
        <f>SUM(D336+D337+D341)</f>
        <v>1908950</v>
      </c>
      <c r="E342" s="1028">
        <f t="shared" si="12"/>
        <v>1.4280167925409042</v>
      </c>
    </row>
    <row r="343" spans="1:6" ht="12">
      <c r="A343" s="395"/>
      <c r="B343" s="427" t="s">
        <v>871</v>
      </c>
      <c r="C343" s="402">
        <v>395948</v>
      </c>
      <c r="D343" s="402">
        <v>525243</v>
      </c>
      <c r="E343" s="403">
        <f t="shared" si="12"/>
        <v>1.3265454049521654</v>
      </c>
      <c r="F343" s="1000"/>
    </row>
    <row r="344" spans="1:6" ht="12">
      <c r="A344" s="395"/>
      <c r="B344" s="427" t="s">
        <v>872</v>
      </c>
      <c r="C344" s="402">
        <v>109164</v>
      </c>
      <c r="D344" s="402">
        <v>150569</v>
      </c>
      <c r="E344" s="403">
        <f t="shared" si="12"/>
        <v>1.3792917078890476</v>
      </c>
      <c r="F344" s="1000"/>
    </row>
    <row r="345" spans="1:5" ht="12">
      <c r="A345" s="395"/>
      <c r="B345" s="427" t="s">
        <v>873</v>
      </c>
      <c r="C345" s="402">
        <v>811672</v>
      </c>
      <c r="D345" s="402">
        <v>1208138</v>
      </c>
      <c r="E345" s="403">
        <f t="shared" si="12"/>
        <v>1.4884559280103293</v>
      </c>
    </row>
    <row r="346" spans="1:5" ht="12">
      <c r="A346" s="395"/>
      <c r="B346" s="428" t="s">
        <v>875</v>
      </c>
      <c r="C346" s="402"/>
      <c r="D346" s="402"/>
      <c r="E346" s="403"/>
    </row>
    <row r="347" spans="1:5" ht="12.75" thickBot="1">
      <c r="A347" s="395"/>
      <c r="B347" s="429" t="s">
        <v>874</v>
      </c>
      <c r="C347" s="402"/>
      <c r="D347" s="402"/>
      <c r="E347" s="1027"/>
    </row>
    <row r="348" spans="1:5" ht="12.75" thickBot="1">
      <c r="A348" s="395"/>
      <c r="B348" s="430" t="s">
        <v>520</v>
      </c>
      <c r="C348" s="411">
        <f>SUM(C343:C347)</f>
        <v>1316784</v>
      </c>
      <c r="D348" s="411">
        <f>SUM(D343:D347)</f>
        <v>1883950</v>
      </c>
      <c r="E348" s="1028">
        <f>SUM(D348/C348)</f>
        <v>1.4307206041385678</v>
      </c>
    </row>
    <row r="349" spans="1:5" ht="12">
      <c r="A349" s="395"/>
      <c r="B349" s="427" t="s">
        <v>777</v>
      </c>
      <c r="C349" s="402">
        <v>20000</v>
      </c>
      <c r="D349" s="402">
        <v>25000</v>
      </c>
      <c r="E349" s="403">
        <f>SUM(D349/C349)</f>
        <v>1.25</v>
      </c>
    </row>
    <row r="350" spans="1:5" ht="12">
      <c r="A350" s="395"/>
      <c r="B350" s="427" t="s">
        <v>778</v>
      </c>
      <c r="C350" s="402"/>
      <c r="D350" s="402"/>
      <c r="E350" s="403"/>
    </row>
    <row r="351" spans="1:5" ht="12.75" thickBot="1">
      <c r="A351" s="395"/>
      <c r="B351" s="429" t="s">
        <v>878</v>
      </c>
      <c r="C351" s="402"/>
      <c r="D351" s="402"/>
      <c r="E351" s="1027"/>
    </row>
    <row r="352" spans="1:5" ht="12.75" thickBot="1">
      <c r="A352" s="395"/>
      <c r="B352" s="431" t="s">
        <v>527</v>
      </c>
      <c r="C352" s="411">
        <f>SUM(C349:C351)</f>
        <v>20000</v>
      </c>
      <c r="D352" s="411">
        <f>SUM(D349:D351)</f>
        <v>25000</v>
      </c>
      <c r="E352" s="1028">
        <f>SUM(D352/C352)</f>
        <v>1.25</v>
      </c>
    </row>
    <row r="353" spans="1:5" ht="14.25" thickBot="1">
      <c r="A353" s="392"/>
      <c r="B353" s="432" t="s">
        <v>591</v>
      </c>
      <c r="C353" s="426">
        <f>SUM(C348+C352)</f>
        <v>1336784</v>
      </c>
      <c r="D353" s="426">
        <f>SUM(D348+D352)</f>
        <v>1908950</v>
      </c>
      <c r="E353" s="1074">
        <f>SUM(D353/C353)</f>
        <v>1.4280167925409042</v>
      </c>
    </row>
    <row r="354" spans="1:5" ht="13.5">
      <c r="A354" s="275">
        <v>2799</v>
      </c>
      <c r="B354" s="278" t="s">
        <v>550</v>
      </c>
      <c r="C354" s="436"/>
      <c r="D354" s="436"/>
      <c r="E354" s="403"/>
    </row>
    <row r="355" spans="1:5" ht="12">
      <c r="A355" s="395"/>
      <c r="B355" s="397" t="s">
        <v>701</v>
      </c>
      <c r="C355" s="395"/>
      <c r="D355" s="395"/>
      <c r="E355" s="403"/>
    </row>
    <row r="356" spans="1:5" ht="12.75" thickBot="1">
      <c r="A356" s="395"/>
      <c r="B356" s="398" t="s">
        <v>702</v>
      </c>
      <c r="C356" s="442">
        <f>C293</f>
        <v>0</v>
      </c>
      <c r="D356" s="442">
        <f>D293+D325</f>
        <v>0</v>
      </c>
      <c r="E356" s="1027"/>
    </row>
    <row r="357" spans="1:5" ht="12.75" thickBot="1">
      <c r="A357" s="395"/>
      <c r="B357" s="400" t="s">
        <v>719</v>
      </c>
      <c r="C357" s="443">
        <f>SUM(C356)</f>
        <v>0</v>
      </c>
      <c r="D357" s="443">
        <f>SUM(D356)</f>
        <v>0</v>
      </c>
      <c r="E357" s="1027"/>
    </row>
    <row r="358" spans="1:5" ht="12">
      <c r="A358" s="395"/>
      <c r="B358" s="397" t="s">
        <v>704</v>
      </c>
      <c r="C358" s="402">
        <f aca="true" t="shared" si="13" ref="C358:C363">SUM(C327+C295)</f>
        <v>38360</v>
      </c>
      <c r="D358" s="402">
        <f>SUM(D359:D360)</f>
        <v>59457</v>
      </c>
      <c r="E358" s="403">
        <f>SUM(D358/C358)</f>
        <v>1.5499739311783107</v>
      </c>
    </row>
    <row r="359" spans="1:5" ht="12.75">
      <c r="A359" s="395"/>
      <c r="B359" s="404" t="s">
        <v>705</v>
      </c>
      <c r="C359" s="405">
        <f t="shared" si="13"/>
        <v>0</v>
      </c>
      <c r="D359" s="405">
        <f>SUM(D328+D296)</f>
        <v>0</v>
      </c>
      <c r="E359" s="403"/>
    </row>
    <row r="360" spans="1:5" ht="12.75">
      <c r="A360" s="395"/>
      <c r="B360" s="404" t="s">
        <v>706</v>
      </c>
      <c r="C360" s="405">
        <f t="shared" si="13"/>
        <v>38360</v>
      </c>
      <c r="D360" s="405">
        <f>SUM(D329+D297)</f>
        <v>59457</v>
      </c>
      <c r="E360" s="403">
        <f>SUM(D360/C360)</f>
        <v>1.5499739311783107</v>
      </c>
    </row>
    <row r="361" spans="1:5" ht="12">
      <c r="A361" s="395"/>
      <c r="B361" s="406" t="s">
        <v>707</v>
      </c>
      <c r="C361" s="402">
        <f t="shared" si="13"/>
        <v>25315</v>
      </c>
      <c r="D361" s="402">
        <f>SUM(D330+D298)</f>
        <v>27715</v>
      </c>
      <c r="E361" s="403">
        <f>SUM(D361/C361)</f>
        <v>1.0948054513134504</v>
      </c>
    </row>
    <row r="362" spans="1:5" ht="12">
      <c r="A362" s="395"/>
      <c r="B362" s="406" t="s">
        <v>708</v>
      </c>
      <c r="C362" s="402">
        <f t="shared" si="13"/>
        <v>159016</v>
      </c>
      <c r="D362" s="402">
        <f>SUM(D331+D299)</f>
        <v>146187</v>
      </c>
      <c r="E362" s="403">
        <f>SUM(D362/C362)</f>
        <v>0.9193225838909292</v>
      </c>
    </row>
    <row r="363" spans="1:5" ht="12">
      <c r="A363" s="395"/>
      <c r="B363" s="406" t="s">
        <v>709</v>
      </c>
      <c r="C363" s="402">
        <f t="shared" si="13"/>
        <v>55112</v>
      </c>
      <c r="D363" s="402">
        <f>SUM(D332+D300)</f>
        <v>57991</v>
      </c>
      <c r="E363" s="403">
        <f>SUM(D363/C363)</f>
        <v>1.0522390767890841</v>
      </c>
    </row>
    <row r="364" spans="1:5" ht="12">
      <c r="A364" s="395"/>
      <c r="B364" s="406" t="s">
        <v>900</v>
      </c>
      <c r="C364" s="402">
        <f>C301</f>
        <v>0</v>
      </c>
      <c r="D364" s="402">
        <f>D301</f>
        <v>0</v>
      </c>
      <c r="E364" s="403"/>
    </row>
    <row r="365" spans="1:5" ht="12">
      <c r="A365" s="395"/>
      <c r="B365" s="407" t="s">
        <v>710</v>
      </c>
      <c r="C365" s="402">
        <f>SUM(C333+C302)</f>
        <v>0</v>
      </c>
      <c r="D365" s="402">
        <f>SUM(D333+D302)</f>
        <v>0</v>
      </c>
      <c r="E365" s="403"/>
    </row>
    <row r="366" spans="1:5" ht="12.75" thickBot="1">
      <c r="A366" s="395"/>
      <c r="B366" s="408" t="s">
        <v>711</v>
      </c>
      <c r="C366" s="402">
        <f>SUM(C334+C303)</f>
        <v>7200</v>
      </c>
      <c r="D366" s="402">
        <f>SUM(D334+D303)</f>
        <v>7200</v>
      </c>
      <c r="E366" s="1027">
        <f>SUM(D366/C366)</f>
        <v>1</v>
      </c>
    </row>
    <row r="367" spans="1:5" ht="12.75" thickBot="1">
      <c r="A367" s="395"/>
      <c r="B367" s="410" t="s">
        <v>895</v>
      </c>
      <c r="C367" s="411">
        <f>SUM(C358+C361+C362+C363+C366+C364)</f>
        <v>285003</v>
      </c>
      <c r="D367" s="411">
        <f>SUM(D358+D361+D362+D363+D366+D364)</f>
        <v>298550</v>
      </c>
      <c r="E367" s="1028">
        <f>SUM(D367/C367)</f>
        <v>1.047532832987723</v>
      </c>
    </row>
    <row r="368" spans="1:5" ht="13.5" thickBot="1">
      <c r="A368" s="395"/>
      <c r="B368" s="413" t="s">
        <v>528</v>
      </c>
      <c r="C368" s="414">
        <f>SUM(C367+C357)</f>
        <v>285003</v>
      </c>
      <c r="D368" s="414">
        <f>SUM(D367+D357)</f>
        <v>298550</v>
      </c>
      <c r="E368" s="1028">
        <f>SUM(D368/C368)</f>
        <v>1.047532832987723</v>
      </c>
    </row>
    <row r="369" spans="1:5" ht="12.75" thickBot="1">
      <c r="A369" s="395"/>
      <c r="B369" s="415" t="s">
        <v>529</v>
      </c>
      <c r="C369" s="416"/>
      <c r="D369" s="416"/>
      <c r="E369" s="1029"/>
    </row>
    <row r="370" spans="1:5" ht="12">
      <c r="A370" s="395"/>
      <c r="B370" s="417" t="s">
        <v>712</v>
      </c>
      <c r="C370" s="418">
        <f aca="true" t="shared" si="14" ref="C370:D372">SUM(C338+C307)</f>
        <v>0</v>
      </c>
      <c r="D370" s="418">
        <f t="shared" si="14"/>
        <v>0</v>
      </c>
      <c r="E370" s="403"/>
    </row>
    <row r="371" spans="1:5" ht="12">
      <c r="A371" s="395"/>
      <c r="B371" s="419" t="s">
        <v>716</v>
      </c>
      <c r="C371" s="402">
        <f t="shared" si="14"/>
        <v>2043828</v>
      </c>
      <c r="D371" s="402">
        <f t="shared" si="14"/>
        <v>2260941</v>
      </c>
      <c r="E371" s="403">
        <f aca="true" t="shared" si="15" ref="E371:E377">SUM(D371/C371)</f>
        <v>1.1062286063210798</v>
      </c>
    </row>
    <row r="372" spans="1:5" ht="12.75" thickBot="1">
      <c r="A372" s="395"/>
      <c r="B372" s="420" t="s">
        <v>717</v>
      </c>
      <c r="C372" s="409">
        <f t="shared" si="14"/>
        <v>274967</v>
      </c>
      <c r="D372" s="409">
        <f t="shared" si="14"/>
        <v>301420</v>
      </c>
      <c r="E372" s="1027">
        <f t="shared" si="15"/>
        <v>1.0962042717853415</v>
      </c>
    </row>
    <row r="373" spans="1:5" ht="13.5" thickBot="1">
      <c r="A373" s="395"/>
      <c r="B373" s="421" t="s">
        <v>521</v>
      </c>
      <c r="C373" s="422">
        <f>SUM(C370:C372)</f>
        <v>2318795</v>
      </c>
      <c r="D373" s="422">
        <f>SUM(D370:D372)</f>
        <v>2562361</v>
      </c>
      <c r="E373" s="1028">
        <f t="shared" si="15"/>
        <v>1.1050399021905775</v>
      </c>
    </row>
    <row r="374" spans="1:5" ht="14.25" thickBot="1">
      <c r="A374" s="395"/>
      <c r="B374" s="425" t="s">
        <v>538</v>
      </c>
      <c r="C374" s="426">
        <f>SUM(C368+C369+C373)</f>
        <v>2603798</v>
      </c>
      <c r="D374" s="426">
        <f>SUM(D368+D369+D373)</f>
        <v>2860911</v>
      </c>
      <c r="E374" s="1028">
        <f t="shared" si="15"/>
        <v>1.098745371184708</v>
      </c>
    </row>
    <row r="375" spans="1:5" ht="12">
      <c r="A375" s="395"/>
      <c r="B375" s="427" t="s">
        <v>871</v>
      </c>
      <c r="C375" s="402">
        <f aca="true" t="shared" si="16" ref="C375:D379">SUM(C343+C312)</f>
        <v>1098590</v>
      </c>
      <c r="D375" s="402">
        <f t="shared" si="16"/>
        <v>1224754</v>
      </c>
      <c r="E375" s="403">
        <f t="shared" si="15"/>
        <v>1.1148417516999063</v>
      </c>
    </row>
    <row r="376" spans="1:5" ht="12">
      <c r="A376" s="395"/>
      <c r="B376" s="427" t="s">
        <v>872</v>
      </c>
      <c r="C376" s="402">
        <f t="shared" si="16"/>
        <v>308032</v>
      </c>
      <c r="D376" s="402">
        <f t="shared" si="16"/>
        <v>348803</v>
      </c>
      <c r="E376" s="403">
        <f t="shared" si="15"/>
        <v>1.1323596249740286</v>
      </c>
    </row>
    <row r="377" spans="1:5" ht="12">
      <c r="A377" s="395"/>
      <c r="B377" s="427" t="s">
        <v>873</v>
      </c>
      <c r="C377" s="402">
        <f t="shared" si="16"/>
        <v>1170572</v>
      </c>
      <c r="D377" s="402">
        <f t="shared" si="16"/>
        <v>1250315</v>
      </c>
      <c r="E377" s="403">
        <f t="shared" si="15"/>
        <v>1.0681231056269926</v>
      </c>
    </row>
    <row r="378" spans="1:5" ht="12">
      <c r="A378" s="395"/>
      <c r="B378" s="428" t="s">
        <v>875</v>
      </c>
      <c r="C378" s="402">
        <f t="shared" si="16"/>
        <v>0</v>
      </c>
      <c r="D378" s="402">
        <f t="shared" si="16"/>
        <v>0</v>
      </c>
      <c r="E378" s="403"/>
    </row>
    <row r="379" spans="1:5" ht="12.75" thickBot="1">
      <c r="A379" s="395"/>
      <c r="B379" s="429" t="s">
        <v>874</v>
      </c>
      <c r="C379" s="402">
        <f t="shared" si="16"/>
        <v>0</v>
      </c>
      <c r="D379" s="402">
        <f t="shared" si="16"/>
        <v>0</v>
      </c>
      <c r="E379" s="1027"/>
    </row>
    <row r="380" spans="1:5" ht="12.75" thickBot="1">
      <c r="A380" s="395"/>
      <c r="B380" s="430" t="s">
        <v>520</v>
      </c>
      <c r="C380" s="411">
        <f>SUM(C375:C379)</f>
        <v>2577194</v>
      </c>
      <c r="D380" s="411">
        <f>SUM(D375:D379)</f>
        <v>2823872</v>
      </c>
      <c r="E380" s="1028">
        <f>SUM(D380/C380)</f>
        <v>1.0957157280359957</v>
      </c>
    </row>
    <row r="381" spans="1:5" ht="12">
      <c r="A381" s="395"/>
      <c r="B381" s="427" t="s">
        <v>777</v>
      </c>
      <c r="C381" s="402">
        <f>SUM(C349+C318)</f>
        <v>26604</v>
      </c>
      <c r="D381" s="402">
        <f>SUM(D349+D318)</f>
        <v>37039</v>
      </c>
      <c r="E381" s="403">
        <f>SUM(D381/C381)</f>
        <v>1.3922342504886482</v>
      </c>
    </row>
    <row r="382" spans="1:5" ht="12">
      <c r="A382" s="395"/>
      <c r="B382" s="427" t="s">
        <v>778</v>
      </c>
      <c r="C382" s="402">
        <f>SUM(C350+C319)</f>
        <v>0</v>
      </c>
      <c r="D382" s="402">
        <f>SUM(D350+D319)</f>
        <v>0</v>
      </c>
      <c r="E382" s="403"/>
    </row>
    <row r="383" spans="1:5" ht="12.75" thickBot="1">
      <c r="A383" s="395"/>
      <c r="B383" s="429" t="s">
        <v>878</v>
      </c>
      <c r="C383" s="409"/>
      <c r="D383" s="409"/>
      <c r="E383" s="1027"/>
    </row>
    <row r="384" spans="1:5" ht="12.75" thickBot="1">
      <c r="A384" s="395"/>
      <c r="B384" s="431" t="s">
        <v>527</v>
      </c>
      <c r="C384" s="411">
        <f>SUM(C381:C383)</f>
        <v>26604</v>
      </c>
      <c r="D384" s="411">
        <f>SUM(D381:D383)</f>
        <v>37039</v>
      </c>
      <c r="E384" s="1028">
        <f>SUM(D384/C384)</f>
        <v>1.3922342504886482</v>
      </c>
    </row>
    <row r="385" spans="1:5" ht="14.25" thickBot="1">
      <c r="A385" s="392"/>
      <c r="B385" s="432" t="s">
        <v>591</v>
      </c>
      <c r="C385" s="426">
        <f>SUM(C380+C384)</f>
        <v>2603798</v>
      </c>
      <c r="D385" s="426">
        <f>SUM(D380+D384)</f>
        <v>2860911</v>
      </c>
      <c r="E385" s="1028">
        <f>SUM(D385/C385)</f>
        <v>1.098745371184708</v>
      </c>
    </row>
    <row r="386" spans="1:5" ht="13.5">
      <c r="A386" s="275">
        <v>2850</v>
      </c>
      <c r="B386" s="278" t="s">
        <v>887</v>
      </c>
      <c r="C386" s="402"/>
      <c r="D386" s="402"/>
      <c r="E386" s="403"/>
    </row>
    <row r="387" spans="1:5" ht="12" customHeight="1">
      <c r="A387" s="395"/>
      <c r="B387" s="397" t="s">
        <v>701</v>
      </c>
      <c r="C387" s="395"/>
      <c r="D387" s="395"/>
      <c r="E387" s="403"/>
    </row>
    <row r="388" spans="1:5" ht="12.75" thickBot="1">
      <c r="A388" s="395"/>
      <c r="B388" s="398" t="s">
        <v>702</v>
      </c>
      <c r="C388" s="392"/>
      <c r="D388" s="392"/>
      <c r="E388" s="1027"/>
    </row>
    <row r="389" spans="1:5" ht="12.75" thickBot="1">
      <c r="A389" s="395"/>
      <c r="B389" s="400" t="s">
        <v>719</v>
      </c>
      <c r="C389" s="392"/>
      <c r="D389" s="392"/>
      <c r="E389" s="1027"/>
    </row>
    <row r="390" spans="1:5" ht="12">
      <c r="A390" s="395"/>
      <c r="B390" s="397" t="s">
        <v>704</v>
      </c>
      <c r="C390" s="402">
        <v>877</v>
      </c>
      <c r="D390" s="402">
        <f>SUM(D391)</f>
        <v>945</v>
      </c>
      <c r="E390" s="403">
        <f>SUM(D390/C390)</f>
        <v>1.0775370581527937</v>
      </c>
    </row>
    <row r="391" spans="1:5" ht="12.75">
      <c r="A391" s="395"/>
      <c r="B391" s="404" t="s">
        <v>705</v>
      </c>
      <c r="C391" s="405">
        <v>877</v>
      </c>
      <c r="D391" s="405">
        <v>945</v>
      </c>
      <c r="E391" s="403">
        <f>SUM(D391/C391)</f>
        <v>1.0775370581527937</v>
      </c>
    </row>
    <row r="392" spans="1:5" ht="12.75">
      <c r="A392" s="395"/>
      <c r="B392" s="404" t="s">
        <v>706</v>
      </c>
      <c r="C392" s="405"/>
      <c r="D392" s="405"/>
      <c r="E392" s="403"/>
    </row>
    <row r="393" spans="1:5" ht="12">
      <c r="A393" s="395"/>
      <c r="B393" s="406" t="s">
        <v>707</v>
      </c>
      <c r="C393" s="402">
        <v>3100</v>
      </c>
      <c r="D393" s="402">
        <v>3300</v>
      </c>
      <c r="E393" s="403">
        <f>SUM(D393/C393)</f>
        <v>1.064516129032258</v>
      </c>
    </row>
    <row r="394" spans="1:5" ht="12">
      <c r="A394" s="395"/>
      <c r="B394" s="406" t="s">
        <v>708</v>
      </c>
      <c r="C394" s="402">
        <v>25966</v>
      </c>
      <c r="D394" s="402">
        <v>23846</v>
      </c>
      <c r="E394" s="403">
        <f>SUM(D394/C394)</f>
        <v>0.9183547716244319</v>
      </c>
    </row>
    <row r="395" spans="1:5" ht="12">
      <c r="A395" s="395"/>
      <c r="B395" s="406" t="s">
        <v>709</v>
      </c>
      <c r="C395" s="402">
        <v>6379</v>
      </c>
      <c r="D395" s="402">
        <v>8048</v>
      </c>
      <c r="E395" s="403">
        <f>SUM(D395/C395)</f>
        <v>1.2616397554475622</v>
      </c>
    </row>
    <row r="396" spans="1:5" ht="12">
      <c r="A396" s="395"/>
      <c r="B396" s="407" t="s">
        <v>710</v>
      </c>
      <c r="C396" s="402"/>
      <c r="D396" s="402"/>
      <c r="E396" s="403"/>
    </row>
    <row r="397" spans="1:5" ht="12.75" thickBot="1">
      <c r="A397" s="395"/>
      <c r="B397" s="408" t="s">
        <v>711</v>
      </c>
      <c r="C397" s="402"/>
      <c r="D397" s="402"/>
      <c r="E397" s="1027"/>
    </row>
    <row r="398" spans="1:5" ht="12.75" thickBot="1">
      <c r="A398" s="395"/>
      <c r="B398" s="410" t="s">
        <v>895</v>
      </c>
      <c r="C398" s="411">
        <f>SUM(C390+C393+C394+C395+C397)</f>
        <v>36322</v>
      </c>
      <c r="D398" s="411">
        <f>SUM(D390+D393+D394+D395+D397)</f>
        <v>36139</v>
      </c>
      <c r="E398" s="1028">
        <f>SUM(D398/C398)</f>
        <v>0.9949617311822037</v>
      </c>
    </row>
    <row r="399" spans="1:5" ht="13.5" thickBot="1">
      <c r="A399" s="395"/>
      <c r="B399" s="413" t="s">
        <v>528</v>
      </c>
      <c r="C399" s="414">
        <f>SUM(C398+C389)</f>
        <v>36322</v>
      </c>
      <c r="D399" s="414">
        <f>SUM(D398+D389)</f>
        <v>36139</v>
      </c>
      <c r="E399" s="1074">
        <f>SUM(D399/C399)</f>
        <v>0.9949617311822037</v>
      </c>
    </row>
    <row r="400" spans="1:5" ht="12.75" thickBot="1">
      <c r="A400" s="395"/>
      <c r="B400" s="415" t="s">
        <v>529</v>
      </c>
      <c r="C400" s="416"/>
      <c r="D400" s="1064"/>
      <c r="E400" s="1029"/>
    </row>
    <row r="401" spans="1:5" ht="12">
      <c r="A401" s="395"/>
      <c r="B401" s="417" t="s">
        <v>712</v>
      </c>
      <c r="C401" s="418"/>
      <c r="D401" s="418"/>
      <c r="E401" s="403"/>
    </row>
    <row r="402" spans="1:6" ht="12">
      <c r="A402" s="395"/>
      <c r="B402" s="419" t="s">
        <v>716</v>
      </c>
      <c r="C402" s="1009">
        <v>392177</v>
      </c>
      <c r="D402" s="1009">
        <v>402960</v>
      </c>
      <c r="E402" s="403">
        <f aca="true" t="shared" si="17" ref="E402:E408">SUM(D402/C402)</f>
        <v>1.0274952381195226</v>
      </c>
      <c r="F402" s="1000"/>
    </row>
    <row r="403" spans="1:6" ht="12.75" thickBot="1">
      <c r="A403" s="395"/>
      <c r="B403" s="420" t="s">
        <v>717</v>
      </c>
      <c r="C403" s="1010">
        <v>2370</v>
      </c>
      <c r="D403" s="1010">
        <v>6118</v>
      </c>
      <c r="E403" s="1027">
        <f t="shared" si="17"/>
        <v>2.5814345991561183</v>
      </c>
      <c r="F403" s="1000"/>
    </row>
    <row r="404" spans="1:5" ht="13.5" thickBot="1">
      <c r="A404" s="395"/>
      <c r="B404" s="421" t="s">
        <v>521</v>
      </c>
      <c r="C404" s="422">
        <f>SUM(C401:C403)</f>
        <v>394547</v>
      </c>
      <c r="D404" s="422">
        <f>SUM(D401:D403)</f>
        <v>409078</v>
      </c>
      <c r="E404" s="1028">
        <f t="shared" si="17"/>
        <v>1.0368295792389752</v>
      </c>
    </row>
    <row r="405" spans="1:5" ht="14.25" thickBot="1">
      <c r="A405" s="395"/>
      <c r="B405" s="425" t="s">
        <v>538</v>
      </c>
      <c r="C405" s="426">
        <f>SUM(C399+C400+C404)</f>
        <v>430869</v>
      </c>
      <c r="D405" s="426">
        <f>SUM(D399+D400+D404)</f>
        <v>445217</v>
      </c>
      <c r="E405" s="1028">
        <f t="shared" si="17"/>
        <v>1.0333001445915115</v>
      </c>
    </row>
    <row r="406" spans="1:6" ht="12.75" customHeight="1">
      <c r="A406" s="395"/>
      <c r="B406" s="427" t="s">
        <v>871</v>
      </c>
      <c r="C406" s="402">
        <v>253473</v>
      </c>
      <c r="D406" s="402">
        <v>264559</v>
      </c>
      <c r="E406" s="403">
        <f t="shared" si="17"/>
        <v>1.0437364137403196</v>
      </c>
      <c r="F406" s="1000"/>
    </row>
    <row r="407" spans="1:6" ht="12">
      <c r="A407" s="395"/>
      <c r="B407" s="427" t="s">
        <v>872</v>
      </c>
      <c r="C407" s="402">
        <v>74097</v>
      </c>
      <c r="D407" s="402">
        <v>77332</v>
      </c>
      <c r="E407" s="403">
        <f t="shared" si="17"/>
        <v>1.0436589875433553</v>
      </c>
      <c r="F407" s="1000"/>
    </row>
    <row r="408" spans="1:5" ht="12">
      <c r="A408" s="395"/>
      <c r="B408" s="427" t="s">
        <v>873</v>
      </c>
      <c r="C408" s="402">
        <v>101013</v>
      </c>
      <c r="D408" s="402">
        <v>99881</v>
      </c>
      <c r="E408" s="403">
        <f t="shared" si="17"/>
        <v>0.9887935216259294</v>
      </c>
    </row>
    <row r="409" spans="1:5" ht="12">
      <c r="A409" s="395"/>
      <c r="B409" s="428" t="s">
        <v>875</v>
      </c>
      <c r="C409" s="402"/>
      <c r="D409" s="402"/>
      <c r="E409" s="403"/>
    </row>
    <row r="410" spans="1:5" ht="12.75" thickBot="1">
      <c r="A410" s="395"/>
      <c r="B410" s="429" t="s">
        <v>874</v>
      </c>
      <c r="C410" s="402"/>
      <c r="D410" s="402"/>
      <c r="E410" s="1027"/>
    </row>
    <row r="411" spans="1:5" ht="12.75" thickBot="1">
      <c r="A411" s="395"/>
      <c r="B411" s="430" t="s">
        <v>520</v>
      </c>
      <c r="C411" s="411">
        <f>SUM(C406:C410)</f>
        <v>428583</v>
      </c>
      <c r="D411" s="411">
        <f>SUM(D406:D410)</f>
        <v>441772</v>
      </c>
      <c r="E411" s="1028">
        <f>SUM(D411/C411)</f>
        <v>1.0307735024487672</v>
      </c>
    </row>
    <row r="412" spans="1:5" ht="12">
      <c r="A412" s="395"/>
      <c r="B412" s="427" t="s">
        <v>777</v>
      </c>
      <c r="C412" s="402">
        <v>2286</v>
      </c>
      <c r="D412" s="402">
        <v>3445</v>
      </c>
      <c r="E412" s="403">
        <f>SUM(D412/C412)</f>
        <v>1.5069991251093613</v>
      </c>
    </row>
    <row r="413" spans="1:5" ht="12">
      <c r="A413" s="395"/>
      <c r="B413" s="427" t="s">
        <v>778</v>
      </c>
      <c r="C413" s="402"/>
      <c r="D413" s="402"/>
      <c r="E413" s="403"/>
    </row>
    <row r="414" spans="1:5" ht="12.75" thickBot="1">
      <c r="A414" s="395"/>
      <c r="B414" s="429" t="s">
        <v>878</v>
      </c>
      <c r="C414" s="402"/>
      <c r="D414" s="402"/>
      <c r="E414" s="1027"/>
    </row>
    <row r="415" spans="1:5" ht="12.75" thickBot="1">
      <c r="A415" s="395"/>
      <c r="B415" s="431" t="s">
        <v>527</v>
      </c>
      <c r="C415" s="411">
        <f>SUM(C412:C414)</f>
        <v>2286</v>
      </c>
      <c r="D415" s="411">
        <f>SUM(D412:D414)</f>
        <v>3445</v>
      </c>
      <c r="E415" s="1028">
        <f>SUM(D415/C415)</f>
        <v>1.5069991251093613</v>
      </c>
    </row>
    <row r="416" spans="1:5" ht="14.25" thickBot="1">
      <c r="A416" s="392"/>
      <c r="B416" s="432" t="s">
        <v>591</v>
      </c>
      <c r="C416" s="426">
        <f>SUM(C411+C415)</f>
        <v>430869</v>
      </c>
      <c r="D416" s="426">
        <f>SUM(D411+D415)</f>
        <v>445217</v>
      </c>
      <c r="E416" s="1028">
        <f>SUM(D416/C416)</f>
        <v>1.0333001445915115</v>
      </c>
    </row>
    <row r="417" spans="1:5" ht="13.5">
      <c r="A417" s="275">
        <v>2875</v>
      </c>
      <c r="B417" s="278" t="s">
        <v>847</v>
      </c>
      <c r="C417" s="402"/>
      <c r="D417" s="402"/>
      <c r="E417" s="403"/>
    </row>
    <row r="418" spans="1:5" ht="12" customHeight="1">
      <c r="A418" s="395"/>
      <c r="B418" s="397" t="s">
        <v>701</v>
      </c>
      <c r="C418" s="395"/>
      <c r="D418" s="395"/>
      <c r="E418" s="403"/>
    </row>
    <row r="419" spans="1:5" ht="12.75" thickBot="1">
      <c r="A419" s="395"/>
      <c r="B419" s="398" t="s">
        <v>702</v>
      </c>
      <c r="C419" s="409"/>
      <c r="D419" s="409"/>
      <c r="E419" s="1027"/>
    </row>
    <row r="420" spans="1:5" ht="12.75" thickBot="1">
      <c r="A420" s="395"/>
      <c r="B420" s="400" t="s">
        <v>719</v>
      </c>
      <c r="C420" s="441"/>
      <c r="D420" s="441"/>
      <c r="E420" s="1029"/>
    </row>
    <row r="421" spans="1:5" ht="12">
      <c r="A421" s="395"/>
      <c r="B421" s="397" t="s">
        <v>704</v>
      </c>
      <c r="C421" s="402">
        <v>418</v>
      </c>
      <c r="D421" s="402">
        <v>493</v>
      </c>
      <c r="E421" s="403">
        <f>SUM(D421/C421)</f>
        <v>1.1794258373205742</v>
      </c>
    </row>
    <row r="422" spans="1:5" ht="12.75">
      <c r="A422" s="395"/>
      <c r="B422" s="404" t="s">
        <v>705</v>
      </c>
      <c r="C422" s="405">
        <v>418</v>
      </c>
      <c r="D422" s="405"/>
      <c r="E422" s="403">
        <f>SUM(D422/C422)</f>
        <v>0</v>
      </c>
    </row>
    <row r="423" spans="1:5" ht="12.75">
      <c r="A423" s="395"/>
      <c r="B423" s="404" t="s">
        <v>706</v>
      </c>
      <c r="C423" s="405"/>
      <c r="D423" s="405">
        <v>493</v>
      </c>
      <c r="E423" s="403"/>
    </row>
    <row r="424" spans="1:5" ht="12">
      <c r="A424" s="395"/>
      <c r="B424" s="406" t="s">
        <v>707</v>
      </c>
      <c r="C424" s="402">
        <v>970</v>
      </c>
      <c r="D424" s="402">
        <v>1044</v>
      </c>
      <c r="E424" s="403">
        <f>SUM(D424/C424)</f>
        <v>1.0762886597938144</v>
      </c>
    </row>
    <row r="425" spans="1:5" ht="12">
      <c r="A425" s="395"/>
      <c r="B425" s="406" t="s">
        <v>708</v>
      </c>
      <c r="C425" s="402">
        <v>37577</v>
      </c>
      <c r="D425" s="402">
        <v>36129</v>
      </c>
      <c r="E425" s="403">
        <f>SUM(D425/C425)</f>
        <v>0.9614657902440322</v>
      </c>
    </row>
    <row r="426" spans="1:5" ht="12">
      <c r="A426" s="395"/>
      <c r="B426" s="406" t="s">
        <v>709</v>
      </c>
      <c r="C426" s="402">
        <v>9748</v>
      </c>
      <c r="D426" s="402">
        <v>8819</v>
      </c>
      <c r="E426" s="403">
        <f>SUM(D426/C426)</f>
        <v>0.9046983996717275</v>
      </c>
    </row>
    <row r="427" spans="1:5" ht="12">
      <c r="A427" s="395"/>
      <c r="B427" s="407" t="s">
        <v>710</v>
      </c>
      <c r="C427" s="402"/>
      <c r="D427" s="402"/>
      <c r="E427" s="403"/>
    </row>
    <row r="428" spans="1:5" ht="12.75" thickBot="1">
      <c r="A428" s="395"/>
      <c r="B428" s="408" t="s">
        <v>711</v>
      </c>
      <c r="C428" s="402"/>
      <c r="D428" s="402"/>
      <c r="E428" s="1027"/>
    </row>
    <row r="429" spans="1:5" ht="12.75" thickBot="1">
      <c r="A429" s="395"/>
      <c r="B429" s="410" t="s">
        <v>895</v>
      </c>
      <c r="C429" s="411">
        <f>SUM(C421+C424+C425+C426+C428)</f>
        <v>48713</v>
      </c>
      <c r="D429" s="411">
        <f>SUM(D421+D424+D425+D426+D428)</f>
        <v>46485</v>
      </c>
      <c r="E429" s="1028">
        <f>SUM(D429/C429)</f>
        <v>0.9542627224765463</v>
      </c>
    </row>
    <row r="430" spans="1:5" ht="13.5" thickBot="1">
      <c r="A430" s="395"/>
      <c r="B430" s="413" t="s">
        <v>528</v>
      </c>
      <c r="C430" s="414">
        <f>SUM(C429+C420)</f>
        <v>48713</v>
      </c>
      <c r="D430" s="414">
        <f>SUM(D429+D420)</f>
        <v>46485</v>
      </c>
      <c r="E430" s="1028">
        <f>SUM(D430/C430)</f>
        <v>0.9542627224765463</v>
      </c>
    </row>
    <row r="431" spans="1:5" ht="12.75" thickBot="1">
      <c r="A431" s="395"/>
      <c r="B431" s="415" t="s">
        <v>529</v>
      </c>
      <c r="C431" s="416"/>
      <c r="D431" s="1064"/>
      <c r="E431" s="1029"/>
    </row>
    <row r="432" spans="1:5" ht="12">
      <c r="A432" s="395"/>
      <c r="B432" s="417" t="s">
        <v>712</v>
      </c>
      <c r="C432" s="418"/>
      <c r="D432" s="418"/>
      <c r="E432" s="403"/>
    </row>
    <row r="433" spans="1:6" ht="12">
      <c r="A433" s="395"/>
      <c r="B433" s="419" t="s">
        <v>716</v>
      </c>
      <c r="C433" s="1009">
        <v>491565</v>
      </c>
      <c r="D433" s="1009">
        <v>572650</v>
      </c>
      <c r="E433" s="403">
        <f>SUM(D433/C433)</f>
        <v>1.1649527529421337</v>
      </c>
      <c r="F433" s="1000"/>
    </row>
    <row r="434" spans="1:5" ht="12.75" thickBot="1">
      <c r="A434" s="395"/>
      <c r="B434" s="420" t="s">
        <v>717</v>
      </c>
      <c r="C434" s="409"/>
      <c r="D434" s="409"/>
      <c r="E434" s="1027"/>
    </row>
    <row r="435" spans="1:5" ht="13.5" thickBot="1">
      <c r="A435" s="395"/>
      <c r="B435" s="421" t="s">
        <v>521</v>
      </c>
      <c r="C435" s="422">
        <f>SUM(C432:C434)</f>
        <v>491565</v>
      </c>
      <c r="D435" s="422">
        <f>SUM(D432:D434)</f>
        <v>572650</v>
      </c>
      <c r="E435" s="1028">
        <f aca="true" t="shared" si="18" ref="E435:E440">SUM(D435/C435)</f>
        <v>1.1649527529421337</v>
      </c>
    </row>
    <row r="436" spans="1:5" ht="14.25" thickBot="1">
      <c r="A436" s="395"/>
      <c r="B436" s="425" t="s">
        <v>538</v>
      </c>
      <c r="C436" s="426">
        <f>SUM(C430+C431+C435)</f>
        <v>540278</v>
      </c>
      <c r="D436" s="426">
        <f>SUM(D430+D431+D435)</f>
        <v>619135</v>
      </c>
      <c r="E436" s="1028">
        <f t="shared" si="18"/>
        <v>1.1459563409948212</v>
      </c>
    </row>
    <row r="437" spans="1:6" ht="12">
      <c r="A437" s="395"/>
      <c r="B437" s="427" t="s">
        <v>871</v>
      </c>
      <c r="C437" s="402">
        <v>303222</v>
      </c>
      <c r="D437" s="402">
        <v>352145</v>
      </c>
      <c r="E437" s="403">
        <f t="shared" si="18"/>
        <v>1.1613438338906807</v>
      </c>
      <c r="F437" s="1000"/>
    </row>
    <row r="438" spans="1:6" ht="12">
      <c r="A438" s="395"/>
      <c r="B438" s="427" t="s">
        <v>872</v>
      </c>
      <c r="C438" s="402">
        <v>87273</v>
      </c>
      <c r="D438" s="402">
        <v>100979</v>
      </c>
      <c r="E438" s="403">
        <f t="shared" si="18"/>
        <v>1.1570474258934607</v>
      </c>
      <c r="F438" s="1000"/>
    </row>
    <row r="439" spans="1:5" ht="12">
      <c r="A439" s="395"/>
      <c r="B439" s="427" t="s">
        <v>873</v>
      </c>
      <c r="C439" s="402">
        <v>146528</v>
      </c>
      <c r="D439" s="402">
        <v>162270</v>
      </c>
      <c r="E439" s="403">
        <f t="shared" si="18"/>
        <v>1.107433391570212</v>
      </c>
    </row>
    <row r="440" spans="1:5" ht="12">
      <c r="A440" s="395"/>
      <c r="B440" s="428" t="s">
        <v>875</v>
      </c>
      <c r="C440" s="402">
        <v>1300</v>
      </c>
      <c r="D440" s="402">
        <v>807</v>
      </c>
      <c r="E440" s="403">
        <f t="shared" si="18"/>
        <v>0.6207692307692307</v>
      </c>
    </row>
    <row r="441" spans="1:5" ht="12.75" thickBot="1">
      <c r="A441" s="395"/>
      <c r="B441" s="429" t="s">
        <v>874</v>
      </c>
      <c r="C441" s="402"/>
      <c r="D441" s="402"/>
      <c r="E441" s="1027"/>
    </row>
    <row r="442" spans="1:5" ht="12.75" thickBot="1">
      <c r="A442" s="395"/>
      <c r="B442" s="430" t="s">
        <v>520</v>
      </c>
      <c r="C442" s="411">
        <f>SUM(C437:C441)</f>
        <v>538323</v>
      </c>
      <c r="D442" s="411">
        <f>SUM(D437:D441)</f>
        <v>616201</v>
      </c>
      <c r="E442" s="1028">
        <f>SUM(D442/C442)</f>
        <v>1.1446677923848694</v>
      </c>
    </row>
    <row r="443" spans="1:5" ht="12">
      <c r="A443" s="395"/>
      <c r="B443" s="427" t="s">
        <v>777</v>
      </c>
      <c r="C443" s="402">
        <v>1955</v>
      </c>
      <c r="D443" s="402">
        <v>2934</v>
      </c>
      <c r="E443" s="403">
        <f>SUM(D443/C443)</f>
        <v>1.5007672634271099</v>
      </c>
    </row>
    <row r="444" spans="1:5" ht="12">
      <c r="A444" s="395"/>
      <c r="B444" s="427" t="s">
        <v>778</v>
      </c>
      <c r="C444" s="402"/>
      <c r="D444" s="402"/>
      <c r="E444" s="403"/>
    </row>
    <row r="445" spans="1:5" ht="12.75" thickBot="1">
      <c r="A445" s="395"/>
      <c r="B445" s="429" t="s">
        <v>878</v>
      </c>
      <c r="C445" s="402"/>
      <c r="D445" s="402"/>
      <c r="E445" s="1027"/>
    </row>
    <row r="446" spans="1:5" ht="12.75" thickBot="1">
      <c r="A446" s="395"/>
      <c r="B446" s="431" t="s">
        <v>527</v>
      </c>
      <c r="C446" s="411">
        <f>SUM(C443:C445)</f>
        <v>1955</v>
      </c>
      <c r="D446" s="411">
        <f>SUM(D443:D445)</f>
        <v>2934</v>
      </c>
      <c r="E446" s="1028">
        <f>SUM(D446/C446)</f>
        <v>1.5007672634271099</v>
      </c>
    </row>
    <row r="447" spans="1:5" ht="14.25" thickBot="1">
      <c r="A447" s="392"/>
      <c r="B447" s="432" t="s">
        <v>591</v>
      </c>
      <c r="C447" s="426">
        <f>SUM(C442+C446)</f>
        <v>540278</v>
      </c>
      <c r="D447" s="426">
        <f>SUM(D442+D446)</f>
        <v>619135</v>
      </c>
      <c r="E447" s="1028">
        <f>SUM(D447/C447)</f>
        <v>1.1459563409948212</v>
      </c>
    </row>
    <row r="448" spans="1:5" ht="13.5">
      <c r="A448" s="275">
        <v>2898</v>
      </c>
      <c r="B448" s="434" t="s">
        <v>888</v>
      </c>
      <c r="C448" s="436"/>
      <c r="D448" s="436"/>
      <c r="E448" s="403"/>
    </row>
    <row r="449" spans="1:5" ht="12">
      <c r="A449" s="395"/>
      <c r="B449" s="397" t="s">
        <v>701</v>
      </c>
      <c r="C449" s="395"/>
      <c r="D449" s="395"/>
      <c r="E449" s="403"/>
    </row>
    <row r="450" spans="1:5" ht="12.75" thickBot="1">
      <c r="A450" s="395"/>
      <c r="B450" s="398" t="s">
        <v>702</v>
      </c>
      <c r="C450" s="409">
        <f>SUM(C419+C388)</f>
        <v>0</v>
      </c>
      <c r="D450" s="409">
        <f>SUM(D419+D388)</f>
        <v>0</v>
      </c>
      <c r="E450" s="1027"/>
    </row>
    <row r="451" spans="1:5" ht="12.75" thickBot="1">
      <c r="A451" s="395"/>
      <c r="B451" s="400" t="s">
        <v>719</v>
      </c>
      <c r="C451" s="441">
        <f>SUM(C450)</f>
        <v>0</v>
      </c>
      <c r="D451" s="441">
        <f>SUM(D450)</f>
        <v>0</v>
      </c>
      <c r="E451" s="1029"/>
    </row>
    <row r="452" spans="1:5" ht="12">
      <c r="A452" s="395"/>
      <c r="B452" s="397" t="s">
        <v>704</v>
      </c>
      <c r="C452" s="402">
        <f aca="true" t="shared" si="19" ref="C452:C459">SUM(C421+C390)</f>
        <v>1295</v>
      </c>
      <c r="D452" s="402">
        <f aca="true" t="shared" si="20" ref="D452:D459">SUM(D421+D390)</f>
        <v>1438</v>
      </c>
      <c r="E452" s="403">
        <f>SUM(D452/C452)</f>
        <v>1.1104247104247105</v>
      </c>
    </row>
    <row r="453" spans="1:5" ht="12.75">
      <c r="A453" s="395"/>
      <c r="B453" s="404" t="s">
        <v>705</v>
      </c>
      <c r="C453" s="405">
        <f t="shared" si="19"/>
        <v>1295</v>
      </c>
      <c r="D453" s="405">
        <f t="shared" si="20"/>
        <v>945</v>
      </c>
      <c r="E453" s="403"/>
    </row>
    <row r="454" spans="1:5" ht="12.75">
      <c r="A454" s="395"/>
      <c r="B454" s="404" t="s">
        <v>706</v>
      </c>
      <c r="C454" s="405">
        <f t="shared" si="19"/>
        <v>0</v>
      </c>
      <c r="D454" s="405">
        <f t="shared" si="20"/>
        <v>493</v>
      </c>
      <c r="E454" s="403"/>
    </row>
    <row r="455" spans="1:5" ht="12">
      <c r="A455" s="395"/>
      <c r="B455" s="406" t="s">
        <v>707</v>
      </c>
      <c r="C455" s="402">
        <f t="shared" si="19"/>
        <v>4070</v>
      </c>
      <c r="D455" s="402">
        <f t="shared" si="20"/>
        <v>4344</v>
      </c>
      <c r="E455" s="403">
        <f>SUM(D455/C455)</f>
        <v>1.0673218673218674</v>
      </c>
    </row>
    <row r="456" spans="1:5" ht="12">
      <c r="A456" s="395"/>
      <c r="B456" s="406" t="s">
        <v>708</v>
      </c>
      <c r="C456" s="402">
        <f t="shared" si="19"/>
        <v>63543</v>
      </c>
      <c r="D456" s="402">
        <f t="shared" si="20"/>
        <v>59975</v>
      </c>
      <c r="E456" s="403">
        <f>SUM(D456/C456)</f>
        <v>0.9438490471019625</v>
      </c>
    </row>
    <row r="457" spans="1:5" ht="12">
      <c r="A457" s="395"/>
      <c r="B457" s="406" t="s">
        <v>709</v>
      </c>
      <c r="C457" s="402">
        <f t="shared" si="19"/>
        <v>16127</v>
      </c>
      <c r="D457" s="402">
        <f t="shared" si="20"/>
        <v>16867</v>
      </c>
      <c r="E457" s="403">
        <f>SUM(D457/C457)</f>
        <v>1.0458857816084828</v>
      </c>
    </row>
    <row r="458" spans="1:5" ht="12">
      <c r="A458" s="395"/>
      <c r="B458" s="407" t="s">
        <v>710</v>
      </c>
      <c r="C458" s="402">
        <f t="shared" si="19"/>
        <v>0</v>
      </c>
      <c r="D458" s="402">
        <f t="shared" si="20"/>
        <v>0</v>
      </c>
      <c r="E458" s="403"/>
    </row>
    <row r="459" spans="1:5" ht="12.75" thickBot="1">
      <c r="A459" s="395"/>
      <c r="B459" s="408" t="s">
        <v>711</v>
      </c>
      <c r="C459" s="402">
        <f t="shared" si="19"/>
        <v>0</v>
      </c>
      <c r="D459" s="402">
        <f t="shared" si="20"/>
        <v>0</v>
      </c>
      <c r="E459" s="1027"/>
    </row>
    <row r="460" spans="1:5" ht="12.75" thickBot="1">
      <c r="A460" s="395"/>
      <c r="B460" s="410" t="s">
        <v>895</v>
      </c>
      <c r="C460" s="411">
        <f>SUM(C452+C455+C456+C457+C459)</f>
        <v>85035</v>
      </c>
      <c r="D460" s="411">
        <f>SUM(D452+D455+D456+D457+D459)</f>
        <v>82624</v>
      </c>
      <c r="E460" s="1028">
        <f>SUM(D460/C460)</f>
        <v>0.9716469688951608</v>
      </c>
    </row>
    <row r="461" spans="1:5" ht="13.5" thickBot="1">
      <c r="A461" s="395"/>
      <c r="B461" s="413" t="s">
        <v>528</v>
      </c>
      <c r="C461" s="414">
        <f>SUM(C460+C451)</f>
        <v>85035</v>
      </c>
      <c r="D461" s="414">
        <f>SUM(D460+D451)</f>
        <v>82624</v>
      </c>
      <c r="E461" s="1028">
        <f>SUM(D461/C461)</f>
        <v>0.9716469688951608</v>
      </c>
    </row>
    <row r="462" spans="1:5" ht="12.75" thickBot="1">
      <c r="A462" s="395"/>
      <c r="B462" s="415" t="s">
        <v>529</v>
      </c>
      <c r="C462" s="416"/>
      <c r="D462" s="416"/>
      <c r="E462" s="1029"/>
    </row>
    <row r="463" spans="1:5" ht="12">
      <c r="A463" s="395"/>
      <c r="B463" s="417" t="s">
        <v>712</v>
      </c>
      <c r="C463" s="418">
        <f aca="true" t="shared" si="21" ref="C463:D465">SUM(C432+C401)</f>
        <v>0</v>
      </c>
      <c r="D463" s="418">
        <f t="shared" si="21"/>
        <v>0</v>
      </c>
      <c r="E463" s="403"/>
    </row>
    <row r="464" spans="1:5" ht="12">
      <c r="A464" s="395"/>
      <c r="B464" s="419" t="s">
        <v>716</v>
      </c>
      <c r="C464" s="402">
        <f t="shared" si="21"/>
        <v>883742</v>
      </c>
      <c r="D464" s="402">
        <f t="shared" si="21"/>
        <v>975610</v>
      </c>
      <c r="E464" s="403">
        <f aca="true" t="shared" si="22" ref="E464:E471">SUM(D464/C464)</f>
        <v>1.103953416268549</v>
      </c>
    </row>
    <row r="465" spans="1:5" ht="12.75" thickBot="1">
      <c r="A465" s="395"/>
      <c r="B465" s="420" t="s">
        <v>717</v>
      </c>
      <c r="C465" s="409">
        <f t="shared" si="21"/>
        <v>2370</v>
      </c>
      <c r="D465" s="409">
        <f t="shared" si="21"/>
        <v>6118</v>
      </c>
      <c r="E465" s="1027">
        <f t="shared" si="22"/>
        <v>2.5814345991561183</v>
      </c>
    </row>
    <row r="466" spans="1:5" ht="13.5" thickBot="1">
      <c r="A466" s="395"/>
      <c r="B466" s="421" t="s">
        <v>521</v>
      </c>
      <c r="C466" s="422">
        <f>SUM(C463:C465)</f>
        <v>886112</v>
      </c>
      <c r="D466" s="422">
        <f>SUM(D463:D465)</f>
        <v>981728</v>
      </c>
      <c r="E466" s="1028">
        <f t="shared" si="22"/>
        <v>1.1079050955183996</v>
      </c>
    </row>
    <row r="467" spans="1:5" ht="14.25" thickBot="1">
      <c r="A467" s="395"/>
      <c r="B467" s="425" t="s">
        <v>538</v>
      </c>
      <c r="C467" s="426">
        <f>SUM(C461+C462+C466)</f>
        <v>971147</v>
      </c>
      <c r="D467" s="426">
        <f>SUM(D461+D462+D466)</f>
        <v>1064352</v>
      </c>
      <c r="E467" s="1028">
        <f t="shared" si="22"/>
        <v>1.0959741419167233</v>
      </c>
    </row>
    <row r="468" spans="1:5" ht="12">
      <c r="A468" s="395"/>
      <c r="B468" s="427" t="s">
        <v>871</v>
      </c>
      <c r="C468" s="402">
        <f aca="true" t="shared" si="23" ref="C468:D472">SUM(C437+C406)</f>
        <v>556695</v>
      </c>
      <c r="D468" s="402">
        <f t="shared" si="23"/>
        <v>616704</v>
      </c>
      <c r="E468" s="403">
        <f t="shared" si="22"/>
        <v>1.1077951122248269</v>
      </c>
    </row>
    <row r="469" spans="1:5" ht="12">
      <c r="A469" s="395"/>
      <c r="B469" s="427" t="s">
        <v>872</v>
      </c>
      <c r="C469" s="402">
        <f t="shared" si="23"/>
        <v>161370</v>
      </c>
      <c r="D469" s="402">
        <f t="shared" si="23"/>
        <v>178311</v>
      </c>
      <c r="E469" s="403">
        <f t="shared" si="22"/>
        <v>1.10498233872467</v>
      </c>
    </row>
    <row r="470" spans="1:5" ht="12">
      <c r="A470" s="395"/>
      <c r="B470" s="427" t="s">
        <v>873</v>
      </c>
      <c r="C470" s="402">
        <f t="shared" si="23"/>
        <v>247541</v>
      </c>
      <c r="D470" s="402">
        <f t="shared" si="23"/>
        <v>262151</v>
      </c>
      <c r="E470" s="403">
        <f t="shared" si="22"/>
        <v>1.0590205258926804</v>
      </c>
    </row>
    <row r="471" spans="1:5" ht="12">
      <c r="A471" s="395"/>
      <c r="B471" s="428" t="s">
        <v>875</v>
      </c>
      <c r="C471" s="402">
        <f t="shared" si="23"/>
        <v>1300</v>
      </c>
      <c r="D471" s="402">
        <f t="shared" si="23"/>
        <v>807</v>
      </c>
      <c r="E471" s="403">
        <f t="shared" si="22"/>
        <v>0.6207692307692307</v>
      </c>
    </row>
    <row r="472" spans="1:5" ht="12.75" thickBot="1">
      <c r="A472" s="395"/>
      <c r="B472" s="429" t="s">
        <v>874</v>
      </c>
      <c r="C472" s="402">
        <f t="shared" si="23"/>
        <v>0</v>
      </c>
      <c r="D472" s="402">
        <f t="shared" si="23"/>
        <v>0</v>
      </c>
      <c r="E472" s="1027"/>
    </row>
    <row r="473" spans="1:5" ht="12.75" thickBot="1">
      <c r="A473" s="395"/>
      <c r="B473" s="430" t="s">
        <v>520</v>
      </c>
      <c r="C473" s="411">
        <f>SUM(C468:C472)</f>
        <v>966906</v>
      </c>
      <c r="D473" s="411">
        <f>SUM(D468:D472)</f>
        <v>1057973</v>
      </c>
      <c r="E473" s="1028">
        <f>SUM(D473/C473)</f>
        <v>1.0941839227391288</v>
      </c>
    </row>
    <row r="474" spans="1:5" ht="12">
      <c r="A474" s="395"/>
      <c r="B474" s="427" t="s">
        <v>777</v>
      </c>
      <c r="C474" s="402">
        <f>SUM(C443+C412)</f>
        <v>4241</v>
      </c>
      <c r="D474" s="402">
        <f>SUM(D443+D412)</f>
        <v>6379</v>
      </c>
      <c r="E474" s="403">
        <f>SUM(D474/C474)</f>
        <v>1.504126385286489</v>
      </c>
    </row>
    <row r="475" spans="1:5" ht="12">
      <c r="A475" s="395"/>
      <c r="B475" s="427" t="s">
        <v>778</v>
      </c>
      <c r="C475" s="402">
        <f>SUM(C444)</f>
        <v>0</v>
      </c>
      <c r="D475" s="402">
        <f>SUM(D444)</f>
        <v>0</v>
      </c>
      <c r="E475" s="403"/>
    </row>
    <row r="476" spans="1:5" ht="12.75" thickBot="1">
      <c r="A476" s="395"/>
      <c r="B476" s="429" t="s">
        <v>878</v>
      </c>
      <c r="C476" s="409"/>
      <c r="D476" s="409"/>
      <c r="E476" s="1027"/>
    </row>
    <row r="477" spans="1:5" ht="12.75" thickBot="1">
      <c r="A477" s="395"/>
      <c r="B477" s="431" t="s">
        <v>527</v>
      </c>
      <c r="C477" s="411">
        <f>SUM(C474:C476)</f>
        <v>4241</v>
      </c>
      <c r="D477" s="411">
        <f>SUM(D474:D476)</f>
        <v>6379</v>
      </c>
      <c r="E477" s="1028">
        <f>SUM(D477/C477)</f>
        <v>1.504126385286489</v>
      </c>
    </row>
    <row r="478" spans="1:5" ht="14.25" thickBot="1">
      <c r="A478" s="392"/>
      <c r="B478" s="432" t="s">
        <v>591</v>
      </c>
      <c r="C478" s="426">
        <f>SUM(C473+C477)</f>
        <v>971147</v>
      </c>
      <c r="D478" s="1076">
        <f>SUM(D473+D477)</f>
        <v>1064352</v>
      </c>
      <c r="E478" s="1028">
        <f>SUM(D478/C478)</f>
        <v>1.0959741419167233</v>
      </c>
    </row>
    <row r="479" spans="1:5" ht="13.5">
      <c r="A479" s="275">
        <v>2985</v>
      </c>
      <c r="B479" s="278" t="s">
        <v>889</v>
      </c>
      <c r="C479" s="402"/>
      <c r="D479" s="402"/>
      <c r="E479" s="403"/>
    </row>
    <row r="480" spans="1:5" ht="12" customHeight="1">
      <c r="A480" s="395"/>
      <c r="B480" s="397" t="s">
        <v>701</v>
      </c>
      <c r="C480" s="395"/>
      <c r="D480" s="395"/>
      <c r="E480" s="403"/>
    </row>
    <row r="481" spans="1:5" ht="12.75" thickBot="1">
      <c r="A481" s="395"/>
      <c r="B481" s="398" t="s">
        <v>702</v>
      </c>
      <c r="C481" s="442"/>
      <c r="D481" s="442"/>
      <c r="E481" s="1027"/>
    </row>
    <row r="482" spans="1:5" ht="12.75" thickBot="1">
      <c r="A482" s="395"/>
      <c r="B482" s="400" t="s">
        <v>719</v>
      </c>
      <c r="C482" s="443">
        <f>SUM(C480:C481)</f>
        <v>0</v>
      </c>
      <c r="D482" s="443"/>
      <c r="E482" s="1029"/>
    </row>
    <row r="483" spans="1:5" ht="12">
      <c r="A483" s="395"/>
      <c r="B483" s="397" t="s">
        <v>704</v>
      </c>
      <c r="C483" s="402">
        <f>SUM(C484:C485)</f>
        <v>67559</v>
      </c>
      <c r="D483" s="402">
        <f>SUM(D484:D485)</f>
        <v>39370</v>
      </c>
      <c r="E483" s="403">
        <f>SUM(D483/C483)</f>
        <v>0.5827498926863927</v>
      </c>
    </row>
    <row r="484" spans="1:5" ht="12.75">
      <c r="A484" s="395"/>
      <c r="B484" s="404" t="s">
        <v>705</v>
      </c>
      <c r="C484" s="405">
        <v>44409</v>
      </c>
      <c r="D484" s="405">
        <v>39370</v>
      </c>
      <c r="E484" s="403">
        <f>SUM(D484/C484)</f>
        <v>0.8865320092773987</v>
      </c>
    </row>
    <row r="485" spans="1:5" ht="12.75">
      <c r="A485" s="395"/>
      <c r="B485" s="404" t="s">
        <v>706</v>
      </c>
      <c r="C485" s="405">
        <v>23150</v>
      </c>
      <c r="D485" s="405"/>
      <c r="E485" s="403">
        <f>SUM(D485/C485)</f>
        <v>0</v>
      </c>
    </row>
    <row r="486" spans="1:5" ht="12">
      <c r="A486" s="395"/>
      <c r="B486" s="406" t="s">
        <v>707</v>
      </c>
      <c r="C486" s="402">
        <v>2400</v>
      </c>
      <c r="D486" s="402"/>
      <c r="E486" s="403">
        <f>SUM(D486/C486)</f>
        <v>0</v>
      </c>
    </row>
    <row r="487" spans="1:5" ht="12">
      <c r="A487" s="395"/>
      <c r="B487" s="406" t="s">
        <v>708</v>
      </c>
      <c r="C487" s="402"/>
      <c r="D487" s="402"/>
      <c r="E487" s="403"/>
    </row>
    <row r="488" spans="1:5" ht="12">
      <c r="A488" s="395"/>
      <c r="B488" s="406" t="s">
        <v>709</v>
      </c>
      <c r="C488" s="402">
        <v>20041</v>
      </c>
      <c r="D488" s="402">
        <v>10630</v>
      </c>
      <c r="E488" s="403">
        <f>SUM(D488/C488)</f>
        <v>0.5304126540591787</v>
      </c>
    </row>
    <row r="489" spans="1:5" ht="12">
      <c r="A489" s="395"/>
      <c r="B489" s="407" t="s">
        <v>710</v>
      </c>
      <c r="C489" s="402"/>
      <c r="D489" s="402"/>
      <c r="E489" s="403"/>
    </row>
    <row r="490" spans="1:5" ht="12.75" thickBot="1">
      <c r="A490" s="395"/>
      <c r="B490" s="408" t="s">
        <v>711</v>
      </c>
      <c r="C490" s="402"/>
      <c r="D490" s="402"/>
      <c r="E490" s="1027"/>
    </row>
    <row r="491" spans="1:5" ht="12.75" thickBot="1">
      <c r="A491" s="395"/>
      <c r="B491" s="410" t="s">
        <v>895</v>
      </c>
      <c r="C491" s="411">
        <f>SUM(C483+C486+C487+C488+C490)</f>
        <v>90000</v>
      </c>
      <c r="D491" s="411">
        <f>SUM(D483+D486+D487+D488+D490)</f>
        <v>50000</v>
      </c>
      <c r="E491" s="1028">
        <f>SUM(D491/C491)</f>
        <v>0.5555555555555556</v>
      </c>
    </row>
    <row r="492" spans="1:5" ht="13.5" thickBot="1">
      <c r="A492" s="395"/>
      <c r="B492" s="413" t="s">
        <v>528</v>
      </c>
      <c r="C492" s="414">
        <f>SUM(C491+C482)</f>
        <v>90000</v>
      </c>
      <c r="D492" s="414">
        <f>SUM(D491+D482)</f>
        <v>50000</v>
      </c>
      <c r="E492" s="1028">
        <f>SUM(D492/C492)</f>
        <v>0.5555555555555556</v>
      </c>
    </row>
    <row r="493" spans="1:5" ht="12.75" thickBot="1">
      <c r="A493" s="395"/>
      <c r="B493" s="415" t="s">
        <v>529</v>
      </c>
      <c r="C493" s="416"/>
      <c r="D493" s="1064"/>
      <c r="E493" s="1029"/>
    </row>
    <row r="494" spans="1:5" ht="12">
      <c r="A494" s="395"/>
      <c r="B494" s="417" t="s">
        <v>712</v>
      </c>
      <c r="C494" s="418"/>
      <c r="D494" s="418"/>
      <c r="E494" s="403"/>
    </row>
    <row r="495" spans="1:6" ht="12">
      <c r="A495" s="395"/>
      <c r="B495" s="419" t="s">
        <v>716</v>
      </c>
      <c r="C495" s="402">
        <v>335056</v>
      </c>
      <c r="D495" s="402">
        <v>244143</v>
      </c>
      <c r="E495" s="403">
        <f>SUM(D495/C495)</f>
        <v>0.7286632682297884</v>
      </c>
      <c r="F495" s="1000"/>
    </row>
    <row r="496" spans="1:5" ht="12.75" thickBot="1">
      <c r="A496" s="395"/>
      <c r="B496" s="420" t="s">
        <v>717</v>
      </c>
      <c r="C496" s="409"/>
      <c r="D496" s="409"/>
      <c r="E496" s="1027"/>
    </row>
    <row r="497" spans="1:5" ht="13.5" thickBot="1">
      <c r="A497" s="395"/>
      <c r="B497" s="421" t="s">
        <v>521</v>
      </c>
      <c r="C497" s="422">
        <f>SUM(C494:C496)</f>
        <v>335056</v>
      </c>
      <c r="D497" s="422">
        <f>SUM(D494:D496)</f>
        <v>244143</v>
      </c>
      <c r="E497" s="1028">
        <f>SUM(D497/C497)</f>
        <v>0.7286632682297884</v>
      </c>
    </row>
    <row r="498" spans="1:5" ht="14.25" thickBot="1">
      <c r="A498" s="395"/>
      <c r="B498" s="425" t="s">
        <v>538</v>
      </c>
      <c r="C498" s="426">
        <f>SUM(C492+C493+C497)</f>
        <v>425056</v>
      </c>
      <c r="D498" s="426">
        <f>SUM(D492+D493+D497)</f>
        <v>294143</v>
      </c>
      <c r="E498" s="1028">
        <f>SUM(D498/C498)</f>
        <v>0.6920099939772641</v>
      </c>
    </row>
    <row r="499" spans="1:6" ht="12">
      <c r="A499" s="395"/>
      <c r="B499" s="427" t="s">
        <v>871</v>
      </c>
      <c r="C499" s="942">
        <v>135965</v>
      </c>
      <c r="D499" s="402">
        <v>95917</v>
      </c>
      <c r="E499" s="403">
        <f>SUM(D499/C499)</f>
        <v>0.7054536093847681</v>
      </c>
      <c r="F499" s="1000"/>
    </row>
    <row r="500" spans="1:6" ht="12">
      <c r="A500" s="395"/>
      <c r="B500" s="427" t="s">
        <v>872</v>
      </c>
      <c r="C500" s="402">
        <v>39827</v>
      </c>
      <c r="D500" s="402">
        <v>27711</v>
      </c>
      <c r="E500" s="403">
        <f>SUM(D500/C500)</f>
        <v>0.6957842669545785</v>
      </c>
      <c r="F500" s="1000"/>
    </row>
    <row r="501" spans="1:6" ht="12">
      <c r="A501" s="395"/>
      <c r="B501" s="427" t="s">
        <v>873</v>
      </c>
      <c r="C501" s="402">
        <v>244314</v>
      </c>
      <c r="D501" s="402">
        <v>165565</v>
      </c>
      <c r="E501" s="403">
        <f>SUM(D501/C501)</f>
        <v>0.6776729945889306</v>
      </c>
      <c r="F501" s="1000"/>
    </row>
    <row r="502" spans="1:5" ht="12">
      <c r="A502" s="395"/>
      <c r="B502" s="427" t="s">
        <v>875</v>
      </c>
      <c r="C502" s="402"/>
      <c r="D502" s="402"/>
      <c r="E502" s="403"/>
    </row>
    <row r="503" spans="1:5" ht="12.75" thickBot="1">
      <c r="A503" s="395"/>
      <c r="B503" s="926" t="s">
        <v>874</v>
      </c>
      <c r="C503" s="409"/>
      <c r="D503" s="409"/>
      <c r="E503" s="1027"/>
    </row>
    <row r="504" spans="1:5" ht="12">
      <c r="A504" s="925"/>
      <c r="B504" s="921" t="s">
        <v>520</v>
      </c>
      <c r="C504" s="943">
        <f>SUM(C499:C503)</f>
        <v>420106</v>
      </c>
      <c r="D504" s="943">
        <f>SUM(D499:D503)</f>
        <v>289193</v>
      </c>
      <c r="E504" s="1075">
        <f>SUM(D504/C504)</f>
        <v>0.6883810276454038</v>
      </c>
    </row>
    <row r="505" spans="1:5" ht="12.75">
      <c r="A505" s="395"/>
      <c r="B505" s="922" t="s">
        <v>365</v>
      </c>
      <c r="C505" s="405">
        <v>55512</v>
      </c>
      <c r="D505" s="405">
        <v>55512</v>
      </c>
      <c r="E505" s="403">
        <f>SUM(D505/C505)</f>
        <v>1</v>
      </c>
    </row>
    <row r="506" spans="1:5" ht="12.75">
      <c r="A506" s="395"/>
      <c r="B506" s="922" t="s">
        <v>363</v>
      </c>
      <c r="C506" s="405">
        <v>32538</v>
      </c>
      <c r="D506" s="405">
        <v>35035</v>
      </c>
      <c r="E506" s="403">
        <f>SUM(D506/C506)</f>
        <v>1.0767410412440839</v>
      </c>
    </row>
    <row r="507" spans="1:5" ht="13.5" thickBot="1">
      <c r="A507" s="395"/>
      <c r="B507" s="923" t="s">
        <v>364</v>
      </c>
      <c r="C507" s="924">
        <v>93792</v>
      </c>
      <c r="D507" s="924">
        <v>84316</v>
      </c>
      <c r="E507" s="1027">
        <f>SUM(D507/C507)</f>
        <v>0.8989679290344592</v>
      </c>
    </row>
    <row r="508" spans="1:5" ht="12">
      <c r="A508" s="395"/>
      <c r="B508" s="427" t="s">
        <v>777</v>
      </c>
      <c r="C508" s="402">
        <v>4950</v>
      </c>
      <c r="D508" s="402">
        <v>4950</v>
      </c>
      <c r="E508" s="403">
        <f>SUM(D508/C508)</f>
        <v>1</v>
      </c>
    </row>
    <row r="509" spans="1:5" ht="12">
      <c r="A509" s="395"/>
      <c r="B509" s="427" t="s">
        <v>778</v>
      </c>
      <c r="C509" s="402"/>
      <c r="D509" s="402"/>
      <c r="E509" s="403"/>
    </row>
    <row r="510" spans="1:5" ht="12.75" thickBot="1">
      <c r="A510" s="395"/>
      <c r="B510" s="429" t="s">
        <v>878</v>
      </c>
      <c r="C510" s="409"/>
      <c r="D510" s="409"/>
      <c r="E510" s="1074"/>
    </row>
    <row r="511" spans="1:5" ht="12.75" thickBot="1">
      <c r="A511" s="395"/>
      <c r="B511" s="431" t="s">
        <v>527</v>
      </c>
      <c r="C511" s="411">
        <f>SUM(C508:C510)</f>
        <v>4950</v>
      </c>
      <c r="D511" s="411">
        <f>SUM(D508:D510)</f>
        <v>4950</v>
      </c>
      <c r="E511" s="1074">
        <f>SUM(D511/C511)</f>
        <v>1</v>
      </c>
    </row>
    <row r="512" spans="1:5" ht="14.25" thickBot="1">
      <c r="A512" s="392"/>
      <c r="B512" s="432" t="s">
        <v>591</v>
      </c>
      <c r="C512" s="426">
        <f>SUM(C504+C511)</f>
        <v>425056</v>
      </c>
      <c r="D512" s="426">
        <f>SUM(D504+D511)</f>
        <v>294143</v>
      </c>
      <c r="E512" s="1028">
        <f>SUM(D512/C512)</f>
        <v>0.6920099939772641</v>
      </c>
    </row>
    <row r="513" spans="1:5" ht="13.5">
      <c r="A513" s="275">
        <v>2991</v>
      </c>
      <c r="B513" s="278" t="s">
        <v>720</v>
      </c>
      <c r="C513" s="436"/>
      <c r="D513" s="436"/>
      <c r="E513" s="403"/>
    </row>
    <row r="514" spans="1:5" ht="12">
      <c r="A514" s="395"/>
      <c r="B514" s="397" t="s">
        <v>701</v>
      </c>
      <c r="C514" s="395"/>
      <c r="D514" s="395"/>
      <c r="E514" s="403"/>
    </row>
    <row r="515" spans="1:5" ht="12.75" thickBot="1">
      <c r="A515" s="395"/>
      <c r="B515" s="398" t="s">
        <v>702</v>
      </c>
      <c r="C515" s="409">
        <f>SUM(C450+C481+C356)</f>
        <v>0</v>
      </c>
      <c r="D515" s="409">
        <f>SUM(D450+D481+D356)</f>
        <v>0</v>
      </c>
      <c r="E515" s="1027"/>
    </row>
    <row r="516" spans="1:5" ht="12.75" thickBot="1">
      <c r="A516" s="395"/>
      <c r="B516" s="400" t="s">
        <v>719</v>
      </c>
      <c r="C516" s="441">
        <f>SUM(C515)</f>
        <v>0</v>
      </c>
      <c r="D516" s="441">
        <f>SUM(D515)</f>
        <v>0</v>
      </c>
      <c r="E516" s="1029"/>
    </row>
    <row r="517" spans="1:5" ht="12">
      <c r="A517" s="395"/>
      <c r="B517" s="397" t="s">
        <v>704</v>
      </c>
      <c r="C517" s="402">
        <f aca="true" t="shared" si="24" ref="C517:C522">SUM(C483+C452+C358)</f>
        <v>107214</v>
      </c>
      <c r="D517" s="402">
        <f aca="true" t="shared" si="25" ref="D517:D522">SUM(D483+D452+D358)</f>
        <v>100265</v>
      </c>
      <c r="E517" s="403">
        <f aca="true" t="shared" si="26" ref="E517:E522">SUM(D517/C517)</f>
        <v>0.9351857033596359</v>
      </c>
    </row>
    <row r="518" spans="1:5" ht="12.75">
      <c r="A518" s="395"/>
      <c r="B518" s="404" t="s">
        <v>705</v>
      </c>
      <c r="C518" s="405">
        <f t="shared" si="24"/>
        <v>45704</v>
      </c>
      <c r="D518" s="405">
        <f t="shared" si="25"/>
        <v>40315</v>
      </c>
      <c r="E518" s="403">
        <f t="shared" si="26"/>
        <v>0.8820890950463854</v>
      </c>
    </row>
    <row r="519" spans="1:5" ht="12.75">
      <c r="A519" s="395"/>
      <c r="B519" s="404" t="s">
        <v>706</v>
      </c>
      <c r="C519" s="405">
        <f t="shared" si="24"/>
        <v>61510</v>
      </c>
      <c r="D519" s="405">
        <f t="shared" si="25"/>
        <v>59950</v>
      </c>
      <c r="E519" s="403">
        <f t="shared" si="26"/>
        <v>0.9746382701999675</v>
      </c>
    </row>
    <row r="520" spans="1:5" ht="12">
      <c r="A520" s="395"/>
      <c r="B520" s="406" t="s">
        <v>707</v>
      </c>
      <c r="C520" s="402">
        <f t="shared" si="24"/>
        <v>31785</v>
      </c>
      <c r="D520" s="402">
        <f t="shared" si="25"/>
        <v>32059</v>
      </c>
      <c r="E520" s="403">
        <f t="shared" si="26"/>
        <v>1.0086204184363694</v>
      </c>
    </row>
    <row r="521" spans="1:5" ht="12">
      <c r="A521" s="395"/>
      <c r="B521" s="406" t="s">
        <v>708</v>
      </c>
      <c r="C521" s="402">
        <f t="shared" si="24"/>
        <v>222559</v>
      </c>
      <c r="D521" s="402">
        <f t="shared" si="25"/>
        <v>206162</v>
      </c>
      <c r="E521" s="403">
        <f t="shared" si="26"/>
        <v>0.9263251542287663</v>
      </c>
    </row>
    <row r="522" spans="1:5" ht="12">
      <c r="A522" s="395"/>
      <c r="B522" s="406" t="s">
        <v>709</v>
      </c>
      <c r="C522" s="402">
        <f t="shared" si="24"/>
        <v>91280</v>
      </c>
      <c r="D522" s="402">
        <f t="shared" si="25"/>
        <v>85488</v>
      </c>
      <c r="E522" s="403">
        <f t="shared" si="26"/>
        <v>0.9365468886941279</v>
      </c>
    </row>
    <row r="523" spans="1:5" ht="12">
      <c r="A523" s="395"/>
      <c r="B523" s="406" t="s">
        <v>900</v>
      </c>
      <c r="C523" s="402">
        <f>C364</f>
        <v>0</v>
      </c>
      <c r="D523" s="402">
        <f>D364</f>
        <v>0</v>
      </c>
      <c r="E523" s="403"/>
    </row>
    <row r="524" spans="1:5" ht="12">
      <c r="A524" s="395"/>
      <c r="B524" s="407" t="s">
        <v>710</v>
      </c>
      <c r="C524" s="402">
        <f>SUM(C489+C458+C365)</f>
        <v>0</v>
      </c>
      <c r="D524" s="402">
        <f>SUM(D489+D458+D365)</f>
        <v>0</v>
      </c>
      <c r="E524" s="403"/>
    </row>
    <row r="525" spans="1:5" ht="12.75" thickBot="1">
      <c r="A525" s="395"/>
      <c r="B525" s="408" t="s">
        <v>711</v>
      </c>
      <c r="C525" s="402">
        <f>SUM(C490+C459+C366)</f>
        <v>7200</v>
      </c>
      <c r="D525" s="402">
        <f>SUM(D490+D459+D366)</f>
        <v>7200</v>
      </c>
      <c r="E525" s="1027">
        <f>SUM(D525/C525)</f>
        <v>1</v>
      </c>
    </row>
    <row r="526" spans="1:5" ht="12.75" thickBot="1">
      <c r="A526" s="395"/>
      <c r="B526" s="410" t="s">
        <v>895</v>
      </c>
      <c r="C526" s="411">
        <f>SUM(C517+C520+C521+C522+C525+C523)</f>
        <v>460038</v>
      </c>
      <c r="D526" s="411">
        <f>SUM(D517+D520+D521+D522+D525+D523)</f>
        <v>431174</v>
      </c>
      <c r="E526" s="1074">
        <f>SUM(D526/C526)</f>
        <v>0.9372573570009434</v>
      </c>
    </row>
    <row r="527" spans="1:5" ht="13.5" thickBot="1">
      <c r="A527" s="395"/>
      <c r="B527" s="413" t="s">
        <v>528</v>
      </c>
      <c r="C527" s="414">
        <f>SUM(C526+C516)</f>
        <v>460038</v>
      </c>
      <c r="D527" s="414">
        <f>SUM(D526+D516)</f>
        <v>431174</v>
      </c>
      <c r="E527" s="1074">
        <f>SUM(D527/C527)</f>
        <v>0.9372573570009434</v>
      </c>
    </row>
    <row r="528" spans="1:5" ht="12.75" thickBot="1">
      <c r="A528" s="395"/>
      <c r="B528" s="415" t="s">
        <v>529</v>
      </c>
      <c r="C528" s="416"/>
      <c r="D528" s="416"/>
      <c r="E528" s="1029"/>
    </row>
    <row r="529" spans="1:5" ht="12">
      <c r="A529" s="395"/>
      <c r="B529" s="417" t="s">
        <v>712</v>
      </c>
      <c r="C529" s="418">
        <f aca="true" t="shared" si="27" ref="C529:D531">SUM(C494+C463+C370)</f>
        <v>0</v>
      </c>
      <c r="D529" s="418">
        <f t="shared" si="27"/>
        <v>0</v>
      </c>
      <c r="E529" s="403"/>
    </row>
    <row r="530" spans="1:5" ht="12">
      <c r="A530" s="395"/>
      <c r="B530" s="419" t="s">
        <v>716</v>
      </c>
      <c r="C530" s="402">
        <f t="shared" si="27"/>
        <v>3262626</v>
      </c>
      <c r="D530" s="402">
        <f t="shared" si="27"/>
        <v>3480694</v>
      </c>
      <c r="E530" s="403">
        <f aca="true" t="shared" si="28" ref="E530:E537">SUM(D530/C530)</f>
        <v>1.066838184946727</v>
      </c>
    </row>
    <row r="531" spans="1:5" ht="12.75" thickBot="1">
      <c r="A531" s="395"/>
      <c r="B531" s="420" t="s">
        <v>717</v>
      </c>
      <c r="C531" s="409">
        <f t="shared" si="27"/>
        <v>277337</v>
      </c>
      <c r="D531" s="409">
        <f t="shared" si="27"/>
        <v>307538</v>
      </c>
      <c r="E531" s="1027">
        <f t="shared" si="28"/>
        <v>1.1088963968024461</v>
      </c>
    </row>
    <row r="532" spans="1:5" ht="13.5" thickBot="1">
      <c r="A532" s="395"/>
      <c r="B532" s="421" t="s">
        <v>521</v>
      </c>
      <c r="C532" s="422">
        <f>SUM(C529:C531)</f>
        <v>3539963</v>
      </c>
      <c r="D532" s="422">
        <f>SUM(D529:D531)</f>
        <v>3788232</v>
      </c>
      <c r="E532" s="1028">
        <f t="shared" si="28"/>
        <v>1.0701332189065254</v>
      </c>
    </row>
    <row r="533" spans="1:5" ht="14.25" thickBot="1">
      <c r="A533" s="395"/>
      <c r="B533" s="425" t="s">
        <v>538</v>
      </c>
      <c r="C533" s="426">
        <f>SUM(C527+C528+C532)</f>
        <v>4000001</v>
      </c>
      <c r="D533" s="426">
        <f>SUM(D527+D528+D532)</f>
        <v>4219406</v>
      </c>
      <c r="E533" s="1028">
        <f t="shared" si="28"/>
        <v>1.054851236287191</v>
      </c>
    </row>
    <row r="534" spans="1:5" ht="12">
      <c r="A534" s="395"/>
      <c r="B534" s="427" t="s">
        <v>871</v>
      </c>
      <c r="C534" s="402">
        <f aca="true" t="shared" si="29" ref="C534:D536">SUM(C499+C468+C375)</f>
        <v>1791250</v>
      </c>
      <c r="D534" s="402">
        <f t="shared" si="29"/>
        <v>1937375</v>
      </c>
      <c r="E534" s="403">
        <f t="shared" si="28"/>
        <v>1.0815771109560364</v>
      </c>
    </row>
    <row r="535" spans="1:5" ht="12">
      <c r="A535" s="395"/>
      <c r="B535" s="427" t="s">
        <v>872</v>
      </c>
      <c r="C535" s="402">
        <f t="shared" si="29"/>
        <v>509229</v>
      </c>
      <c r="D535" s="402">
        <f t="shared" si="29"/>
        <v>554825</v>
      </c>
      <c r="E535" s="403">
        <f t="shared" si="28"/>
        <v>1.0895392838978142</v>
      </c>
    </row>
    <row r="536" spans="1:5" ht="12">
      <c r="A536" s="395"/>
      <c r="B536" s="427" t="s">
        <v>873</v>
      </c>
      <c r="C536" s="402">
        <f t="shared" si="29"/>
        <v>1662427</v>
      </c>
      <c r="D536" s="402">
        <f t="shared" si="29"/>
        <v>1678031</v>
      </c>
      <c r="E536" s="403">
        <f t="shared" si="28"/>
        <v>1.0093862768109516</v>
      </c>
    </row>
    <row r="537" spans="1:5" ht="12">
      <c r="A537" s="395"/>
      <c r="B537" s="428" t="s">
        <v>875</v>
      </c>
      <c r="C537" s="402">
        <f>SUM(C440)</f>
        <v>1300</v>
      </c>
      <c r="D537" s="402">
        <f>SUM(D440)</f>
        <v>807</v>
      </c>
      <c r="E537" s="403">
        <f t="shared" si="28"/>
        <v>0.6207692307692307</v>
      </c>
    </row>
    <row r="538" spans="1:5" ht="12.75" thickBot="1">
      <c r="A538" s="395"/>
      <c r="B538" s="429" t="s">
        <v>874</v>
      </c>
      <c r="C538" s="402">
        <f>SUM(C503+C472+C379)</f>
        <v>0</v>
      </c>
      <c r="D538" s="402">
        <f>SUM(D503+D472+D379)</f>
        <v>0</v>
      </c>
      <c r="E538" s="1027"/>
    </row>
    <row r="539" spans="1:5" ht="12.75" thickBot="1">
      <c r="A539" s="395"/>
      <c r="B539" s="430" t="s">
        <v>520</v>
      </c>
      <c r="C539" s="411">
        <f>SUM(C534:C538)</f>
        <v>3964206</v>
      </c>
      <c r="D539" s="411">
        <f>SUM(D534:D538)</f>
        <v>4171038</v>
      </c>
      <c r="E539" s="1028">
        <f>SUM(D539/C539)</f>
        <v>1.0521748869761056</v>
      </c>
    </row>
    <row r="540" spans="1:5" ht="12">
      <c r="A540" s="395"/>
      <c r="B540" s="427" t="s">
        <v>777</v>
      </c>
      <c r="C540" s="402">
        <f>SUM(C381+C474+C508)</f>
        <v>35795</v>
      </c>
      <c r="D540" s="402">
        <f>SUM(D381+D474+D508)</f>
        <v>48368</v>
      </c>
      <c r="E540" s="403">
        <f>SUM(D540/C540)</f>
        <v>1.3512501746053918</v>
      </c>
    </row>
    <row r="541" spans="1:5" ht="12">
      <c r="A541" s="395"/>
      <c r="B541" s="427" t="s">
        <v>778</v>
      </c>
      <c r="C541" s="402">
        <f>SUM(C509+C475+C382)</f>
        <v>0</v>
      </c>
      <c r="D541" s="402">
        <f>SUM(D509+D475+D382)</f>
        <v>0</v>
      </c>
      <c r="E541" s="403"/>
    </row>
    <row r="542" spans="1:5" ht="12.75" thickBot="1">
      <c r="A542" s="395"/>
      <c r="B542" s="429" t="s">
        <v>878</v>
      </c>
      <c r="C542" s="409"/>
      <c r="D542" s="409"/>
      <c r="E542" s="1027"/>
    </row>
    <row r="543" spans="1:5" ht="12.75" thickBot="1">
      <c r="A543" s="395"/>
      <c r="B543" s="431" t="s">
        <v>527</v>
      </c>
      <c r="C543" s="411">
        <f>SUM(C540:C542)</f>
        <v>35795</v>
      </c>
      <c r="D543" s="411">
        <f>SUM(D540:D542)</f>
        <v>48368</v>
      </c>
      <c r="E543" s="1028">
        <f>SUM(D543/C543)</f>
        <v>1.3512501746053918</v>
      </c>
    </row>
    <row r="544" spans="1:5" ht="14.25" thickBot="1">
      <c r="A544" s="392"/>
      <c r="B544" s="432" t="s">
        <v>591</v>
      </c>
      <c r="C544" s="426">
        <f>SUM(C539+C543)</f>
        <v>4000001</v>
      </c>
      <c r="D544" s="426">
        <f>SUM(D539+D543)</f>
        <v>4219406</v>
      </c>
      <c r="E544" s="1028">
        <f>SUM(D544/C544)</f>
        <v>1.054851236287191</v>
      </c>
    </row>
  </sheetData>
  <sheetProtection/>
  <mergeCells count="7">
    <mergeCell ref="A2:E2"/>
    <mergeCell ref="C5:C7"/>
    <mergeCell ref="E5:E7"/>
    <mergeCell ref="A1:E1"/>
    <mergeCell ref="B5:B7"/>
    <mergeCell ref="A5:A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2" max="255" man="1"/>
    <brk id="135" max="255" man="1"/>
    <brk id="197" max="255" man="1"/>
    <brk id="259" max="255" man="1"/>
    <brk id="322" max="255" man="1"/>
    <brk id="385" max="255" man="1"/>
    <brk id="447" max="255" man="1"/>
    <brk id="51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PageLayoutView="0" workbookViewId="0" topLeftCell="A34">
      <selection activeCell="D16" sqref="D16"/>
    </sheetView>
  </sheetViews>
  <sheetFormatPr defaultColWidth="9.125" defaultRowHeight="12.75"/>
  <cols>
    <col min="1" max="1" width="6.875" style="447" customWidth="1"/>
    <col min="2" max="2" width="50.125" style="444" customWidth="1"/>
    <col min="3" max="4" width="13.875" style="444" customWidth="1"/>
    <col min="5" max="5" width="8.875" style="444" customWidth="1"/>
    <col min="6" max="16384" width="9.125" style="444" customWidth="1"/>
  </cols>
  <sheetData>
    <row r="1" spans="1:5" ht="12">
      <c r="A1" s="1308" t="s">
        <v>861</v>
      </c>
      <c r="B1" s="1309"/>
      <c r="C1" s="1310"/>
      <c r="D1" s="1310"/>
      <c r="E1" s="1310"/>
    </row>
    <row r="2" spans="1:5" ht="12.75">
      <c r="A2" s="1308" t="s">
        <v>1116</v>
      </c>
      <c r="B2" s="1309"/>
      <c r="C2" s="1310"/>
      <c r="D2" s="1310"/>
      <c r="E2" s="1310"/>
    </row>
    <row r="3" spans="1:2" s="446" customFormat="1" ht="11.25" customHeight="1">
      <c r="A3" s="445"/>
      <c r="B3" s="445"/>
    </row>
    <row r="4" spans="3:5" ht="11.25" customHeight="1">
      <c r="C4" s="448"/>
      <c r="D4" s="448"/>
      <c r="E4" s="448" t="s">
        <v>688</v>
      </c>
    </row>
    <row r="5" spans="1:5" s="451" customFormat="1" ht="11.25" customHeight="1">
      <c r="A5" s="449"/>
      <c r="B5" s="450"/>
      <c r="C5" s="1296" t="s">
        <v>432</v>
      </c>
      <c r="D5" s="1296" t="s">
        <v>1102</v>
      </c>
      <c r="E5" s="1306" t="s">
        <v>1103</v>
      </c>
    </row>
    <row r="6" spans="1:5" s="451" customFormat="1" ht="12" customHeight="1">
      <c r="A6" s="452" t="s">
        <v>811</v>
      </c>
      <c r="B6" s="453" t="s">
        <v>825</v>
      </c>
      <c r="C6" s="1297"/>
      <c r="D6" s="1297"/>
      <c r="E6" s="1306"/>
    </row>
    <row r="7" spans="1:5" s="451" customFormat="1" ht="12.75" customHeight="1" thickBot="1">
      <c r="A7" s="454"/>
      <c r="B7" s="455"/>
      <c r="C7" s="1311"/>
      <c r="D7" s="1311"/>
      <c r="E7" s="1307"/>
    </row>
    <row r="8" spans="1:5" s="451" customFormat="1" ht="12" customHeight="1">
      <c r="A8" s="456" t="s">
        <v>664</v>
      </c>
      <c r="B8" s="457" t="s">
        <v>665</v>
      </c>
      <c r="C8" s="458" t="s">
        <v>666</v>
      </c>
      <c r="D8" s="458" t="s">
        <v>667</v>
      </c>
      <c r="E8" s="458" t="s">
        <v>668</v>
      </c>
    </row>
    <row r="9" spans="1:5" ht="12" customHeight="1">
      <c r="A9" s="449">
        <v>3010</v>
      </c>
      <c r="B9" s="459" t="s">
        <v>508</v>
      </c>
      <c r="C9" s="460">
        <f>SUM(C19)</f>
        <v>10800</v>
      </c>
      <c r="D9" s="460">
        <f>SUM(D19)</f>
        <v>9800</v>
      </c>
      <c r="E9" s="461">
        <f>SUM(D9/C9)</f>
        <v>0.9074074074074074</v>
      </c>
    </row>
    <row r="10" spans="1:5" ht="12" customHeight="1">
      <c r="A10" s="84">
        <v>3011</v>
      </c>
      <c r="B10" s="462" t="s">
        <v>594</v>
      </c>
      <c r="C10" s="460"/>
      <c r="D10" s="460"/>
      <c r="E10" s="461"/>
    </row>
    <row r="11" spans="1:5" ht="12" customHeight="1">
      <c r="A11" s="463"/>
      <c r="B11" s="464" t="s">
        <v>595</v>
      </c>
      <c r="C11" s="375">
        <v>3100</v>
      </c>
      <c r="D11" s="375">
        <v>3100</v>
      </c>
      <c r="E11" s="1030">
        <f>SUM(D11/C11)</f>
        <v>1</v>
      </c>
    </row>
    <row r="12" spans="1:5" ht="12" customHeight="1">
      <c r="A12" s="463"/>
      <c r="B12" s="210" t="s">
        <v>835</v>
      </c>
      <c r="C12" s="375">
        <v>900</v>
      </c>
      <c r="D12" s="375">
        <v>900</v>
      </c>
      <c r="E12" s="1030">
        <f>SUM(D12/C12)</f>
        <v>1</v>
      </c>
    </row>
    <row r="13" spans="1:5" ht="12" customHeight="1">
      <c r="A13" s="368"/>
      <c r="B13" s="465" t="s">
        <v>817</v>
      </c>
      <c r="C13" s="375">
        <v>4800</v>
      </c>
      <c r="D13" s="375">
        <v>4800</v>
      </c>
      <c r="E13" s="1030">
        <f>SUM(D13/C13)</f>
        <v>1</v>
      </c>
    </row>
    <row r="14" spans="1:5" ht="12" customHeight="1">
      <c r="A14" s="463"/>
      <c r="B14" s="376" t="s">
        <v>601</v>
      </c>
      <c r="C14" s="375"/>
      <c r="D14" s="375"/>
      <c r="E14" s="1030"/>
    </row>
    <row r="15" spans="1:5" ht="12" customHeight="1">
      <c r="A15" s="463"/>
      <c r="B15" s="210" t="s">
        <v>827</v>
      </c>
      <c r="C15" s="466"/>
      <c r="D15" s="466"/>
      <c r="E15" s="1030"/>
    </row>
    <row r="16" spans="1:5" ht="12" customHeight="1">
      <c r="A16" s="368"/>
      <c r="B16" s="464" t="s">
        <v>779</v>
      </c>
      <c r="C16" s="375">
        <v>1500</v>
      </c>
      <c r="D16" s="375">
        <v>1000</v>
      </c>
      <c r="E16" s="1030">
        <f>SUM(D16/C16)</f>
        <v>0.6666666666666666</v>
      </c>
    </row>
    <row r="17" spans="1:5" ht="12" customHeight="1">
      <c r="A17" s="368"/>
      <c r="B17" s="83" t="s">
        <v>780</v>
      </c>
      <c r="C17" s="466">
        <v>500</v>
      </c>
      <c r="D17" s="466"/>
      <c r="E17" s="1030">
        <f>SUM(D17/C17)</f>
        <v>0</v>
      </c>
    </row>
    <row r="18" spans="1:5" ht="12" customHeight="1" thickBot="1">
      <c r="A18" s="463"/>
      <c r="B18" s="467" t="s">
        <v>592</v>
      </c>
      <c r="C18" s="468"/>
      <c r="D18" s="468"/>
      <c r="E18" s="1032"/>
    </row>
    <row r="19" spans="1:5" ht="12" customHeight="1" thickBot="1">
      <c r="A19" s="454"/>
      <c r="B19" s="469" t="s">
        <v>809</v>
      </c>
      <c r="C19" s="470">
        <f>SUM(C11:C18)</f>
        <v>10800</v>
      </c>
      <c r="D19" s="470">
        <f>SUM(D11:D18)</f>
        <v>9800</v>
      </c>
      <c r="E19" s="1033">
        <f>SUM(D19/C19)</f>
        <v>0.9074074074074074</v>
      </c>
    </row>
    <row r="20" spans="1:5" s="451" customFormat="1" ht="12" customHeight="1">
      <c r="A20" s="471">
        <v>3020</v>
      </c>
      <c r="B20" s="259" t="s">
        <v>560</v>
      </c>
      <c r="C20" s="472">
        <f>SUM(C30+C40)</f>
        <v>1714141</v>
      </c>
      <c r="D20" s="472">
        <f>SUM(D30+D40)</f>
        <v>1673776</v>
      </c>
      <c r="E20" s="1031">
        <f>SUM(D20/C20)</f>
        <v>0.9764517621362536</v>
      </c>
    </row>
    <row r="21" spans="1:5" s="451" customFormat="1" ht="12" customHeight="1">
      <c r="A21" s="452">
        <v>3021</v>
      </c>
      <c r="B21" s="473" t="s">
        <v>921</v>
      </c>
      <c r="C21" s="460"/>
      <c r="D21" s="460"/>
      <c r="E21" s="461"/>
    </row>
    <row r="22" spans="1:5" ht="12" customHeight="1">
      <c r="A22" s="463"/>
      <c r="B22" s="464" t="s">
        <v>595</v>
      </c>
      <c r="C22" s="375">
        <v>951803</v>
      </c>
      <c r="D22" s="375">
        <v>972523</v>
      </c>
      <c r="E22" s="1030">
        <f>SUM(D22/C22)</f>
        <v>1.0217692106454803</v>
      </c>
    </row>
    <row r="23" spans="1:5" ht="12" customHeight="1">
      <c r="A23" s="463"/>
      <c r="B23" s="210" t="s">
        <v>835</v>
      </c>
      <c r="C23" s="375">
        <v>278892</v>
      </c>
      <c r="D23" s="375">
        <v>284671</v>
      </c>
      <c r="E23" s="1030">
        <f>SUM(D23/C23)</f>
        <v>1.0207212827904708</v>
      </c>
    </row>
    <row r="24" spans="1:5" ht="12" customHeight="1">
      <c r="A24" s="368"/>
      <c r="B24" s="465" t="s">
        <v>817</v>
      </c>
      <c r="C24" s="375">
        <v>250000</v>
      </c>
      <c r="D24" s="375">
        <v>235000</v>
      </c>
      <c r="E24" s="1030">
        <f>SUM(D24/C24)</f>
        <v>0.94</v>
      </c>
    </row>
    <row r="25" spans="1:5" ht="12" customHeight="1">
      <c r="A25" s="463"/>
      <c r="B25" s="376" t="s">
        <v>601</v>
      </c>
      <c r="C25" s="375"/>
      <c r="D25" s="375"/>
      <c r="E25" s="1030"/>
    </row>
    <row r="26" spans="1:5" ht="12" customHeight="1">
      <c r="A26" s="463"/>
      <c r="B26" s="210" t="s">
        <v>827</v>
      </c>
      <c r="C26" s="375"/>
      <c r="D26" s="375"/>
      <c r="E26" s="1030"/>
    </row>
    <row r="27" spans="1:5" ht="12" customHeight="1">
      <c r="A27" s="368"/>
      <c r="B27" s="464" t="s">
        <v>779</v>
      </c>
      <c r="C27" s="466">
        <v>70000</v>
      </c>
      <c r="D27" s="466">
        <v>65000</v>
      </c>
      <c r="E27" s="1030">
        <f>SUM(D27/C27)</f>
        <v>0.9285714285714286</v>
      </c>
    </row>
    <row r="28" spans="1:5" ht="12" customHeight="1">
      <c r="A28" s="368"/>
      <c r="B28" s="83" t="s">
        <v>780</v>
      </c>
      <c r="C28" s="466">
        <v>40000</v>
      </c>
      <c r="D28" s="466"/>
      <c r="E28" s="1030">
        <f>SUM(D28/C28)</f>
        <v>0</v>
      </c>
    </row>
    <row r="29" spans="1:5" ht="12" customHeight="1" thickBot="1">
      <c r="A29" s="463"/>
      <c r="B29" s="467" t="s">
        <v>804</v>
      </c>
      <c r="C29" s="468"/>
      <c r="D29" s="468">
        <v>7000</v>
      </c>
      <c r="E29" s="1032"/>
    </row>
    <row r="30" spans="1:5" ht="12" customHeight="1" thickBot="1">
      <c r="A30" s="454"/>
      <c r="B30" s="469" t="s">
        <v>809</v>
      </c>
      <c r="C30" s="470">
        <f>SUM(C22:C29)</f>
        <v>1590695</v>
      </c>
      <c r="D30" s="470">
        <f>SUM(D22:D29)</f>
        <v>1564194</v>
      </c>
      <c r="E30" s="1033">
        <f>SUM(D30/C30)</f>
        <v>0.9833399866096266</v>
      </c>
    </row>
    <row r="31" spans="1:5" ht="12" customHeight="1">
      <c r="A31" s="476">
        <v>3026</v>
      </c>
      <c r="B31" s="477" t="s">
        <v>831</v>
      </c>
      <c r="C31" s="460"/>
      <c r="D31" s="460"/>
      <c r="E31" s="1031"/>
    </row>
    <row r="32" spans="1:5" ht="12" customHeight="1">
      <c r="A32" s="84"/>
      <c r="B32" s="464" t="s">
        <v>595</v>
      </c>
      <c r="C32" s="375"/>
      <c r="D32" s="375"/>
      <c r="E32" s="461"/>
    </row>
    <row r="33" spans="1:5" ht="12" customHeight="1">
      <c r="A33" s="84"/>
      <c r="B33" s="210" t="s">
        <v>835</v>
      </c>
      <c r="C33" s="375"/>
      <c r="D33" s="375"/>
      <c r="E33" s="461"/>
    </row>
    <row r="34" spans="1:5" ht="12" customHeight="1">
      <c r="A34" s="84"/>
      <c r="B34" s="465" t="s">
        <v>817</v>
      </c>
      <c r="C34" s="375">
        <v>68146</v>
      </c>
      <c r="D34" s="375">
        <v>54282</v>
      </c>
      <c r="E34" s="1030">
        <f>SUM(D34/C34)</f>
        <v>0.7965544566078714</v>
      </c>
    </row>
    <row r="35" spans="1:5" ht="12" customHeight="1">
      <c r="A35" s="84"/>
      <c r="B35" s="376" t="s">
        <v>601</v>
      </c>
      <c r="C35" s="478"/>
      <c r="D35" s="478"/>
      <c r="E35" s="1030"/>
    </row>
    <row r="36" spans="1:5" ht="12" customHeight="1">
      <c r="A36" s="84"/>
      <c r="B36" s="210" t="s">
        <v>827</v>
      </c>
      <c r="C36" s="479"/>
      <c r="D36" s="479"/>
      <c r="E36" s="1030"/>
    </row>
    <row r="37" spans="1:5" ht="12" customHeight="1">
      <c r="A37" s="84"/>
      <c r="B37" s="464" t="s">
        <v>779</v>
      </c>
      <c r="C37" s="480">
        <v>55300</v>
      </c>
      <c r="D37" s="480">
        <v>55300</v>
      </c>
      <c r="E37" s="1030">
        <f>SUM(D37/C37)</f>
        <v>1</v>
      </c>
    </row>
    <row r="38" spans="1:5" ht="12" customHeight="1">
      <c r="A38" s="84"/>
      <c r="B38" s="83" t="s">
        <v>780</v>
      </c>
      <c r="C38" s="480"/>
      <c r="D38" s="480"/>
      <c r="E38" s="1030"/>
    </row>
    <row r="39" spans="1:5" ht="12" customHeight="1" thickBot="1">
      <c r="A39" s="84"/>
      <c r="B39" s="467" t="s">
        <v>592</v>
      </c>
      <c r="C39" s="481"/>
      <c r="D39" s="481"/>
      <c r="E39" s="1032"/>
    </row>
    <row r="40" spans="1:5" ht="12" customHeight="1" thickBot="1">
      <c r="A40" s="475"/>
      <c r="B40" s="469" t="s">
        <v>809</v>
      </c>
      <c r="C40" s="470">
        <f>SUM(C31:C37)</f>
        <v>123446</v>
      </c>
      <c r="D40" s="470">
        <f>SUM(D31:D37)</f>
        <v>109582</v>
      </c>
      <c r="E40" s="1033">
        <f>SUM(D40/C40)</f>
        <v>0.8876917842619445</v>
      </c>
    </row>
    <row r="41" spans="1:5" ht="12" customHeight="1">
      <c r="A41" s="452">
        <v>3000</v>
      </c>
      <c r="B41" s="482" t="s">
        <v>597</v>
      </c>
      <c r="C41" s="375"/>
      <c r="D41" s="375"/>
      <c r="E41" s="1031"/>
    </row>
    <row r="42" spans="1:5" ht="12" customHeight="1">
      <c r="A42" s="452"/>
      <c r="B42" s="483" t="s">
        <v>531</v>
      </c>
      <c r="C42" s="375"/>
      <c r="D42" s="375"/>
      <c r="E42" s="461"/>
    </row>
    <row r="43" spans="1:5" ht="12" customHeight="1">
      <c r="A43" s="463"/>
      <c r="B43" s="464" t="s">
        <v>595</v>
      </c>
      <c r="C43" s="375">
        <f>SUM(C22+C11)</f>
        <v>954903</v>
      </c>
      <c r="D43" s="375">
        <f>SUM(D22+D11)</f>
        <v>975623</v>
      </c>
      <c r="E43" s="1030">
        <f>SUM(D43/C43)</f>
        <v>1.0216985390139104</v>
      </c>
    </row>
    <row r="44" spans="1:5" ht="12" customHeight="1">
      <c r="A44" s="463"/>
      <c r="B44" s="210" t="s">
        <v>835</v>
      </c>
      <c r="C44" s="375">
        <f>SUM(C23+C12)</f>
        <v>279792</v>
      </c>
      <c r="D44" s="375">
        <f>SUM(D23+D12)</f>
        <v>285571</v>
      </c>
      <c r="E44" s="1030">
        <f>SUM(D44/C44)</f>
        <v>1.0206546291530851</v>
      </c>
    </row>
    <row r="45" spans="1:5" ht="12" customHeight="1">
      <c r="A45" s="368"/>
      <c r="B45" s="376" t="s">
        <v>832</v>
      </c>
      <c r="C45" s="375">
        <f>SUM(C24+C13+C34)</f>
        <v>322946</v>
      </c>
      <c r="D45" s="375">
        <f>SUM(D24+D13+D34)</f>
        <v>294082</v>
      </c>
      <c r="E45" s="1030">
        <f>SUM(D45/C45)</f>
        <v>0.9106228285843454</v>
      </c>
    </row>
    <row r="46" spans="1:5" ht="12" customHeight="1">
      <c r="A46" s="463"/>
      <c r="B46" s="376" t="s">
        <v>601</v>
      </c>
      <c r="C46" s="375">
        <f>SUM(C14)</f>
        <v>0</v>
      </c>
      <c r="D46" s="375">
        <f>SUM(D14)</f>
        <v>0</v>
      </c>
      <c r="E46" s="461"/>
    </row>
    <row r="47" spans="1:5" ht="12" customHeight="1">
      <c r="A47" s="463"/>
      <c r="B47" s="210" t="s">
        <v>827</v>
      </c>
      <c r="C47" s="375">
        <f>SUM(C25+C15)</f>
        <v>0</v>
      </c>
      <c r="D47" s="375">
        <f>SUM(D25+D15)</f>
        <v>0</v>
      </c>
      <c r="E47" s="461"/>
    </row>
    <row r="48" spans="1:5" ht="12" customHeight="1">
      <c r="A48" s="463"/>
      <c r="B48" s="382" t="s">
        <v>520</v>
      </c>
      <c r="C48" s="484">
        <f>SUM(C43:C47)</f>
        <v>1557641</v>
      </c>
      <c r="D48" s="484">
        <f>SUM(D43:D47)</f>
        <v>1555276</v>
      </c>
      <c r="E48" s="461">
        <f>SUM(D48/C48)</f>
        <v>0.998481678384172</v>
      </c>
    </row>
    <row r="49" spans="1:5" ht="12" customHeight="1">
      <c r="A49" s="463"/>
      <c r="B49" s="485" t="s">
        <v>532</v>
      </c>
      <c r="C49" s="375"/>
      <c r="D49" s="375"/>
      <c r="E49" s="461"/>
    </row>
    <row r="50" spans="1:5" ht="12" customHeight="1">
      <c r="A50" s="463"/>
      <c r="B50" s="464" t="s">
        <v>781</v>
      </c>
      <c r="C50" s="375">
        <f>SUM(C28+C17)</f>
        <v>40500</v>
      </c>
      <c r="D50" s="375">
        <f>SUM(D28+D17)</f>
        <v>0</v>
      </c>
      <c r="E50" s="1030">
        <f>SUM(D50/C50)</f>
        <v>0</v>
      </c>
    </row>
    <row r="51" spans="1:5" ht="12" customHeight="1">
      <c r="A51" s="463"/>
      <c r="B51" s="83" t="s">
        <v>950</v>
      </c>
      <c r="C51" s="375">
        <f>SUM(C27+C16+C37)</f>
        <v>126800</v>
      </c>
      <c r="D51" s="375">
        <f>SUM(D27+D16+D37)</f>
        <v>121300</v>
      </c>
      <c r="E51" s="1030">
        <f>SUM(D51/C51)</f>
        <v>0.9566246056782335</v>
      </c>
    </row>
    <row r="52" spans="1:5" ht="12" customHeight="1">
      <c r="A52" s="463"/>
      <c r="B52" s="376" t="s">
        <v>782</v>
      </c>
      <c r="C52" s="375"/>
      <c r="D52" s="375">
        <f>SUM(D29)</f>
        <v>7000</v>
      </c>
      <c r="E52" s="461"/>
    </row>
    <row r="53" spans="1:5" ht="12" customHeight="1" thickBot="1">
      <c r="A53" s="463"/>
      <c r="B53" s="382" t="s">
        <v>533</v>
      </c>
      <c r="C53" s="484">
        <f>SUM(C50:C52)</f>
        <v>167300</v>
      </c>
      <c r="D53" s="484">
        <f>SUM(D50:D52)</f>
        <v>128300</v>
      </c>
      <c r="E53" s="1032">
        <f>SUM(D53/C53)</f>
        <v>0.7668858338314405</v>
      </c>
    </row>
    <row r="54" spans="1:5" ht="12" customHeight="1" thickBot="1">
      <c r="A54" s="454"/>
      <c r="B54" s="469" t="s">
        <v>784</v>
      </c>
      <c r="C54" s="470">
        <f>SUM(C48+C53)</f>
        <v>1724941</v>
      </c>
      <c r="D54" s="470">
        <f>SUM(D48+D53)</f>
        <v>1683576</v>
      </c>
      <c r="E54" s="1033">
        <f>SUM(D54/C54)</f>
        <v>0.9760194696514257</v>
      </c>
    </row>
    <row r="55" spans="1:5" ht="12" thickBot="1">
      <c r="A55" s="486"/>
      <c r="B55" s="487" t="s">
        <v>548</v>
      </c>
      <c r="C55" s="488">
        <f>SUM(C54)</f>
        <v>1724941</v>
      </c>
      <c r="D55" s="1193">
        <f>SUM(D54)</f>
        <v>1683576</v>
      </c>
      <c r="E55" s="1033">
        <f>SUM(D55/C55)</f>
        <v>0.9760194696514257</v>
      </c>
    </row>
    <row r="57" spans="3:4" ht="11.25">
      <c r="C57" s="489"/>
      <c r="D57" s="489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31">
      <selection activeCell="D48" sqref="D48"/>
    </sheetView>
  </sheetViews>
  <sheetFormatPr defaultColWidth="9.125" defaultRowHeight="12.75"/>
  <cols>
    <col min="1" max="1" width="9.125" style="490" customWidth="1"/>
    <col min="2" max="2" width="60.00390625" style="490" customWidth="1"/>
    <col min="3" max="4" width="10.875" style="490" customWidth="1"/>
    <col min="5" max="5" width="9.50390625" style="490" customWidth="1"/>
    <col min="6" max="16384" width="9.125" style="490" customWidth="1"/>
  </cols>
  <sheetData>
    <row r="2" spans="1:5" ht="13.5">
      <c r="A2" s="1317" t="s">
        <v>859</v>
      </c>
      <c r="B2" s="1310"/>
      <c r="C2" s="1310"/>
      <c r="D2" s="1310"/>
      <c r="E2" s="1310"/>
    </row>
    <row r="3" spans="1:5" ht="12">
      <c r="A3" s="1316" t="s">
        <v>1112</v>
      </c>
      <c r="B3" s="1310"/>
      <c r="C3" s="1310"/>
      <c r="D3" s="1310"/>
      <c r="E3" s="1310"/>
    </row>
    <row r="4" ht="12.75">
      <c r="B4" s="491"/>
    </row>
    <row r="5" ht="12.75">
      <c r="B5" s="491"/>
    </row>
    <row r="6" spans="3:5" ht="12.75">
      <c r="C6" s="492"/>
      <c r="D6" s="492"/>
      <c r="E6" s="492" t="s">
        <v>688</v>
      </c>
    </row>
    <row r="7" spans="1:5" ht="12.75" customHeight="1">
      <c r="A7" s="493"/>
      <c r="B7" s="494" t="s">
        <v>663</v>
      </c>
      <c r="C7" s="1296" t="s">
        <v>432</v>
      </c>
      <c r="D7" s="1296" t="s">
        <v>1102</v>
      </c>
      <c r="E7" s="1313" t="s">
        <v>1109</v>
      </c>
    </row>
    <row r="8" spans="1:5" ht="12">
      <c r="A8" s="495"/>
      <c r="B8" s="496" t="s">
        <v>812</v>
      </c>
      <c r="C8" s="1312"/>
      <c r="D8" s="1312"/>
      <c r="E8" s="1314"/>
    </row>
    <row r="9" spans="1:5" ht="12.75" thickBot="1">
      <c r="A9" s="497"/>
      <c r="B9" s="498"/>
      <c r="C9" s="1311"/>
      <c r="D9" s="1311"/>
      <c r="E9" s="1315"/>
    </row>
    <row r="10" spans="1:5" ht="12.75" thickBot="1">
      <c r="A10" s="499" t="s">
        <v>664</v>
      </c>
      <c r="B10" s="498" t="s">
        <v>665</v>
      </c>
      <c r="C10" s="500" t="s">
        <v>666</v>
      </c>
      <c r="D10" s="500" t="s">
        <v>667</v>
      </c>
      <c r="E10" s="500" t="s">
        <v>668</v>
      </c>
    </row>
    <row r="11" spans="1:5" ht="15" customHeight="1">
      <c r="A11" s="501">
        <v>3030</v>
      </c>
      <c r="B11" s="502" t="s">
        <v>539</v>
      </c>
      <c r="C11" s="503"/>
      <c r="D11" s="503"/>
      <c r="E11" s="504"/>
    </row>
    <row r="12" spans="1:5" ht="15" customHeight="1">
      <c r="A12" s="501"/>
      <c r="B12" s="397" t="s">
        <v>701</v>
      </c>
      <c r="C12" s="503"/>
      <c r="D12" s="503"/>
      <c r="E12" s="495"/>
    </row>
    <row r="13" spans="1:5" ht="15" customHeight="1" thickBot="1">
      <c r="A13" s="501"/>
      <c r="B13" s="398" t="s">
        <v>702</v>
      </c>
      <c r="C13" s="505"/>
      <c r="D13" s="505"/>
      <c r="E13" s="711"/>
    </row>
    <row r="14" spans="1:5" ht="15" customHeight="1" thickBot="1">
      <c r="A14" s="506"/>
      <c r="B14" s="400" t="s">
        <v>719</v>
      </c>
      <c r="C14" s="511"/>
      <c r="D14" s="511"/>
      <c r="E14" s="711"/>
    </row>
    <row r="15" spans="1:5" ht="15" customHeight="1">
      <c r="A15" s="501"/>
      <c r="B15" s="966" t="s">
        <v>437</v>
      </c>
      <c r="C15" s="508"/>
      <c r="D15" s="508"/>
      <c r="E15" s="712"/>
    </row>
    <row r="16" spans="1:5" ht="15" customHeight="1" thickBot="1">
      <c r="A16" s="510"/>
      <c r="B16" s="968" t="s">
        <v>438</v>
      </c>
      <c r="C16" s="511"/>
      <c r="D16" s="505">
        <v>17000</v>
      </c>
      <c r="E16" s="711"/>
    </row>
    <row r="17" spans="1:5" ht="15" customHeight="1" thickBot="1">
      <c r="A17" s="510"/>
      <c r="B17" s="967" t="s">
        <v>439</v>
      </c>
      <c r="C17" s="511"/>
      <c r="D17" s="511">
        <f>SUM(D16)</f>
        <v>17000</v>
      </c>
      <c r="E17" s="982"/>
    </row>
    <row r="18" spans="1:5" ht="15" customHeight="1">
      <c r="A18" s="501"/>
      <c r="B18" s="397" t="s">
        <v>704</v>
      </c>
      <c r="C18" s="508"/>
      <c r="D18" s="508"/>
      <c r="E18" s="1034"/>
    </row>
    <row r="19" spans="1:5" ht="15" customHeight="1">
      <c r="A19" s="501"/>
      <c r="B19" s="404" t="s">
        <v>705</v>
      </c>
      <c r="C19" s="509"/>
      <c r="D19" s="509"/>
      <c r="E19" s="712"/>
    </row>
    <row r="20" spans="1:5" ht="15" customHeight="1">
      <c r="A20" s="501"/>
      <c r="B20" s="404" t="s">
        <v>706</v>
      </c>
      <c r="C20" s="508"/>
      <c r="D20" s="509"/>
      <c r="E20" s="712"/>
    </row>
    <row r="21" spans="1:5" ht="15" customHeight="1">
      <c r="A21" s="501"/>
      <c r="B21" s="406" t="s">
        <v>707</v>
      </c>
      <c r="C21" s="508"/>
      <c r="D21" s="509"/>
      <c r="E21" s="712"/>
    </row>
    <row r="22" spans="1:5" ht="15" customHeight="1">
      <c r="A22" s="501"/>
      <c r="B22" s="406" t="s">
        <v>708</v>
      </c>
      <c r="C22" s="508"/>
      <c r="D22" s="508"/>
      <c r="E22" s="712"/>
    </row>
    <row r="23" spans="1:5" ht="15" customHeight="1">
      <c r="A23" s="501"/>
      <c r="B23" s="406" t="s">
        <v>709</v>
      </c>
      <c r="C23" s="509"/>
      <c r="D23" s="509"/>
      <c r="E23" s="712"/>
    </row>
    <row r="24" spans="1:5" ht="15" customHeight="1">
      <c r="A24" s="501"/>
      <c r="B24" s="407" t="s">
        <v>710</v>
      </c>
      <c r="C24" s="509"/>
      <c r="D24" s="509"/>
      <c r="E24" s="712"/>
    </row>
    <row r="25" spans="1:5" ht="15" customHeight="1" thickBot="1">
      <c r="A25" s="510"/>
      <c r="B25" s="408" t="s">
        <v>711</v>
      </c>
      <c r="C25" s="505"/>
      <c r="D25" s="505"/>
      <c r="E25" s="711"/>
    </row>
    <row r="26" spans="1:5" ht="15" customHeight="1" thickBot="1">
      <c r="A26" s="506"/>
      <c r="B26" s="410" t="s">
        <v>895</v>
      </c>
      <c r="C26" s="511"/>
      <c r="D26" s="511"/>
      <c r="E26" s="982"/>
    </row>
    <row r="27" spans="1:5" ht="15" customHeight="1" thickBot="1">
      <c r="A27" s="506"/>
      <c r="B27" s="413" t="s">
        <v>528</v>
      </c>
      <c r="C27" s="511"/>
      <c r="D27" s="511">
        <f>SUM(D17+D26)</f>
        <v>17000</v>
      </c>
      <c r="E27" s="982"/>
    </row>
    <row r="28" spans="1:5" ht="15" customHeight="1" thickBot="1">
      <c r="A28" s="506"/>
      <c r="B28" s="415" t="s">
        <v>529</v>
      </c>
      <c r="C28" s="511"/>
      <c r="D28" s="972"/>
      <c r="E28" s="982"/>
    </row>
    <row r="29" spans="1:5" ht="15" customHeight="1">
      <c r="A29" s="501"/>
      <c r="B29" s="417" t="s">
        <v>712</v>
      </c>
      <c r="C29" s="509"/>
      <c r="D29" s="971"/>
      <c r="E29" s="712"/>
    </row>
    <row r="30" spans="1:5" ht="15" customHeight="1" thickBot="1">
      <c r="A30" s="501"/>
      <c r="B30" s="420" t="s">
        <v>716</v>
      </c>
      <c r="C30" s="505">
        <v>485420</v>
      </c>
      <c r="D30" s="969">
        <v>509927</v>
      </c>
      <c r="E30" s="1037">
        <f>SUM(D30/C30)</f>
        <v>1.0504861769189568</v>
      </c>
    </row>
    <row r="31" spans="1:5" ht="15" customHeight="1" thickBot="1">
      <c r="A31" s="506"/>
      <c r="B31" s="421" t="s">
        <v>521</v>
      </c>
      <c r="C31" s="507">
        <f>SUM(C29:C30)</f>
        <v>485420</v>
      </c>
      <c r="D31" s="970">
        <f>SUM(D29:D30)</f>
        <v>509927</v>
      </c>
      <c r="E31" s="982">
        <f>SUM(D31/C31)</f>
        <v>1.0504861769189568</v>
      </c>
    </row>
    <row r="32" spans="1:5" ht="15" customHeight="1">
      <c r="A32" s="501"/>
      <c r="B32" s="417" t="s">
        <v>712</v>
      </c>
      <c r="C32" s="508"/>
      <c r="D32" s="971"/>
      <c r="E32" s="1035"/>
    </row>
    <row r="33" spans="1:5" ht="15" customHeight="1" thickBot="1">
      <c r="A33" s="501"/>
      <c r="B33" s="420" t="s">
        <v>716</v>
      </c>
      <c r="C33" s="505">
        <v>3000</v>
      </c>
      <c r="D33" s="969">
        <v>16700</v>
      </c>
      <c r="E33" s="1036"/>
    </row>
    <row r="34" spans="1:5" ht="15" customHeight="1" thickBot="1">
      <c r="A34" s="506"/>
      <c r="B34" s="421" t="s">
        <v>524</v>
      </c>
      <c r="C34" s="507">
        <f>SUM(C33)</f>
        <v>3000</v>
      </c>
      <c r="D34" s="970">
        <f>SUM(D32:D33)</f>
        <v>16700</v>
      </c>
      <c r="E34" s="982">
        <f>SUM(D34/C34)</f>
        <v>5.566666666666666</v>
      </c>
    </row>
    <row r="35" spans="1:5" ht="15" customHeight="1" thickBot="1">
      <c r="A35" s="506"/>
      <c r="B35" s="425" t="s">
        <v>538</v>
      </c>
      <c r="C35" s="511">
        <f>SUM(C34+C31+C27)</f>
        <v>488420</v>
      </c>
      <c r="D35" s="972">
        <f>SUM(D34+D31+D27+D28)</f>
        <v>543627</v>
      </c>
      <c r="E35" s="982">
        <f>SUM(D35/C35)</f>
        <v>1.1130318168789157</v>
      </c>
    </row>
    <row r="36" spans="1:5" ht="15" customHeight="1">
      <c r="A36" s="501"/>
      <c r="B36" s="427" t="s">
        <v>871</v>
      </c>
      <c r="C36" s="509">
        <v>252138</v>
      </c>
      <c r="D36" s="971">
        <v>286574</v>
      </c>
      <c r="E36" s="1037">
        <f>SUM(D36/C36)</f>
        <v>1.136576002030634</v>
      </c>
    </row>
    <row r="37" spans="1:5" ht="15" customHeight="1">
      <c r="A37" s="501"/>
      <c r="B37" s="427" t="s">
        <v>872</v>
      </c>
      <c r="C37" s="509">
        <v>69554</v>
      </c>
      <c r="D37" s="971">
        <v>81948</v>
      </c>
      <c r="E37" s="1037">
        <f>SUM(D37/C37)</f>
        <v>1.1781924835379705</v>
      </c>
    </row>
    <row r="38" spans="1:5" ht="15" customHeight="1">
      <c r="A38" s="501"/>
      <c r="B38" s="427" t="s">
        <v>873</v>
      </c>
      <c r="C38" s="509">
        <v>163728</v>
      </c>
      <c r="D38" s="971">
        <v>158405</v>
      </c>
      <c r="E38" s="1037">
        <f>SUM(D38/C38)</f>
        <v>0.9674887618489202</v>
      </c>
    </row>
    <row r="39" spans="1:5" ht="15" customHeight="1">
      <c r="A39" s="501"/>
      <c r="B39" s="428" t="s">
        <v>875</v>
      </c>
      <c r="C39" s="508"/>
      <c r="D39" s="973"/>
      <c r="E39" s="1037"/>
    </row>
    <row r="40" spans="1:5" ht="15" customHeight="1" thickBot="1">
      <c r="A40" s="929"/>
      <c r="B40" s="429" t="s">
        <v>874</v>
      </c>
      <c r="C40" s="511"/>
      <c r="D40" s="972"/>
      <c r="E40" s="1036"/>
    </row>
    <row r="41" spans="1:5" ht="15" customHeight="1">
      <c r="A41" s="927"/>
      <c r="B41" s="931" t="s">
        <v>520</v>
      </c>
      <c r="C41" s="508">
        <f>SUM(C36:C40)</f>
        <v>485420</v>
      </c>
      <c r="D41" s="973">
        <f>SUM(D36:D40)</f>
        <v>526927</v>
      </c>
      <c r="E41" s="1035">
        <f>SUM(D41/C41)</f>
        <v>1.0855073956573689</v>
      </c>
    </row>
    <row r="42" spans="1:5" ht="15" customHeight="1">
      <c r="A42" s="930"/>
      <c r="B42" s="928" t="s">
        <v>369</v>
      </c>
      <c r="C42" s="938">
        <v>125000</v>
      </c>
      <c r="D42" s="974">
        <v>126266</v>
      </c>
      <c r="E42" s="1037">
        <f>SUM(D42/C42)</f>
        <v>1.010128</v>
      </c>
    </row>
    <row r="43" spans="1:5" ht="15" customHeight="1" thickBot="1">
      <c r="A43" s="510"/>
      <c r="B43" s="923" t="s">
        <v>374</v>
      </c>
      <c r="C43" s="939">
        <v>71000</v>
      </c>
      <c r="D43" s="975">
        <v>100167</v>
      </c>
      <c r="E43" s="1036">
        <f>SUM(D43/C43)</f>
        <v>1.4108028169014084</v>
      </c>
    </row>
    <row r="44" spans="1:5" ht="15.75" customHeight="1">
      <c r="A44" s="501"/>
      <c r="B44" s="427" t="s">
        <v>777</v>
      </c>
      <c r="C44" s="512">
        <v>3000</v>
      </c>
      <c r="D44" s="976">
        <v>16700</v>
      </c>
      <c r="E44" s="1037">
        <f>SUM(D44/C44)</f>
        <v>5.566666666666666</v>
      </c>
    </row>
    <row r="45" spans="1:5" ht="15" customHeight="1">
      <c r="A45" s="501"/>
      <c r="B45" s="427" t="s">
        <v>778</v>
      </c>
      <c r="C45" s="508"/>
      <c r="D45" s="973"/>
      <c r="E45" s="1037"/>
    </row>
    <row r="46" spans="1:5" ht="15" customHeight="1" thickBot="1">
      <c r="A46" s="501"/>
      <c r="B46" s="429" t="s">
        <v>878</v>
      </c>
      <c r="C46" s="511"/>
      <c r="D46" s="972"/>
      <c r="E46" s="1036"/>
    </row>
    <row r="47" spans="1:5" ht="15" customHeight="1" thickBot="1">
      <c r="A47" s="506"/>
      <c r="B47" s="431" t="s">
        <v>527</v>
      </c>
      <c r="C47" s="507">
        <f>SUM(C44:C46)</f>
        <v>3000</v>
      </c>
      <c r="D47" s="970">
        <f>SUM(D44:D46)</f>
        <v>16700</v>
      </c>
      <c r="E47" s="982">
        <f>SUM(D47/C47)</f>
        <v>5.566666666666666</v>
      </c>
    </row>
    <row r="48" spans="1:5" ht="15" customHeight="1" thickBot="1">
      <c r="A48" s="510"/>
      <c r="B48" s="432" t="s">
        <v>591</v>
      </c>
      <c r="C48" s="507">
        <f>SUM(C47,C41)</f>
        <v>488420</v>
      </c>
      <c r="D48" s="1202">
        <f>SUM(D47,D41)</f>
        <v>543627</v>
      </c>
      <c r="E48" s="982">
        <f>SUM(D48/C48)</f>
        <v>1.1130318168789157</v>
      </c>
    </row>
    <row r="51" ht="16.5" customHeight="1">
      <c r="B51" s="717"/>
    </row>
    <row r="52" ht="15" customHeight="1">
      <c r="B52" s="717"/>
    </row>
  </sheetData>
  <sheetProtection/>
  <mergeCells count="5">
    <mergeCell ref="C7:C9"/>
    <mergeCell ref="E7:E9"/>
    <mergeCell ref="A3:E3"/>
    <mergeCell ref="A2:E2"/>
    <mergeCell ref="D7:D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99"/>
  <sheetViews>
    <sheetView showZeros="0" zoomScaleSheetLayoutView="100" zoomScalePageLayoutView="0" workbookViewId="0" topLeftCell="A853">
      <selection activeCell="D866" sqref="D866"/>
    </sheetView>
  </sheetViews>
  <sheetFormatPr defaultColWidth="9.125" defaultRowHeight="12.75"/>
  <cols>
    <col min="1" max="1" width="6.125" style="515" customWidth="1"/>
    <col min="2" max="2" width="50.875" style="444" customWidth="1"/>
    <col min="3" max="4" width="14.50390625" style="622" customWidth="1"/>
    <col min="5" max="5" width="9.50390625" style="622" customWidth="1"/>
    <col min="6" max="6" width="39.875" style="622" customWidth="1"/>
    <col min="7" max="7" width="11.50390625" style="622" customWidth="1"/>
    <col min="8" max="8" width="12.50390625" style="622" customWidth="1"/>
    <col min="9" max="16384" width="9.125" style="444" customWidth="1"/>
  </cols>
  <sheetData>
    <row r="1" spans="1:8" ht="12">
      <c r="A1" s="1318" t="s">
        <v>860</v>
      </c>
      <c r="B1" s="1319"/>
      <c r="C1" s="1319"/>
      <c r="D1" s="1319"/>
      <c r="E1" s="1319"/>
      <c r="F1" s="1319"/>
      <c r="G1" s="1319"/>
      <c r="H1" s="513"/>
    </row>
    <row r="2" spans="1:8" ht="12">
      <c r="A2" s="1320" t="s">
        <v>1117</v>
      </c>
      <c r="B2" s="1321"/>
      <c r="C2" s="1321"/>
      <c r="D2" s="1321"/>
      <c r="E2" s="1321"/>
      <c r="F2" s="1321"/>
      <c r="G2" s="1321"/>
      <c r="H2" s="514"/>
    </row>
    <row r="3" spans="1:8" ht="12">
      <c r="A3" s="514"/>
      <c r="B3" s="514"/>
      <c r="C3" s="514"/>
      <c r="D3" s="514"/>
      <c r="E3" s="514"/>
      <c r="F3" s="514"/>
      <c r="G3" s="514"/>
      <c r="H3" s="514"/>
    </row>
    <row r="4" spans="3:11" ht="11.25">
      <c r="C4" s="516"/>
      <c r="D4" s="516"/>
      <c r="E4" s="516"/>
      <c r="F4" s="517" t="s">
        <v>688</v>
      </c>
      <c r="G4" s="518"/>
      <c r="H4" s="518"/>
      <c r="I4" s="519"/>
      <c r="J4" s="519"/>
      <c r="K4" s="519"/>
    </row>
    <row r="5" spans="1:6" s="451" customFormat="1" ht="12" customHeight="1">
      <c r="A5" s="449"/>
      <c r="B5" s="450"/>
      <c r="C5" s="1296" t="s">
        <v>434</v>
      </c>
      <c r="D5" s="1296" t="s">
        <v>1104</v>
      </c>
      <c r="E5" s="1322" t="s">
        <v>1105</v>
      </c>
      <c r="F5" s="520" t="s">
        <v>642</v>
      </c>
    </row>
    <row r="6" spans="1:6" s="451" customFormat="1" ht="12" customHeight="1">
      <c r="A6" s="452" t="s">
        <v>811</v>
      </c>
      <c r="B6" s="453" t="s">
        <v>825</v>
      </c>
      <c r="C6" s="1297"/>
      <c r="D6" s="1297"/>
      <c r="E6" s="1312"/>
      <c r="F6" s="84" t="s">
        <v>643</v>
      </c>
    </row>
    <row r="7" spans="1:6" s="451" customFormat="1" ht="12.75" customHeight="1" thickBot="1">
      <c r="A7" s="452"/>
      <c r="B7" s="455"/>
      <c r="C7" s="1311"/>
      <c r="D7" s="1311"/>
      <c r="E7" s="1323"/>
      <c r="F7" s="475"/>
    </row>
    <row r="8" spans="1:6" s="451" customFormat="1" ht="11.25">
      <c r="A8" s="456" t="s">
        <v>664</v>
      </c>
      <c r="B8" s="521" t="s">
        <v>665</v>
      </c>
      <c r="C8" s="458" t="s">
        <v>666</v>
      </c>
      <c r="D8" s="458" t="s">
        <v>667</v>
      </c>
      <c r="E8" s="458" t="s">
        <v>668</v>
      </c>
      <c r="F8" s="458" t="s">
        <v>496</v>
      </c>
    </row>
    <row r="9" spans="1:7" s="451" customFormat="1" ht="12" customHeight="1">
      <c r="A9" s="452">
        <v>3050</v>
      </c>
      <c r="B9" s="522" t="s">
        <v>785</v>
      </c>
      <c r="C9" s="523">
        <f>SUM(C17)</f>
        <v>4500</v>
      </c>
      <c r="D9" s="523">
        <f>SUM(D17+D25)</f>
        <v>8000</v>
      </c>
      <c r="E9" s="524">
        <f>SUM(D9/C9)</f>
        <v>1.7777777777777777</v>
      </c>
      <c r="F9" s="525"/>
      <c r="G9" s="526"/>
    </row>
    <row r="10" spans="1:8" ht="12" customHeight="1">
      <c r="A10" s="527">
        <v>3052</v>
      </c>
      <c r="B10" s="528" t="s">
        <v>466</v>
      </c>
      <c r="C10" s="529"/>
      <c r="D10" s="529"/>
      <c r="E10" s="524"/>
      <c r="F10" s="530"/>
      <c r="G10" s="444"/>
      <c r="H10" s="444"/>
    </row>
    <row r="11" spans="1:8" ht="12" customHeight="1">
      <c r="A11" s="531"/>
      <c r="B11" s="532" t="s">
        <v>595</v>
      </c>
      <c r="C11" s="529"/>
      <c r="D11" s="547"/>
      <c r="E11" s="524"/>
      <c r="F11" s="533"/>
      <c r="G11" s="444"/>
      <c r="H11" s="444"/>
    </row>
    <row r="12" spans="1:8" ht="12" customHeight="1">
      <c r="A12" s="531"/>
      <c r="B12" s="534" t="s">
        <v>835</v>
      </c>
      <c r="C12" s="529"/>
      <c r="D12" s="547"/>
      <c r="E12" s="524"/>
      <c r="F12" s="533"/>
      <c r="G12" s="444"/>
      <c r="H12" s="444"/>
    </row>
    <row r="13" spans="1:8" ht="12" customHeight="1">
      <c r="A13" s="531"/>
      <c r="B13" s="535" t="s">
        <v>817</v>
      </c>
      <c r="C13" s="547">
        <v>4500</v>
      </c>
      <c r="D13" s="547">
        <v>5000</v>
      </c>
      <c r="E13" s="1038">
        <f>SUM(D13/C13)</f>
        <v>1.1111111111111112</v>
      </c>
      <c r="F13" s="533"/>
      <c r="G13" s="444"/>
      <c r="H13" s="444"/>
    </row>
    <row r="14" spans="1:8" ht="12" customHeight="1">
      <c r="A14" s="531"/>
      <c r="B14" s="536" t="s">
        <v>601</v>
      </c>
      <c r="C14" s="547"/>
      <c r="D14" s="547"/>
      <c r="E14" s="524"/>
      <c r="F14" s="533"/>
      <c r="G14" s="444"/>
      <c r="H14" s="444"/>
    </row>
    <row r="15" spans="1:8" ht="12" customHeight="1">
      <c r="A15" s="531"/>
      <c r="B15" s="536" t="s">
        <v>827</v>
      </c>
      <c r="C15" s="529"/>
      <c r="D15" s="529"/>
      <c r="E15" s="524"/>
      <c r="F15" s="533"/>
      <c r="G15" s="444"/>
      <c r="H15" s="444"/>
    </row>
    <row r="16" spans="1:8" ht="12" customHeight="1" thickBot="1">
      <c r="A16" s="531"/>
      <c r="B16" s="537" t="s">
        <v>557</v>
      </c>
      <c r="C16" s="538"/>
      <c r="D16" s="538"/>
      <c r="E16" s="1039"/>
      <c r="F16" s="539"/>
      <c r="G16" s="444"/>
      <c r="H16" s="444"/>
    </row>
    <row r="17" spans="1:8" ht="13.5" customHeight="1" thickBot="1">
      <c r="A17" s="540"/>
      <c r="B17" s="541" t="s">
        <v>631</v>
      </c>
      <c r="C17" s="542">
        <f>SUM(C13:C16)</f>
        <v>4500</v>
      </c>
      <c r="D17" s="1203">
        <f>SUM(D11:D14)</f>
        <v>5000</v>
      </c>
      <c r="E17" s="1042">
        <f>SUM(D17/C17)</f>
        <v>1.1111111111111112</v>
      </c>
      <c r="F17" s="543"/>
      <c r="G17" s="444"/>
      <c r="H17" s="444"/>
    </row>
    <row r="18" spans="1:8" ht="13.5" customHeight="1">
      <c r="A18" s="527">
        <v>3053</v>
      </c>
      <c r="B18" s="528" t="s">
        <v>1135</v>
      </c>
      <c r="C18" s="529"/>
      <c r="D18" s="1204"/>
      <c r="E18" s="524"/>
      <c r="F18" s="530"/>
      <c r="G18" s="444"/>
      <c r="H18" s="444"/>
    </row>
    <row r="19" spans="1:8" ht="13.5" customHeight="1">
      <c r="A19" s="531"/>
      <c r="B19" s="532" t="s">
        <v>595</v>
      </c>
      <c r="C19" s="529"/>
      <c r="D19" s="1205"/>
      <c r="E19" s="524"/>
      <c r="F19" s="533"/>
      <c r="G19" s="444"/>
      <c r="H19" s="444"/>
    </row>
    <row r="20" spans="1:8" ht="13.5" customHeight="1">
      <c r="A20" s="531"/>
      <c r="B20" s="534" t="s">
        <v>835</v>
      </c>
      <c r="C20" s="529"/>
      <c r="D20" s="1205"/>
      <c r="E20" s="524"/>
      <c r="F20" s="533"/>
      <c r="G20" s="444"/>
      <c r="H20" s="444"/>
    </row>
    <row r="21" spans="1:8" ht="13.5" customHeight="1">
      <c r="A21" s="531"/>
      <c r="B21" s="535" t="s">
        <v>817</v>
      </c>
      <c r="C21" s="547"/>
      <c r="D21" s="1205">
        <v>3000</v>
      </c>
      <c r="E21" s="1038"/>
      <c r="F21" s="533"/>
      <c r="G21" s="444"/>
      <c r="H21" s="444"/>
    </row>
    <row r="22" spans="1:8" ht="13.5" customHeight="1">
      <c r="A22" s="531"/>
      <c r="B22" s="536" t="s">
        <v>601</v>
      </c>
      <c r="C22" s="547"/>
      <c r="D22" s="1205"/>
      <c r="E22" s="524"/>
      <c r="F22" s="533"/>
      <c r="G22" s="444"/>
      <c r="H22" s="444"/>
    </row>
    <row r="23" spans="1:8" ht="13.5" customHeight="1">
      <c r="A23" s="531"/>
      <c r="B23" s="536" t="s">
        <v>827</v>
      </c>
      <c r="C23" s="529"/>
      <c r="D23" s="1204"/>
      <c r="E23" s="524"/>
      <c r="F23" s="533"/>
      <c r="G23" s="444"/>
      <c r="H23" s="444"/>
    </row>
    <row r="24" spans="1:8" ht="13.5" customHeight="1" thickBot="1">
      <c r="A24" s="531"/>
      <c r="B24" s="537" t="s">
        <v>557</v>
      </c>
      <c r="C24" s="538"/>
      <c r="D24" s="1206"/>
      <c r="E24" s="1039"/>
      <c r="F24" s="539"/>
      <c r="G24" s="444"/>
      <c r="H24" s="444"/>
    </row>
    <row r="25" spans="1:8" ht="13.5" customHeight="1" thickBot="1">
      <c r="A25" s="540"/>
      <c r="B25" s="541" t="s">
        <v>631</v>
      </c>
      <c r="C25" s="542">
        <f>SUM(C21:C24)</f>
        <v>0</v>
      </c>
      <c r="D25" s="1203">
        <f>SUM(D19:D22)</f>
        <v>3000</v>
      </c>
      <c r="E25" s="1042"/>
      <c r="F25" s="543"/>
      <c r="G25" s="444"/>
      <c r="H25" s="444"/>
    </row>
    <row r="26" spans="1:8" ht="12">
      <c r="A26" s="527">
        <v>3060</v>
      </c>
      <c r="B26" s="544" t="s">
        <v>555</v>
      </c>
      <c r="C26" s="901">
        <f>SUM(C34+C42)</f>
        <v>5000</v>
      </c>
      <c r="D26" s="1207">
        <f>SUM(D34+D42)</f>
        <v>4000</v>
      </c>
      <c r="E26" s="524">
        <f>SUM(D26/C26)</f>
        <v>0.8</v>
      </c>
      <c r="F26" s="530"/>
      <c r="G26" s="444"/>
      <c r="H26" s="444"/>
    </row>
    <row r="27" spans="1:8" ht="12" customHeight="1">
      <c r="A27" s="527">
        <v>3061</v>
      </c>
      <c r="B27" s="545" t="s">
        <v>602</v>
      </c>
      <c r="C27" s="529"/>
      <c r="D27" s="1204"/>
      <c r="E27" s="524"/>
      <c r="F27" s="546"/>
      <c r="G27" s="444"/>
      <c r="H27" s="444"/>
    </row>
    <row r="28" spans="1:8" ht="12" customHeight="1">
      <c r="A28" s="531"/>
      <c r="B28" s="532" t="s">
        <v>595</v>
      </c>
      <c r="C28" s="547"/>
      <c r="D28" s="1205"/>
      <c r="E28" s="524"/>
      <c r="F28" s="546"/>
      <c r="G28" s="444"/>
      <c r="H28" s="444"/>
    </row>
    <row r="29" spans="1:8" ht="12" customHeight="1">
      <c r="A29" s="531"/>
      <c r="B29" s="534" t="s">
        <v>835</v>
      </c>
      <c r="C29" s="547"/>
      <c r="D29" s="1205"/>
      <c r="E29" s="524"/>
      <c r="F29" s="546"/>
      <c r="G29" s="444"/>
      <c r="H29" s="444"/>
    </row>
    <row r="30" spans="1:8" ht="12" customHeight="1">
      <c r="A30" s="548"/>
      <c r="B30" s="535" t="s">
        <v>817</v>
      </c>
      <c r="C30" s="547">
        <v>2000</v>
      </c>
      <c r="D30" s="1205">
        <v>1000</v>
      </c>
      <c r="E30" s="1038">
        <f>SUM(D30/C30)</f>
        <v>0.5</v>
      </c>
      <c r="F30" s="546"/>
      <c r="G30" s="444"/>
      <c r="H30" s="444"/>
    </row>
    <row r="31" spans="1:8" ht="12" customHeight="1">
      <c r="A31" s="548"/>
      <c r="B31" s="536" t="s">
        <v>601</v>
      </c>
      <c r="C31" s="547"/>
      <c r="D31" s="1205"/>
      <c r="E31" s="524"/>
      <c r="F31" s="546"/>
      <c r="G31" s="444"/>
      <c r="H31" s="444"/>
    </row>
    <row r="32" spans="1:8" ht="11.25">
      <c r="A32" s="548"/>
      <c r="B32" s="536" t="s">
        <v>827</v>
      </c>
      <c r="C32" s="547"/>
      <c r="D32" s="1205"/>
      <c r="E32" s="524"/>
      <c r="F32" s="546"/>
      <c r="G32" s="444"/>
      <c r="H32" s="444"/>
    </row>
    <row r="33" spans="1:8" ht="12" thickBot="1">
      <c r="A33" s="548" t="s">
        <v>812</v>
      </c>
      <c r="B33" s="587" t="s">
        <v>779</v>
      </c>
      <c r="C33" s="549"/>
      <c r="D33" s="1208"/>
      <c r="E33" s="1039"/>
      <c r="F33" s="550"/>
      <c r="G33" s="444"/>
      <c r="H33" s="444"/>
    </row>
    <row r="34" spans="1:8" ht="12" thickBot="1">
      <c r="A34" s="551"/>
      <c r="B34" s="541" t="s">
        <v>631</v>
      </c>
      <c r="C34" s="552">
        <f>SUM(C28:C33)</f>
        <v>2000</v>
      </c>
      <c r="D34" s="1209">
        <f>SUM(D28:D33)</f>
        <v>1000</v>
      </c>
      <c r="E34" s="1042">
        <f>SUM(D34/C34)</f>
        <v>0.5</v>
      </c>
      <c r="F34" s="553"/>
      <c r="G34" s="444"/>
      <c r="H34" s="444"/>
    </row>
    <row r="35" spans="1:8" ht="11.25">
      <c r="A35" s="554">
        <v>3071</v>
      </c>
      <c r="B35" s="528" t="s">
        <v>635</v>
      </c>
      <c r="C35" s="529"/>
      <c r="D35" s="1210"/>
      <c r="E35" s="1072"/>
      <c r="F35" s="1065" t="s">
        <v>659</v>
      </c>
      <c r="G35" s="444"/>
      <c r="H35" s="444"/>
    </row>
    <row r="36" spans="1:8" ht="12" customHeight="1">
      <c r="A36" s="548"/>
      <c r="B36" s="532" t="s">
        <v>595</v>
      </c>
      <c r="C36" s="547"/>
      <c r="D36" s="1211"/>
      <c r="E36" s="1073"/>
      <c r="F36" s="1066" t="s">
        <v>660</v>
      </c>
      <c r="G36" s="444"/>
      <c r="H36" s="444"/>
    </row>
    <row r="37" spans="1:8" ht="12" customHeight="1">
      <c r="A37" s="531"/>
      <c r="B37" s="534" t="s">
        <v>835</v>
      </c>
      <c r="C37" s="547"/>
      <c r="D37" s="1211"/>
      <c r="E37" s="1073"/>
      <c r="F37" s="1066"/>
      <c r="G37" s="444"/>
      <c r="H37" s="444"/>
    </row>
    <row r="38" spans="1:8" ht="12" customHeight="1">
      <c r="A38" s="531"/>
      <c r="B38" s="535" t="s">
        <v>817</v>
      </c>
      <c r="C38" s="547">
        <v>3000</v>
      </c>
      <c r="D38" s="1211">
        <v>3000</v>
      </c>
      <c r="E38" s="1043">
        <f>SUM(D38/C38)</f>
        <v>1</v>
      </c>
      <c r="F38" s="1067"/>
      <c r="G38" s="444"/>
      <c r="H38" s="444"/>
    </row>
    <row r="39" spans="1:8" ht="12" customHeight="1">
      <c r="A39" s="531"/>
      <c r="B39" s="536" t="s">
        <v>601</v>
      </c>
      <c r="C39" s="547"/>
      <c r="D39" s="1211"/>
      <c r="E39" s="1073"/>
      <c r="F39" s="607"/>
      <c r="G39" s="444"/>
      <c r="H39" s="444"/>
    </row>
    <row r="40" spans="1:8" ht="12" customHeight="1">
      <c r="A40" s="531"/>
      <c r="B40" s="536" t="s">
        <v>827</v>
      </c>
      <c r="C40" s="547"/>
      <c r="D40" s="1211"/>
      <c r="E40" s="1073"/>
      <c r="F40" s="1068"/>
      <c r="G40" s="444"/>
      <c r="H40" s="444"/>
    </row>
    <row r="41" spans="1:8" ht="12" customHeight="1" thickBot="1">
      <c r="A41" s="531"/>
      <c r="B41" s="537" t="s">
        <v>557</v>
      </c>
      <c r="C41" s="549"/>
      <c r="D41" s="1212"/>
      <c r="E41" s="1039"/>
      <c r="F41" s="598"/>
      <c r="G41" s="444"/>
      <c r="H41" s="444"/>
    </row>
    <row r="42" spans="1:8" ht="12" customHeight="1" thickBot="1">
      <c r="A42" s="559"/>
      <c r="B42" s="541" t="s">
        <v>631</v>
      </c>
      <c r="C42" s="552">
        <f>SUM(C36:C41)</f>
        <v>3000</v>
      </c>
      <c r="D42" s="1213">
        <f>SUM(D36:D41)</f>
        <v>3000</v>
      </c>
      <c r="E42" s="1042">
        <f>SUM(D42/C42)</f>
        <v>1</v>
      </c>
      <c r="F42" s="1069"/>
      <c r="G42" s="444"/>
      <c r="H42" s="444"/>
    </row>
    <row r="43" spans="1:8" ht="12" customHeight="1">
      <c r="A43" s="554">
        <v>3080</v>
      </c>
      <c r="B43" s="561" t="s">
        <v>558</v>
      </c>
      <c r="C43" s="529">
        <f>SUM(C51)</f>
        <v>21500</v>
      </c>
      <c r="D43" s="1210">
        <f>SUM(D51)</f>
        <v>21500</v>
      </c>
      <c r="E43" s="1072">
        <f>SUM(D43/C43)</f>
        <v>1</v>
      </c>
      <c r="F43" s="1065"/>
      <c r="G43" s="444"/>
      <c r="H43" s="444"/>
    </row>
    <row r="44" spans="1:8" ht="12" customHeight="1">
      <c r="A44" s="554">
        <v>3081</v>
      </c>
      <c r="B44" s="545" t="s">
        <v>640</v>
      </c>
      <c r="C44" s="529"/>
      <c r="D44" s="1210"/>
      <c r="E44" s="1073"/>
      <c r="F44" s="1066"/>
      <c r="G44" s="444"/>
      <c r="H44" s="444"/>
    </row>
    <row r="45" spans="1:8" ht="12" customHeight="1">
      <c r="A45" s="548"/>
      <c r="B45" s="532" t="s">
        <v>595</v>
      </c>
      <c r="C45" s="547"/>
      <c r="D45" s="1211"/>
      <c r="E45" s="1073"/>
      <c r="F45" s="1066"/>
      <c r="G45" s="444"/>
      <c r="H45" s="444"/>
    </row>
    <row r="46" spans="1:8" ht="12" customHeight="1">
      <c r="A46" s="548"/>
      <c r="B46" s="534" t="s">
        <v>835</v>
      </c>
      <c r="C46" s="547"/>
      <c r="D46" s="1211"/>
      <c r="E46" s="1073"/>
      <c r="F46" s="1066"/>
      <c r="G46" s="444"/>
      <c r="H46" s="444"/>
    </row>
    <row r="47" spans="1:8" ht="12" customHeight="1">
      <c r="A47" s="548"/>
      <c r="B47" s="535" t="s">
        <v>817</v>
      </c>
      <c r="C47" s="547">
        <v>13700</v>
      </c>
      <c r="D47" s="1211">
        <v>13700</v>
      </c>
      <c r="E47" s="1043">
        <f>SUM(D47/C47)</f>
        <v>1</v>
      </c>
      <c r="F47" s="1070"/>
      <c r="G47" s="444"/>
      <c r="H47" s="444"/>
    </row>
    <row r="48" spans="1:8" ht="12" customHeight="1">
      <c r="A48" s="548"/>
      <c r="B48" s="535" t="s">
        <v>556</v>
      </c>
      <c r="C48" s="547">
        <v>7800</v>
      </c>
      <c r="D48" s="1211">
        <v>7800</v>
      </c>
      <c r="E48" s="1043">
        <f>SUM(D48/C48)</f>
        <v>1</v>
      </c>
      <c r="F48" s="1071"/>
      <c r="G48" s="444"/>
      <c r="H48" s="444"/>
    </row>
    <row r="49" spans="1:8" ht="12" customHeight="1">
      <c r="A49" s="548"/>
      <c r="B49" s="536" t="s">
        <v>827</v>
      </c>
      <c r="C49" s="547"/>
      <c r="D49" s="1211"/>
      <c r="E49" s="1073"/>
      <c r="F49" s="1066"/>
      <c r="G49" s="444"/>
      <c r="H49" s="444"/>
    </row>
    <row r="50" spans="1:8" ht="12" customHeight="1" thickBot="1">
      <c r="A50" s="531"/>
      <c r="B50" s="537" t="s">
        <v>557</v>
      </c>
      <c r="C50" s="549"/>
      <c r="D50" s="1212"/>
      <c r="E50" s="1039"/>
      <c r="F50" s="598"/>
      <c r="G50" s="444"/>
      <c r="H50" s="444"/>
    </row>
    <row r="51" spans="1:8" ht="12" customHeight="1" thickBot="1">
      <c r="A51" s="559"/>
      <c r="B51" s="541" t="s">
        <v>631</v>
      </c>
      <c r="C51" s="552">
        <f>SUM(C45:C50)</f>
        <v>21500</v>
      </c>
      <c r="D51" s="1209">
        <f>SUM(D45:D50)</f>
        <v>21500</v>
      </c>
      <c r="E51" s="1040">
        <f>SUM(D51/C51)</f>
        <v>1</v>
      </c>
      <c r="F51" s="560"/>
      <c r="G51" s="444"/>
      <c r="H51" s="444"/>
    </row>
    <row r="52" spans="1:8" ht="12" customHeight="1" thickBot="1">
      <c r="A52" s="563">
        <v>3130</v>
      </c>
      <c r="B52" s="564" t="s">
        <v>927</v>
      </c>
      <c r="C52" s="552">
        <f>SUM(C53+C87)</f>
        <v>673900</v>
      </c>
      <c r="D52" s="1209">
        <f>SUM(D53+D87)</f>
        <v>830000</v>
      </c>
      <c r="E52" s="1042">
        <f>SUM(D52/C52)</f>
        <v>1.2316367413562843</v>
      </c>
      <c r="F52" s="560"/>
      <c r="G52" s="444"/>
      <c r="H52" s="444"/>
    </row>
    <row r="53" spans="1:8" ht="12" customHeight="1" thickBot="1">
      <c r="A53" s="554">
        <v>3110</v>
      </c>
      <c r="B53" s="564" t="s">
        <v>917</v>
      </c>
      <c r="C53" s="552">
        <f>SUM(C61+C69+C77)</f>
        <v>609900</v>
      </c>
      <c r="D53" s="1209">
        <f>SUM(D61+D69+D77+D86)</f>
        <v>770000</v>
      </c>
      <c r="E53" s="1042">
        <f>SUM(D53/C53)</f>
        <v>1.2625020495163142</v>
      </c>
      <c r="F53" s="560"/>
      <c r="G53" s="444"/>
      <c r="H53" s="444"/>
    </row>
    <row r="54" spans="1:8" ht="12" customHeight="1">
      <c r="A54" s="565">
        <v>3111</v>
      </c>
      <c r="B54" s="566" t="s">
        <v>658</v>
      </c>
      <c r="C54" s="529"/>
      <c r="D54" s="1204"/>
      <c r="E54" s="524"/>
      <c r="F54" s="458" t="s">
        <v>661</v>
      </c>
      <c r="G54" s="444"/>
      <c r="H54" s="444"/>
    </row>
    <row r="55" spans="1:8" ht="12" customHeight="1">
      <c r="A55" s="531"/>
      <c r="B55" s="532" t="s">
        <v>595</v>
      </c>
      <c r="C55" s="547"/>
      <c r="D55" s="1205"/>
      <c r="E55" s="524"/>
      <c r="F55" s="556"/>
      <c r="G55" s="444"/>
      <c r="H55" s="444"/>
    </row>
    <row r="56" spans="1:8" ht="12" customHeight="1">
      <c r="A56" s="531"/>
      <c r="B56" s="534" t="s">
        <v>835</v>
      </c>
      <c r="C56" s="547"/>
      <c r="D56" s="1205"/>
      <c r="E56" s="524"/>
      <c r="F56" s="556"/>
      <c r="G56" s="444"/>
      <c r="H56" s="444"/>
    </row>
    <row r="57" spans="1:8" ht="12" customHeight="1">
      <c r="A57" s="531"/>
      <c r="B57" s="535" t="s">
        <v>817</v>
      </c>
      <c r="C57" s="547"/>
      <c r="D57" s="1205">
        <v>500</v>
      </c>
      <c r="E57" s="524"/>
      <c r="F57" s="556"/>
      <c r="G57" s="444"/>
      <c r="H57" s="444"/>
    </row>
    <row r="58" spans="1:8" ht="12" customHeight="1">
      <c r="A58" s="531"/>
      <c r="B58" s="536" t="s">
        <v>601</v>
      </c>
      <c r="C58" s="547"/>
      <c r="D58" s="1205"/>
      <c r="E58" s="524"/>
      <c r="F58" s="556"/>
      <c r="G58" s="444"/>
      <c r="H58" s="444"/>
    </row>
    <row r="59" spans="1:8" ht="12" customHeight="1">
      <c r="A59" s="531"/>
      <c r="B59" s="536" t="s">
        <v>827</v>
      </c>
      <c r="C59" s="547"/>
      <c r="D59" s="1205"/>
      <c r="E59" s="524"/>
      <c r="F59" s="556"/>
      <c r="G59" s="444"/>
      <c r="H59" s="444"/>
    </row>
    <row r="60" spans="1:8" ht="12" customHeight="1" thickBot="1">
      <c r="A60" s="531"/>
      <c r="B60" s="537" t="s">
        <v>804</v>
      </c>
      <c r="C60" s="549">
        <v>480000</v>
      </c>
      <c r="D60" s="1208">
        <v>649500</v>
      </c>
      <c r="E60" s="1043">
        <f>SUM(D60/C60)</f>
        <v>1.353125</v>
      </c>
      <c r="F60" s="556"/>
      <c r="G60" s="444"/>
      <c r="H60" s="444"/>
    </row>
    <row r="61" spans="1:8" ht="12" customHeight="1" thickBot="1">
      <c r="A61" s="559"/>
      <c r="B61" s="541" t="s">
        <v>631</v>
      </c>
      <c r="C61" s="552">
        <f>SUM(C55:C60)</f>
        <v>480000</v>
      </c>
      <c r="D61" s="1209">
        <f>SUM(D55:D60)</f>
        <v>650000</v>
      </c>
      <c r="E61" s="1042">
        <f>SUM(D61/C61)</f>
        <v>1.3541666666666667</v>
      </c>
      <c r="F61" s="560"/>
      <c r="G61" s="444"/>
      <c r="H61" s="444"/>
    </row>
    <row r="62" spans="1:8" ht="12" customHeight="1">
      <c r="A62" s="452">
        <v>3113</v>
      </c>
      <c r="B62" s="259" t="s">
        <v>699</v>
      </c>
      <c r="C62" s="460"/>
      <c r="D62" s="1214"/>
      <c r="E62" s="524"/>
      <c r="F62" s="555"/>
      <c r="G62" s="444"/>
      <c r="H62" s="444"/>
    </row>
    <row r="63" spans="1:8" ht="12" customHeight="1">
      <c r="A63" s="368"/>
      <c r="B63" s="464" t="s">
        <v>595</v>
      </c>
      <c r="C63" s="375"/>
      <c r="D63" s="1215"/>
      <c r="E63" s="524"/>
      <c r="F63" s="556"/>
      <c r="G63" s="444"/>
      <c r="H63" s="444"/>
    </row>
    <row r="64" spans="1:8" ht="12" customHeight="1">
      <c r="A64" s="368"/>
      <c r="B64" s="210" t="s">
        <v>835</v>
      </c>
      <c r="C64" s="375"/>
      <c r="D64" s="1215"/>
      <c r="E64" s="524"/>
      <c r="F64" s="718"/>
      <c r="G64" s="444"/>
      <c r="H64" s="444"/>
    </row>
    <row r="65" spans="1:8" ht="12" customHeight="1">
      <c r="A65" s="368"/>
      <c r="B65" s="465" t="s">
        <v>817</v>
      </c>
      <c r="C65" s="375">
        <v>19900</v>
      </c>
      <c r="D65" s="1215"/>
      <c r="E65" s="524"/>
      <c r="F65" s="718"/>
      <c r="G65" s="444"/>
      <c r="H65" s="444"/>
    </row>
    <row r="66" spans="1:8" ht="12" customHeight="1">
      <c r="A66" s="368"/>
      <c r="B66" s="376" t="s">
        <v>601</v>
      </c>
      <c r="C66" s="375"/>
      <c r="D66" s="1215"/>
      <c r="E66" s="524"/>
      <c r="F66" s="718"/>
      <c r="G66" s="444"/>
      <c r="H66" s="444"/>
    </row>
    <row r="67" spans="1:8" ht="12" customHeight="1">
      <c r="A67" s="368"/>
      <c r="B67" s="376" t="s">
        <v>827</v>
      </c>
      <c r="C67" s="375"/>
      <c r="D67" s="1215"/>
      <c r="E67" s="524"/>
      <c r="F67" s="718"/>
      <c r="G67" s="444"/>
      <c r="H67" s="444"/>
    </row>
    <row r="68" spans="1:8" ht="12" customHeight="1" thickBot="1">
      <c r="A68" s="368"/>
      <c r="B68" s="537" t="s">
        <v>557</v>
      </c>
      <c r="C68" s="468"/>
      <c r="D68" s="1216"/>
      <c r="E68" s="1039"/>
      <c r="F68" s="556"/>
      <c r="G68" s="444"/>
      <c r="H68" s="444"/>
    </row>
    <row r="69" spans="1:8" ht="12" customHeight="1" thickBot="1">
      <c r="A69" s="454"/>
      <c r="B69" s="541" t="s">
        <v>631</v>
      </c>
      <c r="C69" s="470">
        <f>SUM(C63:C68)</f>
        <v>19900</v>
      </c>
      <c r="D69" s="1217"/>
      <c r="E69" s="1040"/>
      <c r="F69" s="560"/>
      <c r="G69" s="444"/>
      <c r="H69" s="444"/>
    </row>
    <row r="70" spans="1:8" ht="12" customHeight="1">
      <c r="A70" s="452">
        <v>3114</v>
      </c>
      <c r="B70" s="567" t="s">
        <v>604</v>
      </c>
      <c r="C70" s="460"/>
      <c r="D70" s="1214"/>
      <c r="E70" s="524"/>
      <c r="F70" s="568"/>
      <c r="G70" s="444"/>
      <c r="H70" s="444"/>
    </row>
    <row r="71" spans="1:8" ht="12" customHeight="1">
      <c r="A71" s="368"/>
      <c r="B71" s="464" t="s">
        <v>595</v>
      </c>
      <c r="C71" s="375"/>
      <c r="D71" s="1215">
        <v>300</v>
      </c>
      <c r="E71" s="1043"/>
      <c r="F71" s="556"/>
      <c r="G71" s="444"/>
      <c r="H71" s="444"/>
    </row>
    <row r="72" spans="1:8" ht="12" customHeight="1">
      <c r="A72" s="368"/>
      <c r="B72" s="210" t="s">
        <v>835</v>
      </c>
      <c r="C72" s="375"/>
      <c r="D72" s="1215">
        <v>150</v>
      </c>
      <c r="E72" s="1043"/>
      <c r="F72" s="556"/>
      <c r="G72" s="444"/>
      <c r="H72" s="444"/>
    </row>
    <row r="73" spans="1:8" ht="12" customHeight="1">
      <c r="A73" s="368"/>
      <c r="B73" s="465" t="s">
        <v>817</v>
      </c>
      <c r="C73" s="375">
        <v>110000</v>
      </c>
      <c r="D73" s="1215">
        <v>99550</v>
      </c>
      <c r="E73" s="1043">
        <f>SUM(D73/C73)</f>
        <v>0.905</v>
      </c>
      <c r="F73" s="546"/>
      <c r="G73" s="444"/>
      <c r="H73" s="444"/>
    </row>
    <row r="74" spans="1:8" ht="12" customHeight="1">
      <c r="A74" s="368"/>
      <c r="B74" s="376" t="s">
        <v>601</v>
      </c>
      <c r="C74" s="375"/>
      <c r="D74" s="1215"/>
      <c r="E74" s="1043"/>
      <c r="F74" s="546"/>
      <c r="G74" s="444"/>
      <c r="H74" s="444"/>
    </row>
    <row r="75" spans="1:8" ht="12" customHeight="1">
      <c r="A75" s="368"/>
      <c r="B75" s="376" t="s">
        <v>827</v>
      </c>
      <c r="C75" s="375"/>
      <c r="D75" s="1215"/>
      <c r="E75" s="1043"/>
      <c r="F75" s="556"/>
      <c r="G75" s="444"/>
      <c r="H75" s="444"/>
    </row>
    <row r="76" spans="1:8" ht="12" thickBot="1">
      <c r="A76" s="463"/>
      <c r="B76" s="587" t="s">
        <v>452</v>
      </c>
      <c r="C76" s="468"/>
      <c r="D76" s="1216"/>
      <c r="E76" s="1043"/>
      <c r="F76" s="569"/>
      <c r="G76" s="444"/>
      <c r="H76" s="444"/>
    </row>
    <row r="77" spans="1:8" ht="12" customHeight="1" thickBot="1">
      <c r="A77" s="475"/>
      <c r="B77" s="541" t="s">
        <v>631</v>
      </c>
      <c r="C77" s="470">
        <f>SUM(C71:C76)</f>
        <v>110000</v>
      </c>
      <c r="D77" s="1218">
        <f>SUM(D71:D76)</f>
        <v>100000</v>
      </c>
      <c r="E77" s="1042">
        <f>SUM(D77/C77)</f>
        <v>0.9090909090909091</v>
      </c>
      <c r="F77" s="560"/>
      <c r="G77" s="444"/>
      <c r="H77" s="444"/>
    </row>
    <row r="78" spans="1:8" ht="12" customHeight="1">
      <c r="A78" s="452">
        <v>3115</v>
      </c>
      <c r="B78" s="567" t="s">
        <v>1148</v>
      </c>
      <c r="C78" s="460"/>
      <c r="D78" s="1214"/>
      <c r="E78" s="524"/>
      <c r="F78" s="568"/>
      <c r="G78" s="444"/>
      <c r="H78" s="444"/>
    </row>
    <row r="79" spans="1:8" ht="12" customHeight="1">
      <c r="A79" s="368"/>
      <c r="B79" s="464" t="s">
        <v>595</v>
      </c>
      <c r="C79" s="375"/>
      <c r="D79" s="1215"/>
      <c r="E79" s="1043"/>
      <c r="F79" s="556"/>
      <c r="G79" s="444"/>
      <c r="H79" s="444"/>
    </row>
    <row r="80" spans="1:8" ht="12" customHeight="1">
      <c r="A80" s="368"/>
      <c r="B80" s="210" t="s">
        <v>835</v>
      </c>
      <c r="C80" s="375"/>
      <c r="D80" s="1215"/>
      <c r="E80" s="1043"/>
      <c r="F80" s="556"/>
      <c r="G80" s="444"/>
      <c r="H80" s="444"/>
    </row>
    <row r="81" spans="1:8" ht="12" customHeight="1">
      <c r="A81" s="368"/>
      <c r="B81" s="465" t="s">
        <v>817</v>
      </c>
      <c r="C81" s="375"/>
      <c r="D81" s="1215">
        <v>14000</v>
      </c>
      <c r="E81" s="1043"/>
      <c r="F81" s="546"/>
      <c r="G81" s="444"/>
      <c r="H81" s="444"/>
    </row>
    <row r="82" spans="1:8" ht="12" customHeight="1">
      <c r="A82" s="368"/>
      <c r="B82" s="376" t="s">
        <v>601</v>
      </c>
      <c r="C82" s="375"/>
      <c r="D82" s="1215"/>
      <c r="E82" s="1043"/>
      <c r="F82" s="546"/>
      <c r="G82" s="444"/>
      <c r="H82" s="444"/>
    </row>
    <row r="83" spans="1:8" ht="12" customHeight="1">
      <c r="A83" s="368"/>
      <c r="B83" s="376" t="s">
        <v>827</v>
      </c>
      <c r="C83" s="375"/>
      <c r="D83" s="1215"/>
      <c r="E83" s="1043"/>
      <c r="F83" s="556"/>
      <c r="G83" s="444"/>
      <c r="H83" s="444"/>
    </row>
    <row r="84" spans="1:8" ht="12" customHeight="1">
      <c r="A84" s="463"/>
      <c r="B84" s="587" t="s">
        <v>1149</v>
      </c>
      <c r="C84" s="466"/>
      <c r="D84" s="1219">
        <v>2000</v>
      </c>
      <c r="E84" s="1043"/>
      <c r="F84" s="557"/>
      <c r="G84" s="444"/>
      <c r="H84" s="444"/>
    </row>
    <row r="85" spans="1:8" ht="12" customHeight="1" thickBot="1">
      <c r="A85" s="463"/>
      <c r="B85" s="1106" t="s">
        <v>452</v>
      </c>
      <c r="C85" s="468"/>
      <c r="D85" s="1220">
        <v>4000</v>
      </c>
      <c r="E85" s="1107"/>
      <c r="F85" s="569"/>
      <c r="G85" s="444"/>
      <c r="H85" s="444"/>
    </row>
    <row r="86" spans="1:8" ht="12" customHeight="1" thickBot="1">
      <c r="A86" s="475"/>
      <c r="B86" s="541" t="s">
        <v>631</v>
      </c>
      <c r="C86" s="470">
        <f>SUM(C79:C84)</f>
        <v>0</v>
      </c>
      <c r="D86" s="1218">
        <f>SUM(D80:D85)</f>
        <v>20000</v>
      </c>
      <c r="E86" s="1042"/>
      <c r="F86" s="560"/>
      <c r="G86" s="444"/>
      <c r="H86" s="444"/>
    </row>
    <row r="87" spans="1:8" ht="12" customHeight="1" thickBot="1">
      <c r="A87" s="570">
        <v>3120</v>
      </c>
      <c r="B87" s="564" t="s">
        <v>928</v>
      </c>
      <c r="C87" s="470">
        <f>SUM(C95+C103+C111+C119+C127+C135)</f>
        <v>64000</v>
      </c>
      <c r="D87" s="1218">
        <f>SUM(D95+D103+D111+D119+D127+D135)</f>
        <v>60000</v>
      </c>
      <c r="E87" s="1042">
        <f>SUM(D87/C87)</f>
        <v>0.9375</v>
      </c>
      <c r="F87" s="560"/>
      <c r="G87" s="444"/>
      <c r="H87" s="444"/>
    </row>
    <row r="88" spans="1:8" ht="12" customHeight="1">
      <c r="A88" s="84">
        <v>3121</v>
      </c>
      <c r="B88" s="571" t="s">
        <v>694</v>
      </c>
      <c r="C88" s="460"/>
      <c r="D88" s="1214"/>
      <c r="E88" s="524"/>
      <c r="F88" s="555"/>
      <c r="G88" s="444"/>
      <c r="H88" s="444"/>
    </row>
    <row r="89" spans="1:8" ht="12" customHeight="1">
      <c r="A89" s="84"/>
      <c r="B89" s="464" t="s">
        <v>595</v>
      </c>
      <c r="C89" s="460"/>
      <c r="D89" s="1214"/>
      <c r="E89" s="524"/>
      <c r="F89" s="525"/>
      <c r="G89" s="444"/>
      <c r="H89" s="444"/>
    </row>
    <row r="90" spans="1:8" ht="12" customHeight="1">
      <c r="A90" s="84"/>
      <c r="B90" s="210" t="s">
        <v>835</v>
      </c>
      <c r="C90" s="460"/>
      <c r="D90" s="1214"/>
      <c r="E90" s="524"/>
      <c r="F90" s="525"/>
      <c r="G90" s="444"/>
      <c r="H90" s="444"/>
    </row>
    <row r="91" spans="1:8" ht="12" customHeight="1">
      <c r="A91" s="452"/>
      <c r="B91" s="465" t="s">
        <v>817</v>
      </c>
      <c r="C91" s="572">
        <v>5000</v>
      </c>
      <c r="D91" s="1221">
        <v>5000</v>
      </c>
      <c r="E91" s="1043">
        <f>SUM(D91/C91)</f>
        <v>1</v>
      </c>
      <c r="F91" s="546"/>
      <c r="G91" s="444"/>
      <c r="H91" s="444"/>
    </row>
    <row r="92" spans="1:8" ht="12" customHeight="1">
      <c r="A92" s="452"/>
      <c r="B92" s="376" t="s">
        <v>827</v>
      </c>
      <c r="C92" s="572"/>
      <c r="D92" s="1221"/>
      <c r="E92" s="524"/>
      <c r="F92" s="573"/>
      <c r="G92" s="444"/>
      <c r="H92" s="444"/>
    </row>
    <row r="93" spans="1:8" ht="12" customHeight="1">
      <c r="A93" s="84"/>
      <c r="B93" s="376" t="s">
        <v>827</v>
      </c>
      <c r="C93" s="460"/>
      <c r="D93" s="1214"/>
      <c r="E93" s="524"/>
      <c r="F93" s="525"/>
      <c r="G93" s="444"/>
      <c r="H93" s="444"/>
    </row>
    <row r="94" spans="1:8" ht="12" customHeight="1" thickBot="1">
      <c r="A94" s="84"/>
      <c r="B94" s="537" t="s">
        <v>557</v>
      </c>
      <c r="C94" s="574"/>
      <c r="D94" s="1222"/>
      <c r="E94" s="1039"/>
      <c r="F94" s="520"/>
      <c r="G94" s="444"/>
      <c r="H94" s="444"/>
    </row>
    <row r="95" spans="1:8" ht="12" customHeight="1" thickBot="1">
      <c r="A95" s="475"/>
      <c r="B95" s="541" t="s">
        <v>631</v>
      </c>
      <c r="C95" s="470">
        <f>SUM(C91:C94)</f>
        <v>5000</v>
      </c>
      <c r="D95" s="1218">
        <f>SUM(D91:D94)</f>
        <v>5000</v>
      </c>
      <c r="E95" s="1042">
        <f>SUM(D95/C95)</f>
        <v>1</v>
      </c>
      <c r="F95" s="560"/>
      <c r="G95" s="444"/>
      <c r="H95" s="444"/>
    </row>
    <row r="96" spans="1:8" ht="12" customHeight="1">
      <c r="A96" s="452">
        <v>3122</v>
      </c>
      <c r="B96" s="567" t="s">
        <v>685</v>
      </c>
      <c r="C96" s="460"/>
      <c r="D96" s="1214"/>
      <c r="E96" s="524"/>
      <c r="F96" s="575"/>
      <c r="G96" s="444"/>
      <c r="H96" s="444"/>
    </row>
    <row r="97" spans="1:8" ht="12" customHeight="1">
      <c r="A97" s="368"/>
      <c r="B97" s="464" t="s">
        <v>595</v>
      </c>
      <c r="C97" s="375"/>
      <c r="D97" s="1215"/>
      <c r="E97" s="524"/>
      <c r="F97" s="556"/>
      <c r="G97" s="444"/>
      <c r="H97" s="444"/>
    </row>
    <row r="98" spans="1:8" ht="12" customHeight="1">
      <c r="A98" s="368"/>
      <c r="B98" s="210" t="s">
        <v>835</v>
      </c>
      <c r="C98" s="375"/>
      <c r="D98" s="1215"/>
      <c r="E98" s="524"/>
      <c r="F98" s="556"/>
      <c r="G98" s="444"/>
      <c r="H98" s="444"/>
    </row>
    <row r="99" spans="1:8" ht="12" customHeight="1">
      <c r="A99" s="368"/>
      <c r="B99" s="465" t="s">
        <v>817</v>
      </c>
      <c r="C99" s="375">
        <v>20000</v>
      </c>
      <c r="D99" s="1215">
        <v>25000</v>
      </c>
      <c r="E99" s="1043">
        <f>SUM(D99/C99)</f>
        <v>1.25</v>
      </c>
      <c r="F99" s="546"/>
      <c r="G99" s="444"/>
      <c r="H99" s="444"/>
    </row>
    <row r="100" spans="1:8" ht="12" customHeight="1">
      <c r="A100" s="368"/>
      <c r="B100" s="376" t="s">
        <v>601</v>
      </c>
      <c r="C100" s="375"/>
      <c r="D100" s="1215"/>
      <c r="E100" s="524"/>
      <c r="F100" s="556"/>
      <c r="G100" s="444"/>
      <c r="H100" s="444"/>
    </row>
    <row r="101" spans="1:8" ht="12" customHeight="1">
      <c r="A101" s="368"/>
      <c r="B101" s="376" t="s">
        <v>827</v>
      </c>
      <c r="C101" s="375"/>
      <c r="D101" s="1215"/>
      <c r="E101" s="524"/>
      <c r="F101" s="556"/>
      <c r="G101" s="444"/>
      <c r="H101" s="444"/>
    </row>
    <row r="102" spans="1:8" ht="12" customHeight="1" thickBot="1">
      <c r="A102" s="368"/>
      <c r="B102" s="537" t="s">
        <v>557</v>
      </c>
      <c r="C102" s="468"/>
      <c r="D102" s="1216"/>
      <c r="E102" s="1039"/>
      <c r="F102" s="556"/>
      <c r="G102" s="444"/>
      <c r="H102" s="444"/>
    </row>
    <row r="103" spans="1:8" ht="12" customHeight="1" thickBot="1">
      <c r="A103" s="454"/>
      <c r="B103" s="541" t="s">
        <v>631</v>
      </c>
      <c r="C103" s="470">
        <f>SUM(C97:C102)</f>
        <v>20000</v>
      </c>
      <c r="D103" s="1218">
        <f>SUM(D97:D102)</f>
        <v>25000</v>
      </c>
      <c r="E103" s="1042">
        <f>SUM(D103/C103)</f>
        <v>1.25</v>
      </c>
      <c r="F103" s="560"/>
      <c r="G103" s="444"/>
      <c r="H103" s="444"/>
    </row>
    <row r="104" spans="1:8" ht="12" customHeight="1">
      <c r="A104" s="452">
        <v>3123</v>
      </c>
      <c r="B104" s="259" t="s">
        <v>603</v>
      </c>
      <c r="C104" s="460"/>
      <c r="D104" s="1214"/>
      <c r="E104" s="524"/>
      <c r="F104" s="458"/>
      <c r="G104" s="444"/>
      <c r="H104" s="444"/>
    </row>
    <row r="105" spans="1:8" ht="12" customHeight="1">
      <c r="A105" s="368"/>
      <c r="B105" s="464" t="s">
        <v>595</v>
      </c>
      <c r="C105" s="375"/>
      <c r="D105" s="1215">
        <v>400</v>
      </c>
      <c r="E105" s="524"/>
      <c r="F105" s="556"/>
      <c r="G105" s="444"/>
      <c r="H105" s="444"/>
    </row>
    <row r="106" spans="1:8" ht="12" customHeight="1">
      <c r="A106" s="368"/>
      <c r="B106" s="210" t="s">
        <v>835</v>
      </c>
      <c r="C106" s="375"/>
      <c r="D106" s="1215">
        <v>100</v>
      </c>
      <c r="E106" s="524"/>
      <c r="F106" s="556"/>
      <c r="G106" s="444"/>
      <c r="H106" s="444"/>
    </row>
    <row r="107" spans="1:8" ht="12" customHeight="1">
      <c r="A107" s="368"/>
      <c r="B107" s="465" t="s">
        <v>817</v>
      </c>
      <c r="C107" s="375">
        <v>10000</v>
      </c>
      <c r="D107" s="1215">
        <v>14500</v>
      </c>
      <c r="E107" s="1043">
        <f>SUM(D107/C107)</f>
        <v>1.45</v>
      </c>
      <c r="F107" s="546"/>
      <c r="G107" s="444"/>
      <c r="H107" s="444"/>
    </row>
    <row r="108" spans="1:8" ht="12" customHeight="1">
      <c r="A108" s="368"/>
      <c r="B108" s="376" t="s">
        <v>601</v>
      </c>
      <c r="C108" s="375"/>
      <c r="D108" s="1215"/>
      <c r="E108" s="524"/>
      <c r="F108" s="556"/>
      <c r="G108" s="444"/>
      <c r="H108" s="444"/>
    </row>
    <row r="109" spans="1:8" ht="12" customHeight="1">
      <c r="A109" s="368"/>
      <c r="B109" s="376" t="s">
        <v>827</v>
      </c>
      <c r="C109" s="375"/>
      <c r="D109" s="1215"/>
      <c r="E109" s="524"/>
      <c r="F109" s="556"/>
      <c r="G109" s="444"/>
      <c r="H109" s="444"/>
    </row>
    <row r="110" spans="1:8" ht="12" customHeight="1" thickBot="1">
      <c r="A110" s="368"/>
      <c r="B110" s="537" t="s">
        <v>557</v>
      </c>
      <c r="C110" s="468"/>
      <c r="D110" s="1216"/>
      <c r="E110" s="1039"/>
      <c r="F110" s="556"/>
      <c r="G110" s="444"/>
      <c r="H110" s="444"/>
    </row>
    <row r="111" spans="1:8" ht="12" customHeight="1" thickBot="1">
      <c r="A111" s="454"/>
      <c r="B111" s="541" t="s">
        <v>631</v>
      </c>
      <c r="C111" s="470">
        <f>SUM(C105:C110)</f>
        <v>10000</v>
      </c>
      <c r="D111" s="1218">
        <f>SUM(D105:D110)</f>
        <v>15000</v>
      </c>
      <c r="E111" s="1042">
        <f>SUM(D111/C111)</f>
        <v>1.5</v>
      </c>
      <c r="F111" s="560"/>
      <c r="G111" s="444"/>
      <c r="H111" s="444"/>
    </row>
    <row r="112" spans="1:8" ht="12" customHeight="1">
      <c r="A112" s="452">
        <v>3124</v>
      </c>
      <c r="B112" s="259" t="s">
        <v>606</v>
      </c>
      <c r="C112" s="460"/>
      <c r="D112" s="1214"/>
      <c r="E112" s="524"/>
      <c r="F112" s="458" t="s">
        <v>661</v>
      </c>
      <c r="G112" s="444"/>
      <c r="H112" s="444"/>
    </row>
    <row r="113" spans="1:8" ht="12" customHeight="1">
      <c r="A113" s="368"/>
      <c r="B113" s="464" t="s">
        <v>595</v>
      </c>
      <c r="C113" s="375"/>
      <c r="D113" s="1215"/>
      <c r="E113" s="524"/>
      <c r="F113" s="556"/>
      <c r="G113" s="444"/>
      <c r="H113" s="444"/>
    </row>
    <row r="114" spans="1:8" ht="12" customHeight="1">
      <c r="A114" s="368"/>
      <c r="B114" s="210" t="s">
        <v>835</v>
      </c>
      <c r="C114" s="375"/>
      <c r="D114" s="1215"/>
      <c r="E114" s="524"/>
      <c r="F114" s="556"/>
      <c r="G114" s="444"/>
      <c r="H114" s="444"/>
    </row>
    <row r="115" spans="1:8" ht="12" customHeight="1">
      <c r="A115" s="368"/>
      <c r="B115" s="465" t="s">
        <v>817</v>
      </c>
      <c r="C115" s="375">
        <v>15000</v>
      </c>
      <c r="D115" s="1215">
        <v>5000</v>
      </c>
      <c r="E115" s="1043">
        <f>SUM(D115/C115)</f>
        <v>0.3333333333333333</v>
      </c>
      <c r="F115" s="546"/>
      <c r="G115" s="444"/>
      <c r="H115" s="444"/>
    </row>
    <row r="116" spans="1:8" ht="12" customHeight="1">
      <c r="A116" s="368"/>
      <c r="B116" s="376" t="s">
        <v>827</v>
      </c>
      <c r="C116" s="375"/>
      <c r="D116" s="1215"/>
      <c r="E116" s="524"/>
      <c r="F116" s="556"/>
      <c r="G116" s="444"/>
      <c r="H116" s="444"/>
    </row>
    <row r="117" spans="1:8" ht="12" customHeight="1">
      <c r="A117" s="368"/>
      <c r="B117" s="376" t="s">
        <v>827</v>
      </c>
      <c r="C117" s="375"/>
      <c r="D117" s="1215"/>
      <c r="E117" s="524"/>
      <c r="F117" s="556"/>
      <c r="G117" s="444"/>
      <c r="H117" s="444"/>
    </row>
    <row r="118" spans="1:8" ht="12" customHeight="1" thickBot="1">
      <c r="A118" s="368"/>
      <c r="B118" s="537" t="s">
        <v>557</v>
      </c>
      <c r="C118" s="468"/>
      <c r="D118" s="1216"/>
      <c r="E118" s="1039"/>
      <c r="F118" s="556"/>
      <c r="G118" s="444"/>
      <c r="H118" s="444"/>
    </row>
    <row r="119" spans="1:8" ht="12" customHeight="1" thickBot="1">
      <c r="A119" s="454"/>
      <c r="B119" s="541" t="s">
        <v>631</v>
      </c>
      <c r="C119" s="470">
        <f>SUM(C113:C118)</f>
        <v>15000</v>
      </c>
      <c r="D119" s="1218">
        <f>SUM(D113:D118)</f>
        <v>5000</v>
      </c>
      <c r="E119" s="1042">
        <f>SUM(D119/C119)</f>
        <v>0.3333333333333333</v>
      </c>
      <c r="F119" s="560"/>
      <c r="G119" s="444"/>
      <c r="H119" s="444"/>
    </row>
    <row r="120" spans="1:8" ht="12" customHeight="1">
      <c r="A120" s="452">
        <v>3125</v>
      </c>
      <c r="B120" s="259" t="s">
        <v>485</v>
      </c>
      <c r="C120" s="460"/>
      <c r="D120" s="1214"/>
      <c r="E120" s="524"/>
      <c r="F120" s="458"/>
      <c r="G120" s="444"/>
      <c r="H120" s="444"/>
    </row>
    <row r="121" spans="1:8" ht="12" customHeight="1">
      <c r="A121" s="368"/>
      <c r="B121" s="464" t="s">
        <v>595</v>
      </c>
      <c r="C121" s="375"/>
      <c r="D121" s="1215"/>
      <c r="E121" s="524"/>
      <c r="F121" s="556"/>
      <c r="G121" s="444"/>
      <c r="H121" s="444"/>
    </row>
    <row r="122" spans="1:8" ht="12" customHeight="1">
      <c r="A122" s="368"/>
      <c r="B122" s="210" t="s">
        <v>835</v>
      </c>
      <c r="C122" s="375"/>
      <c r="D122" s="1215"/>
      <c r="E122" s="524"/>
      <c r="F122" s="556"/>
      <c r="G122" s="444"/>
      <c r="H122" s="444"/>
    </row>
    <row r="123" spans="1:8" ht="12" customHeight="1">
      <c r="A123" s="368"/>
      <c r="B123" s="465" t="s">
        <v>817</v>
      </c>
      <c r="C123" s="375">
        <v>4000</v>
      </c>
      <c r="D123" s="1215">
        <v>10000</v>
      </c>
      <c r="E123" s="1043">
        <f>SUM(D123/C123)</f>
        <v>2.5</v>
      </c>
      <c r="F123" s="718"/>
      <c r="G123" s="444"/>
      <c r="H123" s="444"/>
    </row>
    <row r="124" spans="1:8" ht="12" customHeight="1">
      <c r="A124" s="368"/>
      <c r="B124" s="376" t="s">
        <v>601</v>
      </c>
      <c r="C124" s="375"/>
      <c r="D124" s="1215"/>
      <c r="E124" s="524"/>
      <c r="F124" s="718"/>
      <c r="G124" s="444"/>
      <c r="H124" s="444"/>
    </row>
    <row r="125" spans="1:8" ht="12" customHeight="1">
      <c r="A125" s="368"/>
      <c r="B125" s="376" t="s">
        <v>827</v>
      </c>
      <c r="C125" s="375"/>
      <c r="D125" s="1215"/>
      <c r="E125" s="524"/>
      <c r="F125" s="556"/>
      <c r="G125" s="444"/>
      <c r="H125" s="444"/>
    </row>
    <row r="126" spans="1:8" ht="12" customHeight="1" thickBot="1">
      <c r="A126" s="368"/>
      <c r="B126" s="537" t="s">
        <v>557</v>
      </c>
      <c r="C126" s="468"/>
      <c r="D126" s="1216"/>
      <c r="E126" s="1039"/>
      <c r="F126" s="556"/>
      <c r="G126" s="444"/>
      <c r="H126" s="444"/>
    </row>
    <row r="127" spans="1:8" ht="12" customHeight="1" thickBot="1">
      <c r="A127" s="454"/>
      <c r="B127" s="541" t="s">
        <v>631</v>
      </c>
      <c r="C127" s="470">
        <f>SUM(C121:C126)</f>
        <v>4000</v>
      </c>
      <c r="D127" s="1218">
        <f>SUM(D121:D126)</f>
        <v>10000</v>
      </c>
      <c r="E127" s="1042">
        <f>SUM(D127/C127)</f>
        <v>2.5</v>
      </c>
      <c r="F127" s="560"/>
      <c r="G127" s="444"/>
      <c r="H127" s="444"/>
    </row>
    <row r="128" spans="1:8" ht="12" customHeight="1">
      <c r="A128" s="452">
        <v>3126</v>
      </c>
      <c r="B128" s="259" t="s">
        <v>944</v>
      </c>
      <c r="C128" s="460"/>
      <c r="D128" s="1214"/>
      <c r="E128" s="524"/>
      <c r="F128" s="458"/>
      <c r="G128" s="444"/>
      <c r="H128" s="444"/>
    </row>
    <row r="129" spans="1:8" ht="12" customHeight="1">
      <c r="A129" s="368"/>
      <c r="B129" s="464" t="s">
        <v>595</v>
      </c>
      <c r="C129" s="375"/>
      <c r="D129" s="1215"/>
      <c r="E129" s="524"/>
      <c r="F129" s="556"/>
      <c r="G129" s="444"/>
      <c r="H129" s="444"/>
    </row>
    <row r="130" spans="1:8" ht="12" customHeight="1">
      <c r="A130" s="368"/>
      <c r="B130" s="210" t="s">
        <v>835</v>
      </c>
      <c r="C130" s="375"/>
      <c r="D130" s="1215"/>
      <c r="E130" s="524"/>
      <c r="F130" s="556"/>
      <c r="G130" s="444"/>
      <c r="H130" s="444"/>
    </row>
    <row r="131" spans="1:8" ht="12" customHeight="1">
      <c r="A131" s="368"/>
      <c r="B131" s="465" t="s">
        <v>817</v>
      </c>
      <c r="C131" s="375">
        <v>10000</v>
      </c>
      <c r="D131" s="1215"/>
      <c r="E131" s="1043">
        <f>SUM(D131/C131)</f>
        <v>0</v>
      </c>
      <c r="F131" s="718"/>
      <c r="G131" s="444"/>
      <c r="H131" s="444"/>
    </row>
    <row r="132" spans="1:8" ht="12" customHeight="1">
      <c r="A132" s="368"/>
      <c r="B132" s="376" t="s">
        <v>601</v>
      </c>
      <c r="C132" s="375"/>
      <c r="D132" s="1215"/>
      <c r="E132" s="524"/>
      <c r="F132" s="718"/>
      <c r="G132" s="444"/>
      <c r="H132" s="444"/>
    </row>
    <row r="133" spans="1:8" ht="12" customHeight="1">
      <c r="A133" s="368"/>
      <c r="B133" s="376" t="s">
        <v>827</v>
      </c>
      <c r="C133" s="375"/>
      <c r="D133" s="1215"/>
      <c r="E133" s="524"/>
      <c r="F133" s="556"/>
      <c r="G133" s="444"/>
      <c r="H133" s="444"/>
    </row>
    <row r="134" spans="1:8" ht="12" customHeight="1" thickBot="1">
      <c r="A134" s="368"/>
      <c r="B134" s="537" t="s">
        <v>557</v>
      </c>
      <c r="C134" s="468"/>
      <c r="D134" s="1216"/>
      <c r="E134" s="1039"/>
      <c r="F134" s="556"/>
      <c r="G134" s="444"/>
      <c r="H134" s="444"/>
    </row>
    <row r="135" spans="1:8" ht="12" customHeight="1" thickBot="1">
      <c r="A135" s="454"/>
      <c r="B135" s="541" t="s">
        <v>631</v>
      </c>
      <c r="C135" s="470">
        <f>SUM(C129:C134)</f>
        <v>10000</v>
      </c>
      <c r="D135" s="1217"/>
      <c r="E135" s="1042">
        <f>SUM(D135/C135)</f>
        <v>0</v>
      </c>
      <c r="F135" s="560"/>
      <c r="G135" s="444"/>
      <c r="H135" s="444"/>
    </row>
    <row r="136" spans="1:8" ht="12" customHeight="1" thickBot="1">
      <c r="A136" s="570">
        <v>3140</v>
      </c>
      <c r="B136" s="576" t="s">
        <v>607</v>
      </c>
      <c r="C136" s="470">
        <f>SUM(C144+C152+C160+C168+C176+C184)</f>
        <v>44000</v>
      </c>
      <c r="D136" s="1218">
        <f>SUM(D144+D152+D160+D168+D176+D184)</f>
        <v>44000</v>
      </c>
      <c r="E136" s="1042">
        <f>SUM(D136/C136)</f>
        <v>1</v>
      </c>
      <c r="F136" s="560"/>
      <c r="G136" s="444"/>
      <c r="H136" s="444"/>
    </row>
    <row r="137" spans="1:8" ht="12" customHeight="1">
      <c r="A137" s="452">
        <v>3141</v>
      </c>
      <c r="B137" s="259" t="s">
        <v>629</v>
      </c>
      <c r="C137" s="460"/>
      <c r="D137" s="1214"/>
      <c r="E137" s="524"/>
      <c r="F137" s="556"/>
      <c r="G137" s="444"/>
      <c r="H137" s="444"/>
    </row>
    <row r="138" spans="1:8" ht="12" customHeight="1">
      <c r="A138" s="368"/>
      <c r="B138" s="464" t="s">
        <v>595</v>
      </c>
      <c r="C138" s="375"/>
      <c r="D138" s="1215"/>
      <c r="E138" s="524"/>
      <c r="F138" s="719"/>
      <c r="G138" s="444"/>
      <c r="H138" s="444"/>
    </row>
    <row r="139" spans="1:8" ht="12" customHeight="1">
      <c r="A139" s="368"/>
      <c r="B139" s="210" t="s">
        <v>835</v>
      </c>
      <c r="C139" s="375"/>
      <c r="D139" s="1215"/>
      <c r="E139" s="524"/>
      <c r="F139" s="718"/>
      <c r="G139" s="444"/>
      <c r="H139" s="444"/>
    </row>
    <row r="140" spans="1:8" ht="12" customHeight="1">
      <c r="A140" s="368"/>
      <c r="B140" s="465" t="s">
        <v>817</v>
      </c>
      <c r="C140" s="375"/>
      <c r="D140" s="1215"/>
      <c r="E140" s="524"/>
      <c r="F140" s="718"/>
      <c r="G140" s="444"/>
      <c r="H140" s="444"/>
    </row>
    <row r="141" spans="1:8" ht="12" customHeight="1">
      <c r="A141" s="368"/>
      <c r="B141" s="376" t="s">
        <v>601</v>
      </c>
      <c r="C141" s="375"/>
      <c r="D141" s="1215">
        <v>5700</v>
      </c>
      <c r="E141" s="524"/>
      <c r="F141" s="718"/>
      <c r="G141" s="444"/>
      <c r="H141" s="444"/>
    </row>
    <row r="142" spans="1:8" ht="12" customHeight="1">
      <c r="A142" s="368"/>
      <c r="B142" s="376" t="s">
        <v>827</v>
      </c>
      <c r="C142" s="572">
        <v>20000</v>
      </c>
      <c r="D142" s="1221">
        <v>11800</v>
      </c>
      <c r="E142" s="1043">
        <f>SUM(D142/C142)</f>
        <v>0.59</v>
      </c>
      <c r="F142" s="718"/>
      <c r="G142" s="444"/>
      <c r="H142" s="444"/>
    </row>
    <row r="143" spans="1:8" ht="12" customHeight="1" thickBot="1">
      <c r="A143" s="368"/>
      <c r="B143" s="537" t="s">
        <v>557</v>
      </c>
      <c r="C143" s="468"/>
      <c r="D143" s="1216"/>
      <c r="E143" s="1039"/>
      <c r="F143" s="720"/>
      <c r="G143" s="444"/>
      <c r="H143" s="444"/>
    </row>
    <row r="144" spans="1:8" ht="12" customHeight="1" thickBot="1">
      <c r="A144" s="454"/>
      <c r="B144" s="541" t="s">
        <v>631</v>
      </c>
      <c r="C144" s="470">
        <f>SUM(C138:C143)</f>
        <v>20000</v>
      </c>
      <c r="D144" s="1218">
        <f>SUM(D138:D143)</f>
        <v>17500</v>
      </c>
      <c r="E144" s="1042">
        <f>SUM(D144/C144)</f>
        <v>0.875</v>
      </c>
      <c r="F144" s="560"/>
      <c r="G144" s="444"/>
      <c r="H144" s="444"/>
    </row>
    <row r="145" spans="1:8" ht="12" customHeight="1">
      <c r="A145" s="452">
        <v>3142</v>
      </c>
      <c r="B145" s="474" t="s">
        <v>474</v>
      </c>
      <c r="C145" s="460"/>
      <c r="D145" s="1214"/>
      <c r="E145" s="524"/>
      <c r="F145" s="555"/>
      <c r="G145" s="444"/>
      <c r="H145" s="444"/>
    </row>
    <row r="146" spans="1:8" ht="12" customHeight="1">
      <c r="A146" s="452"/>
      <c r="B146" s="464" t="s">
        <v>595</v>
      </c>
      <c r="C146" s="375">
        <v>3000</v>
      </c>
      <c r="D146" s="1215">
        <v>2000</v>
      </c>
      <c r="E146" s="1043">
        <f>SUM(D146/C146)</f>
        <v>0.6666666666666666</v>
      </c>
      <c r="F146" s="719"/>
      <c r="G146" s="444"/>
      <c r="H146" s="444"/>
    </row>
    <row r="147" spans="1:8" ht="12" customHeight="1">
      <c r="A147" s="452"/>
      <c r="B147" s="210" t="s">
        <v>835</v>
      </c>
      <c r="C147" s="375">
        <v>1000</v>
      </c>
      <c r="D147" s="1215">
        <v>1000</v>
      </c>
      <c r="E147" s="1043">
        <f>SUM(D147/C147)</f>
        <v>1</v>
      </c>
      <c r="F147" s="573"/>
      <c r="G147" s="444"/>
      <c r="H147" s="444"/>
    </row>
    <row r="148" spans="1:8" ht="12" customHeight="1">
      <c r="A148" s="452"/>
      <c r="B148" s="465" t="s">
        <v>817</v>
      </c>
      <c r="C148" s="572">
        <v>4000</v>
      </c>
      <c r="D148" s="1221">
        <v>4000</v>
      </c>
      <c r="E148" s="1043">
        <f>SUM(D148/C148)</f>
        <v>1</v>
      </c>
      <c r="F148" s="721"/>
      <c r="G148" s="444"/>
      <c r="H148" s="444"/>
    </row>
    <row r="149" spans="1:8" ht="12" customHeight="1">
      <c r="A149" s="452"/>
      <c r="B149" s="376" t="s">
        <v>601</v>
      </c>
      <c r="C149" s="572"/>
      <c r="D149" s="1221"/>
      <c r="E149" s="1038"/>
      <c r="F149" s="556"/>
      <c r="G149" s="444"/>
      <c r="H149" s="444"/>
    </row>
    <row r="150" spans="1:8" ht="12" customHeight="1">
      <c r="A150" s="452"/>
      <c r="B150" s="376" t="s">
        <v>827</v>
      </c>
      <c r="C150" s="572"/>
      <c r="D150" s="1221"/>
      <c r="E150" s="1038"/>
      <c r="F150" s="573"/>
      <c r="G150" s="444"/>
      <c r="H150" s="444"/>
    </row>
    <row r="151" spans="1:8" ht="12" thickBot="1">
      <c r="A151" s="452"/>
      <c r="B151" s="537" t="s">
        <v>440</v>
      </c>
      <c r="C151" s="481"/>
      <c r="D151" s="1223"/>
      <c r="E151" s="1041"/>
      <c r="F151" s="577"/>
      <c r="G151" s="444"/>
      <c r="H151" s="444"/>
    </row>
    <row r="152" spans="1:8" ht="12" customHeight="1" thickBot="1">
      <c r="A152" s="454"/>
      <c r="B152" s="541" t="s">
        <v>631</v>
      </c>
      <c r="C152" s="470">
        <f>SUM(C146:C151)</f>
        <v>8000</v>
      </c>
      <c r="D152" s="1218">
        <f>SUM(D146:D151)</f>
        <v>7000</v>
      </c>
      <c r="E152" s="1042">
        <f>SUM(D152/C152)</f>
        <v>0.875</v>
      </c>
      <c r="F152" s="560"/>
      <c r="G152" s="444"/>
      <c r="H152" s="444"/>
    </row>
    <row r="153" spans="1:8" ht="12" customHeight="1">
      <c r="A153" s="471">
        <v>3143</v>
      </c>
      <c r="B153" s="259" t="s">
        <v>487</v>
      </c>
      <c r="C153" s="460"/>
      <c r="D153" s="1214"/>
      <c r="E153" s="524"/>
      <c r="F153" s="521" t="s">
        <v>468</v>
      </c>
      <c r="G153" s="444"/>
      <c r="H153" s="444"/>
    </row>
    <row r="154" spans="1:8" ht="12" customHeight="1">
      <c r="A154" s="368"/>
      <c r="B154" s="464" t="s">
        <v>595</v>
      </c>
      <c r="C154" s="375"/>
      <c r="D154" s="1215"/>
      <c r="E154" s="524"/>
      <c r="F154" s="556"/>
      <c r="G154" s="444"/>
      <c r="H154" s="444"/>
    </row>
    <row r="155" spans="1:8" ht="12" customHeight="1">
      <c r="A155" s="368"/>
      <c r="B155" s="210" t="s">
        <v>835</v>
      </c>
      <c r="C155" s="375"/>
      <c r="D155" s="1215"/>
      <c r="E155" s="524"/>
      <c r="F155" s="719"/>
      <c r="G155" s="444"/>
      <c r="H155" s="444"/>
    </row>
    <row r="156" spans="1:8" ht="12" customHeight="1">
      <c r="A156" s="368"/>
      <c r="B156" s="465" t="s">
        <v>817</v>
      </c>
      <c r="C156" s="572"/>
      <c r="D156" s="1221"/>
      <c r="E156" s="524"/>
      <c r="F156" s="719"/>
      <c r="G156" s="444"/>
      <c r="H156" s="444"/>
    </row>
    <row r="157" spans="1:8" ht="12" customHeight="1">
      <c r="A157" s="368"/>
      <c r="B157" s="376" t="s">
        <v>601</v>
      </c>
      <c r="C157" s="572"/>
      <c r="D157" s="1221"/>
      <c r="E157" s="524"/>
      <c r="F157" s="718"/>
      <c r="G157" s="444"/>
      <c r="H157" s="444"/>
    </row>
    <row r="158" spans="1:8" ht="12" customHeight="1">
      <c r="A158" s="368"/>
      <c r="B158" s="376" t="s">
        <v>827</v>
      </c>
      <c r="C158" s="375">
        <v>6000</v>
      </c>
      <c r="D158" s="1215">
        <v>8000</v>
      </c>
      <c r="E158" s="1043">
        <f>SUM(D158/C158)</f>
        <v>1.3333333333333333</v>
      </c>
      <c r="F158" s="556"/>
      <c r="G158" s="444"/>
      <c r="H158" s="444"/>
    </row>
    <row r="159" spans="1:8" ht="12" customHeight="1" thickBot="1">
      <c r="A159" s="368"/>
      <c r="B159" s="537" t="s">
        <v>460</v>
      </c>
      <c r="C159" s="468"/>
      <c r="D159" s="1216"/>
      <c r="E159" s="1043"/>
      <c r="F159" s="525"/>
      <c r="G159" s="444"/>
      <c r="H159" s="444"/>
    </row>
    <row r="160" spans="1:8" ht="12" customHeight="1" thickBot="1">
      <c r="A160" s="454"/>
      <c r="B160" s="541" t="s">
        <v>631</v>
      </c>
      <c r="C160" s="470">
        <f>SUM(C154:C159)</f>
        <v>6000</v>
      </c>
      <c r="D160" s="1218">
        <f>SUM(D154:D159)</f>
        <v>8000</v>
      </c>
      <c r="E160" s="1042">
        <f>SUM(D160/C160)</f>
        <v>1.3333333333333333</v>
      </c>
      <c r="F160" s="560"/>
      <c r="G160" s="444"/>
      <c r="H160" s="444"/>
    </row>
    <row r="161" spans="1:8" ht="12" customHeight="1">
      <c r="A161" s="452">
        <v>3144</v>
      </c>
      <c r="B161" s="259" t="s">
        <v>1136</v>
      </c>
      <c r="C161" s="460"/>
      <c r="D161" s="1214"/>
      <c r="E161" s="524"/>
      <c r="F161" s="556"/>
      <c r="G161" s="444"/>
      <c r="H161" s="444"/>
    </row>
    <row r="162" spans="1:8" ht="12" customHeight="1">
      <c r="A162" s="368"/>
      <c r="B162" s="464" t="s">
        <v>595</v>
      </c>
      <c r="C162" s="375"/>
      <c r="D162" s="1215"/>
      <c r="E162" s="524"/>
      <c r="F162" s="556"/>
      <c r="G162" s="444"/>
      <c r="H162" s="444"/>
    </row>
    <row r="163" spans="1:8" ht="12" customHeight="1">
      <c r="A163" s="368"/>
      <c r="B163" s="210" t="s">
        <v>835</v>
      </c>
      <c r="C163" s="375"/>
      <c r="D163" s="1215"/>
      <c r="E163" s="524"/>
      <c r="F163" s="573"/>
      <c r="G163" s="444"/>
      <c r="H163" s="444"/>
    </row>
    <row r="164" spans="1:8" ht="12" customHeight="1">
      <c r="A164" s="368"/>
      <c r="B164" s="465" t="s">
        <v>817</v>
      </c>
      <c r="C164" s="375">
        <v>15</v>
      </c>
      <c r="D164" s="1215">
        <v>10</v>
      </c>
      <c r="E164" s="1043">
        <f>SUM(D164/C164)</f>
        <v>0.6666666666666666</v>
      </c>
      <c r="F164" s="719"/>
      <c r="G164" s="444"/>
      <c r="H164" s="444"/>
    </row>
    <row r="165" spans="1:8" ht="12" customHeight="1">
      <c r="A165" s="368"/>
      <c r="B165" s="376" t="s">
        <v>601</v>
      </c>
      <c r="C165" s="375">
        <v>1985</v>
      </c>
      <c r="D165" s="1215">
        <v>1490</v>
      </c>
      <c r="E165" s="1043">
        <f>SUM(D165/C165)</f>
        <v>0.7506297229219143</v>
      </c>
      <c r="F165" s="578"/>
      <c r="G165" s="444"/>
      <c r="H165" s="444"/>
    </row>
    <row r="166" spans="1:8" ht="12" customHeight="1">
      <c r="A166" s="368"/>
      <c r="B166" s="376" t="s">
        <v>827</v>
      </c>
      <c r="C166" s="375"/>
      <c r="D166" s="1215"/>
      <c r="E166" s="524"/>
      <c r="F166" s="556"/>
      <c r="G166" s="444"/>
      <c r="H166" s="444"/>
    </row>
    <row r="167" spans="1:8" ht="12" customHeight="1" thickBot="1">
      <c r="A167" s="368"/>
      <c r="B167" s="537" t="s">
        <v>557</v>
      </c>
      <c r="C167" s="468"/>
      <c r="D167" s="1216"/>
      <c r="E167" s="1039"/>
      <c r="F167" s="577"/>
      <c r="G167" s="444"/>
      <c r="H167" s="444"/>
    </row>
    <row r="168" spans="1:8" ht="12" customHeight="1" thickBot="1">
      <c r="A168" s="454"/>
      <c r="B168" s="541" t="s">
        <v>631</v>
      </c>
      <c r="C168" s="470">
        <f>SUM(C162:C167)</f>
        <v>2000</v>
      </c>
      <c r="D168" s="1218">
        <f>SUM(D162:D167)</f>
        <v>1500</v>
      </c>
      <c r="E168" s="1042">
        <f>SUM(D168/C168)</f>
        <v>0.75</v>
      </c>
      <c r="F168" s="560"/>
      <c r="G168" s="444"/>
      <c r="H168" s="444"/>
    </row>
    <row r="169" spans="1:8" ht="12" customHeight="1">
      <c r="A169" s="554">
        <v>3145</v>
      </c>
      <c r="B169" s="528" t="s">
        <v>1137</v>
      </c>
      <c r="C169" s="529"/>
      <c r="D169" s="1204"/>
      <c r="E169" s="524"/>
      <c r="F169" s="579"/>
      <c r="G169" s="444"/>
      <c r="H169" s="444"/>
    </row>
    <row r="170" spans="1:8" ht="12" customHeight="1">
      <c r="A170" s="548"/>
      <c r="B170" s="532" t="s">
        <v>595</v>
      </c>
      <c r="C170" s="547">
        <v>500</v>
      </c>
      <c r="D170" s="1205">
        <v>800</v>
      </c>
      <c r="E170" s="1043">
        <f>SUM(D170/C170)</f>
        <v>1.6</v>
      </c>
      <c r="F170" s="579"/>
      <c r="G170" s="444"/>
      <c r="H170" s="444"/>
    </row>
    <row r="171" spans="1:8" ht="12" customHeight="1">
      <c r="A171" s="548"/>
      <c r="B171" s="534" t="s">
        <v>835</v>
      </c>
      <c r="C171" s="547">
        <v>200</v>
      </c>
      <c r="D171" s="1205">
        <v>400</v>
      </c>
      <c r="E171" s="1043">
        <f>SUM(D171/C171)</f>
        <v>2</v>
      </c>
      <c r="F171" s="719"/>
      <c r="G171" s="444"/>
      <c r="H171" s="444"/>
    </row>
    <row r="172" spans="1:8" ht="12" customHeight="1">
      <c r="A172" s="548"/>
      <c r="B172" s="535" t="s">
        <v>817</v>
      </c>
      <c r="C172" s="547">
        <v>3300</v>
      </c>
      <c r="D172" s="1205">
        <v>2800</v>
      </c>
      <c r="E172" s="1043">
        <f>SUM(D172/C172)</f>
        <v>0.8484848484848485</v>
      </c>
      <c r="F172" s="580"/>
      <c r="G172" s="444"/>
      <c r="H172" s="444"/>
    </row>
    <row r="173" spans="1:8" ht="12" customHeight="1">
      <c r="A173" s="548"/>
      <c r="B173" s="536" t="s">
        <v>601</v>
      </c>
      <c r="C173" s="547"/>
      <c r="D173" s="1205"/>
      <c r="E173" s="524"/>
      <c r="F173" s="580"/>
      <c r="G173" s="444"/>
      <c r="H173" s="444"/>
    </row>
    <row r="174" spans="1:8" ht="12" customHeight="1">
      <c r="A174" s="548"/>
      <c r="B174" s="536" t="s">
        <v>827</v>
      </c>
      <c r="C174" s="547"/>
      <c r="D174" s="1205"/>
      <c r="E174" s="524"/>
      <c r="F174" s="579"/>
      <c r="G174" s="444"/>
      <c r="H174" s="444"/>
    </row>
    <row r="175" spans="1:8" ht="12" customHeight="1" thickBot="1">
      <c r="A175" s="548"/>
      <c r="B175" s="537" t="s">
        <v>557</v>
      </c>
      <c r="C175" s="549"/>
      <c r="D175" s="1208"/>
      <c r="E175" s="1039"/>
      <c r="F175" s="581"/>
      <c r="G175" s="444"/>
      <c r="H175" s="444"/>
    </row>
    <row r="176" spans="1:8" ht="12" customHeight="1" thickBot="1">
      <c r="A176" s="551"/>
      <c r="B176" s="541" t="s">
        <v>631</v>
      </c>
      <c r="C176" s="552">
        <f>SUM(C170:C175)</f>
        <v>4000</v>
      </c>
      <c r="D176" s="1209">
        <f>SUM(D170:D175)</f>
        <v>4000</v>
      </c>
      <c r="E176" s="1042">
        <f>SUM(D176/C176)</f>
        <v>1</v>
      </c>
      <c r="F176" s="582"/>
      <c r="G176" s="444"/>
      <c r="H176" s="444"/>
    </row>
    <row r="177" spans="1:8" ht="12" customHeight="1">
      <c r="A177" s="554">
        <v>3146</v>
      </c>
      <c r="B177" s="528" t="s">
        <v>161</v>
      </c>
      <c r="C177" s="529"/>
      <c r="D177" s="1204"/>
      <c r="E177" s="524"/>
      <c r="F177" s="713" t="s">
        <v>469</v>
      </c>
      <c r="G177" s="444"/>
      <c r="H177" s="444"/>
    </row>
    <row r="178" spans="1:8" ht="12" customHeight="1">
      <c r="A178" s="548"/>
      <c r="B178" s="532" t="s">
        <v>595</v>
      </c>
      <c r="C178" s="547"/>
      <c r="D178" s="1205">
        <v>1500</v>
      </c>
      <c r="E178" s="1043"/>
      <c r="F178" s="579"/>
      <c r="G178" s="444"/>
      <c r="H178" s="444"/>
    </row>
    <row r="179" spans="1:8" ht="12" customHeight="1">
      <c r="A179" s="548"/>
      <c r="B179" s="534" t="s">
        <v>835</v>
      </c>
      <c r="C179" s="547"/>
      <c r="D179" s="1205">
        <v>400</v>
      </c>
      <c r="E179" s="1043"/>
      <c r="F179" s="579"/>
      <c r="G179" s="444"/>
      <c r="H179" s="444"/>
    </row>
    <row r="180" spans="1:8" ht="12" customHeight="1">
      <c r="A180" s="548"/>
      <c r="B180" s="535" t="s">
        <v>817</v>
      </c>
      <c r="C180" s="547"/>
      <c r="D180" s="1205">
        <v>1000</v>
      </c>
      <c r="E180" s="1043"/>
      <c r="F180" s="719"/>
      <c r="G180" s="444"/>
      <c r="H180" s="444"/>
    </row>
    <row r="181" spans="1:8" ht="12" customHeight="1">
      <c r="A181" s="548"/>
      <c r="B181" s="536" t="s">
        <v>601</v>
      </c>
      <c r="C181" s="547"/>
      <c r="D181" s="1205"/>
      <c r="E181" s="1043"/>
      <c r="F181" s="579"/>
      <c r="G181" s="444"/>
      <c r="H181" s="444"/>
    </row>
    <row r="182" spans="1:8" ht="12" customHeight="1">
      <c r="A182" s="548"/>
      <c r="B182" s="536" t="s">
        <v>827</v>
      </c>
      <c r="C182" s="547">
        <v>4000</v>
      </c>
      <c r="D182" s="1205">
        <v>3100</v>
      </c>
      <c r="E182" s="1043">
        <f>SUM(D182/C182)</f>
        <v>0.775</v>
      </c>
      <c r="F182" s="579"/>
      <c r="G182" s="444"/>
      <c r="H182" s="444"/>
    </row>
    <row r="183" spans="1:8" ht="12" customHeight="1" thickBot="1">
      <c r="A183" s="548"/>
      <c r="B183" s="537" t="s">
        <v>557</v>
      </c>
      <c r="C183" s="549"/>
      <c r="D183" s="1208"/>
      <c r="E183" s="1039"/>
      <c r="F183" s="581"/>
      <c r="G183" s="444"/>
      <c r="H183" s="444"/>
    </row>
    <row r="184" spans="1:8" ht="12" customHeight="1" thickBot="1">
      <c r="A184" s="551"/>
      <c r="B184" s="541" t="s">
        <v>631</v>
      </c>
      <c r="C184" s="552">
        <f>SUM(C178:C183)</f>
        <v>4000</v>
      </c>
      <c r="D184" s="1209">
        <f>SUM(D178:D183)</f>
        <v>6000</v>
      </c>
      <c r="E184" s="1042">
        <f>SUM(D184/C184)</f>
        <v>1.5</v>
      </c>
      <c r="F184" s="582"/>
      <c r="G184" s="444"/>
      <c r="H184" s="444"/>
    </row>
    <row r="185" spans="1:8" ht="12" thickBot="1">
      <c r="A185" s="570"/>
      <c r="B185" s="583" t="s">
        <v>509</v>
      </c>
      <c r="C185" s="470">
        <f>SUM(C209+C218+C235+C243+C251+C284+C259+C267+C292+C201+C300+C311+C275+C193+C226+C319)</f>
        <v>2428914</v>
      </c>
      <c r="D185" s="1218">
        <f>SUM(D209+D218+D235+D243+D251+D284+D259+D267+D292+D201+D300+D311+D275+D193+D226+D319)</f>
        <v>2629278</v>
      </c>
      <c r="E185" s="1042">
        <f>SUM(D185/C185)</f>
        <v>1.0824911874195629</v>
      </c>
      <c r="F185" s="560"/>
      <c r="G185" s="444"/>
      <c r="H185" s="444"/>
    </row>
    <row r="186" spans="1:8" ht="11.25">
      <c r="A186" s="452">
        <v>3200</v>
      </c>
      <c r="B186" s="584" t="s">
        <v>596</v>
      </c>
      <c r="C186" s="460"/>
      <c r="D186" s="1214"/>
      <c r="E186" s="524"/>
      <c r="F186" s="521"/>
      <c r="G186" s="444"/>
      <c r="H186" s="444"/>
    </row>
    <row r="187" spans="1:8" ht="11.25">
      <c r="A187" s="463"/>
      <c r="B187" s="464" t="s">
        <v>595</v>
      </c>
      <c r="C187" s="375">
        <v>65094</v>
      </c>
      <c r="D187" s="1215">
        <v>65094</v>
      </c>
      <c r="E187" s="1043">
        <f>SUM(D187/C187)</f>
        <v>1</v>
      </c>
      <c r="F187" s="83"/>
      <c r="G187" s="444"/>
      <c r="H187" s="444"/>
    </row>
    <row r="188" spans="1:8" ht="12">
      <c r="A188" s="463"/>
      <c r="B188" s="210" t="s">
        <v>835</v>
      </c>
      <c r="C188" s="375">
        <v>17575</v>
      </c>
      <c r="D188" s="1215">
        <v>17575</v>
      </c>
      <c r="E188" s="1043">
        <f>SUM(D188/C188)</f>
        <v>1</v>
      </c>
      <c r="F188" s="719"/>
      <c r="G188" s="444"/>
      <c r="H188" s="444"/>
    </row>
    <row r="189" spans="1:8" ht="12">
      <c r="A189" s="368"/>
      <c r="B189" s="465" t="s">
        <v>817</v>
      </c>
      <c r="C189" s="375">
        <v>1719</v>
      </c>
      <c r="D189" s="1215">
        <v>1709</v>
      </c>
      <c r="E189" s="1043">
        <f>SUM(D189/C189)</f>
        <v>0.9941826643397323</v>
      </c>
      <c r="F189" s="719"/>
      <c r="G189" s="444"/>
      <c r="H189" s="444"/>
    </row>
    <row r="190" spans="1:8" ht="12">
      <c r="A190" s="368"/>
      <c r="B190" s="376" t="s">
        <v>601</v>
      </c>
      <c r="C190" s="375"/>
      <c r="D190" s="1215"/>
      <c r="E190" s="524"/>
      <c r="F190" s="719"/>
      <c r="G190" s="444"/>
      <c r="H190" s="444"/>
    </row>
    <row r="191" spans="1:8" ht="12">
      <c r="A191" s="463"/>
      <c r="B191" s="376" t="s">
        <v>827</v>
      </c>
      <c r="C191" s="375"/>
      <c r="D191" s="1215"/>
      <c r="E191" s="524"/>
      <c r="F191" s="722"/>
      <c r="G191" s="444"/>
      <c r="H191" s="444"/>
    </row>
    <row r="192" spans="1:8" ht="12" thickBot="1">
      <c r="A192" s="368"/>
      <c r="B192" s="537" t="s">
        <v>557</v>
      </c>
      <c r="C192" s="585"/>
      <c r="D192" s="1216"/>
      <c r="E192" s="1039"/>
      <c r="F192" s="558"/>
      <c r="G192" s="444"/>
      <c r="H192" s="444"/>
    </row>
    <row r="193" spans="1:8" ht="12" thickBot="1">
      <c r="A193" s="454"/>
      <c r="B193" s="541" t="s">
        <v>631</v>
      </c>
      <c r="C193" s="470">
        <f>SUM(C187:C192)</f>
        <v>84388</v>
      </c>
      <c r="D193" s="1218">
        <f>SUM(D187:D192)</f>
        <v>84378</v>
      </c>
      <c r="E193" s="1042">
        <f>SUM(D193/C193)</f>
        <v>0.9998814997392994</v>
      </c>
      <c r="F193" s="560"/>
      <c r="G193" s="444"/>
      <c r="H193" s="444"/>
    </row>
    <row r="194" spans="1:8" ht="11.25">
      <c r="A194" s="452">
        <v>3201</v>
      </c>
      <c r="B194" s="564" t="s">
        <v>905</v>
      </c>
      <c r="C194" s="460"/>
      <c r="D194" s="1214"/>
      <c r="E194" s="524"/>
      <c r="F194" s="521"/>
      <c r="G194" s="444"/>
      <c r="H194" s="444"/>
    </row>
    <row r="195" spans="1:8" ht="12">
      <c r="A195" s="452"/>
      <c r="B195" s="465" t="s">
        <v>595</v>
      </c>
      <c r="C195" s="572">
        <v>20000</v>
      </c>
      <c r="D195" s="1221">
        <v>20000</v>
      </c>
      <c r="E195" s="1043">
        <f>SUM(D195/C195)</f>
        <v>1</v>
      </c>
      <c r="F195" s="719"/>
      <c r="G195" s="444"/>
      <c r="H195" s="444"/>
    </row>
    <row r="196" spans="1:8" ht="12">
      <c r="A196" s="452"/>
      <c r="B196" s="210" t="s">
        <v>835</v>
      </c>
      <c r="C196" s="572">
        <v>4916</v>
      </c>
      <c r="D196" s="1221">
        <v>5000</v>
      </c>
      <c r="E196" s="1043">
        <f>SUM(D196/C196)</f>
        <v>1.017087062652563</v>
      </c>
      <c r="F196" s="719"/>
      <c r="G196" s="444"/>
      <c r="H196" s="444"/>
    </row>
    <row r="197" spans="1:8" ht="12">
      <c r="A197" s="452"/>
      <c r="B197" s="465" t="s">
        <v>817</v>
      </c>
      <c r="C197" s="572">
        <v>79784</v>
      </c>
      <c r="D197" s="1221">
        <v>83000</v>
      </c>
      <c r="E197" s="1043">
        <f>SUM(D197/C197)</f>
        <v>1.0403088338513988</v>
      </c>
      <c r="F197" s="719"/>
      <c r="G197" s="444"/>
      <c r="H197" s="444"/>
    </row>
    <row r="198" spans="1:8" ht="11.25">
      <c r="A198" s="452"/>
      <c r="B198" s="586" t="s">
        <v>601</v>
      </c>
      <c r="C198" s="572">
        <v>300</v>
      </c>
      <c r="D198" s="1221">
        <v>300</v>
      </c>
      <c r="E198" s="1043">
        <f>SUM(D198/C198)</f>
        <v>1</v>
      </c>
      <c r="F198" s="573"/>
      <c r="G198" s="444"/>
      <c r="H198" s="444"/>
    </row>
    <row r="199" spans="1:8" ht="11.25">
      <c r="A199" s="452"/>
      <c r="B199" s="586" t="s">
        <v>827</v>
      </c>
      <c r="C199" s="572"/>
      <c r="D199" s="1221"/>
      <c r="E199" s="524"/>
      <c r="F199" s="525"/>
      <c r="G199" s="444"/>
      <c r="H199" s="444"/>
    </row>
    <row r="200" spans="1:8" ht="12" thickBot="1">
      <c r="A200" s="452"/>
      <c r="B200" s="587" t="s">
        <v>779</v>
      </c>
      <c r="C200" s="639"/>
      <c r="D200" s="1223"/>
      <c r="E200" s="1039"/>
      <c r="F200" s="525"/>
      <c r="G200" s="444"/>
      <c r="H200" s="444"/>
    </row>
    <row r="201" spans="1:8" ht="12" thickBot="1">
      <c r="A201" s="475"/>
      <c r="B201" s="541" t="s">
        <v>631</v>
      </c>
      <c r="C201" s="470">
        <f>SUM(C195:C200)</f>
        <v>105000</v>
      </c>
      <c r="D201" s="1218">
        <f>SUM(D195:D200)</f>
        <v>108300</v>
      </c>
      <c r="E201" s="1042">
        <f>SUM(D201/C201)</f>
        <v>1.0314285714285714</v>
      </c>
      <c r="F201" s="560"/>
      <c r="G201" s="444"/>
      <c r="H201" s="444"/>
    </row>
    <row r="202" spans="1:8" ht="11.25">
      <c r="A202" s="84">
        <v>3202</v>
      </c>
      <c r="B202" s="474" t="s">
        <v>818</v>
      </c>
      <c r="C202" s="460"/>
      <c r="D202" s="1214"/>
      <c r="E202" s="524"/>
      <c r="F202" s="713" t="s">
        <v>469</v>
      </c>
      <c r="G202" s="444"/>
      <c r="H202" s="444"/>
    </row>
    <row r="203" spans="1:8" ht="11.25">
      <c r="A203" s="84"/>
      <c r="B203" s="464" t="s">
        <v>595</v>
      </c>
      <c r="C203" s="572">
        <v>2000</v>
      </c>
      <c r="D203" s="1221">
        <v>1500</v>
      </c>
      <c r="E203" s="1043">
        <f>SUM(D203/C203)</f>
        <v>0.75</v>
      </c>
      <c r="F203" s="525"/>
      <c r="G203" s="444"/>
      <c r="H203" s="444"/>
    </row>
    <row r="204" spans="1:8" ht="11.25">
      <c r="A204" s="84"/>
      <c r="B204" s="210" t="s">
        <v>835</v>
      </c>
      <c r="C204" s="572">
        <v>700</v>
      </c>
      <c r="D204" s="1221">
        <v>650</v>
      </c>
      <c r="E204" s="1043">
        <f>SUM(D204/C204)</f>
        <v>0.9285714285714286</v>
      </c>
      <c r="F204" s="573"/>
      <c r="G204" s="444"/>
      <c r="H204" s="444"/>
    </row>
    <row r="205" spans="1:8" ht="11.25">
      <c r="A205" s="84"/>
      <c r="B205" s="465" t="s">
        <v>817</v>
      </c>
      <c r="C205" s="572">
        <v>6300</v>
      </c>
      <c r="D205" s="1221">
        <v>2850</v>
      </c>
      <c r="E205" s="1043">
        <f>SUM(D205/C205)</f>
        <v>0.4523809523809524</v>
      </c>
      <c r="F205" s="573"/>
      <c r="G205" s="444"/>
      <c r="H205" s="444"/>
    </row>
    <row r="206" spans="1:8" ht="11.25">
      <c r="A206" s="84"/>
      <c r="B206" s="376" t="s">
        <v>601</v>
      </c>
      <c r="C206" s="572"/>
      <c r="D206" s="1221"/>
      <c r="E206" s="1043"/>
      <c r="F206" s="573"/>
      <c r="G206" s="444"/>
      <c r="H206" s="444"/>
    </row>
    <row r="207" spans="1:8" ht="11.25">
      <c r="A207" s="84"/>
      <c r="B207" s="376" t="s">
        <v>827</v>
      </c>
      <c r="C207" s="572">
        <v>1000</v>
      </c>
      <c r="D207" s="1221">
        <v>3000</v>
      </c>
      <c r="E207" s="1043">
        <f>SUM(D207/C207)</f>
        <v>3</v>
      </c>
      <c r="F207" s="573"/>
      <c r="G207" s="444"/>
      <c r="H207" s="444"/>
    </row>
    <row r="208" spans="1:8" ht="12" thickBot="1">
      <c r="A208" s="84"/>
      <c r="B208" s="537" t="s">
        <v>804</v>
      </c>
      <c r="C208" s="714"/>
      <c r="D208" s="1224">
        <v>2000</v>
      </c>
      <c r="E208" s="1041"/>
      <c r="F208" s="558"/>
      <c r="G208" s="444"/>
      <c r="H208" s="444"/>
    </row>
    <row r="209" spans="1:8" ht="12" thickBot="1">
      <c r="A209" s="475"/>
      <c r="B209" s="541" t="s">
        <v>631</v>
      </c>
      <c r="C209" s="470">
        <f>SUM(C203:C208)</f>
        <v>10000</v>
      </c>
      <c r="D209" s="1218">
        <f>SUM(D203:D208)</f>
        <v>10000</v>
      </c>
      <c r="E209" s="1042">
        <f>SUM(D209/C209)</f>
        <v>1</v>
      </c>
      <c r="F209" s="560"/>
      <c r="G209" s="444"/>
      <c r="H209" s="444"/>
    </row>
    <row r="210" spans="1:8" ht="11.25">
      <c r="A210" s="84">
        <v>3203</v>
      </c>
      <c r="B210" s="567" t="s">
        <v>671</v>
      </c>
      <c r="C210" s="460"/>
      <c r="D210" s="1214"/>
      <c r="E210" s="524"/>
      <c r="F210" s="555" t="s">
        <v>659</v>
      </c>
      <c r="G210" s="444"/>
      <c r="H210" s="444"/>
    </row>
    <row r="211" spans="1:8" ht="12" customHeight="1">
      <c r="A211" s="463"/>
      <c r="B211" s="464" t="s">
        <v>595</v>
      </c>
      <c r="C211" s="375"/>
      <c r="D211" s="1215"/>
      <c r="E211" s="524"/>
      <c r="F211" s="525" t="s">
        <v>660</v>
      </c>
      <c r="G211" s="444"/>
      <c r="H211" s="444"/>
    </row>
    <row r="212" spans="1:8" ht="12" customHeight="1">
      <c r="A212" s="463"/>
      <c r="B212" s="210" t="s">
        <v>835</v>
      </c>
      <c r="C212" s="375"/>
      <c r="D212" s="1215"/>
      <c r="E212" s="524"/>
      <c r="F212" s="555"/>
      <c r="G212" s="444"/>
      <c r="H212" s="444"/>
    </row>
    <row r="213" spans="1:8" ht="12" customHeight="1">
      <c r="A213" s="463"/>
      <c r="B213" s="465" t="s">
        <v>817</v>
      </c>
      <c r="C213" s="375">
        <v>10000</v>
      </c>
      <c r="D213" s="1215">
        <v>1500</v>
      </c>
      <c r="E213" s="1043">
        <f>SUM(D213/C213)</f>
        <v>0.15</v>
      </c>
      <c r="F213" s="718"/>
      <c r="G213" s="444"/>
      <c r="H213" s="444"/>
    </row>
    <row r="214" spans="1:8" ht="12" customHeight="1">
      <c r="A214" s="463"/>
      <c r="B214" s="376" t="s">
        <v>601</v>
      </c>
      <c r="C214" s="375"/>
      <c r="D214" s="1215"/>
      <c r="E214" s="524"/>
      <c r="F214" s="718"/>
      <c r="G214" s="444"/>
      <c r="H214" s="444"/>
    </row>
    <row r="215" spans="1:8" ht="12" customHeight="1">
      <c r="A215" s="463"/>
      <c r="B215" s="376" t="s">
        <v>827</v>
      </c>
      <c r="C215" s="375"/>
      <c r="D215" s="1215">
        <v>3500</v>
      </c>
      <c r="E215" s="524"/>
      <c r="F215" s="578"/>
      <c r="G215" s="444"/>
      <c r="H215" s="444"/>
    </row>
    <row r="216" spans="1:8" ht="11.25">
      <c r="A216" s="463"/>
      <c r="B216" s="587" t="s">
        <v>779</v>
      </c>
      <c r="C216" s="375"/>
      <c r="D216" s="1215">
        <v>3000</v>
      </c>
      <c r="E216" s="524"/>
      <c r="F216" s="573"/>
      <c r="G216" s="444"/>
      <c r="H216" s="444"/>
    </row>
    <row r="217" spans="1:8" ht="12" thickBot="1">
      <c r="A217" s="463"/>
      <c r="B217" s="537" t="s">
        <v>804</v>
      </c>
      <c r="C217" s="468"/>
      <c r="D217" s="1216"/>
      <c r="E217" s="1039"/>
      <c r="F217" s="520"/>
      <c r="G217" s="444"/>
      <c r="H217" s="444"/>
    </row>
    <row r="218" spans="1:8" ht="12" customHeight="1" thickBot="1">
      <c r="A218" s="475"/>
      <c r="B218" s="541" t="s">
        <v>631</v>
      </c>
      <c r="C218" s="470">
        <f>SUM(C211:C217)</f>
        <v>10000</v>
      </c>
      <c r="D218" s="1218">
        <f>SUM(D211:D217)</f>
        <v>8000</v>
      </c>
      <c r="E218" s="1042">
        <f>SUM(D218/C218)</f>
        <v>0.8</v>
      </c>
      <c r="F218" s="560"/>
      <c r="G218" s="444"/>
      <c r="H218" s="444"/>
    </row>
    <row r="219" spans="1:8" ht="12" customHeight="1">
      <c r="A219" s="84">
        <v>3204</v>
      </c>
      <c r="B219" s="567" t="s">
        <v>1147</v>
      </c>
      <c r="C219" s="460"/>
      <c r="D219" s="1214"/>
      <c r="E219" s="524"/>
      <c r="F219" s="555"/>
      <c r="G219" s="444"/>
      <c r="H219" s="444"/>
    </row>
    <row r="220" spans="1:8" ht="12" customHeight="1">
      <c r="A220" s="463"/>
      <c r="B220" s="464" t="s">
        <v>595</v>
      </c>
      <c r="C220" s="375"/>
      <c r="D220" s="1215"/>
      <c r="E220" s="524"/>
      <c r="F220" s="525"/>
      <c r="G220" s="444"/>
      <c r="H220" s="444"/>
    </row>
    <row r="221" spans="1:8" ht="12" customHeight="1">
      <c r="A221" s="463"/>
      <c r="B221" s="210" t="s">
        <v>835</v>
      </c>
      <c r="C221" s="375"/>
      <c r="D221" s="1215"/>
      <c r="E221" s="524"/>
      <c r="F221" s="718"/>
      <c r="G221" s="444"/>
      <c r="H221" s="444"/>
    </row>
    <row r="222" spans="1:8" ht="12" customHeight="1">
      <c r="A222" s="463"/>
      <c r="B222" s="465" t="s">
        <v>817</v>
      </c>
      <c r="C222" s="375">
        <v>3000</v>
      </c>
      <c r="D222" s="1215">
        <v>4625</v>
      </c>
      <c r="E222" s="1043">
        <f>SUM(D222/C222)</f>
        <v>1.5416666666666667</v>
      </c>
      <c r="F222" s="718"/>
      <c r="G222" s="444"/>
      <c r="H222" s="444"/>
    </row>
    <row r="223" spans="1:8" ht="12" customHeight="1">
      <c r="A223" s="463"/>
      <c r="B223" s="376" t="s">
        <v>827</v>
      </c>
      <c r="C223" s="375"/>
      <c r="D223" s="1215"/>
      <c r="E223" s="524"/>
      <c r="F223" s="578"/>
      <c r="G223" s="444"/>
      <c r="H223" s="444"/>
    </row>
    <row r="224" spans="1:8" ht="12" customHeight="1">
      <c r="A224" s="463"/>
      <c r="B224" s="376" t="s">
        <v>601</v>
      </c>
      <c r="C224" s="375"/>
      <c r="D224" s="1215"/>
      <c r="E224" s="524"/>
      <c r="F224" s="525"/>
      <c r="G224" s="444"/>
      <c r="H224" s="444"/>
    </row>
    <row r="225" spans="1:8" ht="12" customHeight="1" thickBot="1">
      <c r="A225" s="463"/>
      <c r="B225" s="537" t="s">
        <v>557</v>
      </c>
      <c r="C225" s="468"/>
      <c r="D225" s="1216"/>
      <c r="E225" s="1039"/>
      <c r="F225" s="520"/>
      <c r="G225" s="444"/>
      <c r="H225" s="444"/>
    </row>
    <row r="226" spans="1:8" ht="12" customHeight="1" thickBot="1">
      <c r="A226" s="475"/>
      <c r="B226" s="541" t="s">
        <v>631</v>
      </c>
      <c r="C226" s="470">
        <f>SUM(C220:C225)</f>
        <v>3000</v>
      </c>
      <c r="D226" s="1218">
        <f>SUM(D220:D225)</f>
        <v>4625</v>
      </c>
      <c r="E226" s="1042">
        <f>SUM(D226/C226)</f>
        <v>1.5416666666666667</v>
      </c>
      <c r="F226" s="560"/>
      <c r="G226" s="444"/>
      <c r="H226" s="444"/>
    </row>
    <row r="227" spans="1:8" ht="12" customHeight="1">
      <c r="A227" s="84">
        <v>3205</v>
      </c>
      <c r="B227" s="567" t="s">
        <v>908</v>
      </c>
      <c r="C227" s="460"/>
      <c r="D227" s="1214"/>
      <c r="E227" s="524"/>
      <c r="F227" s="555" t="s">
        <v>659</v>
      </c>
      <c r="G227" s="444"/>
      <c r="H227" s="444"/>
    </row>
    <row r="228" spans="1:8" ht="12" customHeight="1">
      <c r="A228" s="463"/>
      <c r="B228" s="464" t="s">
        <v>595</v>
      </c>
      <c r="C228" s="375">
        <v>1700</v>
      </c>
      <c r="D228" s="1215">
        <v>2000</v>
      </c>
      <c r="E228" s="1043">
        <f>SUM(D228/C228)</f>
        <v>1.1764705882352942</v>
      </c>
      <c r="F228" s="525" t="s">
        <v>660</v>
      </c>
      <c r="G228" s="444"/>
      <c r="H228" s="444"/>
    </row>
    <row r="229" spans="1:8" ht="12" customHeight="1">
      <c r="A229" s="463"/>
      <c r="B229" s="210" t="s">
        <v>835</v>
      </c>
      <c r="C229" s="375">
        <v>460</v>
      </c>
      <c r="D229" s="1215">
        <v>700</v>
      </c>
      <c r="E229" s="1043">
        <f>SUM(D229/C229)</f>
        <v>1.5217391304347827</v>
      </c>
      <c r="F229" s="556"/>
      <c r="G229" s="444"/>
      <c r="H229" s="444"/>
    </row>
    <row r="230" spans="1:8" ht="12" customHeight="1">
      <c r="A230" s="368"/>
      <c r="B230" s="465" t="s">
        <v>817</v>
      </c>
      <c r="C230" s="375">
        <v>26840</v>
      </c>
      <c r="D230" s="1215">
        <v>13300</v>
      </c>
      <c r="E230" s="1043">
        <f>SUM(D230/C230)</f>
        <v>0.49552906110283157</v>
      </c>
      <c r="F230" s="718"/>
      <c r="G230" s="444"/>
      <c r="H230" s="444"/>
    </row>
    <row r="231" spans="1:8" ht="12" customHeight="1">
      <c r="A231" s="368"/>
      <c r="B231" s="376" t="s">
        <v>601</v>
      </c>
      <c r="C231" s="375"/>
      <c r="D231" s="1215"/>
      <c r="E231" s="1043"/>
      <c r="F231" s="718"/>
      <c r="G231" s="444"/>
      <c r="H231" s="444"/>
    </row>
    <row r="232" spans="1:8" ht="12" customHeight="1">
      <c r="A232" s="368"/>
      <c r="B232" s="376" t="s">
        <v>827</v>
      </c>
      <c r="C232" s="375"/>
      <c r="D232" s="1215">
        <v>15000</v>
      </c>
      <c r="E232" s="1043"/>
      <c r="F232" s="557"/>
      <c r="G232" s="444"/>
      <c r="H232" s="444"/>
    </row>
    <row r="233" spans="1:8" ht="12" customHeight="1">
      <c r="A233" s="368"/>
      <c r="B233" s="376" t="s">
        <v>601</v>
      </c>
      <c r="C233" s="375"/>
      <c r="D233" s="1215"/>
      <c r="E233" s="524"/>
      <c r="F233" s="557"/>
      <c r="G233" s="444"/>
      <c r="H233" s="444"/>
    </row>
    <row r="234" spans="1:8" ht="12" customHeight="1" thickBot="1">
      <c r="A234" s="368"/>
      <c r="B234" s="537" t="s">
        <v>557</v>
      </c>
      <c r="C234" s="468"/>
      <c r="D234" s="1216"/>
      <c r="E234" s="1039"/>
      <c r="F234" s="588"/>
      <c r="G234" s="444"/>
      <c r="H234" s="444"/>
    </row>
    <row r="235" spans="1:8" ht="12" customHeight="1" thickBot="1">
      <c r="A235" s="475"/>
      <c r="B235" s="541" t="s">
        <v>631</v>
      </c>
      <c r="C235" s="470">
        <f>SUM(C228:C234)</f>
        <v>29000</v>
      </c>
      <c r="D235" s="1218">
        <f>SUM(D228:D234)</f>
        <v>31000</v>
      </c>
      <c r="E235" s="1042">
        <f>SUM(D235/C235)</f>
        <v>1.0689655172413792</v>
      </c>
      <c r="F235" s="589"/>
      <c r="G235" s="444"/>
      <c r="H235" s="444"/>
    </row>
    <row r="236" spans="1:8" ht="12" customHeight="1">
      <c r="A236" s="452">
        <v>3206</v>
      </c>
      <c r="B236" s="567" t="s">
        <v>1144</v>
      </c>
      <c r="C236" s="460"/>
      <c r="D236" s="1214"/>
      <c r="E236" s="524"/>
      <c r="F236" s="555"/>
      <c r="G236" s="444"/>
      <c r="H236" s="444"/>
    </row>
    <row r="237" spans="1:8" ht="12" customHeight="1">
      <c r="A237" s="368"/>
      <c r="B237" s="464" t="s">
        <v>595</v>
      </c>
      <c r="C237" s="375"/>
      <c r="D237" s="1215"/>
      <c r="E237" s="524"/>
      <c r="F237" s="525"/>
      <c r="G237" s="444"/>
      <c r="H237" s="444"/>
    </row>
    <row r="238" spans="1:8" ht="12" customHeight="1">
      <c r="A238" s="368"/>
      <c r="B238" s="210" t="s">
        <v>835</v>
      </c>
      <c r="C238" s="375"/>
      <c r="D238" s="1215"/>
      <c r="E238" s="524"/>
      <c r="F238" s="718"/>
      <c r="G238" s="444"/>
      <c r="H238" s="444"/>
    </row>
    <row r="239" spans="1:8" ht="12" customHeight="1">
      <c r="A239" s="368"/>
      <c r="B239" s="465" t="s">
        <v>817</v>
      </c>
      <c r="C239" s="375">
        <v>3000</v>
      </c>
      <c r="D239" s="1215">
        <v>5000</v>
      </c>
      <c r="E239" s="1043">
        <f>SUM(D239/C239)</f>
        <v>1.6666666666666667</v>
      </c>
      <c r="F239" s="718"/>
      <c r="G239" s="444"/>
      <c r="H239" s="444"/>
    </row>
    <row r="240" spans="1:8" ht="12" customHeight="1">
      <c r="A240" s="368"/>
      <c r="B240" s="376" t="s">
        <v>601</v>
      </c>
      <c r="C240" s="375"/>
      <c r="D240" s="1215"/>
      <c r="E240" s="524"/>
      <c r="F240" s="718"/>
      <c r="G240" s="444"/>
      <c r="H240" s="444"/>
    </row>
    <row r="241" spans="1:8" ht="12" customHeight="1">
      <c r="A241" s="463"/>
      <c r="B241" s="376" t="s">
        <v>827</v>
      </c>
      <c r="C241" s="375"/>
      <c r="D241" s="1215"/>
      <c r="E241" s="524"/>
      <c r="F241" s="719"/>
      <c r="G241" s="444"/>
      <c r="H241" s="444"/>
    </row>
    <row r="242" spans="1:8" ht="12" customHeight="1" thickBot="1">
      <c r="A242" s="463"/>
      <c r="B242" s="537" t="s">
        <v>557</v>
      </c>
      <c r="C242" s="468"/>
      <c r="D242" s="1216"/>
      <c r="E242" s="1039"/>
      <c r="F242" s="577"/>
      <c r="G242" s="444"/>
      <c r="H242" s="444"/>
    </row>
    <row r="243" spans="1:8" ht="12" customHeight="1" thickBot="1">
      <c r="A243" s="475"/>
      <c r="B243" s="541" t="s">
        <v>631</v>
      </c>
      <c r="C243" s="470">
        <f>SUM(C237:C242)</f>
        <v>3000</v>
      </c>
      <c r="D243" s="1218">
        <f>SUM(D237:D242)</f>
        <v>5000</v>
      </c>
      <c r="E243" s="1042">
        <f>SUM(D243/C243)</f>
        <v>1.6666666666666667</v>
      </c>
      <c r="F243" s="590"/>
      <c r="G243" s="444"/>
      <c r="H243" s="444"/>
    </row>
    <row r="244" spans="1:8" ht="12" customHeight="1">
      <c r="A244" s="452">
        <v>3207</v>
      </c>
      <c r="B244" s="567" t="s">
        <v>824</v>
      </c>
      <c r="C244" s="460"/>
      <c r="D244" s="1214"/>
      <c r="E244" s="524"/>
      <c r="F244" s="556"/>
      <c r="G244" s="444"/>
      <c r="H244" s="444"/>
    </row>
    <row r="245" spans="1:8" ht="12" customHeight="1">
      <c r="A245" s="368"/>
      <c r="B245" s="464" t="s">
        <v>595</v>
      </c>
      <c r="C245" s="375"/>
      <c r="D245" s="1215"/>
      <c r="E245" s="524"/>
      <c r="F245" s="556"/>
      <c r="G245" s="444"/>
      <c r="H245" s="444"/>
    </row>
    <row r="246" spans="1:8" ht="12" customHeight="1">
      <c r="A246" s="368"/>
      <c r="B246" s="210" t="s">
        <v>835</v>
      </c>
      <c r="C246" s="375"/>
      <c r="D246" s="1215"/>
      <c r="E246" s="524"/>
      <c r="F246" s="546"/>
      <c r="G246" s="444"/>
      <c r="H246" s="444"/>
    </row>
    <row r="247" spans="1:8" ht="12" customHeight="1">
      <c r="A247" s="368"/>
      <c r="B247" s="465" t="s">
        <v>817</v>
      </c>
      <c r="C247" s="375">
        <v>26000</v>
      </c>
      <c r="D247" s="1215">
        <v>26500</v>
      </c>
      <c r="E247" s="1043">
        <f>SUM(D247/C247)</f>
        <v>1.0192307692307692</v>
      </c>
      <c r="F247" s="718"/>
      <c r="G247" s="444"/>
      <c r="H247" s="444"/>
    </row>
    <row r="248" spans="1:8" ht="12" customHeight="1">
      <c r="A248" s="368"/>
      <c r="B248" s="376" t="s">
        <v>601</v>
      </c>
      <c r="C248" s="375"/>
      <c r="D248" s="1215"/>
      <c r="E248" s="524"/>
      <c r="F248" s="718"/>
      <c r="G248" s="444"/>
      <c r="H248" s="444"/>
    </row>
    <row r="249" spans="1:8" ht="12" customHeight="1">
      <c r="A249" s="368"/>
      <c r="B249" s="376" t="s">
        <v>827</v>
      </c>
      <c r="C249" s="375"/>
      <c r="D249" s="1215"/>
      <c r="E249" s="524"/>
      <c r="F249" s="556"/>
      <c r="G249" s="444"/>
      <c r="H249" s="444"/>
    </row>
    <row r="250" spans="1:8" ht="12" customHeight="1" thickBot="1">
      <c r="A250" s="368"/>
      <c r="B250" s="537" t="s">
        <v>557</v>
      </c>
      <c r="C250" s="468"/>
      <c r="D250" s="1216"/>
      <c r="E250" s="1039"/>
      <c r="F250" s="520"/>
      <c r="G250" s="444"/>
      <c r="H250" s="444"/>
    </row>
    <row r="251" spans="1:8" ht="12" thickBot="1">
      <c r="A251" s="454"/>
      <c r="B251" s="541" t="s">
        <v>631</v>
      </c>
      <c r="C251" s="470">
        <f>SUM(C245:C250)</f>
        <v>26000</v>
      </c>
      <c r="D251" s="1218">
        <f>SUM(D245:D250)</f>
        <v>26500</v>
      </c>
      <c r="E251" s="1042">
        <f>SUM(D251/C251)</f>
        <v>1.0192307692307692</v>
      </c>
      <c r="F251" s="560"/>
      <c r="G251" s="444"/>
      <c r="H251" s="444"/>
    </row>
    <row r="252" spans="1:8" ht="11.25">
      <c r="A252" s="452">
        <v>3208</v>
      </c>
      <c r="B252" s="567" t="s">
        <v>700</v>
      </c>
      <c r="C252" s="460"/>
      <c r="D252" s="1214"/>
      <c r="E252" s="524"/>
      <c r="F252" s="556"/>
      <c r="G252" s="444"/>
      <c r="H252" s="444"/>
    </row>
    <row r="253" spans="1:8" ht="11.25">
      <c r="A253" s="368"/>
      <c r="B253" s="464" t="s">
        <v>595</v>
      </c>
      <c r="C253" s="375"/>
      <c r="D253" s="1215"/>
      <c r="E253" s="524"/>
      <c r="F253" s="556"/>
      <c r="G253" s="444"/>
      <c r="H253" s="444"/>
    </row>
    <row r="254" spans="1:8" ht="12">
      <c r="A254" s="368"/>
      <c r="B254" s="210" t="s">
        <v>835</v>
      </c>
      <c r="C254" s="375"/>
      <c r="D254" s="1215"/>
      <c r="E254" s="524"/>
      <c r="F254" s="718"/>
      <c r="G254" s="444"/>
      <c r="H254" s="444"/>
    </row>
    <row r="255" spans="1:8" ht="12">
      <c r="A255" s="368"/>
      <c r="B255" s="465" t="s">
        <v>817</v>
      </c>
      <c r="C255" s="375">
        <v>20500</v>
      </c>
      <c r="D255" s="1215">
        <v>40000</v>
      </c>
      <c r="E255" s="1043">
        <f>SUM(D255/C255)</f>
        <v>1.951219512195122</v>
      </c>
      <c r="F255" s="718"/>
      <c r="G255" s="444"/>
      <c r="H255" s="444"/>
    </row>
    <row r="256" spans="1:8" ht="11.25">
      <c r="A256" s="368"/>
      <c r="B256" s="376" t="s">
        <v>601</v>
      </c>
      <c r="C256" s="375"/>
      <c r="D256" s="1215"/>
      <c r="E256" s="524"/>
      <c r="F256" s="556"/>
      <c r="G256" s="444"/>
      <c r="H256" s="444"/>
    </row>
    <row r="257" spans="1:8" ht="11.25">
      <c r="A257" s="368"/>
      <c r="B257" s="376" t="s">
        <v>827</v>
      </c>
      <c r="C257" s="375"/>
      <c r="D257" s="1215"/>
      <c r="E257" s="524"/>
      <c r="F257" s="556"/>
      <c r="G257" s="444"/>
      <c r="H257" s="444"/>
    </row>
    <row r="258" spans="1:8" ht="12" thickBot="1">
      <c r="A258" s="368"/>
      <c r="B258" s="537" t="s">
        <v>557</v>
      </c>
      <c r="C258" s="468"/>
      <c r="D258" s="1216"/>
      <c r="E258" s="1039"/>
      <c r="F258" s="520"/>
      <c r="G258" s="444"/>
      <c r="H258" s="444"/>
    </row>
    <row r="259" spans="1:8" ht="12" thickBot="1">
      <c r="A259" s="454"/>
      <c r="B259" s="541" t="s">
        <v>631</v>
      </c>
      <c r="C259" s="470">
        <f>SUM(C253:C258)</f>
        <v>20500</v>
      </c>
      <c r="D259" s="1218">
        <f>SUM(D253:D258)</f>
        <v>40000</v>
      </c>
      <c r="E259" s="1042">
        <f>SUM(D259/C259)</f>
        <v>1.951219512195122</v>
      </c>
      <c r="F259" s="560"/>
      <c r="G259" s="444"/>
      <c r="H259" s="444"/>
    </row>
    <row r="260" spans="1:8" ht="11.25">
      <c r="A260" s="84">
        <v>3209</v>
      </c>
      <c r="B260" s="477" t="s">
        <v>541</v>
      </c>
      <c r="C260" s="460"/>
      <c r="D260" s="1214"/>
      <c r="E260" s="524"/>
      <c r="F260" s="555"/>
      <c r="G260" s="444"/>
      <c r="H260" s="444"/>
    </row>
    <row r="261" spans="1:8" ht="11.25">
      <c r="A261" s="84"/>
      <c r="B261" s="465" t="s">
        <v>595</v>
      </c>
      <c r="C261" s="572">
        <v>200</v>
      </c>
      <c r="D261" s="1221">
        <v>1400</v>
      </c>
      <c r="E261" s="1043">
        <f>SUM(D261/C261)</f>
        <v>7</v>
      </c>
      <c r="F261" s="525"/>
      <c r="G261" s="444"/>
      <c r="H261" s="444"/>
    </row>
    <row r="262" spans="1:8" ht="12">
      <c r="A262" s="84"/>
      <c r="B262" s="210" t="s">
        <v>835</v>
      </c>
      <c r="C262" s="572">
        <v>100</v>
      </c>
      <c r="D262" s="1221">
        <v>700</v>
      </c>
      <c r="E262" s="1043">
        <f>SUM(D262/C262)</f>
        <v>7</v>
      </c>
      <c r="F262" s="718"/>
      <c r="G262" s="444"/>
      <c r="H262" s="444"/>
    </row>
    <row r="263" spans="1:8" ht="12">
      <c r="A263" s="84"/>
      <c r="B263" s="465" t="s">
        <v>817</v>
      </c>
      <c r="C263" s="572">
        <v>500</v>
      </c>
      <c r="D263" s="1221">
        <v>850</v>
      </c>
      <c r="E263" s="1043">
        <f>SUM(D263/C263)</f>
        <v>1.7</v>
      </c>
      <c r="F263" s="718"/>
      <c r="G263" s="444"/>
      <c r="H263" s="444"/>
    </row>
    <row r="264" spans="1:8" ht="11.25">
      <c r="A264" s="84"/>
      <c r="B264" s="586" t="s">
        <v>601</v>
      </c>
      <c r="C264" s="572"/>
      <c r="D264" s="1221"/>
      <c r="E264" s="1043"/>
      <c r="F264" s="573"/>
      <c r="G264" s="444"/>
      <c r="H264" s="444"/>
    </row>
    <row r="265" spans="1:8" ht="11.25">
      <c r="A265" s="84"/>
      <c r="B265" s="586" t="s">
        <v>827</v>
      </c>
      <c r="C265" s="572">
        <v>7200</v>
      </c>
      <c r="D265" s="1221">
        <v>7050</v>
      </c>
      <c r="E265" s="1043">
        <f>SUM(D265/C265)</f>
        <v>0.9791666666666666</v>
      </c>
      <c r="F265" s="525"/>
      <c r="G265" s="444"/>
      <c r="H265" s="444"/>
    </row>
    <row r="266" spans="1:8" ht="12" thickBot="1">
      <c r="A266" s="84"/>
      <c r="B266" s="537" t="s">
        <v>804</v>
      </c>
      <c r="C266" s="481"/>
      <c r="D266" s="1223"/>
      <c r="E266" s="1043"/>
      <c r="F266" s="558"/>
      <c r="G266" s="444"/>
      <c r="H266" s="444"/>
    </row>
    <row r="267" spans="1:8" ht="12" thickBot="1">
      <c r="A267" s="475"/>
      <c r="B267" s="541" t="s">
        <v>631</v>
      </c>
      <c r="C267" s="470">
        <f>SUM(C261:C266)</f>
        <v>8000</v>
      </c>
      <c r="D267" s="1218">
        <f>SUM(D261:D266)</f>
        <v>10000</v>
      </c>
      <c r="E267" s="1042">
        <f>SUM(D267/C267)</f>
        <v>1.25</v>
      </c>
      <c r="F267" s="560"/>
      <c r="G267" s="444"/>
      <c r="H267" s="444"/>
    </row>
    <row r="268" spans="1:8" ht="11.25">
      <c r="A268" s="84">
        <v>3210</v>
      </c>
      <c r="B268" s="477" t="s">
        <v>491</v>
      </c>
      <c r="C268" s="460"/>
      <c r="D268" s="1214"/>
      <c r="E268" s="524"/>
      <c r="F268" s="555"/>
      <c r="G268" s="444"/>
      <c r="H268" s="444"/>
    </row>
    <row r="269" spans="1:8" ht="11.25">
      <c r="A269" s="84"/>
      <c r="B269" s="465" t="s">
        <v>595</v>
      </c>
      <c r="C269" s="460"/>
      <c r="D269" s="1214"/>
      <c r="E269" s="524"/>
      <c r="F269" s="525"/>
      <c r="G269" s="444"/>
      <c r="H269" s="444"/>
    </row>
    <row r="270" spans="1:8" ht="12">
      <c r="A270" s="84"/>
      <c r="B270" s="210" t="s">
        <v>835</v>
      </c>
      <c r="C270" s="460"/>
      <c r="D270" s="1214"/>
      <c r="E270" s="1038"/>
      <c r="F270" s="718"/>
      <c r="G270" s="444"/>
      <c r="H270" s="444"/>
    </row>
    <row r="271" spans="1:8" ht="12">
      <c r="A271" s="84"/>
      <c r="B271" s="465" t="s">
        <v>817</v>
      </c>
      <c r="C271" s="572">
        <v>3000</v>
      </c>
      <c r="D271" s="1221">
        <v>3000</v>
      </c>
      <c r="E271" s="1043">
        <f>SUM(D271/C271)</f>
        <v>1</v>
      </c>
      <c r="F271" s="718"/>
      <c r="G271" s="444"/>
      <c r="H271" s="444"/>
    </row>
    <row r="272" spans="1:8" ht="12">
      <c r="A272" s="84"/>
      <c r="B272" s="586" t="s">
        <v>601</v>
      </c>
      <c r="C272" s="572"/>
      <c r="D272" s="1221"/>
      <c r="E272" s="524"/>
      <c r="F272" s="719"/>
      <c r="G272" s="444"/>
      <c r="H272" s="444"/>
    </row>
    <row r="273" spans="1:8" ht="11.25">
      <c r="A273" s="84"/>
      <c r="B273" s="586" t="s">
        <v>827</v>
      </c>
      <c r="C273" s="572"/>
      <c r="D273" s="1221"/>
      <c r="E273" s="524"/>
      <c r="F273" s="525"/>
      <c r="G273" s="444"/>
      <c r="H273" s="444"/>
    </row>
    <row r="274" spans="1:8" ht="12" thickBot="1">
      <c r="A274" s="84"/>
      <c r="B274" s="537" t="s">
        <v>440</v>
      </c>
      <c r="C274" s="574"/>
      <c r="D274" s="1223"/>
      <c r="E274" s="1039"/>
      <c r="F274" s="558"/>
      <c r="G274" s="444"/>
      <c r="H274" s="444"/>
    </row>
    <row r="275" spans="1:8" ht="12" thickBot="1">
      <c r="A275" s="475"/>
      <c r="B275" s="541" t="s">
        <v>631</v>
      </c>
      <c r="C275" s="470">
        <f>SUM(C271:C274)</f>
        <v>3000</v>
      </c>
      <c r="D275" s="1218">
        <f>SUM(D271:D274)</f>
        <v>3000</v>
      </c>
      <c r="E275" s="1042">
        <f>SUM(D275/C275)</f>
        <v>1</v>
      </c>
      <c r="F275" s="560"/>
      <c r="G275" s="444"/>
      <c r="H275" s="444"/>
    </row>
    <row r="276" spans="1:8" ht="11.25">
      <c r="A276" s="452"/>
      <c r="B276" s="474" t="s">
        <v>561</v>
      </c>
      <c r="C276" s="472">
        <f>SUM(C284+C292+C300+C311+C319)</f>
        <v>2127026</v>
      </c>
      <c r="D276" s="1225">
        <f>SUM(D284+D292+D300+D311+D319)</f>
        <v>2298475</v>
      </c>
      <c r="E276" s="1073">
        <f>SUM(D276/C276)</f>
        <v>1.0806050325665977</v>
      </c>
      <c r="F276" s="521"/>
      <c r="G276" s="444"/>
      <c r="H276" s="444"/>
    </row>
    <row r="277" spans="1:8" ht="11.25">
      <c r="A277" s="452">
        <v>3211</v>
      </c>
      <c r="B277" s="568" t="s">
        <v>471</v>
      </c>
      <c r="C277" s="460"/>
      <c r="D277" s="1214"/>
      <c r="E277" s="524"/>
      <c r="F277" s="555"/>
      <c r="G277" s="444"/>
      <c r="H277" s="444"/>
    </row>
    <row r="278" spans="1:8" ht="11.25">
      <c r="A278" s="452"/>
      <c r="B278" s="465" t="s">
        <v>595</v>
      </c>
      <c r="C278" s="460"/>
      <c r="D278" s="1214"/>
      <c r="E278" s="524"/>
      <c r="F278" s="525"/>
      <c r="G278" s="444"/>
      <c r="H278" s="444"/>
    </row>
    <row r="279" spans="1:8" ht="11.25">
      <c r="A279" s="452"/>
      <c r="B279" s="210" t="s">
        <v>835</v>
      </c>
      <c r="C279" s="460"/>
      <c r="D279" s="1214"/>
      <c r="E279" s="524"/>
      <c r="F279" s="525"/>
      <c r="G279" s="444"/>
      <c r="H279" s="444"/>
    </row>
    <row r="280" spans="1:8" ht="12">
      <c r="A280" s="452"/>
      <c r="B280" s="465" t="s">
        <v>817</v>
      </c>
      <c r="C280" s="572">
        <v>191795</v>
      </c>
      <c r="D280" s="1221">
        <v>243396</v>
      </c>
      <c r="E280" s="1043">
        <f>SUM(D280/C280)</f>
        <v>1.2690424672176022</v>
      </c>
      <c r="F280" s="719"/>
      <c r="G280" s="444"/>
      <c r="H280" s="444"/>
    </row>
    <row r="281" spans="1:8" ht="12">
      <c r="A281" s="452"/>
      <c r="B281" s="586" t="s">
        <v>601</v>
      </c>
      <c r="C281" s="572"/>
      <c r="D281" s="1221"/>
      <c r="E281" s="524"/>
      <c r="F281" s="719"/>
      <c r="G281" s="444"/>
      <c r="H281" s="444"/>
    </row>
    <row r="282" spans="1:8" ht="12">
      <c r="A282" s="452"/>
      <c r="B282" s="586" t="s">
        <v>827</v>
      </c>
      <c r="C282" s="460"/>
      <c r="D282" s="1214"/>
      <c r="E282" s="524"/>
      <c r="F282" s="719"/>
      <c r="G282" s="444"/>
      <c r="H282" s="444"/>
    </row>
    <row r="283" spans="1:8" ht="12" thickBot="1">
      <c r="A283" s="452"/>
      <c r="B283" s="537" t="s">
        <v>557</v>
      </c>
      <c r="C283" s="574"/>
      <c r="D283" s="1222"/>
      <c r="E283" s="1039"/>
      <c r="F283" s="719"/>
      <c r="G283" s="444"/>
      <c r="H283" s="444"/>
    </row>
    <row r="284" spans="1:8" ht="12" thickBot="1">
      <c r="A284" s="475"/>
      <c r="B284" s="541" t="s">
        <v>631</v>
      </c>
      <c r="C284" s="470">
        <f>SUM(C280:C283)</f>
        <v>191795</v>
      </c>
      <c r="D284" s="1218">
        <f>SUM(D280:D283)</f>
        <v>243396</v>
      </c>
      <c r="E284" s="1042">
        <f>SUM(D284/C284)</f>
        <v>1.2690424672176022</v>
      </c>
      <c r="F284" s="560"/>
      <c r="G284" s="444"/>
      <c r="H284" s="444"/>
    </row>
    <row r="285" spans="1:8" ht="11.25">
      <c r="A285" s="452">
        <v>3212</v>
      </c>
      <c r="B285" s="568" t="s">
        <v>1155</v>
      </c>
      <c r="C285" s="460"/>
      <c r="D285" s="1214"/>
      <c r="E285" s="524"/>
      <c r="F285" s="555"/>
      <c r="G285" s="444"/>
      <c r="H285" s="444"/>
    </row>
    <row r="286" spans="1:8" ht="11.25">
      <c r="A286" s="452"/>
      <c r="B286" s="465" t="s">
        <v>595</v>
      </c>
      <c r="C286" s="572"/>
      <c r="D286" s="1221"/>
      <c r="E286" s="524"/>
      <c r="F286" s="525"/>
      <c r="G286" s="444"/>
      <c r="H286" s="444"/>
    </row>
    <row r="287" spans="1:8" ht="11.25">
      <c r="A287" s="452"/>
      <c r="B287" s="210" t="s">
        <v>835</v>
      </c>
      <c r="C287" s="572"/>
      <c r="D287" s="1221"/>
      <c r="E287" s="524"/>
      <c r="F287" s="573"/>
      <c r="G287" s="444"/>
      <c r="H287" s="444"/>
    </row>
    <row r="288" spans="1:8" ht="12">
      <c r="A288" s="452"/>
      <c r="B288" s="465" t="s">
        <v>817</v>
      </c>
      <c r="C288" s="572">
        <v>842151</v>
      </c>
      <c r="D288" s="1221">
        <v>847445</v>
      </c>
      <c r="E288" s="1043">
        <f>SUM(D288/C288)</f>
        <v>1.0062862835762232</v>
      </c>
      <c r="F288" s="719"/>
      <c r="G288" s="444"/>
      <c r="H288" s="444"/>
    </row>
    <row r="289" spans="1:8" ht="11.25">
      <c r="A289" s="452"/>
      <c r="B289" s="586" t="s">
        <v>601</v>
      </c>
      <c r="C289" s="572"/>
      <c r="D289" s="1221"/>
      <c r="E289" s="524"/>
      <c r="F289" s="573"/>
      <c r="G289" s="444"/>
      <c r="H289" s="444"/>
    </row>
    <row r="290" spans="1:8" ht="11.25">
      <c r="A290" s="452"/>
      <c r="B290" s="586" t="s">
        <v>827</v>
      </c>
      <c r="C290" s="460"/>
      <c r="D290" s="1214"/>
      <c r="E290" s="524"/>
      <c r="F290" s="573"/>
      <c r="G290" s="444"/>
      <c r="H290" s="444"/>
    </row>
    <row r="291" spans="1:8" ht="12" thickBot="1">
      <c r="A291" s="452"/>
      <c r="B291" s="537" t="s">
        <v>557</v>
      </c>
      <c r="C291" s="574"/>
      <c r="D291" s="1222"/>
      <c r="E291" s="1039"/>
      <c r="F291" s="558"/>
      <c r="G291" s="444"/>
      <c r="H291" s="444"/>
    </row>
    <row r="292" spans="1:8" ht="12" thickBot="1">
      <c r="A292" s="475"/>
      <c r="B292" s="541" t="s">
        <v>631</v>
      </c>
      <c r="C292" s="470">
        <f>SUM(C286:C291)</f>
        <v>842151</v>
      </c>
      <c r="D292" s="1218">
        <f>SUM(D286:D291)</f>
        <v>847445</v>
      </c>
      <c r="E292" s="1042">
        <f>SUM(D292/C292)</f>
        <v>1.0062862835762232</v>
      </c>
      <c r="F292" s="560"/>
      <c r="G292" s="444"/>
      <c r="H292" s="444"/>
    </row>
    <row r="293" spans="1:8" ht="11.25">
      <c r="A293" s="452">
        <v>3213</v>
      </c>
      <c r="B293" s="477" t="s">
        <v>894</v>
      </c>
      <c r="C293" s="460"/>
      <c r="D293" s="1214"/>
      <c r="E293" s="524"/>
      <c r="F293" s="521"/>
      <c r="G293" s="444"/>
      <c r="H293" s="444"/>
    </row>
    <row r="294" spans="1:8" ht="11.25">
      <c r="A294" s="452"/>
      <c r="B294" s="465" t="s">
        <v>595</v>
      </c>
      <c r="C294" s="460"/>
      <c r="D294" s="1214"/>
      <c r="E294" s="524"/>
      <c r="F294" s="525"/>
      <c r="G294" s="444"/>
      <c r="H294" s="444"/>
    </row>
    <row r="295" spans="1:8" ht="12">
      <c r="A295" s="452"/>
      <c r="B295" s="210" t="s">
        <v>835</v>
      </c>
      <c r="C295" s="460"/>
      <c r="D295" s="1214"/>
      <c r="E295" s="524"/>
      <c r="F295" s="719"/>
      <c r="G295" s="444"/>
      <c r="H295" s="444"/>
    </row>
    <row r="296" spans="1:8" ht="11.25">
      <c r="A296" s="452"/>
      <c r="B296" s="465" t="s">
        <v>817</v>
      </c>
      <c r="C296" s="572">
        <v>630910</v>
      </c>
      <c r="D296" s="1221">
        <v>601700</v>
      </c>
      <c r="E296" s="1043">
        <f>SUM(D296/C296)</f>
        <v>0.953701795818738</v>
      </c>
      <c r="F296" s="573"/>
      <c r="G296" s="444"/>
      <c r="H296" s="444"/>
    </row>
    <row r="297" spans="1:8" ht="11.25">
      <c r="A297" s="452"/>
      <c r="B297" s="586" t="s">
        <v>601</v>
      </c>
      <c r="C297" s="572"/>
      <c r="D297" s="1221"/>
      <c r="E297" s="524"/>
      <c r="F297" s="573"/>
      <c r="G297" s="444"/>
      <c r="H297" s="444"/>
    </row>
    <row r="298" spans="1:8" ht="11.25">
      <c r="A298" s="452"/>
      <c r="B298" s="586" t="s">
        <v>827</v>
      </c>
      <c r="C298" s="460"/>
      <c r="D298" s="1214"/>
      <c r="E298" s="524"/>
      <c r="F298" s="525"/>
      <c r="G298" s="444"/>
      <c r="H298" s="444"/>
    </row>
    <row r="299" spans="1:8" ht="12" thickBot="1">
      <c r="A299" s="452"/>
      <c r="B299" s="537" t="s">
        <v>557</v>
      </c>
      <c r="C299" s="574"/>
      <c r="D299" s="1222"/>
      <c r="E299" s="1039"/>
      <c r="F299" s="558"/>
      <c r="G299" s="444"/>
      <c r="H299" s="444"/>
    </row>
    <row r="300" spans="1:8" ht="12" thickBot="1">
      <c r="A300" s="475"/>
      <c r="B300" s="541" t="s">
        <v>631</v>
      </c>
      <c r="C300" s="470">
        <f>SUM(C296:C299)</f>
        <v>630910</v>
      </c>
      <c r="D300" s="1218">
        <f>SUM(D296:D299)</f>
        <v>601700</v>
      </c>
      <c r="E300" s="1042">
        <f>SUM(D300/C300)</f>
        <v>0.953701795818738</v>
      </c>
      <c r="F300" s="555"/>
      <c r="G300" s="444"/>
      <c r="H300" s="444"/>
    </row>
    <row r="301" spans="1:8" ht="11.25">
      <c r="A301" s="452">
        <v>3214</v>
      </c>
      <c r="B301" s="477" t="s">
        <v>916</v>
      </c>
      <c r="C301" s="460"/>
      <c r="D301" s="1214"/>
      <c r="E301" s="524"/>
      <c r="F301" s="521"/>
      <c r="G301" s="444"/>
      <c r="H301" s="444"/>
    </row>
    <row r="302" spans="1:8" ht="11.25">
      <c r="A302" s="452"/>
      <c r="B302" s="465" t="s">
        <v>595</v>
      </c>
      <c r="C302" s="460"/>
      <c r="D302" s="1214"/>
      <c r="E302" s="524"/>
      <c r="F302" s="525"/>
      <c r="G302" s="444"/>
      <c r="H302" s="444"/>
    </row>
    <row r="303" spans="1:8" ht="11.25">
      <c r="A303" s="452"/>
      <c r="B303" s="210" t="s">
        <v>835</v>
      </c>
      <c r="C303" s="460"/>
      <c r="D303" s="1214"/>
      <c r="E303" s="524"/>
      <c r="F303" s="525"/>
      <c r="G303" s="444"/>
      <c r="H303" s="444"/>
    </row>
    <row r="304" spans="1:8" ht="12">
      <c r="A304" s="452"/>
      <c r="B304" s="465" t="s">
        <v>817</v>
      </c>
      <c r="C304" s="572"/>
      <c r="D304" s="1221"/>
      <c r="E304" s="1043"/>
      <c r="F304" s="719"/>
      <c r="G304" s="444"/>
      <c r="H304" s="444"/>
    </row>
    <row r="305" spans="1:8" ht="11.25">
      <c r="A305" s="452"/>
      <c r="B305" s="586" t="s">
        <v>601</v>
      </c>
      <c r="C305" s="572"/>
      <c r="D305" s="1221"/>
      <c r="E305" s="1038"/>
      <c r="F305" s="573"/>
      <c r="G305" s="444"/>
      <c r="H305" s="444"/>
    </row>
    <row r="306" spans="1:8" ht="11.25">
      <c r="A306" s="452"/>
      <c r="B306" s="586" t="s">
        <v>452</v>
      </c>
      <c r="C306" s="460"/>
      <c r="D306" s="1221"/>
      <c r="E306" s="1043"/>
      <c r="F306" s="525"/>
      <c r="G306" s="444"/>
      <c r="H306" s="444"/>
    </row>
    <row r="307" spans="1:8" ht="11.25">
      <c r="A307" s="452"/>
      <c r="B307" s="587" t="s">
        <v>779</v>
      </c>
      <c r="C307" s="480">
        <v>127000</v>
      </c>
      <c r="D307" s="1266">
        <v>270764</v>
      </c>
      <c r="E307" s="1043">
        <f>SUM(D307/C307)</f>
        <v>2.132</v>
      </c>
      <c r="F307" s="525"/>
      <c r="G307" s="444"/>
      <c r="H307" s="444"/>
    </row>
    <row r="308" spans="1:8" ht="12">
      <c r="A308" s="452"/>
      <c r="B308" s="1270" t="s">
        <v>1215</v>
      </c>
      <c r="C308" s="572"/>
      <c r="D308" s="1267">
        <v>127000</v>
      </c>
      <c r="E308" s="1038"/>
      <c r="F308" s="555"/>
      <c r="G308" s="444"/>
      <c r="H308" s="444"/>
    </row>
    <row r="309" spans="1:8" ht="12">
      <c r="A309" s="452"/>
      <c r="B309" s="1271" t="s">
        <v>1216</v>
      </c>
      <c r="C309" s="480"/>
      <c r="D309" s="1268">
        <v>112014</v>
      </c>
      <c r="E309" s="1043"/>
      <c r="F309" s="525"/>
      <c r="G309" s="444"/>
      <c r="H309" s="444"/>
    </row>
    <row r="310" spans="1:8" ht="12" thickBot="1">
      <c r="A310" s="452"/>
      <c r="B310" s="1272" t="s">
        <v>1217</v>
      </c>
      <c r="C310" s="714"/>
      <c r="D310" s="1269">
        <v>31750</v>
      </c>
      <c r="E310" s="1107"/>
      <c r="F310" s="577"/>
      <c r="G310" s="444"/>
      <c r="H310" s="444"/>
    </row>
    <row r="311" spans="1:8" ht="12" thickBot="1">
      <c r="A311" s="475"/>
      <c r="B311" s="541" t="s">
        <v>631</v>
      </c>
      <c r="C311" s="470">
        <f>SUM(C304:C307)</f>
        <v>127000</v>
      </c>
      <c r="D311" s="1218">
        <f>SUM(D304:D307)</f>
        <v>270764</v>
      </c>
      <c r="E311" s="1042">
        <f>SUM(D311/C311)</f>
        <v>2.132</v>
      </c>
      <c r="F311" s="555"/>
      <c r="G311" s="444"/>
      <c r="H311" s="444"/>
    </row>
    <row r="312" spans="1:8" ht="11.25">
      <c r="A312" s="527">
        <v>3216</v>
      </c>
      <c r="B312" s="564" t="s">
        <v>486</v>
      </c>
      <c r="C312" s="529"/>
      <c r="D312" s="1204"/>
      <c r="E312" s="524"/>
      <c r="F312" s="591"/>
      <c r="G312" s="444"/>
      <c r="H312" s="444"/>
    </row>
    <row r="313" spans="1:8" ht="11.25">
      <c r="A313" s="527"/>
      <c r="B313" s="535" t="s">
        <v>595</v>
      </c>
      <c r="C313" s="529"/>
      <c r="D313" s="1204"/>
      <c r="E313" s="524"/>
      <c r="F313" s="592"/>
      <c r="G313" s="444"/>
      <c r="H313" s="444"/>
    </row>
    <row r="314" spans="1:8" ht="11.25">
      <c r="A314" s="527"/>
      <c r="B314" s="534" t="s">
        <v>835</v>
      </c>
      <c r="C314" s="529"/>
      <c r="D314" s="1204"/>
      <c r="E314" s="524"/>
      <c r="F314" s="592"/>
      <c r="G314" s="444"/>
      <c r="H314" s="444"/>
    </row>
    <row r="315" spans="1:8" ht="12">
      <c r="A315" s="527"/>
      <c r="B315" s="535" t="s">
        <v>817</v>
      </c>
      <c r="C315" s="547">
        <v>335170</v>
      </c>
      <c r="D315" s="1205">
        <v>335170</v>
      </c>
      <c r="E315" s="1043">
        <f>SUM(D315/C315)</f>
        <v>1</v>
      </c>
      <c r="F315" s="723"/>
      <c r="G315" s="444"/>
      <c r="H315" s="444"/>
    </row>
    <row r="316" spans="1:8" ht="12">
      <c r="A316" s="527"/>
      <c r="B316" s="594" t="s">
        <v>601</v>
      </c>
      <c r="C316" s="547"/>
      <c r="D316" s="1205"/>
      <c r="E316" s="1038"/>
      <c r="F316" s="723"/>
      <c r="G316" s="444"/>
      <c r="H316" s="444"/>
    </row>
    <row r="317" spans="1:8" ht="12">
      <c r="A317" s="527"/>
      <c r="B317" s="594" t="s">
        <v>452</v>
      </c>
      <c r="C317" s="529"/>
      <c r="D317" s="1205"/>
      <c r="E317" s="1038"/>
      <c r="F317" s="723"/>
      <c r="G317" s="444"/>
      <c r="H317" s="444"/>
    </row>
    <row r="318" spans="1:8" ht="12" thickBot="1">
      <c r="A318" s="527"/>
      <c r="B318" s="537" t="s">
        <v>779</v>
      </c>
      <c r="C318" s="710"/>
      <c r="D318" s="1226"/>
      <c r="E318" s="1044"/>
      <c r="F318" s="595"/>
      <c r="G318" s="444"/>
      <c r="H318" s="444"/>
    </row>
    <row r="319" spans="1:8" ht="12" thickBot="1">
      <c r="A319" s="551"/>
      <c r="B319" s="541" t="s">
        <v>631</v>
      </c>
      <c r="C319" s="552">
        <f>SUM(C315:C318)</f>
        <v>335170</v>
      </c>
      <c r="D319" s="1209">
        <f>SUM(D315:D318)</f>
        <v>335170</v>
      </c>
      <c r="E319" s="1042">
        <f>SUM(D319/C319)</f>
        <v>1</v>
      </c>
      <c r="F319" s="596"/>
      <c r="G319" s="444"/>
      <c r="H319" s="444"/>
    </row>
    <row r="320" spans="1:8" ht="12" thickBot="1">
      <c r="A320" s="452">
        <v>3220</v>
      </c>
      <c r="B320" s="469" t="s">
        <v>933</v>
      </c>
      <c r="C320" s="470">
        <f>SUM(C324)</f>
        <v>20000</v>
      </c>
      <c r="D320" s="1218">
        <f>SUM(D324)</f>
        <v>20000</v>
      </c>
      <c r="E320" s="1042">
        <f>SUM(D320/C320)</f>
        <v>1</v>
      </c>
      <c r="F320" s="560"/>
      <c r="G320" s="444"/>
      <c r="H320" s="444"/>
    </row>
    <row r="321" spans="1:8" ht="11.25">
      <c r="A321" s="452">
        <v>3223</v>
      </c>
      <c r="B321" s="477" t="s">
        <v>547</v>
      </c>
      <c r="C321" s="460"/>
      <c r="D321" s="1214"/>
      <c r="E321" s="524"/>
      <c r="F321" s="521"/>
      <c r="G321" s="444"/>
      <c r="H321" s="444"/>
    </row>
    <row r="322" spans="1:8" ht="11.25">
      <c r="A322" s="452"/>
      <c r="B322" s="464" t="s">
        <v>595</v>
      </c>
      <c r="C322" s="460"/>
      <c r="D322" s="1214"/>
      <c r="E322" s="524"/>
      <c r="F322" s="555"/>
      <c r="G322" s="444"/>
      <c r="H322" s="444"/>
    </row>
    <row r="323" spans="1:8" ht="12">
      <c r="A323" s="452"/>
      <c r="B323" s="210" t="s">
        <v>835</v>
      </c>
      <c r="C323" s="460"/>
      <c r="D323" s="1214"/>
      <c r="E323" s="524"/>
      <c r="F323" s="718"/>
      <c r="G323" s="444"/>
      <c r="H323" s="444"/>
    </row>
    <row r="324" spans="1:8" ht="11.25">
      <c r="A324" s="452"/>
      <c r="B324" s="465" t="s">
        <v>817</v>
      </c>
      <c r="C324" s="572">
        <v>20000</v>
      </c>
      <c r="D324" s="1221">
        <v>20000</v>
      </c>
      <c r="E324" s="1043">
        <f>SUM(D324/C324)</f>
        <v>1</v>
      </c>
      <c r="F324" s="573"/>
      <c r="G324" s="444"/>
      <c r="H324" s="444"/>
    </row>
    <row r="325" spans="1:8" ht="11.25">
      <c r="A325" s="452"/>
      <c r="B325" s="376" t="s">
        <v>601</v>
      </c>
      <c r="C325" s="572"/>
      <c r="D325" s="1221"/>
      <c r="E325" s="524"/>
      <c r="F325" s="573"/>
      <c r="G325" s="444"/>
      <c r="H325" s="444"/>
    </row>
    <row r="326" spans="1:8" ht="11.25">
      <c r="A326" s="452"/>
      <c r="B326" s="376" t="s">
        <v>827</v>
      </c>
      <c r="C326" s="460"/>
      <c r="D326" s="1214"/>
      <c r="E326" s="524"/>
      <c r="F326" s="525"/>
      <c r="G326" s="444"/>
      <c r="H326" s="444"/>
    </row>
    <row r="327" spans="1:8" ht="12" thickBot="1">
      <c r="A327" s="452"/>
      <c r="B327" s="537" t="s">
        <v>440</v>
      </c>
      <c r="C327" s="574"/>
      <c r="D327" s="1223"/>
      <c r="E327" s="1039"/>
      <c r="F327" s="558"/>
      <c r="G327" s="444"/>
      <c r="H327" s="444"/>
    </row>
    <row r="328" spans="1:8" ht="12" thickBot="1">
      <c r="A328" s="475"/>
      <c r="B328" s="541" t="s">
        <v>631</v>
      </c>
      <c r="C328" s="470">
        <f>SUM(C324:C327)</f>
        <v>20000</v>
      </c>
      <c r="D328" s="1218">
        <f>SUM(D324:D327)</f>
        <v>20000</v>
      </c>
      <c r="E328" s="1042">
        <f>SUM(D328/C328)</f>
        <v>1</v>
      </c>
      <c r="F328" s="560"/>
      <c r="G328" s="444"/>
      <c r="H328" s="444"/>
    </row>
    <row r="329" spans="1:8" ht="12" customHeight="1" thickBot="1">
      <c r="A329" s="452">
        <v>3300</v>
      </c>
      <c r="B329" s="583" t="s">
        <v>510</v>
      </c>
      <c r="C329" s="470">
        <f>SUM(C337+C345+C353+C362+C371+C380+C389+C398+C406+C414+C422+C430+C446+C471+C489+C497+C505+C513+C521+C530+C538+C546+C554+C562+C570+C578+C586+C594+C602+C611+C619+C627+C635+C643+C651+C659+C667+C675+C438+C454+C462)</f>
        <v>583160</v>
      </c>
      <c r="D329" s="1218">
        <f>SUM(D337+D345+D353+D362+D371+D380+D389+D398+D406+D414+D422+D430+D446+D471+D489+D497+D505+D513+D521+D530+D538+D546+D554+D562+D570+D578+D586+D594+D602+D611+D619+D627+D635+D643+D651+D659+D667+D675+D438+D454+D462+D480)</f>
        <v>486970</v>
      </c>
      <c r="E329" s="1042">
        <f>SUM(D329/C329)</f>
        <v>0.8350538445709582</v>
      </c>
      <c r="F329" s="597"/>
      <c r="G329" s="444"/>
      <c r="H329" s="444"/>
    </row>
    <row r="330" spans="1:8" ht="12" customHeight="1">
      <c r="A330" s="452">
        <v>3301</v>
      </c>
      <c r="B330" s="482" t="s">
        <v>648</v>
      </c>
      <c r="C330" s="460"/>
      <c r="D330" s="1214"/>
      <c r="E330" s="524"/>
      <c r="F330" s="521" t="s">
        <v>468</v>
      </c>
      <c r="G330" s="444"/>
      <c r="H330" s="444"/>
    </row>
    <row r="331" spans="1:8" ht="12" customHeight="1">
      <c r="A331" s="84"/>
      <c r="B331" s="464" t="s">
        <v>595</v>
      </c>
      <c r="C331" s="572">
        <v>150</v>
      </c>
      <c r="D331" s="1221">
        <v>100</v>
      </c>
      <c r="E331" s="1043">
        <f>SUM(D331/C331)</f>
        <v>0.6666666666666666</v>
      </c>
      <c r="F331" s="556"/>
      <c r="G331" s="444"/>
      <c r="H331" s="444"/>
    </row>
    <row r="332" spans="1:8" ht="12" customHeight="1">
      <c r="A332" s="84"/>
      <c r="B332" s="210" t="s">
        <v>835</v>
      </c>
      <c r="C332" s="572">
        <v>50</v>
      </c>
      <c r="D332" s="1221">
        <v>40</v>
      </c>
      <c r="E332" s="1043">
        <f>SUM(D332/C332)</f>
        <v>0.8</v>
      </c>
      <c r="F332" s="573"/>
      <c r="G332" s="444"/>
      <c r="H332" s="444"/>
    </row>
    <row r="333" spans="1:8" ht="12" customHeight="1">
      <c r="A333" s="452"/>
      <c r="B333" s="465" t="s">
        <v>817</v>
      </c>
      <c r="C333" s="375">
        <v>7800</v>
      </c>
      <c r="D333" s="1215">
        <v>7860</v>
      </c>
      <c r="E333" s="1043">
        <f>SUM(D333/C333)</f>
        <v>1.0076923076923077</v>
      </c>
      <c r="F333" s="573"/>
      <c r="G333" s="444"/>
      <c r="H333" s="444"/>
    </row>
    <row r="334" spans="1:8" ht="12" customHeight="1">
      <c r="A334" s="452"/>
      <c r="B334" s="376" t="s">
        <v>601</v>
      </c>
      <c r="C334" s="375"/>
      <c r="D334" s="1215"/>
      <c r="E334" s="524"/>
      <c r="F334" s="573"/>
      <c r="G334" s="444"/>
      <c r="H334" s="444"/>
    </row>
    <row r="335" spans="1:8" ht="12" customHeight="1">
      <c r="A335" s="84"/>
      <c r="B335" s="376" t="s">
        <v>827</v>
      </c>
      <c r="C335" s="572"/>
      <c r="D335" s="1221"/>
      <c r="E335" s="524"/>
      <c r="F335" s="557"/>
      <c r="G335" s="444"/>
      <c r="H335" s="444"/>
    </row>
    <row r="336" spans="1:8" ht="12" customHeight="1" thickBot="1">
      <c r="A336" s="84"/>
      <c r="B336" s="537" t="s">
        <v>804</v>
      </c>
      <c r="C336" s="479"/>
      <c r="D336" s="1223"/>
      <c r="E336" s="1041"/>
      <c r="F336" s="598"/>
      <c r="G336" s="444"/>
      <c r="H336" s="444"/>
    </row>
    <row r="337" spans="1:8" ht="13.5" customHeight="1" thickBot="1">
      <c r="A337" s="475"/>
      <c r="B337" s="541" t="s">
        <v>631</v>
      </c>
      <c r="C337" s="470">
        <f>SUM(C331:C336)</f>
        <v>8000</v>
      </c>
      <c r="D337" s="1218">
        <f>SUM(D331:D336)</f>
        <v>8000</v>
      </c>
      <c r="E337" s="1042">
        <f>SUM(D337/C337)</f>
        <v>1</v>
      </c>
      <c r="F337" s="560"/>
      <c r="G337" s="444"/>
      <c r="H337" s="444"/>
    </row>
    <row r="338" spans="1:8" ht="11.25">
      <c r="A338" s="452">
        <v>3302</v>
      </c>
      <c r="B338" s="482" t="s">
        <v>1100</v>
      </c>
      <c r="C338" s="460"/>
      <c r="D338" s="1214"/>
      <c r="E338" s="524"/>
      <c r="F338" s="555"/>
      <c r="G338" s="444"/>
      <c r="H338" s="444"/>
    </row>
    <row r="339" spans="1:8" ht="11.25">
      <c r="A339" s="84"/>
      <c r="B339" s="464" t="s">
        <v>595</v>
      </c>
      <c r="C339" s="460"/>
      <c r="D339" s="1214"/>
      <c r="E339" s="524"/>
      <c r="F339" s="556"/>
      <c r="G339" s="444"/>
      <c r="H339" s="444"/>
    </row>
    <row r="340" spans="1:8" ht="12">
      <c r="A340" s="84"/>
      <c r="B340" s="210" t="s">
        <v>835</v>
      </c>
      <c r="C340" s="572"/>
      <c r="D340" s="1221"/>
      <c r="E340" s="524"/>
      <c r="F340" s="719"/>
      <c r="G340" s="444"/>
      <c r="H340" s="444"/>
    </row>
    <row r="341" spans="1:8" ht="12">
      <c r="A341" s="452"/>
      <c r="B341" s="465" t="s">
        <v>817</v>
      </c>
      <c r="C341" s="375">
        <v>197000</v>
      </c>
      <c r="D341" s="1215">
        <v>198800</v>
      </c>
      <c r="E341" s="1043">
        <f>SUM(D341/C341)</f>
        <v>1.0091370558375634</v>
      </c>
      <c r="F341" s="719"/>
      <c r="G341" s="444"/>
      <c r="H341" s="444"/>
    </row>
    <row r="342" spans="1:8" ht="11.25">
      <c r="A342" s="452"/>
      <c r="B342" s="376" t="s">
        <v>601</v>
      </c>
      <c r="C342" s="375"/>
      <c r="D342" s="1215"/>
      <c r="E342" s="524"/>
      <c r="F342" s="573"/>
      <c r="G342" s="444"/>
      <c r="H342" s="444"/>
    </row>
    <row r="343" spans="1:8" ht="11.25">
      <c r="A343" s="84"/>
      <c r="B343" s="376" t="s">
        <v>827</v>
      </c>
      <c r="C343" s="572"/>
      <c r="D343" s="1221"/>
      <c r="E343" s="524"/>
      <c r="F343" s="557"/>
      <c r="G343" s="444"/>
      <c r="H343" s="444"/>
    </row>
    <row r="344" spans="1:8" ht="12" thickBot="1">
      <c r="A344" s="84"/>
      <c r="B344" s="537" t="s">
        <v>557</v>
      </c>
      <c r="C344" s="479"/>
      <c r="D344" s="1222"/>
      <c r="E344" s="1039"/>
      <c r="F344" s="598"/>
      <c r="G344" s="444"/>
      <c r="H344" s="444"/>
    </row>
    <row r="345" spans="1:8" ht="12" thickBot="1">
      <c r="A345" s="475"/>
      <c r="B345" s="541" t="s">
        <v>631</v>
      </c>
      <c r="C345" s="470">
        <f>SUM(C339:C344)</f>
        <v>197000</v>
      </c>
      <c r="D345" s="1218">
        <f>SUM(D339:D344)</f>
        <v>198800</v>
      </c>
      <c r="E345" s="1042">
        <f>SUM(D345/C345)</f>
        <v>1.0091370558375634</v>
      </c>
      <c r="F345" s="560"/>
      <c r="G345" s="444"/>
      <c r="H345" s="444"/>
    </row>
    <row r="346" spans="1:8" ht="12.75">
      <c r="A346" s="452">
        <v>3303</v>
      </c>
      <c r="B346" s="259" t="s">
        <v>692</v>
      </c>
      <c r="C346" s="460"/>
      <c r="D346" s="1214"/>
      <c r="E346" s="524"/>
      <c r="F346" s="599"/>
      <c r="G346" s="444"/>
      <c r="H346" s="444"/>
    </row>
    <row r="347" spans="1:8" ht="12" customHeight="1">
      <c r="A347" s="368"/>
      <c r="B347" s="464" t="s">
        <v>595</v>
      </c>
      <c r="C347" s="375"/>
      <c r="D347" s="1215"/>
      <c r="E347" s="524"/>
      <c r="F347" s="600"/>
      <c r="G347" s="444"/>
      <c r="H347" s="444"/>
    </row>
    <row r="348" spans="1:8" ht="12" customHeight="1">
      <c r="A348" s="368"/>
      <c r="B348" s="210" t="s">
        <v>835</v>
      </c>
      <c r="C348" s="375"/>
      <c r="D348" s="1215"/>
      <c r="E348" s="524"/>
      <c r="F348" s="600"/>
      <c r="G348" s="444"/>
      <c r="H348" s="444"/>
    </row>
    <row r="349" spans="1:8" ht="12" customHeight="1">
      <c r="A349" s="368"/>
      <c r="B349" s="465" t="s">
        <v>817</v>
      </c>
      <c r="C349" s="375"/>
      <c r="D349" s="1215"/>
      <c r="E349" s="1043"/>
      <c r="F349" s="719"/>
      <c r="G349" s="444"/>
      <c r="H349" s="444"/>
    </row>
    <row r="350" spans="1:8" ht="12" customHeight="1">
      <c r="A350" s="368"/>
      <c r="B350" s="376" t="s">
        <v>601</v>
      </c>
      <c r="C350" s="375">
        <v>1500</v>
      </c>
      <c r="D350" s="1215"/>
      <c r="E350" s="1043">
        <f>SUM(D350/C350)</f>
        <v>0</v>
      </c>
      <c r="F350" s="724"/>
      <c r="G350" s="444"/>
      <c r="H350" s="444"/>
    </row>
    <row r="351" spans="1:8" ht="12" customHeight="1">
      <c r="A351" s="368"/>
      <c r="B351" s="376" t="s">
        <v>827</v>
      </c>
      <c r="C351" s="572"/>
      <c r="D351" s="1221"/>
      <c r="E351" s="524"/>
      <c r="F351" s="724"/>
      <c r="G351" s="444"/>
      <c r="H351" s="444"/>
    </row>
    <row r="352" spans="1:8" ht="12" customHeight="1" thickBot="1">
      <c r="A352" s="463"/>
      <c r="B352" s="537" t="s">
        <v>557</v>
      </c>
      <c r="C352" s="468"/>
      <c r="D352" s="1227"/>
      <c r="E352" s="1039"/>
      <c r="F352" s="720"/>
      <c r="G352" s="444"/>
      <c r="H352" s="444"/>
    </row>
    <row r="353" spans="1:8" ht="12" customHeight="1" thickBot="1">
      <c r="A353" s="475"/>
      <c r="B353" s="541" t="s">
        <v>631</v>
      </c>
      <c r="C353" s="470">
        <f>SUM(C347:C352)</f>
        <v>1500</v>
      </c>
      <c r="D353" s="1218"/>
      <c r="E353" s="1042">
        <f>SUM(D353/C353)</f>
        <v>0</v>
      </c>
      <c r="F353" s="602"/>
      <c r="G353" s="444"/>
      <c r="H353" s="444"/>
    </row>
    <row r="354" spans="1:8" ht="12" customHeight="1">
      <c r="A354" s="84">
        <v>3304</v>
      </c>
      <c r="B354" s="567" t="s">
        <v>693</v>
      </c>
      <c r="C354" s="460"/>
      <c r="D354" s="1214"/>
      <c r="E354" s="524"/>
      <c r="F354" s="599"/>
      <c r="G354" s="444"/>
      <c r="H354" s="444"/>
    </row>
    <row r="355" spans="1:8" ht="12" customHeight="1">
      <c r="A355" s="463"/>
      <c r="B355" s="464" t="s">
        <v>595</v>
      </c>
      <c r="C355" s="375"/>
      <c r="D355" s="1215"/>
      <c r="E355" s="524"/>
      <c r="F355" s="600"/>
      <c r="G355" s="444"/>
      <c r="H355" s="444"/>
    </row>
    <row r="356" spans="1:8" ht="12" customHeight="1">
      <c r="A356" s="463"/>
      <c r="B356" s="210" t="s">
        <v>835</v>
      </c>
      <c r="C356" s="375"/>
      <c r="D356" s="1215"/>
      <c r="E356" s="524"/>
      <c r="F356" s="603"/>
      <c r="G356" s="444"/>
      <c r="H356" s="444"/>
    </row>
    <row r="357" spans="1:8" ht="12" customHeight="1">
      <c r="A357" s="463"/>
      <c r="B357" s="465" t="s">
        <v>817</v>
      </c>
      <c r="C357" s="375"/>
      <c r="D357" s="1215"/>
      <c r="E357" s="1043"/>
      <c r="F357" s="719"/>
      <c r="G357" s="444"/>
      <c r="H357" s="444"/>
    </row>
    <row r="358" spans="1:8" ht="12" customHeight="1">
      <c r="A358" s="463"/>
      <c r="B358" s="376" t="s">
        <v>601</v>
      </c>
      <c r="C358" s="375">
        <v>500</v>
      </c>
      <c r="D358" s="1215"/>
      <c r="E358" s="1043">
        <f>SUM(D358/C358)</f>
        <v>0</v>
      </c>
      <c r="F358" s="1001"/>
      <c r="G358" s="444"/>
      <c r="H358" s="444"/>
    </row>
    <row r="359" spans="1:8" ht="12" customHeight="1">
      <c r="A359" s="463"/>
      <c r="B359" s="376" t="s">
        <v>827</v>
      </c>
      <c r="C359" s="572"/>
      <c r="D359" s="1221"/>
      <c r="E359" s="524"/>
      <c r="F359" s="724"/>
      <c r="G359" s="444"/>
      <c r="H359" s="444"/>
    </row>
    <row r="360" spans="1:8" ht="12" customHeight="1">
      <c r="A360" s="463"/>
      <c r="B360" s="376" t="s">
        <v>601</v>
      </c>
      <c r="C360" s="375"/>
      <c r="D360" s="1215"/>
      <c r="E360" s="524"/>
      <c r="F360" s="725"/>
      <c r="G360" s="444"/>
      <c r="H360" s="444"/>
    </row>
    <row r="361" spans="1:8" ht="12" customHeight="1" thickBot="1">
      <c r="A361" s="463"/>
      <c r="B361" s="537" t="s">
        <v>557</v>
      </c>
      <c r="C361" s="468"/>
      <c r="D361" s="1216"/>
      <c r="E361" s="1039"/>
      <c r="F361" s="577"/>
      <c r="G361" s="444"/>
      <c r="H361" s="444"/>
    </row>
    <row r="362" spans="1:8" ht="12" customHeight="1" thickBot="1">
      <c r="A362" s="475"/>
      <c r="B362" s="541" t="s">
        <v>631</v>
      </c>
      <c r="C362" s="470">
        <f>SUM(C355:C361)</f>
        <v>500</v>
      </c>
      <c r="D362" s="1217"/>
      <c r="E362" s="1042">
        <f>SUM(D362/C362)</f>
        <v>0</v>
      </c>
      <c r="F362" s="602"/>
      <c r="G362" s="444"/>
      <c r="H362" s="444"/>
    </row>
    <row r="363" spans="1:8" ht="12" customHeight="1">
      <c r="A363" s="84">
        <v>3305</v>
      </c>
      <c r="B363" s="567" t="s">
        <v>713</v>
      </c>
      <c r="C363" s="460"/>
      <c r="D363" s="1214"/>
      <c r="E363" s="524"/>
      <c r="F363" s="599"/>
      <c r="G363" s="444"/>
      <c r="H363" s="444"/>
    </row>
    <row r="364" spans="1:8" ht="12" customHeight="1">
      <c r="A364" s="463"/>
      <c r="B364" s="464" t="s">
        <v>595</v>
      </c>
      <c r="C364" s="375"/>
      <c r="D364" s="1215"/>
      <c r="E364" s="524"/>
      <c r="F364" s="600"/>
      <c r="G364" s="444"/>
      <c r="H364" s="444"/>
    </row>
    <row r="365" spans="1:8" ht="12" customHeight="1">
      <c r="A365" s="463"/>
      <c r="B365" s="210" t="s">
        <v>835</v>
      </c>
      <c r="C365" s="375"/>
      <c r="D365" s="1215"/>
      <c r="E365" s="524"/>
      <c r="F365" s="603"/>
      <c r="G365" s="444"/>
      <c r="H365" s="444"/>
    </row>
    <row r="366" spans="1:8" ht="12" customHeight="1">
      <c r="A366" s="463"/>
      <c r="B366" s="465" t="s">
        <v>817</v>
      </c>
      <c r="C366" s="375"/>
      <c r="D366" s="1215"/>
      <c r="E366" s="524"/>
      <c r="F366" s="719"/>
      <c r="G366" s="444"/>
      <c r="H366" s="444"/>
    </row>
    <row r="367" spans="1:8" ht="12" customHeight="1">
      <c r="A367" s="463"/>
      <c r="B367" s="376" t="s">
        <v>601</v>
      </c>
      <c r="C367" s="375">
        <v>10000</v>
      </c>
      <c r="D367" s="1215">
        <v>17000</v>
      </c>
      <c r="E367" s="1043">
        <f>SUM(D367/C367)</f>
        <v>1.7</v>
      </c>
      <c r="F367" s="1001"/>
      <c r="G367" s="444"/>
      <c r="H367" s="444"/>
    </row>
    <row r="368" spans="1:8" ht="12" customHeight="1">
      <c r="A368" s="463"/>
      <c r="B368" s="376" t="s">
        <v>827</v>
      </c>
      <c r="C368" s="572"/>
      <c r="D368" s="1221"/>
      <c r="E368" s="524"/>
      <c r="F368" s="600"/>
      <c r="G368" s="444"/>
      <c r="H368" s="444"/>
    </row>
    <row r="369" spans="1:8" ht="12" customHeight="1">
      <c r="A369" s="463"/>
      <c r="B369" s="376" t="s">
        <v>601</v>
      </c>
      <c r="C369" s="375"/>
      <c r="D369" s="1215"/>
      <c r="E369" s="524"/>
      <c r="F369" s="604"/>
      <c r="G369" s="444"/>
      <c r="H369" s="444"/>
    </row>
    <row r="370" spans="1:8" ht="12" customHeight="1" thickBot="1">
      <c r="A370" s="463"/>
      <c r="B370" s="537" t="s">
        <v>557</v>
      </c>
      <c r="C370" s="468"/>
      <c r="D370" s="1216"/>
      <c r="E370" s="1039"/>
      <c r="F370" s="577"/>
      <c r="G370" s="444"/>
      <c r="H370" s="444"/>
    </row>
    <row r="371" spans="1:8" ht="12" customHeight="1" thickBot="1">
      <c r="A371" s="475"/>
      <c r="B371" s="541" t="s">
        <v>631</v>
      </c>
      <c r="C371" s="470">
        <f>SUM(C364:C370)</f>
        <v>10000</v>
      </c>
      <c r="D371" s="1218">
        <f>SUM(D364:D370)</f>
        <v>17000</v>
      </c>
      <c r="E371" s="1042">
        <f>SUM(D371/C371)</f>
        <v>1.7</v>
      </c>
      <c r="F371" s="602"/>
      <c r="G371" s="444"/>
      <c r="H371" s="444"/>
    </row>
    <row r="372" spans="1:8" ht="12" customHeight="1">
      <c r="A372" s="84">
        <v>3306</v>
      </c>
      <c r="B372" s="567" t="s">
        <v>714</v>
      </c>
      <c r="C372" s="460"/>
      <c r="D372" s="1214"/>
      <c r="E372" s="524"/>
      <c r="F372" s="599"/>
      <c r="G372" s="444"/>
      <c r="H372" s="444"/>
    </row>
    <row r="373" spans="1:8" ht="12" customHeight="1">
      <c r="A373" s="463"/>
      <c r="B373" s="464" t="s">
        <v>595</v>
      </c>
      <c r="C373" s="375"/>
      <c r="D373" s="1215"/>
      <c r="E373" s="524"/>
      <c r="F373" s="600"/>
      <c r="G373" s="444"/>
      <c r="H373" s="444"/>
    </row>
    <row r="374" spans="1:8" ht="12" customHeight="1">
      <c r="A374" s="463"/>
      <c r="B374" s="210" t="s">
        <v>835</v>
      </c>
      <c r="C374" s="375"/>
      <c r="D374" s="1215"/>
      <c r="E374" s="524"/>
      <c r="F374" s="603"/>
      <c r="G374" s="444"/>
      <c r="H374" s="444"/>
    </row>
    <row r="375" spans="1:8" ht="12" customHeight="1">
      <c r="A375" s="463"/>
      <c r="B375" s="465" t="s">
        <v>817</v>
      </c>
      <c r="C375" s="375"/>
      <c r="D375" s="1215">
        <v>150</v>
      </c>
      <c r="E375" s="524"/>
      <c r="F375" s="601"/>
      <c r="G375" s="444"/>
      <c r="H375" s="444"/>
    </row>
    <row r="376" spans="1:8" ht="12" customHeight="1">
      <c r="A376" s="463"/>
      <c r="B376" s="376" t="s">
        <v>601</v>
      </c>
      <c r="C376" s="375">
        <v>5000</v>
      </c>
      <c r="D376" s="1215">
        <v>4850</v>
      </c>
      <c r="E376" s="1043">
        <f>SUM(D376/C376)</f>
        <v>0.97</v>
      </c>
      <c r="F376" s="719"/>
      <c r="G376" s="444"/>
      <c r="H376" s="444"/>
    </row>
    <row r="377" spans="1:8" ht="12" customHeight="1">
      <c r="A377" s="463"/>
      <c r="B377" s="376" t="s">
        <v>827</v>
      </c>
      <c r="C377" s="572"/>
      <c r="D377" s="1221"/>
      <c r="E377" s="524"/>
      <c r="F377" s="600"/>
      <c r="G377" s="444"/>
      <c r="H377" s="444"/>
    </row>
    <row r="378" spans="1:8" ht="12" customHeight="1">
      <c r="A378" s="463"/>
      <c r="B378" s="376" t="s">
        <v>601</v>
      </c>
      <c r="C378" s="375"/>
      <c r="D378" s="1215"/>
      <c r="E378" s="524"/>
      <c r="F378" s="604"/>
      <c r="G378" s="444"/>
      <c r="H378" s="444"/>
    </row>
    <row r="379" spans="1:8" ht="12" customHeight="1" thickBot="1">
      <c r="A379" s="463"/>
      <c r="B379" s="537" t="s">
        <v>557</v>
      </c>
      <c r="C379" s="468"/>
      <c r="D379" s="1216"/>
      <c r="E379" s="1039"/>
      <c r="F379" s="577"/>
      <c r="G379" s="444"/>
      <c r="H379" s="444"/>
    </row>
    <row r="380" spans="1:8" ht="12" customHeight="1" thickBot="1">
      <c r="A380" s="475"/>
      <c r="B380" s="541" t="s">
        <v>631</v>
      </c>
      <c r="C380" s="470">
        <f>SUM(C373:C379)</f>
        <v>5000</v>
      </c>
      <c r="D380" s="1218">
        <f>SUM(D373:D379)</f>
        <v>5000</v>
      </c>
      <c r="E380" s="1042">
        <f>SUM(D380/C380)</f>
        <v>1</v>
      </c>
      <c r="F380" s="602"/>
      <c r="G380" s="444"/>
      <c r="H380" s="444"/>
    </row>
    <row r="381" spans="1:8" ht="12" customHeight="1">
      <c r="A381" s="84">
        <v>3307</v>
      </c>
      <c r="B381" s="567" t="s">
        <v>715</v>
      </c>
      <c r="C381" s="460"/>
      <c r="D381" s="1214"/>
      <c r="E381" s="524"/>
      <c r="F381" s="599"/>
      <c r="G381" s="444"/>
      <c r="H381" s="444"/>
    </row>
    <row r="382" spans="1:8" ht="12" customHeight="1">
      <c r="A382" s="463"/>
      <c r="B382" s="464" t="s">
        <v>595</v>
      </c>
      <c r="C382" s="375"/>
      <c r="D382" s="1215"/>
      <c r="E382" s="524"/>
      <c r="F382" s="600"/>
      <c r="G382" s="444"/>
      <c r="H382" s="444"/>
    </row>
    <row r="383" spans="1:8" ht="12" customHeight="1">
      <c r="A383" s="463"/>
      <c r="B383" s="210" t="s">
        <v>835</v>
      </c>
      <c r="C383" s="375"/>
      <c r="D383" s="1215"/>
      <c r="E383" s="524"/>
      <c r="F383" s="603"/>
      <c r="G383" s="444"/>
      <c r="H383" s="444"/>
    </row>
    <row r="384" spans="1:8" ht="12" customHeight="1">
      <c r="A384" s="463"/>
      <c r="B384" s="465" t="s">
        <v>817</v>
      </c>
      <c r="C384" s="375"/>
      <c r="D384" s="1215"/>
      <c r="E384" s="524"/>
      <c r="F384" s="601"/>
      <c r="G384" s="444"/>
      <c r="H384" s="444"/>
    </row>
    <row r="385" spans="1:8" ht="12" customHeight="1">
      <c r="A385" s="463"/>
      <c r="B385" s="376" t="s">
        <v>601</v>
      </c>
      <c r="C385" s="375"/>
      <c r="D385" s="1215"/>
      <c r="E385" s="524"/>
      <c r="F385" s="601"/>
      <c r="G385" s="444"/>
      <c r="H385" s="444"/>
    </row>
    <row r="386" spans="1:8" ht="12" customHeight="1">
      <c r="A386" s="463"/>
      <c r="B386" s="376" t="s">
        <v>827</v>
      </c>
      <c r="C386" s="572">
        <v>30000</v>
      </c>
      <c r="D386" s="1221">
        <v>4000</v>
      </c>
      <c r="E386" s="1043">
        <f>SUM(D386/C386)</f>
        <v>0.13333333333333333</v>
      </c>
      <c r="F386" s="719"/>
      <c r="G386" s="444"/>
      <c r="H386" s="444"/>
    </row>
    <row r="387" spans="1:8" ht="12" customHeight="1">
      <c r="A387" s="463"/>
      <c r="B387" s="376" t="s">
        <v>601</v>
      </c>
      <c r="C387" s="375"/>
      <c r="D387" s="1215"/>
      <c r="E387" s="524"/>
      <c r="F387" s="604"/>
      <c r="G387" s="444"/>
      <c r="H387" s="444"/>
    </row>
    <row r="388" spans="1:8" ht="12" customHeight="1" thickBot="1">
      <c r="A388" s="463"/>
      <c r="B388" s="537" t="s">
        <v>557</v>
      </c>
      <c r="C388" s="468"/>
      <c r="D388" s="1216"/>
      <c r="E388" s="1039"/>
      <c r="F388" s="577"/>
      <c r="G388" s="444"/>
      <c r="H388" s="444"/>
    </row>
    <row r="389" spans="1:8" ht="12" customHeight="1" thickBot="1">
      <c r="A389" s="475"/>
      <c r="B389" s="541" t="s">
        <v>631</v>
      </c>
      <c r="C389" s="470">
        <f>SUM(C382:C388)</f>
        <v>30000</v>
      </c>
      <c r="D389" s="1218">
        <f>SUM(D382:D388)</f>
        <v>4000</v>
      </c>
      <c r="E389" s="1042">
        <f>SUM(D389/C389)</f>
        <v>0.13333333333333333</v>
      </c>
      <c r="F389" s="602"/>
      <c r="G389" s="444"/>
      <c r="H389" s="444"/>
    </row>
    <row r="390" spans="1:8" ht="12" customHeight="1">
      <c r="A390" s="84">
        <v>3308</v>
      </c>
      <c r="B390" s="259" t="s">
        <v>802</v>
      </c>
      <c r="C390" s="460"/>
      <c r="D390" s="1214"/>
      <c r="E390" s="524"/>
      <c r="F390" s="555"/>
      <c r="G390" s="444"/>
      <c r="H390" s="444"/>
    </row>
    <row r="391" spans="1:8" ht="12" customHeight="1">
      <c r="A391" s="84"/>
      <c r="B391" s="464" t="s">
        <v>595</v>
      </c>
      <c r="C391" s="460"/>
      <c r="D391" s="1214"/>
      <c r="E391" s="524"/>
      <c r="F391" s="525"/>
      <c r="G391" s="444"/>
      <c r="H391" s="444"/>
    </row>
    <row r="392" spans="1:8" ht="12" customHeight="1">
      <c r="A392" s="84"/>
      <c r="B392" s="210" t="s">
        <v>835</v>
      </c>
      <c r="C392" s="460"/>
      <c r="D392" s="1214"/>
      <c r="E392" s="524"/>
      <c r="F392" s="601"/>
      <c r="G392" s="444"/>
      <c r="H392" s="444"/>
    </row>
    <row r="393" spans="1:8" ht="12" customHeight="1">
      <c r="A393" s="84"/>
      <c r="B393" s="465" t="s">
        <v>817</v>
      </c>
      <c r="C393" s="572"/>
      <c r="D393" s="1221"/>
      <c r="E393" s="1043"/>
      <c r="F393" s="719"/>
      <c r="G393" s="444"/>
      <c r="H393" s="444"/>
    </row>
    <row r="394" spans="1:8" ht="12" customHeight="1">
      <c r="A394" s="84"/>
      <c r="B394" s="376" t="s">
        <v>601</v>
      </c>
      <c r="C394" s="572">
        <v>2600</v>
      </c>
      <c r="D394" s="1221"/>
      <c r="E394" s="1043">
        <f>SUM(D394/C394)</f>
        <v>0</v>
      </c>
      <c r="F394" s="724"/>
      <c r="G394" s="444"/>
      <c r="H394" s="444"/>
    </row>
    <row r="395" spans="1:8" ht="12" customHeight="1">
      <c r="A395" s="84"/>
      <c r="B395" s="376" t="s">
        <v>827</v>
      </c>
      <c r="C395" s="572"/>
      <c r="D395" s="1221"/>
      <c r="E395" s="524"/>
      <c r="F395" s="601"/>
      <c r="G395" s="444"/>
      <c r="H395" s="444"/>
    </row>
    <row r="396" spans="1:8" ht="12" customHeight="1">
      <c r="A396" s="84"/>
      <c r="B396" s="376" t="s">
        <v>601</v>
      </c>
      <c r="C396" s="460"/>
      <c r="D396" s="1214"/>
      <c r="E396" s="524"/>
      <c r="F396" s="573"/>
      <c r="G396" s="444"/>
      <c r="H396" s="444"/>
    </row>
    <row r="397" spans="1:8" ht="12" customHeight="1" thickBot="1">
      <c r="A397" s="84"/>
      <c r="B397" s="537" t="s">
        <v>557</v>
      </c>
      <c r="C397" s="574"/>
      <c r="D397" s="1222"/>
      <c r="E397" s="1039"/>
      <c r="F397" s="558"/>
      <c r="G397" s="444"/>
      <c r="H397" s="444"/>
    </row>
    <row r="398" spans="1:8" ht="12" customHeight="1" thickBot="1">
      <c r="A398" s="475"/>
      <c r="B398" s="541" t="s">
        <v>631</v>
      </c>
      <c r="C398" s="470">
        <f>SUM(C393:C397)</f>
        <v>2600</v>
      </c>
      <c r="D398" s="1217"/>
      <c r="E398" s="1042">
        <f>SUM(D398/C398)</f>
        <v>0</v>
      </c>
      <c r="F398" s="577"/>
      <c r="G398" s="444"/>
      <c r="H398" s="444"/>
    </row>
    <row r="399" spans="1:8" ht="12" customHeight="1">
      <c r="A399" s="84">
        <v>3309</v>
      </c>
      <c r="B399" s="259" t="s">
        <v>1138</v>
      </c>
      <c r="C399" s="460"/>
      <c r="D399" s="1214"/>
      <c r="E399" s="524"/>
      <c r="F399" s="556"/>
      <c r="G399" s="444"/>
      <c r="H399" s="444"/>
    </row>
    <row r="400" spans="1:8" ht="12" customHeight="1">
      <c r="A400" s="463"/>
      <c r="B400" s="464" t="s">
        <v>595</v>
      </c>
      <c r="C400" s="375"/>
      <c r="D400" s="1215"/>
      <c r="E400" s="524"/>
      <c r="F400" s="556"/>
      <c r="G400" s="444"/>
      <c r="H400" s="444"/>
    </row>
    <row r="401" spans="1:8" ht="12" customHeight="1">
      <c r="A401" s="463"/>
      <c r="B401" s="210" t="s">
        <v>835</v>
      </c>
      <c r="C401" s="375"/>
      <c r="D401" s="1215"/>
      <c r="E401" s="524"/>
      <c r="F401" s="556"/>
      <c r="G401" s="444"/>
      <c r="H401" s="444"/>
    </row>
    <row r="402" spans="1:8" ht="12" customHeight="1">
      <c r="A402" s="463"/>
      <c r="B402" s="465" t="s">
        <v>817</v>
      </c>
      <c r="C402" s="375"/>
      <c r="D402" s="1215">
        <v>5</v>
      </c>
      <c r="E402" s="1043"/>
      <c r="F402" s="719"/>
      <c r="G402" s="444"/>
      <c r="H402" s="444"/>
    </row>
    <row r="403" spans="1:8" ht="12" customHeight="1">
      <c r="A403" s="463"/>
      <c r="B403" s="376" t="s">
        <v>601</v>
      </c>
      <c r="C403" s="375">
        <v>2000</v>
      </c>
      <c r="D403" s="1215">
        <v>345</v>
      </c>
      <c r="E403" s="1043">
        <f>SUM(D403/C403)</f>
        <v>0.1725</v>
      </c>
      <c r="F403" s="724"/>
      <c r="G403" s="444"/>
      <c r="H403" s="444"/>
    </row>
    <row r="404" spans="1:8" ht="12" customHeight="1">
      <c r="A404" s="463"/>
      <c r="B404" s="376" t="s">
        <v>827</v>
      </c>
      <c r="C404" s="572"/>
      <c r="D404" s="1221"/>
      <c r="E404" s="524"/>
      <c r="F404" s="601"/>
      <c r="G404" s="444"/>
      <c r="H404" s="444"/>
    </row>
    <row r="405" spans="1:8" ht="12" customHeight="1" thickBot="1">
      <c r="A405" s="463"/>
      <c r="B405" s="537" t="s">
        <v>557</v>
      </c>
      <c r="C405" s="468"/>
      <c r="D405" s="1216"/>
      <c r="E405" s="1039"/>
      <c r="F405" s="577"/>
      <c r="G405" s="444"/>
      <c r="H405" s="444"/>
    </row>
    <row r="406" spans="1:8" ht="12.75" customHeight="1" thickBot="1">
      <c r="A406" s="475"/>
      <c r="B406" s="541" t="s">
        <v>631</v>
      </c>
      <c r="C406" s="470">
        <f>SUM(C400:C405)</f>
        <v>2000</v>
      </c>
      <c r="D406" s="1218">
        <f>SUM(D400:D405)</f>
        <v>350</v>
      </c>
      <c r="E406" s="1042">
        <f>SUM(D406/C406)</f>
        <v>0.175</v>
      </c>
      <c r="F406" s="560"/>
      <c r="G406" s="444"/>
      <c r="H406" s="444"/>
    </row>
    <row r="407" spans="1:8" ht="12.75" customHeight="1">
      <c r="A407" s="84">
        <v>3310</v>
      </c>
      <c r="B407" s="259" t="s">
        <v>870</v>
      </c>
      <c r="C407" s="460"/>
      <c r="D407" s="1214"/>
      <c r="E407" s="524"/>
      <c r="F407" s="556"/>
      <c r="G407" s="444"/>
      <c r="H407" s="444"/>
    </row>
    <row r="408" spans="1:8" ht="12.75" customHeight="1">
      <c r="A408" s="463"/>
      <c r="B408" s="464" t="s">
        <v>595</v>
      </c>
      <c r="C408" s="375"/>
      <c r="D408" s="1215"/>
      <c r="E408" s="524"/>
      <c r="F408" s="556"/>
      <c r="G408" s="444"/>
      <c r="H408" s="444"/>
    </row>
    <row r="409" spans="1:8" ht="12.75" customHeight="1">
      <c r="A409" s="463"/>
      <c r="B409" s="210" t="s">
        <v>835</v>
      </c>
      <c r="C409" s="375"/>
      <c r="D409" s="1215"/>
      <c r="E409" s="524"/>
      <c r="F409" s="556"/>
      <c r="G409" s="444"/>
      <c r="H409" s="444"/>
    </row>
    <row r="410" spans="1:8" ht="12.75" customHeight="1">
      <c r="A410" s="463"/>
      <c r="B410" s="465" t="s">
        <v>817</v>
      </c>
      <c r="C410" s="375"/>
      <c r="D410" s="1215"/>
      <c r="E410" s="524"/>
      <c r="F410" s="719"/>
      <c r="G410" s="444"/>
      <c r="H410" s="444"/>
    </row>
    <row r="411" spans="1:8" ht="12.75" customHeight="1">
      <c r="A411" s="463"/>
      <c r="B411" s="376" t="s">
        <v>601</v>
      </c>
      <c r="C411" s="375">
        <v>6000</v>
      </c>
      <c r="D411" s="1215">
        <v>6000</v>
      </c>
      <c r="E411" s="1043">
        <f>SUM(D411/C411)</f>
        <v>1</v>
      </c>
      <c r="F411" s="724"/>
      <c r="G411" s="444"/>
      <c r="H411" s="444"/>
    </row>
    <row r="412" spans="1:8" ht="12.75" customHeight="1">
      <c r="A412" s="463"/>
      <c r="B412" s="376" t="s">
        <v>827</v>
      </c>
      <c r="C412" s="572"/>
      <c r="D412" s="1221"/>
      <c r="E412" s="524"/>
      <c r="F412" s="601"/>
      <c r="G412" s="444"/>
      <c r="H412" s="444"/>
    </row>
    <row r="413" spans="1:8" ht="12.75" customHeight="1" thickBot="1">
      <c r="A413" s="463"/>
      <c r="B413" s="537" t="s">
        <v>557</v>
      </c>
      <c r="C413" s="468"/>
      <c r="D413" s="1216"/>
      <c r="E413" s="1039"/>
      <c r="F413" s="577"/>
      <c r="G413" s="444"/>
      <c r="H413" s="444"/>
    </row>
    <row r="414" spans="1:8" ht="12.75" customHeight="1" thickBot="1">
      <c r="A414" s="475"/>
      <c r="B414" s="541" t="s">
        <v>631</v>
      </c>
      <c r="C414" s="470">
        <f>SUM(C408:C413)</f>
        <v>6000</v>
      </c>
      <c r="D414" s="1218">
        <f>SUM(D408:D413)</f>
        <v>6000</v>
      </c>
      <c r="E414" s="1042">
        <f>SUM(D414/C414)</f>
        <v>1</v>
      </c>
      <c r="F414" s="560"/>
      <c r="G414" s="444"/>
      <c r="H414" s="444"/>
    </row>
    <row r="415" spans="1:8" ht="12" customHeight="1">
      <c r="A415" s="84">
        <v>3311</v>
      </c>
      <c r="B415" s="259" t="s">
        <v>632</v>
      </c>
      <c r="C415" s="460"/>
      <c r="D415" s="1214"/>
      <c r="E415" s="524"/>
      <c r="F415" s="556"/>
      <c r="G415" s="444"/>
      <c r="H415" s="444"/>
    </row>
    <row r="416" spans="1:8" ht="12" customHeight="1">
      <c r="A416" s="463"/>
      <c r="B416" s="464" t="s">
        <v>595</v>
      </c>
      <c r="C416" s="375"/>
      <c r="D416" s="1215"/>
      <c r="E416" s="524"/>
      <c r="F416" s="556"/>
      <c r="G416" s="444"/>
      <c r="H416" s="444"/>
    </row>
    <row r="417" spans="1:8" ht="12" customHeight="1">
      <c r="A417" s="463"/>
      <c r="B417" s="210" t="s">
        <v>835</v>
      </c>
      <c r="C417" s="375"/>
      <c r="D417" s="1215"/>
      <c r="E417" s="524"/>
      <c r="F417" s="556"/>
      <c r="G417" s="444"/>
      <c r="H417" s="444"/>
    </row>
    <row r="418" spans="1:8" ht="12" customHeight="1">
      <c r="A418" s="463"/>
      <c r="B418" s="465" t="s">
        <v>817</v>
      </c>
      <c r="C418" s="375"/>
      <c r="D418" s="1215"/>
      <c r="E418" s="524"/>
      <c r="F418" s="719"/>
      <c r="G418" s="444"/>
      <c r="H418" s="444"/>
    </row>
    <row r="419" spans="1:8" ht="12" customHeight="1">
      <c r="A419" s="463"/>
      <c r="B419" s="376" t="s">
        <v>601</v>
      </c>
      <c r="C419" s="375">
        <v>20000</v>
      </c>
      <c r="D419" s="1215">
        <v>12000</v>
      </c>
      <c r="E419" s="1043">
        <f>SUM(D419/C419)</f>
        <v>0.6</v>
      </c>
      <c r="F419" s="1001"/>
      <c r="G419" s="444"/>
      <c r="H419" s="444"/>
    </row>
    <row r="420" spans="1:8" ht="12" customHeight="1">
      <c r="A420" s="463"/>
      <c r="B420" s="376" t="s">
        <v>827</v>
      </c>
      <c r="C420" s="572"/>
      <c r="D420" s="1221"/>
      <c r="E420" s="524"/>
      <c r="F420" s="601"/>
      <c r="G420" s="444"/>
      <c r="H420" s="444"/>
    </row>
    <row r="421" spans="1:8" ht="12" customHeight="1" thickBot="1">
      <c r="A421" s="463"/>
      <c r="B421" s="537" t="s">
        <v>557</v>
      </c>
      <c r="C421" s="468"/>
      <c r="D421" s="1216"/>
      <c r="E421" s="1039"/>
      <c r="F421" s="577"/>
      <c r="G421" s="444"/>
      <c r="H421" s="444"/>
    </row>
    <row r="422" spans="1:8" ht="12" thickBot="1">
      <c r="A422" s="475"/>
      <c r="B422" s="541" t="s">
        <v>631</v>
      </c>
      <c r="C422" s="470">
        <f>SUM(C416:C421)</f>
        <v>20000</v>
      </c>
      <c r="D422" s="1218">
        <f>SUM(D416:D421)</f>
        <v>12000</v>
      </c>
      <c r="E422" s="1042">
        <f>SUM(D422/C422)</f>
        <v>0.6</v>
      </c>
      <c r="F422" s="560"/>
      <c r="G422" s="444"/>
      <c r="H422" s="444"/>
    </row>
    <row r="423" spans="1:8" ht="11.25">
      <c r="A423" s="476">
        <v>3312</v>
      </c>
      <c r="B423" s="259" t="s">
        <v>1127</v>
      </c>
      <c r="C423" s="460"/>
      <c r="D423" s="1214"/>
      <c r="E423" s="524"/>
      <c r="F423" s="556"/>
      <c r="G423" s="444"/>
      <c r="H423" s="444"/>
    </row>
    <row r="424" spans="1:8" ht="11.25">
      <c r="A424" s="463"/>
      <c r="B424" s="464" t="s">
        <v>595</v>
      </c>
      <c r="C424" s="375"/>
      <c r="D424" s="1215"/>
      <c r="E424" s="524"/>
      <c r="F424" s="556"/>
      <c r="G424" s="444"/>
      <c r="H424" s="444"/>
    </row>
    <row r="425" spans="1:8" ht="12">
      <c r="A425" s="463"/>
      <c r="B425" s="210" t="s">
        <v>835</v>
      </c>
      <c r="C425" s="375"/>
      <c r="D425" s="1215"/>
      <c r="E425" s="524"/>
      <c r="F425" s="601"/>
      <c r="G425" s="444"/>
      <c r="H425" s="444"/>
    </row>
    <row r="426" spans="1:8" ht="12">
      <c r="A426" s="463"/>
      <c r="B426" s="465" t="s">
        <v>817</v>
      </c>
      <c r="C426" s="375"/>
      <c r="D426" s="1215">
        <v>1500</v>
      </c>
      <c r="E426" s="1043"/>
      <c r="F426" s="719"/>
      <c r="G426" s="444"/>
      <c r="H426" s="444"/>
    </row>
    <row r="427" spans="1:8" ht="11.25">
      <c r="A427" s="463"/>
      <c r="B427" s="376" t="s">
        <v>601</v>
      </c>
      <c r="C427" s="375">
        <v>30000</v>
      </c>
      <c r="D427" s="1215">
        <v>28500</v>
      </c>
      <c r="E427" s="1043">
        <f>SUM(D427/C427)</f>
        <v>0.95</v>
      </c>
      <c r="F427" s="556"/>
      <c r="G427" s="444"/>
      <c r="H427" s="444"/>
    </row>
    <row r="428" spans="1:8" ht="11.25">
      <c r="A428" s="463"/>
      <c r="B428" s="376" t="s">
        <v>827</v>
      </c>
      <c r="C428" s="572"/>
      <c r="D428" s="1221"/>
      <c r="E428" s="524"/>
      <c r="F428" s="556"/>
      <c r="G428" s="444"/>
      <c r="H428" s="444"/>
    </row>
    <row r="429" spans="1:8" ht="12" thickBot="1">
      <c r="A429" s="463"/>
      <c r="B429" s="537" t="s">
        <v>557</v>
      </c>
      <c r="C429" s="468"/>
      <c r="D429" s="1216"/>
      <c r="E429" s="1039"/>
      <c r="F429" s="577"/>
      <c r="G429" s="444"/>
      <c r="H429" s="444"/>
    </row>
    <row r="430" spans="1:8" ht="12" thickBot="1">
      <c r="A430" s="475"/>
      <c r="B430" s="541" t="s">
        <v>631</v>
      </c>
      <c r="C430" s="470">
        <f>SUM(C424:C429)</f>
        <v>30000</v>
      </c>
      <c r="D430" s="1218">
        <f>SUM(D424:D429)</f>
        <v>30000</v>
      </c>
      <c r="E430" s="1042">
        <f>SUM(D430/C430)</f>
        <v>1</v>
      </c>
      <c r="F430" s="560"/>
      <c r="G430" s="444"/>
      <c r="H430" s="444"/>
    </row>
    <row r="431" spans="1:8" ht="11.25">
      <c r="A431" s="476">
        <v>3313</v>
      </c>
      <c r="B431" s="259" t="s">
        <v>354</v>
      </c>
      <c r="C431" s="460"/>
      <c r="D431" s="1214"/>
      <c r="E431" s="524"/>
      <c r="F431" s="556"/>
      <c r="G431" s="444"/>
      <c r="H431" s="444"/>
    </row>
    <row r="432" spans="1:8" ht="11.25">
      <c r="A432" s="463"/>
      <c r="B432" s="464" t="s">
        <v>595</v>
      </c>
      <c r="C432" s="375"/>
      <c r="D432" s="1215"/>
      <c r="E432" s="524"/>
      <c r="F432" s="556"/>
      <c r="G432" s="444"/>
      <c r="H432" s="444"/>
    </row>
    <row r="433" spans="1:8" ht="12">
      <c r="A433" s="463"/>
      <c r="B433" s="210" t="s">
        <v>835</v>
      </c>
      <c r="C433" s="375"/>
      <c r="D433" s="1215"/>
      <c r="E433" s="524"/>
      <c r="F433" s="601"/>
      <c r="G433" s="444"/>
      <c r="H433" s="444"/>
    </row>
    <row r="434" spans="1:8" ht="12">
      <c r="A434" s="463"/>
      <c r="B434" s="465" t="s">
        <v>817</v>
      </c>
      <c r="C434" s="375"/>
      <c r="D434" s="1215">
        <v>30</v>
      </c>
      <c r="E434" s="1043"/>
      <c r="F434" s="719"/>
      <c r="G434" s="444"/>
      <c r="H434" s="444"/>
    </row>
    <row r="435" spans="1:8" ht="11.25">
      <c r="A435" s="463"/>
      <c r="B435" s="376" t="s">
        <v>601</v>
      </c>
      <c r="C435" s="375">
        <v>20000</v>
      </c>
      <c r="D435" s="1215">
        <v>6970</v>
      </c>
      <c r="E435" s="1043">
        <f>SUM(D435/C435)</f>
        <v>0.3485</v>
      </c>
      <c r="F435" s="556"/>
      <c r="G435" s="444"/>
      <c r="H435" s="444"/>
    </row>
    <row r="436" spans="1:8" ht="11.25">
      <c r="A436" s="463"/>
      <c r="B436" s="376" t="s">
        <v>827</v>
      </c>
      <c r="C436" s="572"/>
      <c r="D436" s="1221"/>
      <c r="E436" s="524"/>
      <c r="F436" s="556"/>
      <c r="G436" s="444"/>
      <c r="H436" s="444"/>
    </row>
    <row r="437" spans="1:8" ht="12" thickBot="1">
      <c r="A437" s="463"/>
      <c r="B437" s="537" t="s">
        <v>557</v>
      </c>
      <c r="C437" s="468"/>
      <c r="D437" s="1216"/>
      <c r="E437" s="1039"/>
      <c r="F437" s="577"/>
      <c r="G437" s="444"/>
      <c r="H437" s="444"/>
    </row>
    <row r="438" spans="1:8" ht="12" thickBot="1">
      <c r="A438" s="475"/>
      <c r="B438" s="541" t="s">
        <v>631</v>
      </c>
      <c r="C438" s="470">
        <f>SUM(C432:C437)</f>
        <v>20000</v>
      </c>
      <c r="D438" s="1218">
        <f>SUM(D432:D437)</f>
        <v>7000</v>
      </c>
      <c r="E438" s="1042">
        <f>SUM(D438/C438)</f>
        <v>0.35</v>
      </c>
      <c r="F438" s="560"/>
      <c r="G438" s="444"/>
      <c r="H438" s="444"/>
    </row>
    <row r="439" spans="1:8" ht="11.25">
      <c r="A439" s="476">
        <v>3315</v>
      </c>
      <c r="B439" s="259" t="s">
        <v>355</v>
      </c>
      <c r="C439" s="460"/>
      <c r="D439" s="1214"/>
      <c r="E439" s="524"/>
      <c r="F439" s="556"/>
      <c r="G439" s="444"/>
      <c r="H439" s="444"/>
    </row>
    <row r="440" spans="1:8" ht="11.25">
      <c r="A440" s="463"/>
      <c r="B440" s="464" t="s">
        <v>595</v>
      </c>
      <c r="C440" s="375"/>
      <c r="D440" s="1215"/>
      <c r="E440" s="524"/>
      <c r="F440" s="556"/>
      <c r="G440" s="444"/>
      <c r="H440" s="444"/>
    </row>
    <row r="441" spans="1:8" ht="12">
      <c r="A441" s="463"/>
      <c r="B441" s="210" t="s">
        <v>835</v>
      </c>
      <c r="C441" s="375"/>
      <c r="D441" s="1215"/>
      <c r="E441" s="524"/>
      <c r="F441" s="601"/>
      <c r="G441" s="444"/>
      <c r="H441" s="444"/>
    </row>
    <row r="442" spans="1:8" ht="12">
      <c r="A442" s="463"/>
      <c r="B442" s="465" t="s">
        <v>817</v>
      </c>
      <c r="C442" s="375"/>
      <c r="D442" s="1215"/>
      <c r="E442" s="1043"/>
      <c r="F442" s="719"/>
      <c r="G442" s="444"/>
      <c r="H442" s="444"/>
    </row>
    <row r="443" spans="1:8" ht="11.25">
      <c r="A443" s="463"/>
      <c r="B443" s="376" t="s">
        <v>601</v>
      </c>
      <c r="C443" s="375">
        <v>22000</v>
      </c>
      <c r="D443" s="1215">
        <v>7000</v>
      </c>
      <c r="E443" s="1043">
        <f>SUM(D443/C443)</f>
        <v>0.3181818181818182</v>
      </c>
      <c r="F443" s="556"/>
      <c r="G443" s="444"/>
      <c r="H443" s="444"/>
    </row>
    <row r="444" spans="1:8" ht="11.25">
      <c r="A444" s="463"/>
      <c r="B444" s="376" t="s">
        <v>827</v>
      </c>
      <c r="C444" s="572"/>
      <c r="D444" s="1221"/>
      <c r="E444" s="524"/>
      <c r="F444" s="556"/>
      <c r="G444" s="444"/>
      <c r="H444" s="444"/>
    </row>
    <row r="445" spans="1:8" ht="12" thickBot="1">
      <c r="A445" s="463"/>
      <c r="B445" s="537" t="s">
        <v>557</v>
      </c>
      <c r="C445" s="468"/>
      <c r="D445" s="1216"/>
      <c r="E445" s="1039"/>
      <c r="F445" s="577"/>
      <c r="G445" s="444"/>
      <c r="H445" s="444"/>
    </row>
    <row r="446" spans="1:8" ht="12" thickBot="1">
      <c r="A446" s="475"/>
      <c r="B446" s="541" t="s">
        <v>631</v>
      </c>
      <c r="C446" s="470">
        <f>SUM(C440:C445)</f>
        <v>22000</v>
      </c>
      <c r="D446" s="1218">
        <f>SUM(D440:D445)</f>
        <v>7000</v>
      </c>
      <c r="E446" s="1042">
        <f>SUM(D446/C446)</f>
        <v>0.3181818181818182</v>
      </c>
      <c r="F446" s="560"/>
      <c r="G446" s="444"/>
      <c r="H446" s="444"/>
    </row>
    <row r="447" spans="1:8" ht="11.25">
      <c r="A447" s="476">
        <v>3316</v>
      </c>
      <c r="B447" s="259" t="s">
        <v>356</v>
      </c>
      <c r="C447" s="460"/>
      <c r="D447" s="1214"/>
      <c r="E447" s="524"/>
      <c r="F447" s="556"/>
      <c r="G447" s="444"/>
      <c r="H447" s="444"/>
    </row>
    <row r="448" spans="1:8" ht="11.25">
      <c r="A448" s="463"/>
      <c r="B448" s="464" t="s">
        <v>595</v>
      </c>
      <c r="C448" s="375"/>
      <c r="D448" s="1215"/>
      <c r="E448" s="524"/>
      <c r="F448" s="556"/>
      <c r="G448" s="444"/>
      <c r="H448" s="444"/>
    </row>
    <row r="449" spans="1:8" ht="12">
      <c r="A449" s="463"/>
      <c r="B449" s="210" t="s">
        <v>835</v>
      </c>
      <c r="C449" s="375"/>
      <c r="D449" s="1215"/>
      <c r="E449" s="524"/>
      <c r="F449" s="601"/>
      <c r="G449" s="444"/>
      <c r="H449" s="444"/>
    </row>
    <row r="450" spans="1:8" ht="12">
      <c r="A450" s="463"/>
      <c r="B450" s="465" t="s">
        <v>817</v>
      </c>
      <c r="C450" s="375"/>
      <c r="D450" s="1215"/>
      <c r="E450" s="524"/>
      <c r="F450" s="719"/>
      <c r="G450" s="444"/>
      <c r="H450" s="444"/>
    </row>
    <row r="451" spans="1:8" ht="11.25">
      <c r="A451" s="463"/>
      <c r="B451" s="376" t="s">
        <v>601</v>
      </c>
      <c r="C451" s="375">
        <v>12000</v>
      </c>
      <c r="D451" s="1215">
        <v>2000</v>
      </c>
      <c r="E451" s="1043">
        <f>SUM(D451/C451)</f>
        <v>0.16666666666666666</v>
      </c>
      <c r="F451" s="556"/>
      <c r="G451" s="444"/>
      <c r="H451" s="444"/>
    </row>
    <row r="452" spans="1:8" ht="11.25">
      <c r="A452" s="463"/>
      <c r="B452" s="376" t="s">
        <v>827</v>
      </c>
      <c r="C452" s="572"/>
      <c r="D452" s="1221"/>
      <c r="E452" s="524"/>
      <c r="F452" s="556"/>
      <c r="G452" s="444"/>
      <c r="H452" s="444"/>
    </row>
    <row r="453" spans="1:8" ht="12" thickBot="1">
      <c r="A453" s="463"/>
      <c r="B453" s="537" t="s">
        <v>557</v>
      </c>
      <c r="C453" s="468"/>
      <c r="D453" s="1216"/>
      <c r="E453" s="1039"/>
      <c r="F453" s="577"/>
      <c r="G453" s="444"/>
      <c r="H453" s="444"/>
    </row>
    <row r="454" spans="1:8" ht="12" thickBot="1">
      <c r="A454" s="475"/>
      <c r="B454" s="541" t="s">
        <v>631</v>
      </c>
      <c r="C454" s="470">
        <f>SUM(C448:C453)</f>
        <v>12000</v>
      </c>
      <c r="D454" s="1218">
        <f>SUM(D448:D453)</f>
        <v>2000</v>
      </c>
      <c r="E454" s="1042">
        <f>SUM(D454/C454)</f>
        <v>0.16666666666666666</v>
      </c>
      <c r="F454" s="560"/>
      <c r="G454" s="444"/>
      <c r="H454" s="444"/>
    </row>
    <row r="455" spans="1:8" ht="11.25">
      <c r="A455" s="476">
        <v>3317</v>
      </c>
      <c r="B455" s="259" t="s">
        <v>1128</v>
      </c>
      <c r="C455" s="460"/>
      <c r="D455" s="1214"/>
      <c r="E455" s="524"/>
      <c r="F455" s="556"/>
      <c r="G455" s="444"/>
      <c r="H455" s="444"/>
    </row>
    <row r="456" spans="1:8" ht="11.25">
      <c r="A456" s="463"/>
      <c r="B456" s="464" t="s">
        <v>595</v>
      </c>
      <c r="C456" s="375"/>
      <c r="D456" s="1215"/>
      <c r="E456" s="524"/>
      <c r="F456" s="556"/>
      <c r="G456" s="444"/>
      <c r="H456" s="444"/>
    </row>
    <row r="457" spans="1:8" ht="12">
      <c r="A457" s="463"/>
      <c r="B457" s="210" t="s">
        <v>835</v>
      </c>
      <c r="C457" s="375"/>
      <c r="D457" s="1215"/>
      <c r="E457" s="524"/>
      <c r="F457" s="601"/>
      <c r="G457" s="444"/>
      <c r="H457" s="444"/>
    </row>
    <row r="458" spans="1:8" ht="12">
      <c r="A458" s="463"/>
      <c r="B458" s="465" t="s">
        <v>817</v>
      </c>
      <c r="C458" s="375"/>
      <c r="D458" s="1215">
        <v>1700</v>
      </c>
      <c r="E458" s="1043"/>
      <c r="F458" s="719"/>
      <c r="G458" s="444"/>
      <c r="H458" s="444"/>
    </row>
    <row r="459" spans="1:8" ht="11.25">
      <c r="A459" s="463"/>
      <c r="B459" s="376" t="s">
        <v>601</v>
      </c>
      <c r="C459" s="375">
        <v>90000</v>
      </c>
      <c r="D459" s="1215">
        <v>68300</v>
      </c>
      <c r="E459" s="1043">
        <f>SUM(D459/C459)</f>
        <v>0.7588888888888888</v>
      </c>
      <c r="F459" s="556"/>
      <c r="G459" s="444"/>
      <c r="H459" s="444"/>
    </row>
    <row r="460" spans="1:8" ht="11.25">
      <c r="A460" s="463"/>
      <c r="B460" s="376" t="s">
        <v>827</v>
      </c>
      <c r="C460" s="572"/>
      <c r="D460" s="1221"/>
      <c r="E460" s="524"/>
      <c r="F460" s="556"/>
      <c r="G460" s="444"/>
      <c r="H460" s="444"/>
    </row>
    <row r="461" spans="1:8" ht="12" thickBot="1">
      <c r="A461" s="463"/>
      <c r="B461" s="537" t="s">
        <v>557</v>
      </c>
      <c r="C461" s="468"/>
      <c r="D461" s="1216"/>
      <c r="E461" s="1039"/>
      <c r="F461" s="577"/>
      <c r="G461" s="444"/>
      <c r="H461" s="444"/>
    </row>
    <row r="462" spans="1:8" ht="12" thickBot="1">
      <c r="A462" s="475"/>
      <c r="B462" s="541" t="s">
        <v>631</v>
      </c>
      <c r="C462" s="470">
        <f>SUM(C456:C461)</f>
        <v>90000</v>
      </c>
      <c r="D462" s="1218">
        <f>SUM(D456:D461)</f>
        <v>70000</v>
      </c>
      <c r="E462" s="1042">
        <f>SUM(D462/C462)</f>
        <v>0.7777777777777778</v>
      </c>
      <c r="F462" s="560"/>
      <c r="G462" s="444"/>
      <c r="H462" s="444"/>
    </row>
    <row r="463" spans="1:8" ht="12" customHeight="1">
      <c r="A463" s="84">
        <v>3318</v>
      </c>
      <c r="B463" s="567" t="s">
        <v>633</v>
      </c>
      <c r="C463" s="460"/>
      <c r="D463" s="1214"/>
      <c r="E463" s="524"/>
      <c r="F463" s="556"/>
      <c r="G463" s="444"/>
      <c r="H463" s="444"/>
    </row>
    <row r="464" spans="1:8" ht="12" customHeight="1">
      <c r="A464" s="463"/>
      <c r="B464" s="464" t="s">
        <v>595</v>
      </c>
      <c r="C464" s="375"/>
      <c r="D464" s="1215"/>
      <c r="E464" s="524"/>
      <c r="F464" s="556"/>
      <c r="G464" s="444"/>
      <c r="H464" s="444"/>
    </row>
    <row r="465" spans="1:8" ht="12" customHeight="1">
      <c r="A465" s="463"/>
      <c r="B465" s="210" t="s">
        <v>835</v>
      </c>
      <c r="C465" s="375"/>
      <c r="D465" s="1215"/>
      <c r="E465" s="524"/>
      <c r="F465" s="556"/>
      <c r="G465" s="444"/>
      <c r="H465" s="444"/>
    </row>
    <row r="466" spans="1:8" ht="12" customHeight="1">
      <c r="A466" s="463"/>
      <c r="B466" s="465" t="s">
        <v>817</v>
      </c>
      <c r="C466" s="375"/>
      <c r="D466" s="1215"/>
      <c r="E466" s="524"/>
      <c r="F466" s="719"/>
      <c r="G466" s="444"/>
      <c r="H466" s="444"/>
    </row>
    <row r="467" spans="1:8" ht="12" customHeight="1">
      <c r="A467" s="463"/>
      <c r="B467" s="376" t="s">
        <v>601</v>
      </c>
      <c r="C467" s="375">
        <v>800</v>
      </c>
      <c r="D467" s="1215">
        <v>800</v>
      </c>
      <c r="E467" s="1043">
        <f>SUM(D467/C467)</f>
        <v>1</v>
      </c>
      <c r="F467" s="724"/>
      <c r="G467" s="444"/>
      <c r="H467" s="444"/>
    </row>
    <row r="468" spans="1:8" ht="12" customHeight="1">
      <c r="A468" s="463"/>
      <c r="B468" s="376" t="s">
        <v>827</v>
      </c>
      <c r="C468" s="572"/>
      <c r="D468" s="1221"/>
      <c r="E468" s="524"/>
      <c r="F468" s="718"/>
      <c r="G468" s="444"/>
      <c r="H468" s="444"/>
    </row>
    <row r="469" spans="1:8" ht="12" customHeight="1">
      <c r="A469" s="463"/>
      <c r="B469" s="376" t="s">
        <v>601</v>
      </c>
      <c r="C469" s="375"/>
      <c r="D469" s="1215"/>
      <c r="E469" s="524"/>
      <c r="F469" s="719"/>
      <c r="G469" s="444"/>
      <c r="H469" s="444"/>
    </row>
    <row r="470" spans="1:8" ht="12" customHeight="1" thickBot="1">
      <c r="A470" s="463"/>
      <c r="B470" s="537" t="s">
        <v>557</v>
      </c>
      <c r="C470" s="468"/>
      <c r="D470" s="1216"/>
      <c r="E470" s="1039"/>
      <c r="F470" s="577"/>
      <c r="G470" s="444"/>
      <c r="H470" s="444"/>
    </row>
    <row r="471" spans="1:8" ht="12" customHeight="1" thickBot="1">
      <c r="A471" s="475"/>
      <c r="B471" s="541" t="s">
        <v>631</v>
      </c>
      <c r="C471" s="470">
        <f>SUM(C464:C470)</f>
        <v>800</v>
      </c>
      <c r="D471" s="1218">
        <f>SUM(D464:D470)</f>
        <v>800</v>
      </c>
      <c r="E471" s="1042">
        <f>SUM(D471/C471)</f>
        <v>1</v>
      </c>
      <c r="F471" s="560"/>
      <c r="G471" s="444"/>
      <c r="H471" s="444"/>
    </row>
    <row r="472" spans="1:8" ht="12" customHeight="1">
      <c r="A472" s="84">
        <v>3319</v>
      </c>
      <c r="B472" s="567" t="s">
        <v>436</v>
      </c>
      <c r="C472" s="460"/>
      <c r="D472" s="1214"/>
      <c r="E472" s="524"/>
      <c r="F472" s="556"/>
      <c r="G472" s="444"/>
      <c r="H472" s="444"/>
    </row>
    <row r="473" spans="1:8" ht="12" customHeight="1">
      <c r="A473" s="463"/>
      <c r="B473" s="464" t="s">
        <v>595</v>
      </c>
      <c r="C473" s="375"/>
      <c r="D473" s="1215"/>
      <c r="E473" s="524"/>
      <c r="F473" s="556"/>
      <c r="G473" s="444"/>
      <c r="H473" s="444"/>
    </row>
    <row r="474" spans="1:8" ht="12" customHeight="1">
      <c r="A474" s="463"/>
      <c r="B474" s="210" t="s">
        <v>835</v>
      </c>
      <c r="C474" s="375"/>
      <c r="D474" s="1215"/>
      <c r="E474" s="524"/>
      <c r="F474" s="556"/>
      <c r="G474" s="444"/>
      <c r="H474" s="444"/>
    </row>
    <row r="475" spans="1:8" ht="12" customHeight="1">
      <c r="A475" s="463"/>
      <c r="B475" s="465" t="s">
        <v>817</v>
      </c>
      <c r="C475" s="375"/>
      <c r="D475" s="1215">
        <v>800</v>
      </c>
      <c r="E475" s="524"/>
      <c r="F475" s="719"/>
      <c r="G475" s="444"/>
      <c r="H475" s="444"/>
    </row>
    <row r="476" spans="1:8" ht="12" customHeight="1">
      <c r="A476" s="463"/>
      <c r="B476" s="376" t="s">
        <v>601</v>
      </c>
      <c r="C476" s="375"/>
      <c r="D476" s="1215"/>
      <c r="E476" s="1043"/>
      <c r="F476" s="724"/>
      <c r="G476" s="444"/>
      <c r="H476" s="444"/>
    </row>
    <row r="477" spans="1:8" ht="12" customHeight="1">
      <c r="A477" s="463"/>
      <c r="B477" s="376" t="s">
        <v>827</v>
      </c>
      <c r="C477" s="572"/>
      <c r="D477" s="1221"/>
      <c r="E477" s="524"/>
      <c r="F477" s="718"/>
      <c r="G477" s="444"/>
      <c r="H477" s="444"/>
    </row>
    <row r="478" spans="1:8" ht="12" customHeight="1">
      <c r="A478" s="463"/>
      <c r="B478" s="376" t="s">
        <v>601</v>
      </c>
      <c r="C478" s="375"/>
      <c r="D478" s="1215"/>
      <c r="E478" s="524"/>
      <c r="F478" s="719"/>
      <c r="G478" s="444"/>
      <c r="H478" s="444"/>
    </row>
    <row r="479" spans="1:8" ht="12" customHeight="1" thickBot="1">
      <c r="A479" s="463"/>
      <c r="B479" s="537" t="s">
        <v>557</v>
      </c>
      <c r="C479" s="468"/>
      <c r="D479" s="1216"/>
      <c r="E479" s="1039"/>
      <c r="F479" s="577"/>
      <c r="G479" s="444"/>
      <c r="H479" s="444"/>
    </row>
    <row r="480" spans="1:8" ht="12" customHeight="1" thickBot="1">
      <c r="A480" s="475"/>
      <c r="B480" s="541" t="s">
        <v>631</v>
      </c>
      <c r="C480" s="470">
        <f>SUM(C473:C479)</f>
        <v>0</v>
      </c>
      <c r="D480" s="1218">
        <f>SUM(D473:D479)</f>
        <v>800</v>
      </c>
      <c r="E480" s="1042"/>
      <c r="F480" s="560"/>
      <c r="G480" s="444"/>
      <c r="H480" s="444"/>
    </row>
    <row r="481" spans="1:8" ht="12" customHeight="1">
      <c r="A481" s="84">
        <v>3320</v>
      </c>
      <c r="B481" s="259" t="s">
        <v>670</v>
      </c>
      <c r="C481" s="460"/>
      <c r="D481" s="1214"/>
      <c r="E481" s="524"/>
      <c r="F481" s="556"/>
      <c r="G481" s="444"/>
      <c r="H481" s="444"/>
    </row>
    <row r="482" spans="1:8" ht="12" customHeight="1">
      <c r="A482" s="463"/>
      <c r="B482" s="464" t="s">
        <v>595</v>
      </c>
      <c r="C482" s="375"/>
      <c r="D482" s="1215"/>
      <c r="E482" s="524"/>
      <c r="F482" s="556"/>
      <c r="G482" s="444"/>
      <c r="H482" s="444"/>
    </row>
    <row r="483" spans="1:8" ht="12" customHeight="1">
      <c r="A483" s="463"/>
      <c r="B483" s="210" t="s">
        <v>835</v>
      </c>
      <c r="C483" s="375"/>
      <c r="D483" s="1215"/>
      <c r="E483" s="524"/>
      <c r="F483" s="556"/>
      <c r="G483" s="444"/>
      <c r="H483" s="444"/>
    </row>
    <row r="484" spans="1:8" ht="12" customHeight="1">
      <c r="A484" s="463"/>
      <c r="B484" s="465" t="s">
        <v>817</v>
      </c>
      <c r="C484" s="375"/>
      <c r="D484" s="1215"/>
      <c r="E484" s="524"/>
      <c r="F484" s="719"/>
      <c r="G484" s="444"/>
      <c r="H484" s="444"/>
    </row>
    <row r="485" spans="1:8" ht="12" customHeight="1">
      <c r="A485" s="463"/>
      <c r="B485" s="376" t="s">
        <v>601</v>
      </c>
      <c r="C485" s="375">
        <v>2040</v>
      </c>
      <c r="D485" s="1215">
        <v>6000</v>
      </c>
      <c r="E485" s="1043">
        <f>SUM(D485/C485)</f>
        <v>2.9411764705882355</v>
      </c>
      <c r="F485" s="726"/>
      <c r="G485" s="444"/>
      <c r="H485" s="444"/>
    </row>
    <row r="486" spans="1:8" ht="12" customHeight="1">
      <c r="A486" s="463"/>
      <c r="B486" s="376" t="s">
        <v>827</v>
      </c>
      <c r="C486" s="572"/>
      <c r="D486" s="1221"/>
      <c r="E486" s="524"/>
      <c r="F486" s="718"/>
      <c r="G486" s="444"/>
      <c r="H486" s="444"/>
    </row>
    <row r="487" spans="1:8" ht="12" customHeight="1">
      <c r="A487" s="463"/>
      <c r="B487" s="376" t="s">
        <v>601</v>
      </c>
      <c r="C487" s="375"/>
      <c r="D487" s="1215"/>
      <c r="E487" s="524"/>
      <c r="F487" s="601"/>
      <c r="G487" s="444"/>
      <c r="H487" s="444"/>
    </row>
    <row r="488" spans="1:8" ht="12" customHeight="1" thickBot="1">
      <c r="A488" s="463"/>
      <c r="B488" s="537" t="s">
        <v>557</v>
      </c>
      <c r="C488" s="585"/>
      <c r="D488" s="1216"/>
      <c r="E488" s="1039"/>
      <c r="F488" s="577"/>
      <c r="G488" s="444"/>
      <c r="H488" s="444"/>
    </row>
    <row r="489" spans="1:8" ht="12" customHeight="1" thickBot="1">
      <c r="A489" s="475"/>
      <c r="B489" s="541" t="s">
        <v>631</v>
      </c>
      <c r="C489" s="470">
        <f>SUM(C482:C488)</f>
        <v>2040</v>
      </c>
      <c r="D489" s="1217">
        <f>SUM(D482:D488)</f>
        <v>6000</v>
      </c>
      <c r="E489" s="1042">
        <f>SUM(D489/C489)</f>
        <v>2.9411764705882355</v>
      </c>
      <c r="F489" s="560"/>
      <c r="G489" s="444"/>
      <c r="H489" s="444"/>
    </row>
    <row r="490" spans="1:8" ht="12" customHeight="1">
      <c r="A490" s="84">
        <v>3322</v>
      </c>
      <c r="B490" s="259" t="s">
        <v>634</v>
      </c>
      <c r="C490" s="460"/>
      <c r="D490" s="1214"/>
      <c r="E490" s="524"/>
      <c r="F490" s="556"/>
      <c r="G490" s="444"/>
      <c r="H490" s="444"/>
    </row>
    <row r="491" spans="1:8" ht="12" customHeight="1">
      <c r="A491" s="463"/>
      <c r="B491" s="464" t="s">
        <v>595</v>
      </c>
      <c r="C491" s="375"/>
      <c r="D491" s="1215"/>
      <c r="E491" s="524"/>
      <c r="F491" s="556"/>
      <c r="G491" s="444"/>
      <c r="H491" s="444"/>
    </row>
    <row r="492" spans="1:8" ht="12" customHeight="1">
      <c r="A492" s="463"/>
      <c r="B492" s="210" t="s">
        <v>835</v>
      </c>
      <c r="C492" s="375"/>
      <c r="D492" s="1215"/>
      <c r="E492" s="524"/>
      <c r="F492" s="719"/>
      <c r="G492" s="444"/>
      <c r="H492" s="444"/>
    </row>
    <row r="493" spans="1:8" ht="12" customHeight="1">
      <c r="A493" s="463"/>
      <c r="B493" s="465" t="s">
        <v>817</v>
      </c>
      <c r="C493" s="375">
        <v>100</v>
      </c>
      <c r="D493" s="1215">
        <v>300</v>
      </c>
      <c r="E493" s="1043">
        <f>SUM(D493/C493)</f>
        <v>3</v>
      </c>
      <c r="F493" s="556"/>
      <c r="G493" s="444"/>
      <c r="H493" s="444"/>
    </row>
    <row r="494" spans="1:8" ht="12" customHeight="1">
      <c r="A494" s="463"/>
      <c r="B494" s="376" t="s">
        <v>601</v>
      </c>
      <c r="C494" s="375">
        <v>9400</v>
      </c>
      <c r="D494" s="1215">
        <v>9200</v>
      </c>
      <c r="E494" s="1043">
        <f>SUM(D494/C494)</f>
        <v>0.9787234042553191</v>
      </c>
      <c r="F494" s="607"/>
      <c r="G494" s="444"/>
      <c r="H494" s="444"/>
    </row>
    <row r="495" spans="1:8" ht="12" customHeight="1">
      <c r="A495" s="463"/>
      <c r="B495" s="376" t="s">
        <v>827</v>
      </c>
      <c r="C495" s="572"/>
      <c r="D495" s="1221"/>
      <c r="E495" s="524"/>
      <c r="F495" s="601"/>
      <c r="G495" s="444"/>
      <c r="H495" s="444"/>
    </row>
    <row r="496" spans="1:8" ht="12" customHeight="1" thickBot="1">
      <c r="A496" s="463"/>
      <c r="B496" s="537" t="s">
        <v>557</v>
      </c>
      <c r="C496" s="468"/>
      <c r="D496" s="1216"/>
      <c r="E496" s="1039"/>
      <c r="F496" s="608"/>
      <c r="G496" s="444"/>
      <c r="H496" s="444"/>
    </row>
    <row r="497" spans="1:8" ht="12" customHeight="1" thickBot="1">
      <c r="A497" s="475"/>
      <c r="B497" s="541" t="s">
        <v>631</v>
      </c>
      <c r="C497" s="470">
        <f>SUM(C491:C496)</f>
        <v>9500</v>
      </c>
      <c r="D497" s="1217">
        <f>SUM(D491:D496)</f>
        <v>9500</v>
      </c>
      <c r="E497" s="1042">
        <f>SUM(D497/C497)</f>
        <v>1</v>
      </c>
      <c r="F497" s="560"/>
      <c r="G497" s="444"/>
      <c r="H497" s="444"/>
    </row>
    <row r="498" spans="1:8" ht="12" customHeight="1">
      <c r="A498" s="84">
        <v>3323</v>
      </c>
      <c r="B498" s="259" t="s">
        <v>912</v>
      </c>
      <c r="C498" s="460"/>
      <c r="D498" s="1214"/>
      <c r="E498" s="524"/>
      <c r="F498" s="556"/>
      <c r="G498" s="444"/>
      <c r="H498" s="444"/>
    </row>
    <row r="499" spans="1:8" ht="12" customHeight="1">
      <c r="A499" s="463"/>
      <c r="B499" s="464" t="s">
        <v>595</v>
      </c>
      <c r="C499" s="375"/>
      <c r="D499" s="1215"/>
      <c r="E499" s="524"/>
      <c r="F499" s="556"/>
      <c r="G499" s="444"/>
      <c r="H499" s="444"/>
    </row>
    <row r="500" spans="1:8" ht="12" customHeight="1">
      <c r="A500" s="463"/>
      <c r="B500" s="210" t="s">
        <v>835</v>
      </c>
      <c r="C500" s="375"/>
      <c r="D500" s="1215"/>
      <c r="E500" s="524"/>
      <c r="F500" s="601"/>
      <c r="G500" s="444"/>
      <c r="H500" s="444"/>
    </row>
    <row r="501" spans="1:8" ht="12" customHeight="1">
      <c r="A501" s="463"/>
      <c r="B501" s="465" t="s">
        <v>817</v>
      </c>
      <c r="C501" s="375">
        <v>100</v>
      </c>
      <c r="D501" s="1215">
        <v>50</v>
      </c>
      <c r="E501" s="1043">
        <f>SUM(D501/C501)</f>
        <v>0.5</v>
      </c>
      <c r="F501" s="719"/>
      <c r="G501" s="444"/>
      <c r="H501" s="444"/>
    </row>
    <row r="502" spans="1:8" ht="12" customHeight="1">
      <c r="A502" s="463"/>
      <c r="B502" s="376" t="s">
        <v>601</v>
      </c>
      <c r="C502" s="375">
        <v>8900</v>
      </c>
      <c r="D502" s="1215">
        <v>8950</v>
      </c>
      <c r="E502" s="1043">
        <f>SUM(D502/C502)</f>
        <v>1.0056179775280898</v>
      </c>
      <c r="F502" s="607"/>
      <c r="G502" s="444"/>
      <c r="H502" s="444"/>
    </row>
    <row r="503" spans="1:8" ht="12" customHeight="1">
      <c r="A503" s="463"/>
      <c r="B503" s="376" t="s">
        <v>827</v>
      </c>
      <c r="C503" s="572"/>
      <c r="D503" s="1221"/>
      <c r="E503" s="524"/>
      <c r="F503" s="601"/>
      <c r="G503" s="444"/>
      <c r="H503" s="444"/>
    </row>
    <row r="504" spans="1:8" ht="12" customHeight="1" thickBot="1">
      <c r="A504" s="463"/>
      <c r="B504" s="537" t="s">
        <v>557</v>
      </c>
      <c r="C504" s="468"/>
      <c r="D504" s="1216"/>
      <c r="E504" s="1039"/>
      <c r="F504" s="608"/>
      <c r="G504" s="444"/>
      <c r="H504" s="444"/>
    </row>
    <row r="505" spans="1:8" ht="12" customHeight="1" thickBot="1">
      <c r="A505" s="475"/>
      <c r="B505" s="541" t="s">
        <v>631</v>
      </c>
      <c r="C505" s="470">
        <f>SUM(C499:C504)</f>
        <v>9000</v>
      </c>
      <c r="D505" s="1218">
        <f>SUM(D499:D504)</f>
        <v>9000</v>
      </c>
      <c r="E505" s="1042">
        <f>SUM(D505/C505)</f>
        <v>1</v>
      </c>
      <c r="F505" s="560"/>
      <c r="G505" s="444"/>
      <c r="H505" s="444"/>
    </row>
    <row r="506" spans="1:8" ht="12" customHeight="1">
      <c r="A506" s="609">
        <v>3340</v>
      </c>
      <c r="B506" s="568" t="s">
        <v>163</v>
      </c>
      <c r="C506" s="460"/>
      <c r="D506" s="1214"/>
      <c r="E506" s="524"/>
      <c r="F506" s="556"/>
      <c r="G506" s="444"/>
      <c r="H506" s="444"/>
    </row>
    <row r="507" spans="1:8" ht="12" customHeight="1">
      <c r="A507" s="84"/>
      <c r="B507" s="464" t="s">
        <v>595</v>
      </c>
      <c r="C507" s="460"/>
      <c r="D507" s="1214"/>
      <c r="E507" s="524"/>
      <c r="F507" s="556"/>
      <c r="G507" s="444"/>
      <c r="H507" s="444"/>
    </row>
    <row r="508" spans="1:8" ht="12" customHeight="1">
      <c r="A508" s="84"/>
      <c r="B508" s="210" t="s">
        <v>835</v>
      </c>
      <c r="C508" s="460"/>
      <c r="D508" s="1214"/>
      <c r="E508" s="524"/>
      <c r="F508" s="719"/>
      <c r="G508" s="444"/>
      <c r="H508" s="444"/>
    </row>
    <row r="509" spans="1:8" ht="12" customHeight="1">
      <c r="A509" s="452"/>
      <c r="B509" s="465" t="s">
        <v>817</v>
      </c>
      <c r="C509" s="572">
        <v>7000</v>
      </c>
      <c r="D509" s="1221">
        <v>7000</v>
      </c>
      <c r="E509" s="1043">
        <f>SUM(D509/C509)</f>
        <v>1</v>
      </c>
      <c r="F509" s="1001"/>
      <c r="G509" s="444"/>
      <c r="H509" s="444"/>
    </row>
    <row r="510" spans="1:8" ht="12" customHeight="1">
      <c r="A510" s="452"/>
      <c r="B510" s="376" t="s">
        <v>601</v>
      </c>
      <c r="C510" s="572"/>
      <c r="D510" s="1221"/>
      <c r="E510" s="524"/>
      <c r="F510" s="606"/>
      <c r="G510" s="444"/>
      <c r="H510" s="444"/>
    </row>
    <row r="511" spans="1:8" ht="12" customHeight="1">
      <c r="A511" s="84"/>
      <c r="B511" s="376" t="s">
        <v>827</v>
      </c>
      <c r="C511" s="572"/>
      <c r="D511" s="1221"/>
      <c r="E511" s="524"/>
      <c r="F511" s="556"/>
      <c r="G511" s="444"/>
      <c r="H511" s="444"/>
    </row>
    <row r="512" spans="1:8" ht="12" customHeight="1" thickBot="1">
      <c r="A512" s="84"/>
      <c r="B512" s="537" t="s">
        <v>557</v>
      </c>
      <c r="C512" s="479"/>
      <c r="D512" s="1222"/>
      <c r="E512" s="1039"/>
      <c r="F512" s="577"/>
      <c r="G512" s="444"/>
      <c r="H512" s="444"/>
    </row>
    <row r="513" spans="1:8" ht="12" customHeight="1" thickBot="1">
      <c r="A513" s="454"/>
      <c r="B513" s="541" t="s">
        <v>631</v>
      </c>
      <c r="C513" s="470">
        <f>SUM(C507:C512)</f>
        <v>7000</v>
      </c>
      <c r="D513" s="1218">
        <f>SUM(D507:D512)</f>
        <v>7000</v>
      </c>
      <c r="E513" s="1042">
        <f>SUM(D513/C513)</f>
        <v>1</v>
      </c>
      <c r="F513" s="560"/>
      <c r="G513" s="444"/>
      <c r="H513" s="444"/>
    </row>
    <row r="514" spans="1:8" ht="12" customHeight="1">
      <c r="A514" s="609">
        <v>3341</v>
      </c>
      <c r="B514" s="568" t="s">
        <v>1139</v>
      </c>
      <c r="C514" s="460"/>
      <c r="D514" s="1214"/>
      <c r="E514" s="524"/>
      <c r="F514" s="556"/>
      <c r="G514" s="444"/>
      <c r="H514" s="444"/>
    </row>
    <row r="515" spans="1:8" ht="12" customHeight="1">
      <c r="A515" s="84"/>
      <c r="B515" s="464" t="s">
        <v>595</v>
      </c>
      <c r="C515" s="460"/>
      <c r="D515" s="1214"/>
      <c r="E515" s="524"/>
      <c r="F515" s="556"/>
      <c r="G515" s="444"/>
      <c r="H515" s="444"/>
    </row>
    <row r="516" spans="1:8" ht="12" customHeight="1">
      <c r="A516" s="84"/>
      <c r="B516" s="210" t="s">
        <v>835</v>
      </c>
      <c r="C516" s="460"/>
      <c r="D516" s="1214"/>
      <c r="E516" s="524"/>
      <c r="F516" s="719"/>
      <c r="G516" s="444"/>
      <c r="H516" s="444"/>
    </row>
    <row r="517" spans="1:8" ht="12" customHeight="1">
      <c r="A517" s="452"/>
      <c r="B517" s="465" t="s">
        <v>817</v>
      </c>
      <c r="C517" s="572">
        <v>1500</v>
      </c>
      <c r="D517" s="1221">
        <v>1500</v>
      </c>
      <c r="E517" s="1043">
        <f>SUM(D517/C517)</f>
        <v>1</v>
      </c>
      <c r="F517" s="724"/>
      <c r="G517" s="444"/>
      <c r="H517" s="444"/>
    </row>
    <row r="518" spans="1:8" ht="12" customHeight="1">
      <c r="A518" s="452"/>
      <c r="B518" s="376" t="s">
        <v>601</v>
      </c>
      <c r="C518" s="572"/>
      <c r="D518" s="1221"/>
      <c r="E518" s="524"/>
      <c r="F518" s="606"/>
      <c r="G518" s="444"/>
      <c r="H518" s="444"/>
    </row>
    <row r="519" spans="1:8" ht="12" customHeight="1">
      <c r="A519" s="84"/>
      <c r="B519" s="376" t="s">
        <v>827</v>
      </c>
      <c r="C519" s="460"/>
      <c r="D519" s="1214"/>
      <c r="E519" s="524"/>
      <c r="F519" s="556"/>
      <c r="G519" s="444"/>
      <c r="H519" s="444"/>
    </row>
    <row r="520" spans="1:8" ht="12" customHeight="1" thickBot="1">
      <c r="A520" s="84"/>
      <c r="B520" s="537" t="s">
        <v>557</v>
      </c>
      <c r="C520" s="479"/>
      <c r="D520" s="1222"/>
      <c r="E520" s="1039"/>
      <c r="F520" s="577"/>
      <c r="G520" s="444"/>
      <c r="H520" s="444"/>
    </row>
    <row r="521" spans="1:8" ht="12" customHeight="1" thickBot="1">
      <c r="A521" s="454"/>
      <c r="B521" s="541" t="s">
        <v>631</v>
      </c>
      <c r="C521" s="470">
        <f>SUM(C515:C520)</f>
        <v>1500</v>
      </c>
      <c r="D521" s="1218">
        <f>SUM(D515:D520)</f>
        <v>1500</v>
      </c>
      <c r="E521" s="1042">
        <f>SUM(D521/C521)</f>
        <v>1</v>
      </c>
      <c r="F521" s="560"/>
      <c r="G521" s="444"/>
      <c r="H521" s="444"/>
    </row>
    <row r="522" spans="1:8" ht="12" customHeight="1">
      <c r="A522" s="609">
        <v>3342</v>
      </c>
      <c r="B522" s="568" t="s">
        <v>830</v>
      </c>
      <c r="C522" s="460"/>
      <c r="D522" s="1214"/>
      <c r="E522" s="524"/>
      <c r="F522" s="556"/>
      <c r="G522" s="444"/>
      <c r="H522" s="444"/>
    </row>
    <row r="523" spans="1:8" ht="12" customHeight="1">
      <c r="A523" s="84"/>
      <c r="B523" s="464" t="s">
        <v>595</v>
      </c>
      <c r="C523" s="460"/>
      <c r="D523" s="1214"/>
      <c r="E523" s="524"/>
      <c r="F523" s="556"/>
      <c r="G523" s="444"/>
      <c r="H523" s="444"/>
    </row>
    <row r="524" spans="1:8" ht="12" customHeight="1">
      <c r="A524" s="84"/>
      <c r="B524" s="210" t="s">
        <v>835</v>
      </c>
      <c r="C524" s="460"/>
      <c r="D524" s="1214"/>
      <c r="E524" s="524"/>
      <c r="F524" s="556"/>
      <c r="G524" s="444"/>
      <c r="H524" s="444"/>
    </row>
    <row r="525" spans="1:8" ht="12" customHeight="1">
      <c r="A525" s="452"/>
      <c r="B525" s="465" t="s">
        <v>817</v>
      </c>
      <c r="C525" s="572">
        <v>880</v>
      </c>
      <c r="D525" s="1221">
        <v>880</v>
      </c>
      <c r="E525" s="1043">
        <f>SUM(D525/C525)</f>
        <v>1</v>
      </c>
      <c r="F525" s="719"/>
      <c r="G525" s="444"/>
      <c r="H525" s="444"/>
    </row>
    <row r="526" spans="1:8" ht="12" customHeight="1">
      <c r="A526" s="452"/>
      <c r="B526" s="376" t="s">
        <v>601</v>
      </c>
      <c r="C526" s="572"/>
      <c r="D526" s="1221"/>
      <c r="E526" s="524"/>
      <c r="F526" s="606"/>
      <c r="G526" s="444"/>
      <c r="H526" s="444"/>
    </row>
    <row r="527" spans="1:8" ht="12" customHeight="1">
      <c r="A527" s="84"/>
      <c r="B527" s="376" t="s">
        <v>827</v>
      </c>
      <c r="C527" s="460"/>
      <c r="D527" s="1214"/>
      <c r="E527" s="524"/>
      <c r="F527" s="556"/>
      <c r="G527" s="444"/>
      <c r="H527" s="444"/>
    </row>
    <row r="528" spans="1:8" ht="12" customHeight="1">
      <c r="A528" s="84"/>
      <c r="B528" s="376" t="s">
        <v>601</v>
      </c>
      <c r="C528" s="460"/>
      <c r="D528" s="1214"/>
      <c r="E528" s="524"/>
      <c r="F528" s="557"/>
      <c r="G528" s="444"/>
      <c r="H528" s="444"/>
    </row>
    <row r="529" spans="1:8" ht="12" customHeight="1" thickBot="1">
      <c r="A529" s="84"/>
      <c r="B529" s="537" t="s">
        <v>557</v>
      </c>
      <c r="C529" s="574"/>
      <c r="D529" s="1222"/>
      <c r="E529" s="1039"/>
      <c r="F529" s="577"/>
      <c r="G529" s="444"/>
      <c r="H529" s="444"/>
    </row>
    <row r="530" spans="1:8" ht="12" customHeight="1" thickBot="1">
      <c r="A530" s="454"/>
      <c r="B530" s="541" t="s">
        <v>631</v>
      </c>
      <c r="C530" s="470">
        <f>SUM(C523:C529)</f>
        <v>880</v>
      </c>
      <c r="D530" s="1218">
        <f>SUM(D523:D529)</f>
        <v>880</v>
      </c>
      <c r="E530" s="1042">
        <f>SUM(D530/C530)</f>
        <v>1</v>
      </c>
      <c r="F530" s="560"/>
      <c r="G530" s="444"/>
      <c r="H530" s="444"/>
    </row>
    <row r="531" spans="1:8" ht="12" customHeight="1">
      <c r="A531" s="609">
        <v>3343</v>
      </c>
      <c r="B531" s="568" t="s">
        <v>654</v>
      </c>
      <c r="C531" s="460"/>
      <c r="D531" s="1214"/>
      <c r="E531" s="524"/>
      <c r="F531" s="556"/>
      <c r="G531" s="444"/>
      <c r="H531" s="444"/>
    </row>
    <row r="532" spans="1:8" ht="12" customHeight="1">
      <c r="A532" s="84"/>
      <c r="B532" s="464" t="s">
        <v>595</v>
      </c>
      <c r="C532" s="460"/>
      <c r="D532" s="1214"/>
      <c r="E532" s="524"/>
      <c r="F532" s="556"/>
      <c r="G532" s="444"/>
      <c r="H532" s="444"/>
    </row>
    <row r="533" spans="1:8" ht="12" customHeight="1">
      <c r="A533" s="84"/>
      <c r="B533" s="210" t="s">
        <v>835</v>
      </c>
      <c r="C533" s="460"/>
      <c r="D533" s="1214"/>
      <c r="E533" s="524"/>
      <c r="F533" s="719"/>
      <c r="G533" s="444"/>
      <c r="H533" s="444"/>
    </row>
    <row r="534" spans="1:8" ht="12" customHeight="1">
      <c r="A534" s="452"/>
      <c r="B534" s="465" t="s">
        <v>817</v>
      </c>
      <c r="C534" s="572">
        <v>1000</v>
      </c>
      <c r="D534" s="1221">
        <v>1000</v>
      </c>
      <c r="E534" s="1043">
        <f>SUM(D534/C534)</f>
        <v>1</v>
      </c>
      <c r="F534" s="1001"/>
      <c r="G534" s="444"/>
      <c r="H534" s="444"/>
    </row>
    <row r="535" spans="1:8" ht="12" customHeight="1">
      <c r="A535" s="452"/>
      <c r="B535" s="376" t="s">
        <v>601</v>
      </c>
      <c r="C535" s="572"/>
      <c r="D535" s="1221"/>
      <c r="E535" s="524"/>
      <c r="F535" s="606"/>
      <c r="G535" s="444"/>
      <c r="H535" s="444"/>
    </row>
    <row r="536" spans="1:8" ht="12.75" customHeight="1">
      <c r="A536" s="84"/>
      <c r="B536" s="376" t="s">
        <v>827</v>
      </c>
      <c r="C536" s="460"/>
      <c r="D536" s="1214"/>
      <c r="E536" s="524"/>
      <c r="F536" s="556"/>
      <c r="G536" s="444"/>
      <c r="H536" s="444"/>
    </row>
    <row r="537" spans="1:8" ht="12" customHeight="1" thickBot="1">
      <c r="A537" s="84"/>
      <c r="B537" s="537" t="s">
        <v>557</v>
      </c>
      <c r="C537" s="479"/>
      <c r="D537" s="1222"/>
      <c r="E537" s="1039"/>
      <c r="F537" s="577"/>
      <c r="G537" s="444"/>
      <c r="H537" s="444"/>
    </row>
    <row r="538" spans="1:8" ht="12" customHeight="1" thickBot="1">
      <c r="A538" s="454"/>
      <c r="B538" s="541" t="s">
        <v>631</v>
      </c>
      <c r="C538" s="470">
        <f>SUM(C532:C537)</f>
        <v>1000</v>
      </c>
      <c r="D538" s="1218">
        <f>SUM(D532:D537)</f>
        <v>1000</v>
      </c>
      <c r="E538" s="1042">
        <f>SUM(D538/C538)</f>
        <v>1</v>
      </c>
      <c r="F538" s="560"/>
      <c r="G538" s="444"/>
      <c r="H538" s="444"/>
    </row>
    <row r="539" spans="1:8" ht="12" customHeight="1">
      <c r="A539" s="84">
        <v>3344</v>
      </c>
      <c r="B539" s="462" t="s">
        <v>805</v>
      </c>
      <c r="C539" s="460"/>
      <c r="D539" s="1214"/>
      <c r="E539" s="524"/>
      <c r="F539" s="556"/>
      <c r="G539" s="444"/>
      <c r="H539" s="444"/>
    </row>
    <row r="540" spans="1:8" ht="12" customHeight="1">
      <c r="A540" s="84"/>
      <c r="B540" s="83" t="s">
        <v>595</v>
      </c>
      <c r="C540" s="460"/>
      <c r="D540" s="1214"/>
      <c r="E540" s="524"/>
      <c r="F540" s="556"/>
      <c r="G540" s="444"/>
      <c r="H540" s="444"/>
    </row>
    <row r="541" spans="1:8" ht="12" customHeight="1">
      <c r="A541" s="84"/>
      <c r="B541" s="210" t="s">
        <v>835</v>
      </c>
      <c r="C541" s="460"/>
      <c r="D541" s="1214"/>
      <c r="E541" s="524"/>
      <c r="F541" s="719"/>
      <c r="G541" s="444"/>
      <c r="H541" s="444"/>
    </row>
    <row r="542" spans="1:8" ht="12" customHeight="1">
      <c r="A542" s="84"/>
      <c r="B542" s="83" t="s">
        <v>817</v>
      </c>
      <c r="C542" s="572">
        <v>1027</v>
      </c>
      <c r="D542" s="1221">
        <v>1027</v>
      </c>
      <c r="E542" s="1043">
        <f>SUM(D542/C542)</f>
        <v>1</v>
      </c>
      <c r="F542" s="724"/>
      <c r="G542" s="444"/>
      <c r="H542" s="444"/>
    </row>
    <row r="543" spans="1:8" ht="12" customHeight="1">
      <c r="A543" s="84"/>
      <c r="B543" s="210" t="s">
        <v>601</v>
      </c>
      <c r="C543" s="572"/>
      <c r="D543" s="1221"/>
      <c r="E543" s="524"/>
      <c r="F543" s="606"/>
      <c r="G543" s="444"/>
      <c r="H543" s="444"/>
    </row>
    <row r="544" spans="1:8" ht="12" customHeight="1">
      <c r="A544" s="84"/>
      <c r="B544" s="376" t="s">
        <v>827</v>
      </c>
      <c r="C544" s="460"/>
      <c r="D544" s="1214"/>
      <c r="E544" s="524"/>
      <c r="F544" s="556"/>
      <c r="G544" s="444"/>
      <c r="H544" s="444"/>
    </row>
    <row r="545" spans="1:8" ht="12" customHeight="1" thickBot="1">
      <c r="A545" s="84"/>
      <c r="B545" s="537" t="s">
        <v>557</v>
      </c>
      <c r="C545" s="574"/>
      <c r="D545" s="1222"/>
      <c r="E545" s="1039"/>
      <c r="F545" s="558"/>
      <c r="G545" s="444"/>
      <c r="H545" s="444"/>
    </row>
    <row r="546" spans="1:8" ht="12" customHeight="1" thickBot="1">
      <c r="A546" s="475"/>
      <c r="B546" s="541" t="s">
        <v>631</v>
      </c>
      <c r="C546" s="610">
        <f>SUM(C540:C545)</f>
        <v>1027</v>
      </c>
      <c r="D546" s="1217">
        <f>SUM(D540:D545)</f>
        <v>1027</v>
      </c>
      <c r="E546" s="1042">
        <f>SUM(D546/C546)</f>
        <v>1</v>
      </c>
      <c r="F546" s="577"/>
      <c r="G546" s="444"/>
      <c r="H546" s="444"/>
    </row>
    <row r="547" spans="1:8" ht="12" customHeight="1">
      <c r="A547" s="84">
        <v>3345</v>
      </c>
      <c r="B547" s="474" t="s">
        <v>655</v>
      </c>
      <c r="C547" s="460"/>
      <c r="D547" s="1214"/>
      <c r="E547" s="524"/>
      <c r="F547" s="555"/>
      <c r="G547" s="444"/>
      <c r="H547" s="444"/>
    </row>
    <row r="548" spans="1:8" ht="12" customHeight="1">
      <c r="A548" s="84"/>
      <c r="B548" s="464" t="s">
        <v>595</v>
      </c>
      <c r="C548" s="460"/>
      <c r="D548" s="1214"/>
      <c r="E548" s="524"/>
      <c r="F548" s="525"/>
      <c r="G548" s="444"/>
      <c r="H548" s="444"/>
    </row>
    <row r="549" spans="1:8" ht="12" customHeight="1">
      <c r="A549" s="84"/>
      <c r="B549" s="210" t="s">
        <v>835</v>
      </c>
      <c r="C549" s="460"/>
      <c r="D549" s="1214"/>
      <c r="E549" s="524"/>
      <c r="F549" s="525"/>
      <c r="G549" s="444"/>
      <c r="H549" s="444"/>
    </row>
    <row r="550" spans="1:8" ht="12" customHeight="1">
      <c r="A550" s="84"/>
      <c r="B550" s="465" t="s">
        <v>817</v>
      </c>
      <c r="C550" s="572">
        <v>300</v>
      </c>
      <c r="D550" s="1221">
        <v>300</v>
      </c>
      <c r="E550" s="1043">
        <f>SUM(D550/C550)</f>
        <v>1</v>
      </c>
      <c r="F550" s="719"/>
      <c r="G550" s="444"/>
      <c r="H550" s="444"/>
    </row>
    <row r="551" spans="1:8" ht="12" customHeight="1">
      <c r="A551" s="84"/>
      <c r="B551" s="376" t="s">
        <v>601</v>
      </c>
      <c r="C551" s="572"/>
      <c r="D551" s="1221"/>
      <c r="E551" s="524"/>
      <c r="F551" s="601"/>
      <c r="G551" s="444"/>
      <c r="H551" s="444"/>
    </row>
    <row r="552" spans="1:8" ht="12" customHeight="1">
      <c r="A552" s="84"/>
      <c r="B552" s="376" t="s">
        <v>827</v>
      </c>
      <c r="C552" s="460"/>
      <c r="D552" s="1214"/>
      <c r="E552" s="524"/>
      <c r="F552" s="525"/>
      <c r="G552" s="444"/>
      <c r="H552" s="444"/>
    </row>
    <row r="553" spans="1:8" ht="12" customHeight="1" thickBot="1">
      <c r="A553" s="84"/>
      <c r="B553" s="537" t="s">
        <v>557</v>
      </c>
      <c r="C553" s="574"/>
      <c r="D553" s="1222"/>
      <c r="E553" s="1039"/>
      <c r="F553" s="577"/>
      <c r="G553" s="444"/>
      <c r="H553" s="444"/>
    </row>
    <row r="554" spans="1:8" ht="13.5" customHeight="1" thickBot="1">
      <c r="A554" s="475"/>
      <c r="B554" s="541" t="s">
        <v>631</v>
      </c>
      <c r="C554" s="610">
        <f>SUM(C550:C553)</f>
        <v>300</v>
      </c>
      <c r="D554" s="1217">
        <f>SUM(D550:D553)</f>
        <v>300</v>
      </c>
      <c r="E554" s="1042">
        <f>SUM(D554/C554)</f>
        <v>1</v>
      </c>
      <c r="F554" s="560"/>
      <c r="G554" s="444"/>
      <c r="H554" s="444"/>
    </row>
    <row r="555" spans="1:8" ht="12" customHeight="1">
      <c r="A555" s="84">
        <v>3346</v>
      </c>
      <c r="B555" s="567" t="s">
        <v>598</v>
      </c>
      <c r="C555" s="460"/>
      <c r="D555" s="1214"/>
      <c r="E555" s="524"/>
      <c r="F555" s="556"/>
      <c r="G555" s="444"/>
      <c r="H555" s="444"/>
    </row>
    <row r="556" spans="1:8" ht="12" customHeight="1">
      <c r="A556" s="463"/>
      <c r="B556" s="464" t="s">
        <v>595</v>
      </c>
      <c r="C556" s="460"/>
      <c r="D556" s="1214"/>
      <c r="E556" s="524"/>
      <c r="F556" s="556"/>
      <c r="G556" s="444"/>
      <c r="H556" s="444"/>
    </row>
    <row r="557" spans="1:8" ht="12" customHeight="1">
      <c r="A557" s="463"/>
      <c r="B557" s="210" t="s">
        <v>835</v>
      </c>
      <c r="C557" s="460"/>
      <c r="D557" s="1214"/>
      <c r="E557" s="524"/>
      <c r="F557" s="556"/>
      <c r="G557" s="444"/>
      <c r="H557" s="444"/>
    </row>
    <row r="558" spans="1:8" ht="12" customHeight="1">
      <c r="A558" s="463"/>
      <c r="B558" s="465" t="s">
        <v>817</v>
      </c>
      <c r="C558" s="572">
        <v>3733</v>
      </c>
      <c r="D558" s="1221">
        <v>3733</v>
      </c>
      <c r="E558" s="1043">
        <f>SUM(D558/C558)</f>
        <v>1</v>
      </c>
      <c r="F558" s="719"/>
      <c r="G558" s="444"/>
      <c r="H558" s="444"/>
    </row>
    <row r="559" spans="1:8" ht="12" customHeight="1">
      <c r="A559" s="463"/>
      <c r="B559" s="376" t="s">
        <v>601</v>
      </c>
      <c r="C559" s="572"/>
      <c r="D559" s="1221"/>
      <c r="E559" s="524"/>
      <c r="F559" s="606"/>
      <c r="G559" s="444"/>
      <c r="H559" s="444"/>
    </row>
    <row r="560" spans="1:8" ht="12" customHeight="1">
      <c r="A560" s="463"/>
      <c r="B560" s="376" t="s">
        <v>827</v>
      </c>
      <c r="C560" s="460"/>
      <c r="D560" s="1214"/>
      <c r="E560" s="524"/>
      <c r="F560" s="556"/>
      <c r="G560" s="444"/>
      <c r="H560" s="444"/>
    </row>
    <row r="561" spans="1:8" ht="12" customHeight="1" thickBot="1">
      <c r="A561" s="463"/>
      <c r="B561" s="537" t="s">
        <v>557</v>
      </c>
      <c r="C561" s="479"/>
      <c r="D561" s="1222"/>
      <c r="E561" s="1039"/>
      <c r="F561" s="577"/>
      <c r="G561" s="444"/>
      <c r="H561" s="444"/>
    </row>
    <row r="562" spans="1:8" ht="12" customHeight="1" thickBot="1">
      <c r="A562" s="475"/>
      <c r="B562" s="541" t="s">
        <v>631</v>
      </c>
      <c r="C562" s="470">
        <f>SUM(C558:C561)</f>
        <v>3733</v>
      </c>
      <c r="D562" s="1218">
        <f>SUM(D558:D561)</f>
        <v>3733</v>
      </c>
      <c r="E562" s="1042">
        <f>SUM(D562/C562)</f>
        <v>1</v>
      </c>
      <c r="F562" s="560"/>
      <c r="G562" s="444"/>
      <c r="H562" s="444"/>
    </row>
    <row r="563" spans="1:8" ht="12" customHeight="1">
      <c r="A563" s="84">
        <v>3347</v>
      </c>
      <c r="B563" s="567" t="s">
        <v>599</v>
      </c>
      <c r="C563" s="460"/>
      <c r="D563" s="1214"/>
      <c r="E563" s="524"/>
      <c r="F563" s="556"/>
      <c r="G563" s="444"/>
      <c r="H563" s="444"/>
    </row>
    <row r="564" spans="1:8" ht="12" customHeight="1">
      <c r="A564" s="463"/>
      <c r="B564" s="464" t="s">
        <v>595</v>
      </c>
      <c r="C564" s="460"/>
      <c r="D564" s="1214"/>
      <c r="E564" s="524"/>
      <c r="F564" s="556"/>
      <c r="G564" s="444"/>
      <c r="H564" s="444"/>
    </row>
    <row r="565" spans="1:8" ht="12" customHeight="1">
      <c r="A565" s="463"/>
      <c r="B565" s="210" t="s">
        <v>835</v>
      </c>
      <c r="C565" s="460"/>
      <c r="D565" s="1214"/>
      <c r="E565" s="524"/>
      <c r="F565" s="556"/>
      <c r="G565" s="444"/>
      <c r="H565" s="444"/>
    </row>
    <row r="566" spans="1:8" ht="12" customHeight="1">
      <c r="A566" s="463"/>
      <c r="B566" s="465" t="s">
        <v>817</v>
      </c>
      <c r="C566" s="572">
        <v>2000</v>
      </c>
      <c r="D566" s="1221">
        <v>2000</v>
      </c>
      <c r="E566" s="1043">
        <f>SUM(D566/C566)</f>
        <v>1</v>
      </c>
      <c r="F566" s="719"/>
      <c r="G566" s="444"/>
      <c r="H566" s="444"/>
    </row>
    <row r="567" spans="1:8" ht="12" customHeight="1">
      <c r="A567" s="463"/>
      <c r="B567" s="376" t="s">
        <v>601</v>
      </c>
      <c r="C567" s="572"/>
      <c r="D567" s="1221"/>
      <c r="E567" s="524"/>
      <c r="F567" s="606"/>
      <c r="G567" s="444"/>
      <c r="H567" s="444"/>
    </row>
    <row r="568" spans="1:8" ht="12" customHeight="1">
      <c r="A568" s="463"/>
      <c r="B568" s="376" t="s">
        <v>827</v>
      </c>
      <c r="C568" s="460"/>
      <c r="D568" s="1214"/>
      <c r="E568" s="524"/>
      <c r="F568" s="556"/>
      <c r="G568" s="444"/>
      <c r="H568" s="444"/>
    </row>
    <row r="569" spans="1:8" ht="12" customHeight="1" thickBot="1">
      <c r="A569" s="463"/>
      <c r="B569" s="537" t="s">
        <v>557</v>
      </c>
      <c r="C569" s="479"/>
      <c r="D569" s="1228"/>
      <c r="E569" s="1039"/>
      <c r="F569" s="577"/>
      <c r="G569" s="444"/>
      <c r="H569" s="444"/>
    </row>
    <row r="570" spans="1:8" ht="12" customHeight="1" thickBot="1">
      <c r="A570" s="475"/>
      <c r="B570" s="541" t="s">
        <v>631</v>
      </c>
      <c r="C570" s="470">
        <f>SUM(C566:C569)</f>
        <v>2000</v>
      </c>
      <c r="D570" s="1218">
        <f>SUM(D566:D569)</f>
        <v>2000</v>
      </c>
      <c r="E570" s="1042">
        <f>SUM(D570/C570)</f>
        <v>1</v>
      </c>
      <c r="F570" s="560"/>
      <c r="G570" s="444"/>
      <c r="H570" s="444"/>
    </row>
    <row r="571" spans="1:8" ht="12" customHeight="1">
      <c r="A571" s="84">
        <v>3348</v>
      </c>
      <c r="B571" s="567" t="s">
        <v>679</v>
      </c>
      <c r="C571" s="460"/>
      <c r="D571" s="1214"/>
      <c r="E571" s="524"/>
      <c r="F571" s="556"/>
      <c r="G571" s="444"/>
      <c r="H571" s="444"/>
    </row>
    <row r="572" spans="1:8" ht="12" customHeight="1">
      <c r="A572" s="463"/>
      <c r="B572" s="464" t="s">
        <v>595</v>
      </c>
      <c r="C572" s="460"/>
      <c r="D572" s="1214"/>
      <c r="E572" s="524"/>
      <c r="F572" s="556"/>
      <c r="G572" s="444"/>
      <c r="H572" s="444"/>
    </row>
    <row r="573" spans="1:8" ht="12" customHeight="1">
      <c r="A573" s="463"/>
      <c r="B573" s="210" t="s">
        <v>835</v>
      </c>
      <c r="C573" s="460"/>
      <c r="D573" s="1214"/>
      <c r="E573" s="524"/>
      <c r="F573" s="556"/>
      <c r="G573" s="444"/>
      <c r="H573" s="444"/>
    </row>
    <row r="574" spans="1:8" ht="12" customHeight="1">
      <c r="A574" s="463"/>
      <c r="B574" s="465" t="s">
        <v>817</v>
      </c>
      <c r="C574" s="572">
        <v>400</v>
      </c>
      <c r="D574" s="1221">
        <v>400</v>
      </c>
      <c r="E574" s="1043">
        <f>SUM(D574/C574)</f>
        <v>1</v>
      </c>
      <c r="F574" s="719"/>
      <c r="G574" s="444"/>
      <c r="H574" s="444"/>
    </row>
    <row r="575" spans="1:8" ht="12" customHeight="1">
      <c r="A575" s="463"/>
      <c r="B575" s="376" t="s">
        <v>601</v>
      </c>
      <c r="C575" s="572"/>
      <c r="D575" s="1221"/>
      <c r="E575" s="524"/>
      <c r="F575" s="606"/>
      <c r="G575" s="444"/>
      <c r="H575" s="444"/>
    </row>
    <row r="576" spans="1:8" ht="12" customHeight="1">
      <c r="A576" s="463"/>
      <c r="B576" s="376" t="s">
        <v>827</v>
      </c>
      <c r="C576" s="460"/>
      <c r="D576" s="1214"/>
      <c r="E576" s="524"/>
      <c r="F576" s="556"/>
      <c r="G576" s="444"/>
      <c r="H576" s="444"/>
    </row>
    <row r="577" spans="1:8" ht="12" customHeight="1" thickBot="1">
      <c r="A577" s="463"/>
      <c r="B577" s="537" t="s">
        <v>557</v>
      </c>
      <c r="C577" s="479"/>
      <c r="D577" s="1222"/>
      <c r="E577" s="1039"/>
      <c r="F577" s="577"/>
      <c r="G577" s="444"/>
      <c r="H577" s="444"/>
    </row>
    <row r="578" spans="1:8" ht="12" customHeight="1" thickBot="1">
      <c r="A578" s="475"/>
      <c r="B578" s="541" t="s">
        <v>631</v>
      </c>
      <c r="C578" s="470">
        <f>SUM(C574:C577)</f>
        <v>400</v>
      </c>
      <c r="D578" s="1218">
        <f>SUM(D574:D577)</f>
        <v>400</v>
      </c>
      <c r="E578" s="1042">
        <f>SUM(D578/C578)</f>
        <v>1</v>
      </c>
      <c r="F578" s="560"/>
      <c r="G578" s="444"/>
      <c r="H578" s="444"/>
    </row>
    <row r="579" spans="1:8" ht="12" customHeight="1">
      <c r="A579" s="84">
        <v>3349</v>
      </c>
      <c r="B579" s="567" t="s">
        <v>941</v>
      </c>
      <c r="C579" s="460"/>
      <c r="D579" s="1214"/>
      <c r="E579" s="524"/>
      <c r="F579" s="556"/>
      <c r="G579" s="444"/>
      <c r="H579" s="444"/>
    </row>
    <row r="580" spans="1:8" ht="12" customHeight="1">
      <c r="A580" s="463"/>
      <c r="B580" s="464" t="s">
        <v>595</v>
      </c>
      <c r="C580" s="460"/>
      <c r="D580" s="1214"/>
      <c r="E580" s="524"/>
      <c r="F580" s="556"/>
      <c r="G580" s="444"/>
      <c r="H580" s="444"/>
    </row>
    <row r="581" spans="1:8" ht="12" customHeight="1">
      <c r="A581" s="463"/>
      <c r="B581" s="210" t="s">
        <v>835</v>
      </c>
      <c r="C581" s="460"/>
      <c r="D581" s="1214"/>
      <c r="E581" s="524"/>
      <c r="F581" s="556"/>
      <c r="G581" s="444"/>
      <c r="H581" s="444"/>
    </row>
    <row r="582" spans="1:8" ht="12" customHeight="1">
      <c r="A582" s="463"/>
      <c r="B582" s="465" t="s">
        <v>817</v>
      </c>
      <c r="C582" s="572">
        <v>2880</v>
      </c>
      <c r="D582" s="1221">
        <v>2880</v>
      </c>
      <c r="E582" s="1043">
        <f>SUM(D582/C582)</f>
        <v>1</v>
      </c>
      <c r="F582" s="719"/>
      <c r="G582" s="444"/>
      <c r="H582" s="444"/>
    </row>
    <row r="583" spans="1:8" ht="12" customHeight="1">
      <c r="A583" s="463"/>
      <c r="B583" s="376" t="s">
        <v>601</v>
      </c>
      <c r="C583" s="572"/>
      <c r="D583" s="1221"/>
      <c r="E583" s="524"/>
      <c r="F583" s="606"/>
      <c r="G583" s="444"/>
      <c r="H583" s="444"/>
    </row>
    <row r="584" spans="1:8" ht="12" customHeight="1">
      <c r="A584" s="463"/>
      <c r="B584" s="376" t="s">
        <v>827</v>
      </c>
      <c r="C584" s="460"/>
      <c r="D584" s="1214"/>
      <c r="E584" s="524"/>
      <c r="F584" s="556"/>
      <c r="G584" s="444"/>
      <c r="H584" s="444"/>
    </row>
    <row r="585" spans="1:8" ht="12" customHeight="1" thickBot="1">
      <c r="A585" s="463"/>
      <c r="B585" s="537" t="s">
        <v>557</v>
      </c>
      <c r="C585" s="479"/>
      <c r="D585" s="1222"/>
      <c r="E585" s="1039"/>
      <c r="F585" s="577"/>
      <c r="G585" s="444"/>
      <c r="H585" s="444"/>
    </row>
    <row r="586" spans="1:8" ht="12" customHeight="1" thickBot="1">
      <c r="A586" s="475"/>
      <c r="B586" s="541" t="s">
        <v>631</v>
      </c>
      <c r="C586" s="470">
        <f>SUM(C582:C585)</f>
        <v>2880</v>
      </c>
      <c r="D586" s="1218">
        <f>SUM(D582:D585)</f>
        <v>2880</v>
      </c>
      <c r="E586" s="1042">
        <f>SUM(D586/C586)</f>
        <v>1</v>
      </c>
      <c r="F586" s="560"/>
      <c r="G586" s="444"/>
      <c r="H586" s="444"/>
    </row>
    <row r="587" spans="1:8" ht="12" customHeight="1">
      <c r="A587" s="476">
        <v>3350</v>
      </c>
      <c r="B587" s="259" t="s">
        <v>828</v>
      </c>
      <c r="C587" s="460"/>
      <c r="D587" s="1214"/>
      <c r="E587" s="524"/>
      <c r="F587" s="556"/>
      <c r="G587" s="444"/>
      <c r="H587" s="444"/>
    </row>
    <row r="588" spans="1:8" ht="12" customHeight="1">
      <c r="A588" s="463"/>
      <c r="B588" s="464" t="s">
        <v>595</v>
      </c>
      <c r="C588" s="375"/>
      <c r="D588" s="1215"/>
      <c r="E588" s="524"/>
      <c r="F588" s="556"/>
      <c r="G588" s="444"/>
      <c r="H588" s="444"/>
    </row>
    <row r="589" spans="1:8" ht="12" customHeight="1">
      <c r="A589" s="463"/>
      <c r="B589" s="210" t="s">
        <v>835</v>
      </c>
      <c r="C589" s="375"/>
      <c r="D589" s="1215"/>
      <c r="E589" s="524"/>
      <c r="F589" s="719"/>
      <c r="G589" s="444"/>
      <c r="H589" s="444"/>
    </row>
    <row r="590" spans="1:8" ht="12" customHeight="1">
      <c r="A590" s="463"/>
      <c r="B590" s="465" t="s">
        <v>817</v>
      </c>
      <c r="C590" s="572">
        <v>1000</v>
      </c>
      <c r="D590" s="1221">
        <v>1000</v>
      </c>
      <c r="E590" s="1043">
        <f>SUM(D590/C590)</f>
        <v>1</v>
      </c>
      <c r="F590" s="556"/>
      <c r="G590" s="444"/>
      <c r="H590" s="444"/>
    </row>
    <row r="591" spans="1:8" ht="12" customHeight="1">
      <c r="A591" s="463"/>
      <c r="B591" s="376" t="s">
        <v>601</v>
      </c>
      <c r="C591" s="572"/>
      <c r="D591" s="1221"/>
      <c r="E591" s="524"/>
      <c r="F591" s="718"/>
      <c r="G591" s="444"/>
      <c r="H591" s="444"/>
    </row>
    <row r="592" spans="1:8" ht="12" customHeight="1">
      <c r="A592" s="463"/>
      <c r="B592" s="376" t="s">
        <v>827</v>
      </c>
      <c r="C592" s="375"/>
      <c r="D592" s="1215"/>
      <c r="E592" s="524"/>
      <c r="F592" s="556"/>
      <c r="G592" s="444"/>
      <c r="H592" s="444"/>
    </row>
    <row r="593" spans="1:8" ht="12" customHeight="1" thickBot="1">
      <c r="A593" s="463"/>
      <c r="B593" s="537" t="s">
        <v>557</v>
      </c>
      <c r="C593" s="468"/>
      <c r="D593" s="1216"/>
      <c r="E593" s="1039"/>
      <c r="F593" s="577"/>
      <c r="G593" s="444"/>
      <c r="H593" s="444"/>
    </row>
    <row r="594" spans="1:8" ht="12" thickBot="1">
      <c r="A594" s="475"/>
      <c r="B594" s="541" t="s">
        <v>631</v>
      </c>
      <c r="C594" s="470">
        <f>SUM(C588:C593)</f>
        <v>1000</v>
      </c>
      <c r="D594" s="1218">
        <f>SUM(D588:D593)</f>
        <v>1000</v>
      </c>
      <c r="E594" s="1042">
        <f>SUM(D594/C594)</f>
        <v>1</v>
      </c>
      <c r="F594" s="560"/>
      <c r="G594" s="444"/>
      <c r="H594" s="444"/>
    </row>
    <row r="595" spans="1:8" ht="11.25">
      <c r="A595" s="476">
        <v>3351</v>
      </c>
      <c r="B595" s="259" t="s">
        <v>467</v>
      </c>
      <c r="C595" s="460"/>
      <c r="D595" s="1214"/>
      <c r="E595" s="524"/>
      <c r="F595" s="521"/>
      <c r="G595" s="444"/>
      <c r="H595" s="444"/>
    </row>
    <row r="596" spans="1:8" ht="11.25">
      <c r="A596" s="463"/>
      <c r="B596" s="464" t="s">
        <v>595</v>
      </c>
      <c r="C596" s="375"/>
      <c r="D596" s="1215"/>
      <c r="E596" s="524"/>
      <c r="F596" s="525"/>
      <c r="G596" s="444"/>
      <c r="H596" s="444"/>
    </row>
    <row r="597" spans="1:8" ht="11.25">
      <c r="A597" s="463"/>
      <c r="B597" s="210" t="s">
        <v>835</v>
      </c>
      <c r="C597" s="375"/>
      <c r="D597" s="1215"/>
      <c r="E597" s="524"/>
      <c r="F597" s="525"/>
      <c r="G597" s="444"/>
      <c r="H597" s="444"/>
    </row>
    <row r="598" spans="1:8" ht="12">
      <c r="A598" s="463"/>
      <c r="B598" s="465" t="s">
        <v>817</v>
      </c>
      <c r="C598" s="572">
        <v>1000</v>
      </c>
      <c r="D598" s="1221">
        <v>1000</v>
      </c>
      <c r="E598" s="1043">
        <f>SUM(D598/C598)</f>
        <v>1</v>
      </c>
      <c r="F598" s="719"/>
      <c r="G598" s="444"/>
      <c r="H598" s="444"/>
    </row>
    <row r="599" spans="1:8" ht="11.25">
      <c r="A599" s="463"/>
      <c r="B599" s="376" t="s">
        <v>601</v>
      </c>
      <c r="C599" s="572">
        <v>14000</v>
      </c>
      <c r="D599" s="1221">
        <v>19000</v>
      </c>
      <c r="E599" s="1043">
        <f>SUM(D599/C599)</f>
        <v>1.3571428571428572</v>
      </c>
      <c r="F599" s="525"/>
      <c r="G599" s="444"/>
      <c r="H599" s="444"/>
    </row>
    <row r="600" spans="1:8" ht="11.25">
      <c r="A600" s="463"/>
      <c r="B600" s="376" t="s">
        <v>827</v>
      </c>
      <c r="C600" s="375"/>
      <c r="D600" s="1215"/>
      <c r="E600" s="524"/>
      <c r="F600" s="525"/>
      <c r="G600" s="444"/>
      <c r="H600" s="444"/>
    </row>
    <row r="601" spans="1:8" ht="12" thickBot="1">
      <c r="A601" s="463"/>
      <c r="B601" s="537" t="s">
        <v>557</v>
      </c>
      <c r="C601" s="585"/>
      <c r="D601" s="1216"/>
      <c r="E601" s="1039"/>
      <c r="F601" s="558"/>
      <c r="G601" s="444"/>
      <c r="H601" s="444"/>
    </row>
    <row r="602" spans="1:8" ht="12" thickBot="1">
      <c r="A602" s="475"/>
      <c r="B602" s="541" t="s">
        <v>631</v>
      </c>
      <c r="C602" s="470">
        <f>SUM(C596:C601)</f>
        <v>15000</v>
      </c>
      <c r="D602" s="1218">
        <f>SUM(D596:D601)</f>
        <v>20000</v>
      </c>
      <c r="E602" s="1042">
        <f>SUM(D602/C602)</f>
        <v>1.3333333333333333</v>
      </c>
      <c r="F602" s="577"/>
      <c r="G602" s="444"/>
      <c r="H602" s="444"/>
    </row>
    <row r="603" spans="1:8" ht="11.25">
      <c r="A603" s="84">
        <v>3352</v>
      </c>
      <c r="B603" s="567" t="s">
        <v>924</v>
      </c>
      <c r="C603" s="460"/>
      <c r="D603" s="1214"/>
      <c r="E603" s="524"/>
      <c r="F603" s="556"/>
      <c r="G603" s="444"/>
      <c r="H603" s="444"/>
    </row>
    <row r="604" spans="1:8" ht="11.25">
      <c r="A604" s="463"/>
      <c r="B604" s="464" t="s">
        <v>595</v>
      </c>
      <c r="C604" s="375"/>
      <c r="D604" s="1215"/>
      <c r="E604" s="524"/>
      <c r="F604" s="556"/>
      <c r="G604" s="444"/>
      <c r="H604" s="444"/>
    </row>
    <row r="605" spans="1:8" ht="11.25">
      <c r="A605" s="463"/>
      <c r="B605" s="210" t="s">
        <v>835</v>
      </c>
      <c r="C605" s="375"/>
      <c r="D605" s="1215"/>
      <c r="E605" s="524"/>
      <c r="F605" s="556"/>
      <c r="G605" s="444"/>
      <c r="H605" s="444"/>
    </row>
    <row r="606" spans="1:8" ht="12">
      <c r="A606" s="463"/>
      <c r="B606" s="465" t="s">
        <v>817</v>
      </c>
      <c r="C606" s="375"/>
      <c r="D606" s="1221"/>
      <c r="E606" s="1038"/>
      <c r="F606" s="719"/>
      <c r="G606" s="444"/>
      <c r="H606" s="444"/>
    </row>
    <row r="607" spans="1:8" ht="11.25">
      <c r="A607" s="463"/>
      <c r="B607" s="376" t="s">
        <v>601</v>
      </c>
      <c r="C607" s="375">
        <v>7000</v>
      </c>
      <c r="D607" s="1221">
        <v>8500</v>
      </c>
      <c r="E607" s="1043">
        <f>SUM(D607/C607)</f>
        <v>1.2142857142857142</v>
      </c>
      <c r="F607" s="556"/>
      <c r="G607" s="444"/>
      <c r="H607" s="444"/>
    </row>
    <row r="608" spans="1:8" ht="11.25">
      <c r="A608" s="463"/>
      <c r="B608" s="376" t="s">
        <v>827</v>
      </c>
      <c r="C608" s="572"/>
      <c r="D608" s="1221"/>
      <c r="E608" s="524"/>
      <c r="F608" s="556"/>
      <c r="G608" s="444"/>
      <c r="H608" s="444"/>
    </row>
    <row r="609" spans="1:8" ht="11.25">
      <c r="A609" s="463"/>
      <c r="B609" s="376" t="s">
        <v>601</v>
      </c>
      <c r="C609" s="375"/>
      <c r="D609" s="1215"/>
      <c r="E609" s="524"/>
      <c r="F609" s="557"/>
      <c r="G609" s="444"/>
      <c r="H609" s="444"/>
    </row>
    <row r="610" spans="1:8" ht="12" thickBot="1">
      <c r="A610" s="463"/>
      <c r="B610" s="537" t="s">
        <v>557</v>
      </c>
      <c r="C610" s="468"/>
      <c r="D610" s="1216"/>
      <c r="E610" s="1039"/>
      <c r="F610" s="577"/>
      <c r="G610" s="444"/>
      <c r="H610" s="444"/>
    </row>
    <row r="611" spans="1:8" ht="12" thickBot="1">
      <c r="A611" s="475"/>
      <c r="B611" s="541" t="s">
        <v>631</v>
      </c>
      <c r="C611" s="470">
        <f>SUM(C604:C610)</f>
        <v>7000</v>
      </c>
      <c r="D611" s="1218">
        <f>SUM(D604:D610)</f>
        <v>8500</v>
      </c>
      <c r="E611" s="1042">
        <f>SUM(D611/C611)</f>
        <v>1.2142857142857142</v>
      </c>
      <c r="F611" s="560"/>
      <c r="G611" s="444"/>
      <c r="H611" s="444"/>
    </row>
    <row r="612" spans="1:8" ht="11.25">
      <c r="A612" s="84">
        <v>3354</v>
      </c>
      <c r="B612" s="567" t="s">
        <v>488</v>
      </c>
      <c r="C612" s="460"/>
      <c r="D612" s="1214"/>
      <c r="E612" s="524"/>
      <c r="F612" s="556"/>
      <c r="G612" s="444"/>
      <c r="H612" s="444"/>
    </row>
    <row r="613" spans="1:8" ht="11.25">
      <c r="A613" s="463"/>
      <c r="B613" s="464" t="s">
        <v>595</v>
      </c>
      <c r="C613" s="375"/>
      <c r="D613" s="1215"/>
      <c r="E613" s="524"/>
      <c r="F613" s="556"/>
      <c r="G613" s="444"/>
      <c r="H613" s="444"/>
    </row>
    <row r="614" spans="1:8" ht="11.25">
      <c r="A614" s="463"/>
      <c r="B614" s="210" t="s">
        <v>835</v>
      </c>
      <c r="C614" s="375"/>
      <c r="D614" s="1215"/>
      <c r="E614" s="524"/>
      <c r="F614" s="556"/>
      <c r="G614" s="444"/>
      <c r="H614" s="444"/>
    </row>
    <row r="615" spans="1:8" ht="12">
      <c r="A615" s="463"/>
      <c r="B615" s="465" t="s">
        <v>817</v>
      </c>
      <c r="C615" s="375"/>
      <c r="D615" s="1215"/>
      <c r="E615" s="1043"/>
      <c r="F615" s="719"/>
      <c r="G615" s="444"/>
      <c r="H615" s="444"/>
    </row>
    <row r="616" spans="1:8" ht="11.25">
      <c r="A616" s="463"/>
      <c r="B616" s="376" t="s">
        <v>601</v>
      </c>
      <c r="C616" s="375">
        <v>10000</v>
      </c>
      <c r="D616" s="1215"/>
      <c r="E616" s="1043">
        <f>SUM(D616/C616)</f>
        <v>0</v>
      </c>
      <c r="F616" s="556"/>
      <c r="G616" s="444"/>
      <c r="H616" s="444"/>
    </row>
    <row r="617" spans="1:8" ht="11.25">
      <c r="A617" s="463"/>
      <c r="B617" s="376" t="s">
        <v>827</v>
      </c>
      <c r="C617" s="572"/>
      <c r="D617" s="1221"/>
      <c r="E617" s="524"/>
      <c r="F617" s="556"/>
      <c r="G617" s="444"/>
      <c r="H617" s="444"/>
    </row>
    <row r="618" spans="1:8" ht="12" thickBot="1">
      <c r="A618" s="463"/>
      <c r="B618" s="537" t="s">
        <v>557</v>
      </c>
      <c r="C618" s="468"/>
      <c r="D618" s="1216"/>
      <c r="E618" s="1039"/>
      <c r="F618" s="577"/>
      <c r="G618" s="444"/>
      <c r="H618" s="444"/>
    </row>
    <row r="619" spans="1:8" ht="12" thickBot="1">
      <c r="A619" s="475"/>
      <c r="B619" s="541" t="s">
        <v>631</v>
      </c>
      <c r="C619" s="470">
        <f>SUM(C613:C618)</f>
        <v>10000</v>
      </c>
      <c r="D619" s="1217"/>
      <c r="E619" s="1040"/>
      <c r="F619" s="560"/>
      <c r="G619" s="444"/>
      <c r="H619" s="444"/>
    </row>
    <row r="620" spans="1:8" ht="12" customHeight="1">
      <c r="A620" s="84">
        <v>3355</v>
      </c>
      <c r="B620" s="259" t="s">
        <v>489</v>
      </c>
      <c r="C620" s="460"/>
      <c r="D620" s="1214"/>
      <c r="E620" s="524"/>
      <c r="F620" s="556"/>
      <c r="G620" s="444"/>
      <c r="H620" s="444"/>
    </row>
    <row r="621" spans="1:8" ht="12" customHeight="1">
      <c r="A621" s="463"/>
      <c r="B621" s="464" t="s">
        <v>595</v>
      </c>
      <c r="C621" s="572">
        <v>300</v>
      </c>
      <c r="D621" s="1221">
        <v>650</v>
      </c>
      <c r="E621" s="1043">
        <f>SUM(D621/C621)</f>
        <v>2.1666666666666665</v>
      </c>
      <c r="F621" s="556"/>
      <c r="G621" s="444"/>
      <c r="H621" s="444"/>
    </row>
    <row r="622" spans="1:8" ht="12" customHeight="1">
      <c r="A622" s="463"/>
      <c r="B622" s="210" t="s">
        <v>835</v>
      </c>
      <c r="C622" s="572">
        <v>150</v>
      </c>
      <c r="D622" s="1221">
        <v>300</v>
      </c>
      <c r="E622" s="1043">
        <f>SUM(D622/C622)</f>
        <v>2</v>
      </c>
      <c r="F622" s="719"/>
      <c r="G622" s="444"/>
      <c r="H622" s="444"/>
    </row>
    <row r="623" spans="1:8" ht="12" customHeight="1">
      <c r="A623" s="463"/>
      <c r="B623" s="465" t="s">
        <v>817</v>
      </c>
      <c r="C623" s="572">
        <v>7550</v>
      </c>
      <c r="D623" s="1221">
        <v>8050</v>
      </c>
      <c r="E623" s="1043">
        <f>SUM(D623/C623)</f>
        <v>1.0662251655629138</v>
      </c>
      <c r="F623" s="556"/>
      <c r="G623" s="444"/>
      <c r="H623" s="444"/>
    </row>
    <row r="624" spans="1:8" ht="12" customHeight="1">
      <c r="A624" s="463"/>
      <c r="B624" s="376" t="s">
        <v>601</v>
      </c>
      <c r="C624" s="572"/>
      <c r="D624" s="1221"/>
      <c r="E624" s="524"/>
      <c r="F624" s="556"/>
      <c r="G624" s="444"/>
      <c r="H624" s="444"/>
    </row>
    <row r="625" spans="1:8" ht="12" customHeight="1">
      <c r="A625" s="463"/>
      <c r="B625" s="376" t="s">
        <v>827</v>
      </c>
      <c r="C625" s="460"/>
      <c r="D625" s="1214"/>
      <c r="E625" s="524"/>
      <c r="F625" s="556"/>
      <c r="G625" s="444"/>
      <c r="H625" s="444"/>
    </row>
    <row r="626" spans="1:8" ht="12" customHeight="1" thickBot="1">
      <c r="A626" s="463"/>
      <c r="B626" s="537" t="s">
        <v>557</v>
      </c>
      <c r="C626" s="574"/>
      <c r="D626" s="1222"/>
      <c r="E626" s="1039"/>
      <c r="F626" s="577"/>
      <c r="G626" s="444"/>
      <c r="H626" s="444"/>
    </row>
    <row r="627" spans="1:8" ht="12" customHeight="1" thickBot="1">
      <c r="A627" s="475"/>
      <c r="B627" s="541" t="s">
        <v>631</v>
      </c>
      <c r="C627" s="470">
        <f>SUM(C621:C626)</f>
        <v>8000</v>
      </c>
      <c r="D627" s="1218">
        <f>SUM(D621:D626)</f>
        <v>9000</v>
      </c>
      <c r="E627" s="1042">
        <f>SUM(D627/C627)</f>
        <v>1.125</v>
      </c>
      <c r="F627" s="560"/>
      <c r="G627" s="444"/>
      <c r="H627" s="444"/>
    </row>
    <row r="628" spans="1:8" ht="12" customHeight="1">
      <c r="A628" s="84">
        <v>3356</v>
      </c>
      <c r="B628" s="259" t="s">
        <v>464</v>
      </c>
      <c r="C628" s="460"/>
      <c r="D628" s="1214"/>
      <c r="E628" s="524"/>
      <c r="F628" s="556"/>
      <c r="G628" s="444"/>
      <c r="H628" s="444"/>
    </row>
    <row r="629" spans="1:8" ht="12" customHeight="1">
      <c r="A629" s="463"/>
      <c r="B629" s="464" t="s">
        <v>595</v>
      </c>
      <c r="C629" s="572"/>
      <c r="D629" s="1221"/>
      <c r="E629" s="524"/>
      <c r="F629" s="556"/>
      <c r="G629" s="444"/>
      <c r="H629" s="444"/>
    </row>
    <row r="630" spans="1:8" ht="12" customHeight="1">
      <c r="A630" s="463"/>
      <c r="B630" s="210" t="s">
        <v>835</v>
      </c>
      <c r="C630" s="572"/>
      <c r="D630" s="1221"/>
      <c r="E630" s="524"/>
      <c r="F630" s="556"/>
      <c r="G630" s="444"/>
      <c r="H630" s="444"/>
    </row>
    <row r="631" spans="1:8" ht="12" customHeight="1">
      <c r="A631" s="463"/>
      <c r="B631" s="465" t="s">
        <v>817</v>
      </c>
      <c r="C631" s="572"/>
      <c r="D631" s="1221"/>
      <c r="E631" s="524"/>
      <c r="F631" s="718"/>
      <c r="G631" s="444"/>
      <c r="H631" s="444"/>
    </row>
    <row r="632" spans="1:8" ht="12" customHeight="1">
      <c r="A632" s="463"/>
      <c r="B632" s="376" t="s">
        <v>601</v>
      </c>
      <c r="C632" s="572"/>
      <c r="D632" s="1221"/>
      <c r="E632" s="524"/>
      <c r="F632" s="556"/>
      <c r="G632" s="444"/>
      <c r="H632" s="444"/>
    </row>
    <row r="633" spans="1:8" ht="12" customHeight="1">
      <c r="A633" s="463"/>
      <c r="B633" s="376" t="s">
        <v>827</v>
      </c>
      <c r="C633" s="572">
        <v>25000</v>
      </c>
      <c r="D633" s="1221">
        <v>25000</v>
      </c>
      <c r="E633" s="1043">
        <f>SUM(D633/C633)</f>
        <v>1</v>
      </c>
      <c r="F633" s="556"/>
      <c r="G633" s="444"/>
      <c r="H633" s="444"/>
    </row>
    <row r="634" spans="1:8" ht="12" customHeight="1" thickBot="1">
      <c r="A634" s="463"/>
      <c r="B634" s="537" t="s">
        <v>557</v>
      </c>
      <c r="C634" s="574"/>
      <c r="D634" s="1222"/>
      <c r="E634" s="1039"/>
      <c r="F634" s="577"/>
      <c r="G634" s="444"/>
      <c r="H634" s="444"/>
    </row>
    <row r="635" spans="1:8" ht="12" customHeight="1" thickBot="1">
      <c r="A635" s="475"/>
      <c r="B635" s="541" t="s">
        <v>631</v>
      </c>
      <c r="C635" s="470">
        <f>SUM(C629:C634)</f>
        <v>25000</v>
      </c>
      <c r="D635" s="1218">
        <f>SUM(D629:D634)</f>
        <v>25000</v>
      </c>
      <c r="E635" s="1042">
        <f>SUM(D635/C635)</f>
        <v>1</v>
      </c>
      <c r="F635" s="560"/>
      <c r="G635" s="444"/>
      <c r="H635" s="444"/>
    </row>
    <row r="636" spans="1:8" ht="12" customHeight="1">
      <c r="A636" s="84">
        <v>3357</v>
      </c>
      <c r="B636" s="259" t="s">
        <v>490</v>
      </c>
      <c r="C636" s="460"/>
      <c r="D636" s="1214"/>
      <c r="E636" s="524"/>
      <c r="F636" s="556"/>
      <c r="G636" s="444"/>
      <c r="H636" s="444"/>
    </row>
    <row r="637" spans="1:8" ht="12" customHeight="1">
      <c r="A637" s="463"/>
      <c r="B637" s="464" t="s">
        <v>595</v>
      </c>
      <c r="C637" s="572">
        <v>800</v>
      </c>
      <c r="D637" s="1221">
        <v>1200</v>
      </c>
      <c r="E637" s="1043">
        <f>SUM(D637/C637)</f>
        <v>1.5</v>
      </c>
      <c r="F637" s="556"/>
      <c r="G637" s="444"/>
      <c r="H637" s="444"/>
    </row>
    <row r="638" spans="1:8" ht="12" customHeight="1">
      <c r="A638" s="463"/>
      <c r="B638" s="210" t="s">
        <v>835</v>
      </c>
      <c r="C638" s="572">
        <v>300</v>
      </c>
      <c r="D638" s="1221">
        <v>600</v>
      </c>
      <c r="E638" s="1043">
        <f>SUM(D638/C638)</f>
        <v>2</v>
      </c>
      <c r="F638" s="556"/>
      <c r="G638" s="444"/>
      <c r="H638" s="444"/>
    </row>
    <row r="639" spans="1:8" ht="12" customHeight="1">
      <c r="A639" s="463"/>
      <c r="B639" s="465" t="s">
        <v>817</v>
      </c>
      <c r="C639" s="572">
        <v>3900</v>
      </c>
      <c r="D639" s="1221">
        <v>3200</v>
      </c>
      <c r="E639" s="1043">
        <f>SUM(D639/C639)</f>
        <v>0.8205128205128205</v>
      </c>
      <c r="F639" s="719"/>
      <c r="G639" s="444"/>
      <c r="H639" s="444"/>
    </row>
    <row r="640" spans="1:8" ht="12" customHeight="1">
      <c r="A640" s="463"/>
      <c r="B640" s="376" t="s">
        <v>601</v>
      </c>
      <c r="C640" s="572"/>
      <c r="D640" s="1221"/>
      <c r="E640" s="524"/>
      <c r="F640" s="556"/>
      <c r="G640" s="444"/>
      <c r="H640" s="444"/>
    </row>
    <row r="641" spans="1:8" ht="12" customHeight="1">
      <c r="A641" s="463"/>
      <c r="B641" s="376" t="s">
        <v>827</v>
      </c>
      <c r="C641" s="460"/>
      <c r="D641" s="1214"/>
      <c r="E641" s="524"/>
      <c r="F641" s="556"/>
      <c r="G641" s="444"/>
      <c r="H641" s="444"/>
    </row>
    <row r="642" spans="1:8" ht="12" customHeight="1" thickBot="1">
      <c r="A642" s="463"/>
      <c r="B642" s="537" t="s">
        <v>557</v>
      </c>
      <c r="C642" s="574"/>
      <c r="D642" s="1222"/>
      <c r="E642" s="1039"/>
      <c r="F642" s="577"/>
      <c r="G642" s="444"/>
      <c r="H642" s="444"/>
    </row>
    <row r="643" spans="1:8" ht="12" customHeight="1" thickBot="1">
      <c r="A643" s="475"/>
      <c r="B643" s="541" t="s">
        <v>631</v>
      </c>
      <c r="C643" s="470">
        <f>SUM(C637:C642)</f>
        <v>5000</v>
      </c>
      <c r="D643" s="1218">
        <f>SUM(D637:D642)</f>
        <v>5000</v>
      </c>
      <c r="E643" s="1042">
        <f>SUM(D643/C643)</f>
        <v>1</v>
      </c>
      <c r="F643" s="560"/>
      <c r="G643" s="444"/>
      <c r="H643" s="444"/>
    </row>
    <row r="644" spans="1:8" ht="12" customHeight="1">
      <c r="A644" s="84">
        <v>3358</v>
      </c>
      <c r="B644" s="259" t="s">
        <v>903</v>
      </c>
      <c r="C644" s="460"/>
      <c r="D644" s="1214"/>
      <c r="E644" s="524"/>
      <c r="F644" s="556"/>
      <c r="G644" s="444"/>
      <c r="H644" s="444"/>
    </row>
    <row r="645" spans="1:8" ht="12" customHeight="1">
      <c r="A645" s="463"/>
      <c r="B645" s="464" t="s">
        <v>595</v>
      </c>
      <c r="C645" s="572"/>
      <c r="D645" s="1221"/>
      <c r="E645" s="524"/>
      <c r="F645" s="556"/>
      <c r="G645" s="444"/>
      <c r="H645" s="444"/>
    </row>
    <row r="646" spans="1:8" ht="12" customHeight="1">
      <c r="A646" s="463"/>
      <c r="B646" s="210" t="s">
        <v>835</v>
      </c>
      <c r="C646" s="572"/>
      <c r="D646" s="1221"/>
      <c r="E646" s="524"/>
      <c r="F646" s="556"/>
      <c r="G646" s="444"/>
      <c r="H646" s="444"/>
    </row>
    <row r="647" spans="1:8" ht="12" customHeight="1">
      <c r="A647" s="463"/>
      <c r="B647" s="465" t="s">
        <v>817</v>
      </c>
      <c r="C647" s="572">
        <v>2000</v>
      </c>
      <c r="D647" s="1221">
        <v>500</v>
      </c>
      <c r="E647" s="1043">
        <f>SUM(D647/C647)</f>
        <v>0.25</v>
      </c>
      <c r="F647" s="719"/>
      <c r="G647" s="444"/>
      <c r="H647" s="444"/>
    </row>
    <row r="648" spans="1:8" ht="12" customHeight="1">
      <c r="A648" s="463"/>
      <c r="B648" s="376" t="s">
        <v>601</v>
      </c>
      <c r="C648" s="572"/>
      <c r="D648" s="1221"/>
      <c r="E648" s="524"/>
      <c r="F648" s="556"/>
      <c r="G648" s="444"/>
      <c r="H648" s="444"/>
    </row>
    <row r="649" spans="1:8" ht="12" customHeight="1">
      <c r="A649" s="463"/>
      <c r="B649" s="376" t="s">
        <v>827</v>
      </c>
      <c r="C649" s="460"/>
      <c r="D649" s="1214"/>
      <c r="E649" s="524"/>
      <c r="F649" s="556"/>
      <c r="G649" s="444"/>
      <c r="H649" s="444"/>
    </row>
    <row r="650" spans="1:8" ht="12" customHeight="1" thickBot="1">
      <c r="A650" s="463"/>
      <c r="B650" s="537" t="s">
        <v>557</v>
      </c>
      <c r="C650" s="574"/>
      <c r="D650" s="1222"/>
      <c r="E650" s="1039"/>
      <c r="F650" s="577"/>
      <c r="G650" s="444"/>
      <c r="H650" s="444"/>
    </row>
    <row r="651" spans="1:8" ht="12" customHeight="1" thickBot="1">
      <c r="A651" s="475"/>
      <c r="B651" s="541" t="s">
        <v>631</v>
      </c>
      <c r="C651" s="470">
        <f>SUM(C645:C650)</f>
        <v>2000</v>
      </c>
      <c r="D651" s="1218">
        <f>SUM(D645:D650)</f>
        <v>500</v>
      </c>
      <c r="E651" s="1042">
        <f>SUM(D651/C651)</f>
        <v>0.25</v>
      </c>
      <c r="F651" s="560"/>
      <c r="G651" s="444"/>
      <c r="H651" s="444"/>
    </row>
    <row r="652" spans="1:8" ht="12" customHeight="1">
      <c r="A652" s="84">
        <v>3360</v>
      </c>
      <c r="B652" s="259" t="s">
        <v>1140</v>
      </c>
      <c r="C652" s="460"/>
      <c r="D652" s="1214"/>
      <c r="E652" s="524"/>
      <c r="F652" s="556"/>
      <c r="G652" s="444"/>
      <c r="H652" s="444"/>
    </row>
    <row r="653" spans="1:8" ht="12" customHeight="1">
      <c r="A653" s="463"/>
      <c r="B653" s="464" t="s">
        <v>595</v>
      </c>
      <c r="C653" s="572"/>
      <c r="D653" s="1221"/>
      <c r="E653" s="524"/>
      <c r="F653" s="556"/>
      <c r="G653" s="444"/>
      <c r="H653" s="444"/>
    </row>
    <row r="654" spans="1:8" ht="12" customHeight="1">
      <c r="A654" s="463"/>
      <c r="B654" s="210" t="s">
        <v>835</v>
      </c>
      <c r="C654" s="572"/>
      <c r="D654" s="1221"/>
      <c r="E654" s="524"/>
      <c r="F654" s="719"/>
      <c r="G654" s="444"/>
      <c r="H654" s="444"/>
    </row>
    <row r="655" spans="1:8" ht="12" customHeight="1">
      <c r="A655" s="463"/>
      <c r="B655" s="465" t="s">
        <v>817</v>
      </c>
      <c r="C655" s="572">
        <v>7000</v>
      </c>
      <c r="D655" s="1221">
        <v>1000</v>
      </c>
      <c r="E655" s="1043">
        <f>SUM(D655/C655)</f>
        <v>0.14285714285714285</v>
      </c>
      <c r="F655" s="556"/>
      <c r="G655" s="444"/>
      <c r="H655" s="444"/>
    </row>
    <row r="656" spans="1:8" ht="12" customHeight="1">
      <c r="A656" s="463"/>
      <c r="B656" s="376" t="s">
        <v>601</v>
      </c>
      <c r="C656" s="572"/>
      <c r="D656" s="1221"/>
      <c r="E656" s="524"/>
      <c r="F656" s="556"/>
      <c r="G656" s="444"/>
      <c r="H656" s="444"/>
    </row>
    <row r="657" spans="1:8" ht="12" customHeight="1">
      <c r="A657" s="463"/>
      <c r="B657" s="376" t="s">
        <v>827</v>
      </c>
      <c r="C657" s="460"/>
      <c r="D657" s="1221"/>
      <c r="E657" s="524"/>
      <c r="F657" s="556"/>
      <c r="G657" s="444"/>
      <c r="H657" s="444"/>
    </row>
    <row r="658" spans="1:8" ht="12" customHeight="1" thickBot="1">
      <c r="A658" s="463"/>
      <c r="B658" s="537" t="s">
        <v>460</v>
      </c>
      <c r="C658" s="574"/>
      <c r="D658" s="1223"/>
      <c r="E658" s="1039"/>
      <c r="F658" s="577"/>
      <c r="G658" s="444"/>
      <c r="H658" s="444"/>
    </row>
    <row r="659" spans="1:8" ht="12" customHeight="1" thickBot="1">
      <c r="A659" s="475"/>
      <c r="B659" s="541" t="s">
        <v>631</v>
      </c>
      <c r="C659" s="470">
        <f>SUM(C655:C658)</f>
        <v>7000</v>
      </c>
      <c r="D659" s="1218">
        <f>SUM(D655:D658)</f>
        <v>1000</v>
      </c>
      <c r="E659" s="1042">
        <f>SUM(D659/C659)</f>
        <v>0.14285714285714285</v>
      </c>
      <c r="F659" s="560"/>
      <c r="G659" s="444"/>
      <c r="H659" s="444"/>
    </row>
    <row r="660" spans="1:8" ht="12" customHeight="1">
      <c r="A660" s="84">
        <v>3361</v>
      </c>
      <c r="B660" s="259" t="s">
        <v>943</v>
      </c>
      <c r="C660" s="460"/>
      <c r="D660" s="1214"/>
      <c r="E660" s="524"/>
      <c r="F660" s="556"/>
      <c r="G660" s="444"/>
      <c r="H660" s="444"/>
    </row>
    <row r="661" spans="1:8" ht="12" customHeight="1">
      <c r="A661" s="463"/>
      <c r="B661" s="464" t="s">
        <v>595</v>
      </c>
      <c r="C661" s="572"/>
      <c r="D661" s="1221"/>
      <c r="E661" s="524"/>
      <c r="F661" s="556"/>
      <c r="G661" s="444"/>
      <c r="H661" s="444"/>
    </row>
    <row r="662" spans="1:8" ht="12" customHeight="1">
      <c r="A662" s="463"/>
      <c r="B662" s="210" t="s">
        <v>835</v>
      </c>
      <c r="C662" s="572"/>
      <c r="D662" s="1221"/>
      <c r="E662" s="524"/>
      <c r="F662" s="556"/>
      <c r="G662" s="444"/>
      <c r="H662" s="444"/>
    </row>
    <row r="663" spans="1:8" ht="12" customHeight="1">
      <c r="A663" s="463"/>
      <c r="B663" s="465" t="s">
        <v>817</v>
      </c>
      <c r="C663" s="572">
        <v>1500</v>
      </c>
      <c r="D663" s="1221"/>
      <c r="E663" s="1043">
        <f>SUM(D663/C663)</f>
        <v>0</v>
      </c>
      <c r="F663" s="719"/>
      <c r="G663" s="444"/>
      <c r="H663" s="444"/>
    </row>
    <row r="664" spans="1:8" ht="12" customHeight="1">
      <c r="A664" s="463"/>
      <c r="B664" s="376" t="s">
        <v>601</v>
      </c>
      <c r="C664" s="572"/>
      <c r="D664" s="1221"/>
      <c r="E664" s="524"/>
      <c r="F664" s="556"/>
      <c r="G664" s="444"/>
      <c r="H664" s="444"/>
    </row>
    <row r="665" spans="1:8" ht="12" customHeight="1">
      <c r="A665" s="463"/>
      <c r="B665" s="376" t="s">
        <v>827</v>
      </c>
      <c r="C665" s="460"/>
      <c r="D665" s="1214"/>
      <c r="E665" s="524"/>
      <c r="F665" s="556"/>
      <c r="G665" s="444"/>
      <c r="H665" s="444"/>
    </row>
    <row r="666" spans="1:8" ht="12" customHeight="1" thickBot="1">
      <c r="A666" s="463"/>
      <c r="B666" s="537" t="s">
        <v>557</v>
      </c>
      <c r="C666" s="574"/>
      <c r="D666" s="1222"/>
      <c r="E666" s="1039"/>
      <c r="F666" s="577"/>
      <c r="G666" s="444"/>
      <c r="H666" s="444"/>
    </row>
    <row r="667" spans="1:8" ht="12" customHeight="1" thickBot="1">
      <c r="A667" s="475"/>
      <c r="B667" s="541" t="s">
        <v>631</v>
      </c>
      <c r="C667" s="470">
        <f>SUM(C663:C666)</f>
        <v>1500</v>
      </c>
      <c r="D667" s="1218">
        <f>SUM(D663:D666)</f>
        <v>0</v>
      </c>
      <c r="E667" s="1042">
        <f>SUM(D667/C667)</f>
        <v>0</v>
      </c>
      <c r="F667" s="560"/>
      <c r="G667" s="444"/>
      <c r="H667" s="444"/>
    </row>
    <row r="668" spans="1:8" ht="12" customHeight="1">
      <c r="A668" s="84">
        <v>3362</v>
      </c>
      <c r="B668" s="259" t="s">
        <v>162</v>
      </c>
      <c r="C668" s="460"/>
      <c r="D668" s="1214"/>
      <c r="E668" s="524"/>
      <c r="F668" s="556"/>
      <c r="G668" s="444"/>
      <c r="H668" s="444"/>
    </row>
    <row r="669" spans="1:8" ht="12" customHeight="1">
      <c r="A669" s="463"/>
      <c r="B669" s="1108" t="s">
        <v>595</v>
      </c>
      <c r="C669" s="572"/>
      <c r="D669" s="1221">
        <v>100</v>
      </c>
      <c r="E669" s="524"/>
      <c r="F669" s="556"/>
      <c r="G669" s="444"/>
      <c r="H669" s="444"/>
    </row>
    <row r="670" spans="1:8" ht="12" customHeight="1">
      <c r="A670" s="463"/>
      <c r="B670" s="210" t="s">
        <v>835</v>
      </c>
      <c r="C670" s="572"/>
      <c r="D670" s="1221">
        <v>50</v>
      </c>
      <c r="E670" s="524"/>
      <c r="F670" s="556"/>
      <c r="G670" s="444"/>
      <c r="H670" s="444"/>
    </row>
    <row r="671" spans="1:8" ht="12" customHeight="1">
      <c r="A671" s="463"/>
      <c r="B671" s="465" t="s">
        <v>817</v>
      </c>
      <c r="C671" s="572">
        <v>3000</v>
      </c>
      <c r="D671" s="1221">
        <v>1850</v>
      </c>
      <c r="E671" s="1043">
        <f>SUM(D671/C671)</f>
        <v>0.6166666666666667</v>
      </c>
      <c r="F671" s="719"/>
      <c r="G671" s="444"/>
      <c r="H671" s="444"/>
    </row>
    <row r="672" spans="1:8" ht="12" customHeight="1">
      <c r="A672" s="463"/>
      <c r="B672" s="376" t="s">
        <v>601</v>
      </c>
      <c r="C672" s="572"/>
      <c r="D672" s="1221"/>
      <c r="E672" s="1043"/>
      <c r="F672" s="556"/>
      <c r="G672" s="444"/>
      <c r="H672" s="444"/>
    </row>
    <row r="673" spans="1:8" ht="12" customHeight="1">
      <c r="A673" s="463"/>
      <c r="B673" s="376" t="s">
        <v>827</v>
      </c>
      <c r="C673" s="460"/>
      <c r="D673" s="1221"/>
      <c r="E673" s="1043"/>
      <c r="F673" s="556"/>
      <c r="G673" s="444"/>
      <c r="H673" s="444"/>
    </row>
    <row r="674" spans="1:8" ht="12" customHeight="1" thickBot="1">
      <c r="A674" s="463"/>
      <c r="B674" s="537" t="s">
        <v>460</v>
      </c>
      <c r="C674" s="574"/>
      <c r="D674" s="1223">
        <v>1000</v>
      </c>
      <c r="E674" s="1043"/>
      <c r="F674" s="577"/>
      <c r="G674" s="444"/>
      <c r="H674" s="444"/>
    </row>
    <row r="675" spans="1:8" ht="12" customHeight="1" thickBot="1">
      <c r="A675" s="475"/>
      <c r="B675" s="541" t="s">
        <v>631</v>
      </c>
      <c r="C675" s="470">
        <f>SUM(C671:C674)</f>
        <v>3000</v>
      </c>
      <c r="D675" s="1218">
        <f>SUM(D669:D674)</f>
        <v>3000</v>
      </c>
      <c r="E675" s="1042">
        <f>SUM(D675/C675)</f>
        <v>1</v>
      </c>
      <c r="F675" s="560"/>
      <c r="G675" s="444"/>
      <c r="H675" s="444"/>
    </row>
    <row r="676" spans="1:8" ht="12" customHeight="1" thickBot="1">
      <c r="A676" s="570">
        <v>3400</v>
      </c>
      <c r="B676" s="583" t="s">
        <v>564</v>
      </c>
      <c r="C676" s="470">
        <f>SUM(C677+C726)</f>
        <v>172205</v>
      </c>
      <c r="D676" s="1218">
        <f>SUM(D677+D726)</f>
        <v>216440</v>
      </c>
      <c r="E676" s="1042">
        <f>SUM(D676/C676)</f>
        <v>1.2568740745042246</v>
      </c>
      <c r="F676" s="560"/>
      <c r="G676" s="444"/>
      <c r="H676" s="444"/>
    </row>
    <row r="677" spans="1:8" ht="12" customHeight="1">
      <c r="A677" s="84">
        <v>3410</v>
      </c>
      <c r="B677" s="482" t="s">
        <v>565</v>
      </c>
      <c r="C677" s="460">
        <f>SUM(C685+C693+C701+C709+C717+C725)</f>
        <v>49335</v>
      </c>
      <c r="D677" s="1214">
        <f>SUM(D685+D693+D701+D709+D717+D725)</f>
        <v>50000</v>
      </c>
      <c r="E677" s="1072">
        <f>SUM(D677/C677)</f>
        <v>1.0134792743488397</v>
      </c>
      <c r="F677" s="555"/>
      <c r="G677" s="444"/>
      <c r="H677" s="444"/>
    </row>
    <row r="678" spans="1:8" ht="12" customHeight="1">
      <c r="A678" s="84">
        <v>3411</v>
      </c>
      <c r="B678" s="482" t="s">
        <v>628</v>
      </c>
      <c r="C678" s="460"/>
      <c r="D678" s="1214"/>
      <c r="E678" s="524"/>
      <c r="F678" s="556"/>
      <c r="G678" s="444"/>
      <c r="H678" s="444"/>
    </row>
    <row r="679" spans="1:8" ht="12" customHeight="1">
      <c r="A679" s="463"/>
      <c r="B679" s="464" t="s">
        <v>595</v>
      </c>
      <c r="C679" s="375"/>
      <c r="D679" s="1215"/>
      <c r="E679" s="524"/>
      <c r="F679" s="719"/>
      <c r="G679" s="444"/>
      <c r="H679" s="444"/>
    </row>
    <row r="680" spans="1:8" ht="12" customHeight="1">
      <c r="A680" s="463"/>
      <c r="B680" s="210" t="s">
        <v>835</v>
      </c>
      <c r="C680" s="375"/>
      <c r="D680" s="1215"/>
      <c r="E680" s="524"/>
      <c r="F680" s="556"/>
      <c r="G680" s="444"/>
      <c r="H680" s="444"/>
    </row>
    <row r="681" spans="1:8" ht="12" customHeight="1">
      <c r="A681" s="463"/>
      <c r="B681" s="465" t="s">
        <v>817</v>
      </c>
      <c r="C681" s="375"/>
      <c r="D681" s="1215"/>
      <c r="E681" s="1043"/>
      <c r="F681" s="556"/>
      <c r="G681" s="444"/>
      <c r="H681" s="444"/>
    </row>
    <row r="682" spans="1:8" ht="12" customHeight="1">
      <c r="A682" s="463"/>
      <c r="B682" s="376" t="s">
        <v>601</v>
      </c>
      <c r="C682" s="375"/>
      <c r="D682" s="1215"/>
      <c r="E682" s="1043"/>
      <c r="F682" s="556"/>
      <c r="G682" s="444"/>
      <c r="H682" s="444"/>
    </row>
    <row r="683" spans="1:8" ht="12" customHeight="1">
      <c r="A683" s="463"/>
      <c r="B683" s="376" t="s">
        <v>827</v>
      </c>
      <c r="C683" s="572">
        <v>5000</v>
      </c>
      <c r="D683" s="1221"/>
      <c r="E683" s="1043">
        <f>SUM(D683/C683)</f>
        <v>0</v>
      </c>
      <c r="F683" s="556"/>
      <c r="G683" s="444"/>
      <c r="H683" s="444"/>
    </row>
    <row r="684" spans="1:8" ht="12" customHeight="1" thickBot="1">
      <c r="A684" s="463"/>
      <c r="B684" s="537" t="s">
        <v>557</v>
      </c>
      <c r="C684" s="468"/>
      <c r="D684" s="1216"/>
      <c r="E684" s="1039"/>
      <c r="F684" s="611"/>
      <c r="G684" s="444"/>
      <c r="H684" s="444"/>
    </row>
    <row r="685" spans="1:8" ht="12" customHeight="1" thickBot="1">
      <c r="A685" s="475"/>
      <c r="B685" s="541" t="s">
        <v>631</v>
      </c>
      <c r="C685" s="470">
        <f>SUM(C679:C684)</f>
        <v>5000</v>
      </c>
      <c r="D685" s="1218">
        <f>SUM(D679:D684)</f>
        <v>0</v>
      </c>
      <c r="E685" s="1042">
        <f>SUM(D685/C685)</f>
        <v>0</v>
      </c>
      <c r="F685" s="612"/>
      <c r="G685" s="444"/>
      <c r="H685" s="444"/>
    </row>
    <row r="686" spans="1:6" s="519" customFormat="1" ht="12" customHeight="1">
      <c r="A686" s="84">
        <v>3412</v>
      </c>
      <c r="B686" s="259" t="s">
        <v>1141</v>
      </c>
      <c r="C686" s="460"/>
      <c r="D686" s="1214"/>
      <c r="E686" s="524"/>
      <c r="F686" s="521"/>
    </row>
    <row r="687" spans="1:8" ht="12" customHeight="1">
      <c r="A687" s="463"/>
      <c r="B687" s="464" t="s">
        <v>595</v>
      </c>
      <c r="C687" s="375">
        <v>2500</v>
      </c>
      <c r="D687" s="1215">
        <v>2000</v>
      </c>
      <c r="E687" s="1043">
        <f>SUM(D687/C687)</f>
        <v>0.8</v>
      </c>
      <c r="F687" s="556"/>
      <c r="G687" s="444"/>
      <c r="H687" s="444"/>
    </row>
    <row r="688" spans="1:8" ht="12" customHeight="1">
      <c r="A688" s="463"/>
      <c r="B688" s="210" t="s">
        <v>835</v>
      </c>
      <c r="C688" s="375">
        <v>700</v>
      </c>
      <c r="D688" s="1215">
        <v>1000</v>
      </c>
      <c r="E688" s="1043">
        <f>SUM(D688/C688)</f>
        <v>1.4285714285714286</v>
      </c>
      <c r="F688" s="719"/>
      <c r="G688" s="444"/>
      <c r="H688" s="444"/>
    </row>
    <row r="689" spans="1:8" ht="12" customHeight="1">
      <c r="A689" s="463"/>
      <c r="B689" s="465" t="s">
        <v>817</v>
      </c>
      <c r="C689" s="572">
        <v>3135</v>
      </c>
      <c r="D689" s="1221">
        <v>6700</v>
      </c>
      <c r="E689" s="1043">
        <f>SUM(D689/C689)</f>
        <v>2.1371610845295055</v>
      </c>
      <c r="F689" s="556"/>
      <c r="G689" s="444"/>
      <c r="H689" s="444"/>
    </row>
    <row r="690" spans="1:8" ht="12" customHeight="1">
      <c r="A690" s="463"/>
      <c r="B690" s="376" t="s">
        <v>601</v>
      </c>
      <c r="C690" s="572"/>
      <c r="D690" s="1221"/>
      <c r="E690" s="524"/>
      <c r="F690" s="556"/>
      <c r="G690" s="444"/>
      <c r="H690" s="444"/>
    </row>
    <row r="691" spans="1:8" ht="11.25">
      <c r="A691" s="463"/>
      <c r="B691" s="376" t="s">
        <v>827</v>
      </c>
      <c r="C691" s="375"/>
      <c r="D691" s="1215">
        <v>2300</v>
      </c>
      <c r="E691" s="524"/>
      <c r="F691" s="557"/>
      <c r="G691" s="444"/>
      <c r="H691" s="444"/>
    </row>
    <row r="692" spans="1:8" ht="12" thickBot="1">
      <c r="A692" s="463"/>
      <c r="B692" s="587" t="s">
        <v>779</v>
      </c>
      <c r="C692" s="468"/>
      <c r="D692" s="1227"/>
      <c r="E692" s="1039"/>
      <c r="F692" s="558"/>
      <c r="G692" s="444"/>
      <c r="H692" s="444"/>
    </row>
    <row r="693" spans="1:8" ht="12" customHeight="1" thickBot="1">
      <c r="A693" s="475"/>
      <c r="B693" s="541" t="s">
        <v>631</v>
      </c>
      <c r="C693" s="470">
        <f>SUM(C687:C692)</f>
        <v>6335</v>
      </c>
      <c r="D693" s="1218">
        <f>SUM(D687:D692)</f>
        <v>12000</v>
      </c>
      <c r="E693" s="1042">
        <f>SUM(D693/C693)</f>
        <v>1.8942383583267561</v>
      </c>
      <c r="F693" s="602"/>
      <c r="G693" s="444"/>
      <c r="H693" s="444"/>
    </row>
    <row r="694" spans="1:8" ht="12" customHeight="1">
      <c r="A694" s="84">
        <v>3413</v>
      </c>
      <c r="B694" s="567" t="s">
        <v>637</v>
      </c>
      <c r="C694" s="460"/>
      <c r="D694" s="1214"/>
      <c r="E694" s="524"/>
      <c r="F694" s="521"/>
      <c r="G694" s="444"/>
      <c r="H694" s="444"/>
    </row>
    <row r="695" spans="1:8" ht="12" customHeight="1">
      <c r="A695" s="463"/>
      <c r="B695" s="464" t="s">
        <v>595</v>
      </c>
      <c r="C695" s="375">
        <v>800</v>
      </c>
      <c r="D695" s="1215">
        <v>1000</v>
      </c>
      <c r="E695" s="1043">
        <f>SUM(D695/C695)</f>
        <v>1.25</v>
      </c>
      <c r="F695" s="556"/>
      <c r="G695" s="444"/>
      <c r="H695" s="444"/>
    </row>
    <row r="696" spans="1:8" ht="12" customHeight="1">
      <c r="A696" s="463"/>
      <c r="B696" s="210" t="s">
        <v>835</v>
      </c>
      <c r="C696" s="375">
        <v>200</v>
      </c>
      <c r="D696" s="1215">
        <v>500</v>
      </c>
      <c r="E696" s="1043">
        <f>SUM(D696/C696)</f>
        <v>2.5</v>
      </c>
      <c r="F696" s="719"/>
      <c r="G696" s="444"/>
      <c r="H696" s="444"/>
    </row>
    <row r="697" spans="1:8" ht="12" customHeight="1">
      <c r="A697" s="463"/>
      <c r="B697" s="465" t="s">
        <v>817</v>
      </c>
      <c r="C697" s="572">
        <v>4000</v>
      </c>
      <c r="D697" s="1221">
        <v>3500</v>
      </c>
      <c r="E697" s="1043">
        <f>SUM(D697/C697)</f>
        <v>0.875</v>
      </c>
      <c r="F697" s="556"/>
      <c r="G697" s="444"/>
      <c r="H697" s="444"/>
    </row>
    <row r="698" spans="1:8" ht="12" customHeight="1">
      <c r="A698" s="463"/>
      <c r="B698" s="376" t="s">
        <v>601</v>
      </c>
      <c r="C698" s="572"/>
      <c r="D698" s="1221"/>
      <c r="E698" s="1043"/>
      <c r="F698" s="556"/>
      <c r="G698" s="444"/>
      <c r="H698" s="444"/>
    </row>
    <row r="699" spans="1:8" ht="12" customHeight="1">
      <c r="A699" s="463"/>
      <c r="B699" s="376" t="s">
        <v>827</v>
      </c>
      <c r="C699" s="375">
        <v>7000</v>
      </c>
      <c r="D699" s="1215">
        <v>7000</v>
      </c>
      <c r="E699" s="1043">
        <f>SUM(D699/C699)</f>
        <v>1</v>
      </c>
      <c r="F699" s="556"/>
      <c r="G699" s="444"/>
      <c r="H699" s="444"/>
    </row>
    <row r="700" spans="1:8" ht="12" customHeight="1" thickBot="1">
      <c r="A700" s="463"/>
      <c r="B700" s="537" t="s">
        <v>557</v>
      </c>
      <c r="C700" s="468"/>
      <c r="D700" s="1227"/>
      <c r="E700" s="1039"/>
      <c r="F700" s="577"/>
      <c r="G700" s="444"/>
      <c r="H700" s="444"/>
    </row>
    <row r="701" spans="1:8" ht="12" customHeight="1" thickBot="1">
      <c r="A701" s="475"/>
      <c r="B701" s="541" t="s">
        <v>631</v>
      </c>
      <c r="C701" s="470">
        <f>SUM(C695:C700)</f>
        <v>12000</v>
      </c>
      <c r="D701" s="1218">
        <f>SUM(D695:D700)</f>
        <v>12000</v>
      </c>
      <c r="E701" s="1042">
        <f>SUM(D701/C701)</f>
        <v>1</v>
      </c>
      <c r="F701" s="602"/>
      <c r="G701" s="444"/>
      <c r="H701" s="444"/>
    </row>
    <row r="702" spans="1:8" ht="12" customHeight="1">
      <c r="A702" s="84">
        <v>3414</v>
      </c>
      <c r="B702" s="567" t="s">
        <v>549</v>
      </c>
      <c r="C702" s="460"/>
      <c r="D702" s="1214"/>
      <c r="E702" s="524"/>
      <c r="F702" s="521"/>
      <c r="G702" s="444"/>
      <c r="H702" s="444"/>
    </row>
    <row r="703" spans="1:8" ht="12" customHeight="1">
      <c r="A703" s="463"/>
      <c r="B703" s="464" t="s">
        <v>595</v>
      </c>
      <c r="C703" s="375"/>
      <c r="D703" s="1215"/>
      <c r="E703" s="524"/>
      <c r="F703" s="556"/>
      <c r="G703" s="444"/>
      <c r="H703" s="444"/>
    </row>
    <row r="704" spans="1:8" ht="12" customHeight="1">
      <c r="A704" s="463"/>
      <c r="B704" s="210" t="s">
        <v>835</v>
      </c>
      <c r="C704" s="375"/>
      <c r="D704" s="1215"/>
      <c r="E704" s="524"/>
      <c r="F704" s="719"/>
      <c r="G704" s="444"/>
      <c r="H704" s="444"/>
    </row>
    <row r="705" spans="1:8" ht="12" customHeight="1">
      <c r="A705" s="463"/>
      <c r="B705" s="465" t="s">
        <v>817</v>
      </c>
      <c r="C705" s="572"/>
      <c r="D705" s="1221"/>
      <c r="E705" s="524"/>
      <c r="F705" s="556"/>
      <c r="G705" s="444"/>
      <c r="H705" s="444"/>
    </row>
    <row r="706" spans="1:8" ht="12" customHeight="1">
      <c r="A706" s="463"/>
      <c r="B706" s="376" t="s">
        <v>601</v>
      </c>
      <c r="C706" s="572"/>
      <c r="D706" s="1221"/>
      <c r="E706" s="524"/>
      <c r="F706" s="556"/>
      <c r="G706" s="444"/>
      <c r="H706" s="444"/>
    </row>
    <row r="707" spans="1:8" ht="12" customHeight="1">
      <c r="A707" s="463"/>
      <c r="B707" s="376" t="s">
        <v>827</v>
      </c>
      <c r="C707" s="375">
        <v>3000</v>
      </c>
      <c r="D707" s="1215">
        <v>3000</v>
      </c>
      <c r="E707" s="1043">
        <f>SUM(D707/C707)</f>
        <v>1</v>
      </c>
      <c r="F707" s="556"/>
      <c r="G707" s="444"/>
      <c r="H707" s="444"/>
    </row>
    <row r="708" spans="1:8" ht="12" customHeight="1" thickBot="1">
      <c r="A708" s="463"/>
      <c r="B708" s="537" t="s">
        <v>557</v>
      </c>
      <c r="C708" s="468"/>
      <c r="D708" s="1227"/>
      <c r="E708" s="1039"/>
      <c r="F708" s="577"/>
      <c r="G708" s="444"/>
      <c r="H708" s="444"/>
    </row>
    <row r="709" spans="1:8" ht="12" customHeight="1" thickBot="1">
      <c r="A709" s="475"/>
      <c r="B709" s="541" t="s">
        <v>631</v>
      </c>
      <c r="C709" s="470">
        <f>SUM(C703:C708)</f>
        <v>3000</v>
      </c>
      <c r="D709" s="1218">
        <f>SUM(D703:D708)</f>
        <v>3000</v>
      </c>
      <c r="E709" s="1042">
        <f>SUM(D709/C709)</f>
        <v>1</v>
      </c>
      <c r="F709" s="602"/>
      <c r="G709" s="444"/>
      <c r="H709" s="444"/>
    </row>
    <row r="710" spans="1:8" ht="12" customHeight="1">
      <c r="A710" s="84">
        <v>3415</v>
      </c>
      <c r="B710" s="567" t="s">
        <v>516</v>
      </c>
      <c r="C710" s="460"/>
      <c r="D710" s="1214"/>
      <c r="E710" s="524"/>
      <c r="F710" s="521" t="s">
        <v>468</v>
      </c>
      <c r="G710" s="444"/>
      <c r="H710" s="444"/>
    </row>
    <row r="711" spans="1:8" ht="12" customHeight="1">
      <c r="A711" s="463"/>
      <c r="B711" s="464" t="s">
        <v>595</v>
      </c>
      <c r="C711" s="375"/>
      <c r="D711" s="1215"/>
      <c r="E711" s="524"/>
      <c r="F711" s="556"/>
      <c r="G711" s="444"/>
      <c r="H711" s="444"/>
    </row>
    <row r="712" spans="1:8" ht="12" customHeight="1">
      <c r="A712" s="463"/>
      <c r="B712" s="210" t="s">
        <v>835</v>
      </c>
      <c r="C712" s="375"/>
      <c r="D712" s="1215"/>
      <c r="E712" s="524"/>
      <c r="F712" s="556"/>
      <c r="G712" s="444"/>
      <c r="H712" s="444"/>
    </row>
    <row r="713" spans="1:8" ht="12" customHeight="1">
      <c r="A713" s="463"/>
      <c r="B713" s="465" t="s">
        <v>817</v>
      </c>
      <c r="C713" s="375"/>
      <c r="D713" s="1215"/>
      <c r="E713" s="524"/>
      <c r="F713" s="719"/>
      <c r="G713" s="444"/>
      <c r="H713" s="444"/>
    </row>
    <row r="714" spans="1:8" ht="12" customHeight="1">
      <c r="A714" s="463"/>
      <c r="B714" s="376" t="s">
        <v>601</v>
      </c>
      <c r="C714" s="375"/>
      <c r="D714" s="1215"/>
      <c r="E714" s="524"/>
      <c r="F714" s="556"/>
      <c r="G714" s="444"/>
      <c r="H714" s="444"/>
    </row>
    <row r="715" spans="1:8" ht="12" customHeight="1">
      <c r="A715" s="463"/>
      <c r="B715" s="376" t="s">
        <v>827</v>
      </c>
      <c r="C715" s="375">
        <v>3000</v>
      </c>
      <c r="D715" s="1215">
        <v>3000</v>
      </c>
      <c r="E715" s="1043">
        <f>SUM(D715/C715)</f>
        <v>1</v>
      </c>
      <c r="F715" s="556"/>
      <c r="G715" s="444"/>
      <c r="H715" s="444"/>
    </row>
    <row r="716" spans="1:8" ht="12" customHeight="1" thickBot="1">
      <c r="A716" s="463"/>
      <c r="B716" s="537" t="s">
        <v>557</v>
      </c>
      <c r="C716" s="585"/>
      <c r="D716" s="1216"/>
      <c r="E716" s="1039"/>
      <c r="F716" s="577"/>
      <c r="G716" s="444"/>
      <c r="H716" s="444"/>
    </row>
    <row r="717" spans="1:8" ht="12" customHeight="1" thickBot="1">
      <c r="A717" s="475"/>
      <c r="B717" s="541" t="s">
        <v>631</v>
      </c>
      <c r="C717" s="470">
        <f>SUM(C711:C716)</f>
        <v>3000</v>
      </c>
      <c r="D717" s="1218">
        <f>SUM(D711:D716)</f>
        <v>3000</v>
      </c>
      <c r="E717" s="1042">
        <f>SUM(D717/C717)</f>
        <v>1</v>
      </c>
      <c r="F717" s="602"/>
      <c r="G717" s="444"/>
      <c r="H717" s="444"/>
    </row>
    <row r="718" spans="1:8" ht="12" customHeight="1">
      <c r="A718" s="84">
        <v>3416</v>
      </c>
      <c r="B718" s="567" t="s">
        <v>678</v>
      </c>
      <c r="C718" s="460"/>
      <c r="D718" s="1214"/>
      <c r="E718" s="524"/>
      <c r="F718" s="521" t="s">
        <v>468</v>
      </c>
      <c r="G718" s="444"/>
      <c r="H718" s="444"/>
    </row>
    <row r="719" spans="1:8" ht="12" customHeight="1">
      <c r="A719" s="463"/>
      <c r="B719" s="464" t="s">
        <v>595</v>
      </c>
      <c r="C719" s="375"/>
      <c r="D719" s="1215"/>
      <c r="E719" s="524"/>
      <c r="F719" s="556"/>
      <c r="G719" s="444"/>
      <c r="H719" s="444"/>
    </row>
    <row r="720" spans="1:8" ht="12" customHeight="1">
      <c r="A720" s="463"/>
      <c r="B720" s="210" t="s">
        <v>835</v>
      </c>
      <c r="C720" s="375"/>
      <c r="D720" s="1215"/>
      <c r="E720" s="524"/>
      <c r="F720" s="556"/>
      <c r="G720" s="444"/>
      <c r="H720" s="444"/>
    </row>
    <row r="721" spans="1:8" ht="12" customHeight="1">
      <c r="A721" s="463"/>
      <c r="B721" s="465" t="s">
        <v>817</v>
      </c>
      <c r="C721" s="375"/>
      <c r="D721" s="1215"/>
      <c r="E721" s="524"/>
      <c r="F721" s="719"/>
      <c r="G721" s="444"/>
      <c r="H721" s="444"/>
    </row>
    <row r="722" spans="1:8" ht="12" customHeight="1">
      <c r="A722" s="463"/>
      <c r="B722" s="376" t="s">
        <v>601</v>
      </c>
      <c r="C722" s="375"/>
      <c r="D722" s="1215"/>
      <c r="E722" s="524"/>
      <c r="F722" s="556"/>
      <c r="G722" s="444"/>
      <c r="H722" s="444"/>
    </row>
    <row r="723" spans="1:8" ht="12" customHeight="1">
      <c r="A723" s="463"/>
      <c r="B723" s="376" t="s">
        <v>827</v>
      </c>
      <c r="C723" s="375">
        <v>20000</v>
      </c>
      <c r="D723" s="1215">
        <v>20000</v>
      </c>
      <c r="E723" s="1043">
        <f>SUM(D723/C723)</f>
        <v>1</v>
      </c>
      <c r="F723" s="718"/>
      <c r="G723" s="444"/>
      <c r="H723" s="444"/>
    </row>
    <row r="724" spans="1:8" ht="12" customHeight="1" thickBot="1">
      <c r="A724" s="463"/>
      <c r="B724" s="537" t="s">
        <v>557</v>
      </c>
      <c r="C724" s="468"/>
      <c r="D724" s="1227"/>
      <c r="E724" s="1039"/>
      <c r="F724" s="720"/>
      <c r="G724" s="444"/>
      <c r="H724" s="444"/>
    </row>
    <row r="725" spans="1:8" ht="12" customHeight="1" thickBot="1">
      <c r="A725" s="475"/>
      <c r="B725" s="541" t="s">
        <v>631</v>
      </c>
      <c r="C725" s="470">
        <f>SUM(C719:C724)</f>
        <v>20000</v>
      </c>
      <c r="D725" s="1218">
        <f>SUM(D719:D724)</f>
        <v>20000</v>
      </c>
      <c r="E725" s="1042">
        <f>SUM(D725/C725)</f>
        <v>1</v>
      </c>
      <c r="F725" s="602"/>
      <c r="G725" s="444"/>
      <c r="H725" s="444"/>
    </row>
    <row r="726" spans="1:8" ht="12" customHeight="1">
      <c r="A726" s="84">
        <v>3420</v>
      </c>
      <c r="B726" s="482" t="s">
        <v>652</v>
      </c>
      <c r="C726" s="460">
        <f>SUM(C734+C742+C750+C782+C758+C766+C774+C790+C798+C806+C814+C823+C831+C839)</f>
        <v>122870</v>
      </c>
      <c r="D726" s="1214">
        <f>SUM(D734+D742+D750+D782+D758+D766+D774+D790+D798+D806+D814+D823+D831+D839)</f>
        <v>166440</v>
      </c>
      <c r="E726" s="1072">
        <f>SUM(D726/C726)</f>
        <v>1.354602425327582</v>
      </c>
      <c r="F726" s="521"/>
      <c r="G726" s="444"/>
      <c r="H726" s="444"/>
    </row>
    <row r="727" spans="1:8" ht="12" customHeight="1">
      <c r="A727" s="84">
        <v>3422</v>
      </c>
      <c r="B727" s="567" t="s">
        <v>639</v>
      </c>
      <c r="C727" s="460"/>
      <c r="D727" s="1214"/>
      <c r="E727" s="524"/>
      <c r="F727" s="555"/>
      <c r="G727" s="444"/>
      <c r="H727" s="444"/>
    </row>
    <row r="728" spans="1:8" ht="12" customHeight="1">
      <c r="A728" s="463"/>
      <c r="B728" s="464" t="s">
        <v>595</v>
      </c>
      <c r="C728" s="375">
        <v>10800</v>
      </c>
      <c r="D728" s="1215">
        <v>11000</v>
      </c>
      <c r="E728" s="1043">
        <f>SUM(D728/C728)</f>
        <v>1.0185185185185186</v>
      </c>
      <c r="F728" s="718"/>
      <c r="G728" s="444"/>
      <c r="H728" s="444"/>
    </row>
    <row r="729" spans="1:8" ht="12" customHeight="1">
      <c r="A729" s="463"/>
      <c r="B729" s="210" t="s">
        <v>835</v>
      </c>
      <c r="C729" s="375">
        <v>2800</v>
      </c>
      <c r="D729" s="1215">
        <v>4000</v>
      </c>
      <c r="E729" s="1043">
        <f>SUM(D729/C729)</f>
        <v>1.4285714285714286</v>
      </c>
      <c r="F729" s="718"/>
      <c r="G729" s="444"/>
      <c r="H729" s="444"/>
    </row>
    <row r="730" spans="1:8" ht="12" customHeight="1">
      <c r="A730" s="463"/>
      <c r="B730" s="465" t="s">
        <v>817</v>
      </c>
      <c r="C730" s="375">
        <v>11400</v>
      </c>
      <c r="D730" s="1215">
        <v>11000</v>
      </c>
      <c r="E730" s="1043">
        <f>SUM(D730/C730)</f>
        <v>0.9649122807017544</v>
      </c>
      <c r="F730" s="573"/>
      <c r="G730" s="444"/>
      <c r="H730" s="444"/>
    </row>
    <row r="731" spans="1:8" ht="12" customHeight="1">
      <c r="A731" s="463"/>
      <c r="B731" s="376" t="s">
        <v>601</v>
      </c>
      <c r="C731" s="375"/>
      <c r="D731" s="1215"/>
      <c r="E731" s="1043"/>
      <c r="F731" s="562"/>
      <c r="G731" s="444"/>
      <c r="H731" s="444"/>
    </row>
    <row r="732" spans="1:8" ht="12" customHeight="1">
      <c r="A732" s="463"/>
      <c r="B732" s="376" t="s">
        <v>827</v>
      </c>
      <c r="C732" s="375"/>
      <c r="D732" s="1215"/>
      <c r="E732" s="1043"/>
      <c r="F732" s="525"/>
      <c r="G732" s="444"/>
      <c r="H732" s="444"/>
    </row>
    <row r="733" spans="1:8" ht="12" customHeight="1" thickBot="1">
      <c r="A733" s="463"/>
      <c r="B733" s="537" t="s">
        <v>440</v>
      </c>
      <c r="C733" s="468"/>
      <c r="D733" s="1216"/>
      <c r="E733" s="1043"/>
      <c r="F733" s="577"/>
      <c r="G733" s="444"/>
      <c r="H733" s="444"/>
    </row>
    <row r="734" spans="1:8" ht="12" customHeight="1" thickBot="1">
      <c r="A734" s="475"/>
      <c r="B734" s="541" t="s">
        <v>631</v>
      </c>
      <c r="C734" s="470">
        <f>SUM(C728:C733)</f>
        <v>25000</v>
      </c>
      <c r="D734" s="1218">
        <f>SUM(D728:D733)</f>
        <v>26000</v>
      </c>
      <c r="E734" s="1042">
        <f>SUM(D734/C734)</f>
        <v>1.04</v>
      </c>
      <c r="F734" s="560"/>
      <c r="G734" s="444"/>
      <c r="H734" s="444"/>
    </row>
    <row r="735" spans="1:8" ht="12" customHeight="1">
      <c r="A735" s="84">
        <v>3423</v>
      </c>
      <c r="B735" s="567" t="s">
        <v>638</v>
      </c>
      <c r="C735" s="460"/>
      <c r="D735" s="1214"/>
      <c r="E735" s="524"/>
      <c r="F735" s="556"/>
      <c r="G735" s="444"/>
      <c r="H735" s="444"/>
    </row>
    <row r="736" spans="1:8" ht="12" customHeight="1">
      <c r="A736" s="463"/>
      <c r="B736" s="464" t="s">
        <v>595</v>
      </c>
      <c r="C736" s="375">
        <v>2000</v>
      </c>
      <c r="D736" s="1215">
        <v>2500</v>
      </c>
      <c r="E736" s="1043">
        <f>SUM(D736/C736)</f>
        <v>1.25</v>
      </c>
      <c r="F736" s="556"/>
      <c r="G736" s="444"/>
      <c r="H736" s="444"/>
    </row>
    <row r="737" spans="1:8" ht="12" customHeight="1">
      <c r="A737" s="463"/>
      <c r="B737" s="210" t="s">
        <v>835</v>
      </c>
      <c r="C737" s="375">
        <v>700</v>
      </c>
      <c r="D737" s="1215">
        <v>1300</v>
      </c>
      <c r="E737" s="1043">
        <f>SUM(D737/C737)</f>
        <v>1.8571428571428572</v>
      </c>
      <c r="F737" s="718"/>
      <c r="G737" s="444"/>
      <c r="H737" s="444"/>
    </row>
    <row r="738" spans="1:8" ht="12" customHeight="1">
      <c r="A738" s="463"/>
      <c r="B738" s="465" t="s">
        <v>817</v>
      </c>
      <c r="C738" s="375">
        <v>5300</v>
      </c>
      <c r="D738" s="1215">
        <v>4200</v>
      </c>
      <c r="E738" s="1043">
        <f>SUM(D738/C738)</f>
        <v>0.7924528301886793</v>
      </c>
      <c r="F738" s="718"/>
      <c r="G738" s="444"/>
      <c r="H738" s="444"/>
    </row>
    <row r="739" spans="1:8" ht="12" customHeight="1">
      <c r="A739" s="463"/>
      <c r="B739" s="376" t="s">
        <v>601</v>
      </c>
      <c r="C739" s="375"/>
      <c r="D739" s="1215"/>
      <c r="E739" s="1043"/>
      <c r="F739" s="556"/>
      <c r="G739" s="444"/>
      <c r="H739" s="444"/>
    </row>
    <row r="740" spans="1:8" ht="12" customHeight="1">
      <c r="A740" s="463"/>
      <c r="B740" s="376" t="s">
        <v>827</v>
      </c>
      <c r="C740" s="375">
        <v>2000</v>
      </c>
      <c r="D740" s="1215">
        <v>2000</v>
      </c>
      <c r="E740" s="1043">
        <f>SUM(D740/C740)</f>
        <v>1</v>
      </c>
      <c r="F740" s="556"/>
      <c r="G740" s="444"/>
      <c r="H740" s="444"/>
    </row>
    <row r="741" spans="1:8" ht="12" customHeight="1" thickBot="1">
      <c r="A741" s="463"/>
      <c r="B741" s="537" t="s">
        <v>557</v>
      </c>
      <c r="C741" s="468"/>
      <c r="D741" s="1227"/>
      <c r="E741" s="1043"/>
      <c r="F741" s="577"/>
      <c r="G741" s="444"/>
      <c r="H741" s="444"/>
    </row>
    <row r="742" spans="1:8" ht="12.75" customHeight="1" thickBot="1">
      <c r="A742" s="475"/>
      <c r="B742" s="541" t="s">
        <v>631</v>
      </c>
      <c r="C742" s="470">
        <f>SUM(C736:C741)</f>
        <v>10000</v>
      </c>
      <c r="D742" s="1218">
        <f>SUM(D736:D741)</f>
        <v>10000</v>
      </c>
      <c r="E742" s="1042">
        <f>SUM(D742/C742)</f>
        <v>1</v>
      </c>
      <c r="F742" s="560"/>
      <c r="G742" s="444"/>
      <c r="H742" s="444"/>
    </row>
    <row r="743" spans="1:8" ht="12.75" customHeight="1">
      <c r="A743" s="84">
        <v>3424</v>
      </c>
      <c r="B743" s="567" t="s">
        <v>833</v>
      </c>
      <c r="C743" s="460"/>
      <c r="D743" s="1214"/>
      <c r="E743" s="524"/>
      <c r="F743" s="556"/>
      <c r="G743" s="444"/>
      <c r="H743" s="444"/>
    </row>
    <row r="744" spans="1:8" ht="12.75" customHeight="1">
      <c r="A744" s="463"/>
      <c r="B744" s="464" t="s">
        <v>595</v>
      </c>
      <c r="C744" s="375"/>
      <c r="D744" s="1215">
        <v>2000</v>
      </c>
      <c r="E744" s="1043"/>
      <c r="F744" s="556"/>
      <c r="G744" s="444"/>
      <c r="H744" s="444"/>
    </row>
    <row r="745" spans="1:8" ht="12.75" customHeight="1">
      <c r="A745" s="463"/>
      <c r="B745" s="210" t="s">
        <v>835</v>
      </c>
      <c r="C745" s="375"/>
      <c r="D745" s="1215">
        <v>1000</v>
      </c>
      <c r="E745" s="1043"/>
      <c r="F745" s="718"/>
      <c r="G745" s="444"/>
      <c r="H745" s="444"/>
    </row>
    <row r="746" spans="1:8" ht="12.75" customHeight="1">
      <c r="A746" s="463"/>
      <c r="B746" s="465" t="s">
        <v>817</v>
      </c>
      <c r="C746" s="375">
        <v>5770</v>
      </c>
      <c r="D746" s="1215">
        <v>6000</v>
      </c>
      <c r="E746" s="1043">
        <f>SUM(D746/C746)</f>
        <v>1.0398613518197575</v>
      </c>
      <c r="F746" s="718"/>
      <c r="G746" s="444"/>
      <c r="H746" s="444"/>
    </row>
    <row r="747" spans="1:8" ht="12.75" customHeight="1">
      <c r="A747" s="463"/>
      <c r="B747" s="376" t="s">
        <v>601</v>
      </c>
      <c r="C747" s="375"/>
      <c r="D747" s="1215"/>
      <c r="E747" s="524"/>
      <c r="F747" s="556"/>
      <c r="G747" s="444"/>
      <c r="H747" s="444"/>
    </row>
    <row r="748" spans="1:8" ht="12.75" customHeight="1">
      <c r="A748" s="463"/>
      <c r="B748" s="376" t="s">
        <v>827</v>
      </c>
      <c r="C748" s="375"/>
      <c r="D748" s="1215"/>
      <c r="E748" s="524"/>
      <c r="F748" s="556"/>
      <c r="G748" s="444"/>
      <c r="H748" s="444"/>
    </row>
    <row r="749" spans="1:8" ht="12.75" customHeight="1" thickBot="1">
      <c r="A749" s="463"/>
      <c r="B749" s="537" t="s">
        <v>557</v>
      </c>
      <c r="C749" s="468"/>
      <c r="D749" s="1229"/>
      <c r="E749" s="1039"/>
      <c r="F749" s="577"/>
      <c r="G749" s="444"/>
      <c r="H749" s="444"/>
    </row>
    <row r="750" spans="1:8" ht="12.75" customHeight="1" thickBot="1">
      <c r="A750" s="475"/>
      <c r="B750" s="541" t="s">
        <v>631</v>
      </c>
      <c r="C750" s="470">
        <f>SUM(C744:C749)</f>
        <v>5770</v>
      </c>
      <c r="D750" s="1218">
        <f>SUM(D744:D749)</f>
        <v>9000</v>
      </c>
      <c r="E750" s="1042">
        <f>SUM(D750/C750)</f>
        <v>1.559792027729636</v>
      </c>
      <c r="F750" s="560"/>
      <c r="G750" s="444"/>
      <c r="H750" s="444"/>
    </row>
    <row r="751" spans="1:8" ht="12.75" customHeight="1">
      <c r="A751" s="554">
        <v>3425</v>
      </c>
      <c r="B751" s="528" t="s">
        <v>492</v>
      </c>
      <c r="C751" s="529"/>
      <c r="D751" s="1204"/>
      <c r="E751" s="524"/>
      <c r="F751" s="580"/>
      <c r="G751" s="444"/>
      <c r="H751" s="444"/>
    </row>
    <row r="752" spans="1:8" ht="12.75" customHeight="1">
      <c r="A752" s="548"/>
      <c r="B752" s="532" t="s">
        <v>595</v>
      </c>
      <c r="C752" s="547"/>
      <c r="D752" s="1205"/>
      <c r="E752" s="524"/>
      <c r="F752" s="580"/>
      <c r="G752" s="444"/>
      <c r="H752" s="444"/>
    </row>
    <row r="753" spans="1:8" ht="12.75" customHeight="1">
      <c r="A753" s="548"/>
      <c r="B753" s="534" t="s">
        <v>835</v>
      </c>
      <c r="C753" s="547"/>
      <c r="D753" s="1205"/>
      <c r="E753" s="524"/>
      <c r="F753" s="718"/>
      <c r="G753" s="444"/>
      <c r="H753" s="444"/>
    </row>
    <row r="754" spans="1:8" ht="12.75" customHeight="1">
      <c r="A754" s="548"/>
      <c r="B754" s="535" t="s">
        <v>817</v>
      </c>
      <c r="C754" s="547">
        <v>4500</v>
      </c>
      <c r="D754" s="1205">
        <v>5000</v>
      </c>
      <c r="E754" s="1043">
        <f>SUM(D754/C754)</f>
        <v>1.1111111111111112</v>
      </c>
      <c r="F754" s="718"/>
      <c r="G754" s="444"/>
      <c r="H754" s="444"/>
    </row>
    <row r="755" spans="1:8" ht="12.75" customHeight="1">
      <c r="A755" s="548"/>
      <c r="B755" s="536" t="s">
        <v>601</v>
      </c>
      <c r="C755" s="547"/>
      <c r="D755" s="1205"/>
      <c r="E755" s="524"/>
      <c r="F755" s="718"/>
      <c r="G755" s="444"/>
      <c r="H755" s="444"/>
    </row>
    <row r="756" spans="1:8" ht="12.75" customHeight="1">
      <c r="A756" s="548"/>
      <c r="B756" s="536" t="s">
        <v>827</v>
      </c>
      <c r="C756" s="547"/>
      <c r="D756" s="1205"/>
      <c r="E756" s="524"/>
      <c r="F756" s="580"/>
      <c r="G756" s="444"/>
      <c r="H756" s="444"/>
    </row>
    <row r="757" spans="1:8" ht="12.75" customHeight="1" thickBot="1">
      <c r="A757" s="548"/>
      <c r="B757" s="537" t="s">
        <v>557</v>
      </c>
      <c r="C757" s="549"/>
      <c r="D757" s="1230"/>
      <c r="E757" s="1039"/>
      <c r="F757" s="613"/>
      <c r="G757" s="444"/>
      <c r="H757" s="444"/>
    </row>
    <row r="758" spans="1:8" ht="12.75" customHeight="1" thickBot="1">
      <c r="A758" s="551"/>
      <c r="B758" s="541" t="s">
        <v>631</v>
      </c>
      <c r="C758" s="552">
        <f>SUM(C752:C757)</f>
        <v>4500</v>
      </c>
      <c r="D758" s="1209">
        <f>SUM(D752:D757)</f>
        <v>5000</v>
      </c>
      <c r="E758" s="1042">
        <f>SUM(D758/C758)</f>
        <v>1.1111111111111112</v>
      </c>
      <c r="F758" s="614"/>
      <c r="G758" s="444"/>
      <c r="H758" s="444"/>
    </row>
    <row r="759" spans="1:8" ht="12.75" customHeight="1">
      <c r="A759" s="554">
        <v>3426</v>
      </c>
      <c r="B759" s="528" t="s">
        <v>914</v>
      </c>
      <c r="C759" s="529"/>
      <c r="D759" s="1204"/>
      <c r="E759" s="524"/>
      <c r="F759" s="580"/>
      <c r="G759" s="444"/>
      <c r="H759" s="444"/>
    </row>
    <row r="760" spans="1:8" ht="12.75" customHeight="1">
      <c r="A760" s="548"/>
      <c r="B760" s="532" t="s">
        <v>595</v>
      </c>
      <c r="C760" s="547">
        <v>4500</v>
      </c>
      <c r="D760" s="1205">
        <v>9000</v>
      </c>
      <c r="E760" s="1043">
        <f>SUM(D760/C760)</f>
        <v>2</v>
      </c>
      <c r="F760" s="718"/>
      <c r="G760" s="444"/>
      <c r="H760" s="444"/>
    </row>
    <row r="761" spans="1:8" ht="12.75" customHeight="1">
      <c r="A761" s="548"/>
      <c r="B761" s="534" t="s">
        <v>835</v>
      </c>
      <c r="C761" s="547">
        <v>1200</v>
      </c>
      <c r="D761" s="1205">
        <v>2500</v>
      </c>
      <c r="E761" s="1043">
        <f>SUM(D761/C761)</f>
        <v>2.0833333333333335</v>
      </c>
      <c r="F761" s="718"/>
      <c r="G761" s="444"/>
      <c r="H761" s="444"/>
    </row>
    <row r="762" spans="1:8" ht="12.75" customHeight="1">
      <c r="A762" s="548"/>
      <c r="B762" s="535" t="s">
        <v>817</v>
      </c>
      <c r="C762" s="547">
        <v>35300</v>
      </c>
      <c r="D762" s="1205">
        <v>61440</v>
      </c>
      <c r="E762" s="1043">
        <f>SUM(D762/C762)</f>
        <v>1.7405099150141643</v>
      </c>
      <c r="F762" s="727"/>
      <c r="G762" s="444"/>
      <c r="H762" s="444"/>
    </row>
    <row r="763" spans="1:8" ht="12.75" customHeight="1">
      <c r="A763" s="548"/>
      <c r="B763" s="536" t="s">
        <v>601</v>
      </c>
      <c r="C763" s="547"/>
      <c r="D763" s="1205"/>
      <c r="E763" s="524"/>
      <c r="F763" s="556"/>
      <c r="G763" s="444"/>
      <c r="H763" s="444"/>
    </row>
    <row r="764" spans="1:8" ht="12.75" customHeight="1">
      <c r="A764" s="548"/>
      <c r="B764" s="536" t="s">
        <v>827</v>
      </c>
      <c r="C764" s="547"/>
      <c r="D764" s="1205"/>
      <c r="E764" s="524"/>
      <c r="F764" s="580"/>
      <c r="G764" s="444"/>
      <c r="H764" s="444"/>
    </row>
    <row r="765" spans="1:8" ht="12.75" customHeight="1" thickBot="1">
      <c r="A765" s="548"/>
      <c r="B765" s="537" t="s">
        <v>557</v>
      </c>
      <c r="C765" s="549"/>
      <c r="D765" s="1230"/>
      <c r="E765" s="1039"/>
      <c r="F765" s="615"/>
      <c r="G765" s="444"/>
      <c r="H765" s="444"/>
    </row>
    <row r="766" spans="1:8" ht="12.75" customHeight="1" thickBot="1">
      <c r="A766" s="551"/>
      <c r="B766" s="541" t="s">
        <v>631</v>
      </c>
      <c r="C766" s="552">
        <f>SUM(C760:C765)</f>
        <v>41000</v>
      </c>
      <c r="D766" s="1209">
        <f>SUM(D760:D765)</f>
        <v>72940</v>
      </c>
      <c r="E766" s="1042">
        <f>SUM(D766/C766)</f>
        <v>1.7790243902439025</v>
      </c>
      <c r="F766" s="614"/>
      <c r="G766" s="444"/>
      <c r="H766" s="444"/>
    </row>
    <row r="767" spans="1:8" ht="12.75" customHeight="1">
      <c r="A767" s="554">
        <v>3427</v>
      </c>
      <c r="B767" s="528" t="s">
        <v>493</v>
      </c>
      <c r="C767" s="529"/>
      <c r="D767" s="1204"/>
      <c r="E767" s="524"/>
      <c r="F767" s="580"/>
      <c r="G767" s="444"/>
      <c r="H767" s="444"/>
    </row>
    <row r="768" spans="1:8" ht="12.75" customHeight="1">
      <c r="A768" s="548"/>
      <c r="B768" s="532" t="s">
        <v>595</v>
      </c>
      <c r="C768" s="547"/>
      <c r="D768" s="1205">
        <v>5520</v>
      </c>
      <c r="E768" s="1043"/>
      <c r="F768" s="580"/>
      <c r="G768" s="444"/>
      <c r="H768" s="444"/>
    </row>
    <row r="769" spans="1:8" ht="12.75" customHeight="1">
      <c r="A769" s="548"/>
      <c r="B769" s="534" t="s">
        <v>835</v>
      </c>
      <c r="C769" s="547"/>
      <c r="D769" s="1205">
        <v>1341</v>
      </c>
      <c r="E769" s="1043"/>
      <c r="F769" s="718"/>
      <c r="G769" s="444"/>
      <c r="H769" s="444"/>
    </row>
    <row r="770" spans="1:8" ht="12.75" customHeight="1">
      <c r="A770" s="548"/>
      <c r="B770" s="535" t="s">
        <v>817</v>
      </c>
      <c r="C770" s="547">
        <v>14000</v>
      </c>
      <c r="D770" s="1205">
        <v>14139</v>
      </c>
      <c r="E770" s="1043">
        <f>SUM(D770/C770)</f>
        <v>1.0099285714285715</v>
      </c>
      <c r="F770" s="718"/>
      <c r="G770" s="444"/>
      <c r="H770" s="444"/>
    </row>
    <row r="771" spans="1:8" ht="12.75" customHeight="1">
      <c r="A771" s="548"/>
      <c r="B771" s="536" t="s">
        <v>601</v>
      </c>
      <c r="C771" s="547"/>
      <c r="D771" s="1205"/>
      <c r="E771" s="524"/>
      <c r="F771" s="556"/>
      <c r="G771" s="444"/>
      <c r="H771" s="444"/>
    </row>
    <row r="772" spans="1:8" ht="12.75" customHeight="1">
      <c r="A772" s="548"/>
      <c r="B772" s="536" t="s">
        <v>827</v>
      </c>
      <c r="C772" s="547"/>
      <c r="D772" s="1205"/>
      <c r="E772" s="524"/>
      <c r="F772" s="580"/>
      <c r="G772" s="444"/>
      <c r="H772" s="444"/>
    </row>
    <row r="773" spans="1:8" ht="12.75" customHeight="1" thickBot="1">
      <c r="A773" s="548"/>
      <c r="B773" s="537" t="s">
        <v>557</v>
      </c>
      <c r="C773" s="549"/>
      <c r="D773" s="1230"/>
      <c r="E773" s="1039"/>
      <c r="F773" s="613"/>
      <c r="G773" s="444"/>
      <c r="H773" s="444"/>
    </row>
    <row r="774" spans="1:8" ht="12.75" customHeight="1" thickBot="1">
      <c r="A774" s="551"/>
      <c r="B774" s="541" t="s">
        <v>631</v>
      </c>
      <c r="C774" s="552">
        <f>SUM(C768:C773)</f>
        <v>14000</v>
      </c>
      <c r="D774" s="1209">
        <f>SUM(D768:D773)</f>
        <v>21000</v>
      </c>
      <c r="E774" s="1042">
        <f>SUM(D774/C774)</f>
        <v>1.5</v>
      </c>
      <c r="F774" s="614"/>
      <c r="G774" s="444"/>
      <c r="H774" s="444"/>
    </row>
    <row r="775" spans="1:8" ht="12.75" customHeight="1">
      <c r="A775" s="84">
        <v>3428</v>
      </c>
      <c r="B775" s="567" t="s">
        <v>196</v>
      </c>
      <c r="C775" s="460"/>
      <c r="D775" s="1214"/>
      <c r="E775" s="524"/>
      <c r="F775" s="556"/>
      <c r="G775" s="444"/>
      <c r="H775" s="444"/>
    </row>
    <row r="776" spans="1:8" ht="12.75" customHeight="1">
      <c r="A776" s="463"/>
      <c r="B776" s="464" t="s">
        <v>595</v>
      </c>
      <c r="C776" s="375"/>
      <c r="D776" s="1215"/>
      <c r="E776" s="524"/>
      <c r="F776" s="556"/>
      <c r="G776" s="444"/>
      <c r="H776" s="444"/>
    </row>
    <row r="777" spans="1:8" ht="12.75" customHeight="1">
      <c r="A777" s="463"/>
      <c r="B777" s="210" t="s">
        <v>835</v>
      </c>
      <c r="C777" s="375"/>
      <c r="D777" s="1215"/>
      <c r="E777" s="524"/>
      <c r="F777" s="556"/>
      <c r="G777" s="444"/>
      <c r="H777" s="444"/>
    </row>
    <row r="778" spans="1:8" ht="12.75" customHeight="1">
      <c r="A778" s="463"/>
      <c r="B778" s="465" t="s">
        <v>817</v>
      </c>
      <c r="C778" s="375">
        <v>3000</v>
      </c>
      <c r="D778" s="1215">
        <v>3000</v>
      </c>
      <c r="E778" s="1043">
        <f>SUM(D778/C778)</f>
        <v>1</v>
      </c>
      <c r="F778" s="718"/>
      <c r="G778" s="444"/>
      <c r="H778" s="444"/>
    </row>
    <row r="779" spans="1:8" ht="12.75" customHeight="1">
      <c r="A779" s="463"/>
      <c r="B779" s="376" t="s">
        <v>601</v>
      </c>
      <c r="C779" s="375"/>
      <c r="D779" s="1215"/>
      <c r="E779" s="524"/>
      <c r="F779" s="718"/>
      <c r="G779" s="444"/>
      <c r="H779" s="444"/>
    </row>
    <row r="780" spans="1:8" ht="12.75" customHeight="1">
      <c r="A780" s="463"/>
      <c r="B780" s="376" t="s">
        <v>827</v>
      </c>
      <c r="C780" s="375"/>
      <c r="D780" s="1215"/>
      <c r="E780" s="524"/>
      <c r="F780" s="556"/>
      <c r="G780" s="444"/>
      <c r="H780" s="444"/>
    </row>
    <row r="781" spans="1:8" ht="12.75" customHeight="1" thickBot="1">
      <c r="A781" s="463"/>
      <c r="B781" s="537" t="s">
        <v>557</v>
      </c>
      <c r="C781" s="468"/>
      <c r="D781" s="1227"/>
      <c r="E781" s="524"/>
      <c r="F781" s="577"/>
      <c r="G781" s="444"/>
      <c r="H781" s="444"/>
    </row>
    <row r="782" spans="1:8" ht="12.75" customHeight="1" thickBot="1">
      <c r="A782" s="475"/>
      <c r="B782" s="541" t="s">
        <v>631</v>
      </c>
      <c r="C782" s="470">
        <f>SUM(C776:C781)</f>
        <v>3000</v>
      </c>
      <c r="D782" s="1218">
        <f>SUM(D776:D781)</f>
        <v>3000</v>
      </c>
      <c r="E782" s="1042">
        <f>SUM(D782/C782)</f>
        <v>1</v>
      </c>
      <c r="F782" s="560"/>
      <c r="G782" s="444"/>
      <c r="H782" s="444"/>
    </row>
    <row r="783" spans="1:8" ht="12.75" customHeight="1">
      <c r="A783" s="554">
        <v>3429</v>
      </c>
      <c r="B783" s="528" t="s">
        <v>475</v>
      </c>
      <c r="C783" s="529"/>
      <c r="D783" s="1204"/>
      <c r="E783" s="524"/>
      <c r="F783" s="580"/>
      <c r="G783" s="444"/>
      <c r="H783" s="444"/>
    </row>
    <row r="784" spans="1:8" ht="12.75" customHeight="1">
      <c r="A784" s="548"/>
      <c r="B784" s="532" t="s">
        <v>595</v>
      </c>
      <c r="C784" s="547"/>
      <c r="D784" s="1205"/>
      <c r="E784" s="524"/>
      <c r="F784" s="580"/>
      <c r="G784" s="444"/>
      <c r="H784" s="444"/>
    </row>
    <row r="785" spans="1:8" ht="12.75" customHeight="1">
      <c r="A785" s="548"/>
      <c r="B785" s="534" t="s">
        <v>835</v>
      </c>
      <c r="C785" s="547"/>
      <c r="D785" s="1205"/>
      <c r="E785" s="524"/>
      <c r="F785" s="580"/>
      <c r="G785" s="444"/>
      <c r="H785" s="444"/>
    </row>
    <row r="786" spans="1:8" ht="12.75" customHeight="1">
      <c r="A786" s="548"/>
      <c r="B786" s="535" t="s">
        <v>817</v>
      </c>
      <c r="C786" s="547">
        <v>2000</v>
      </c>
      <c r="D786" s="1205">
        <v>2000</v>
      </c>
      <c r="E786" s="1043">
        <f>SUM(D786/C786)</f>
        <v>1</v>
      </c>
      <c r="F786" s="719"/>
      <c r="G786" s="444"/>
      <c r="H786" s="444"/>
    </row>
    <row r="787" spans="1:8" ht="12.75" customHeight="1">
      <c r="A787" s="548"/>
      <c r="B787" s="536" t="s">
        <v>601</v>
      </c>
      <c r="C787" s="547"/>
      <c r="D787" s="1205"/>
      <c r="E787" s="524"/>
      <c r="F787" s="556"/>
      <c r="G787" s="444"/>
      <c r="H787" s="444"/>
    </row>
    <row r="788" spans="1:8" ht="12.75" customHeight="1">
      <c r="A788" s="548"/>
      <c r="B788" s="536" t="s">
        <v>827</v>
      </c>
      <c r="C788" s="547"/>
      <c r="D788" s="1205"/>
      <c r="E788" s="524"/>
      <c r="F788" s="580"/>
      <c r="G788" s="444"/>
      <c r="H788" s="444"/>
    </row>
    <row r="789" spans="1:8" ht="12.75" customHeight="1" thickBot="1">
      <c r="A789" s="548"/>
      <c r="B789" s="537" t="s">
        <v>557</v>
      </c>
      <c r="C789" s="549"/>
      <c r="D789" s="1230"/>
      <c r="E789" s="1039"/>
      <c r="F789" s="613"/>
      <c r="G789" s="444"/>
      <c r="H789" s="444"/>
    </row>
    <row r="790" spans="1:8" ht="12.75" customHeight="1" thickBot="1">
      <c r="A790" s="551"/>
      <c r="B790" s="541" t="s">
        <v>631</v>
      </c>
      <c r="C790" s="552">
        <f>SUM(C784:C789)</f>
        <v>2000</v>
      </c>
      <c r="D790" s="1209">
        <f>SUM(D784:D789)</f>
        <v>2000</v>
      </c>
      <c r="E790" s="1042">
        <f>SUM(D790/C790)</f>
        <v>1</v>
      </c>
      <c r="F790" s="614"/>
      <c r="G790" s="444"/>
      <c r="H790" s="444"/>
    </row>
    <row r="791" spans="1:8" ht="12.75" customHeight="1">
      <c r="A791" s="554">
        <v>3430</v>
      </c>
      <c r="B791" s="528" t="s">
        <v>484</v>
      </c>
      <c r="C791" s="529"/>
      <c r="D791" s="1204"/>
      <c r="E791" s="524"/>
      <c r="F791" s="580"/>
      <c r="G791" s="444"/>
      <c r="H791" s="444"/>
    </row>
    <row r="792" spans="1:8" ht="12.75" customHeight="1">
      <c r="A792" s="548"/>
      <c r="B792" s="532" t="s">
        <v>595</v>
      </c>
      <c r="C792" s="547"/>
      <c r="D792" s="1205"/>
      <c r="E792" s="524"/>
      <c r="F792" s="580"/>
      <c r="G792" s="444"/>
      <c r="H792" s="444"/>
    </row>
    <row r="793" spans="1:8" ht="12.75" customHeight="1">
      <c r="A793" s="548"/>
      <c r="B793" s="534" t="s">
        <v>835</v>
      </c>
      <c r="C793" s="547"/>
      <c r="D793" s="1205"/>
      <c r="E793" s="524"/>
      <c r="F793" s="580"/>
      <c r="G793" s="444"/>
      <c r="H793" s="444"/>
    </row>
    <row r="794" spans="1:8" ht="12.75" customHeight="1">
      <c r="A794" s="548"/>
      <c r="B794" s="535" t="s">
        <v>817</v>
      </c>
      <c r="C794" s="547">
        <v>100</v>
      </c>
      <c r="D794" s="1205"/>
      <c r="E794" s="1043">
        <f>SUM(D794/C794)</f>
        <v>0</v>
      </c>
      <c r="F794" s="719"/>
      <c r="G794" s="444"/>
      <c r="H794" s="444"/>
    </row>
    <row r="795" spans="1:8" ht="12.75" customHeight="1">
      <c r="A795" s="548"/>
      <c r="B795" s="536" t="s">
        <v>601</v>
      </c>
      <c r="C795" s="547"/>
      <c r="D795" s="1205"/>
      <c r="E795" s="524"/>
      <c r="F795" s="556"/>
      <c r="G795" s="444"/>
      <c r="H795" s="444"/>
    </row>
    <row r="796" spans="1:8" ht="12.75" customHeight="1">
      <c r="A796" s="548"/>
      <c r="B796" s="536" t="s">
        <v>827</v>
      </c>
      <c r="C796" s="547"/>
      <c r="D796" s="1205"/>
      <c r="E796" s="524"/>
      <c r="F796" s="580"/>
      <c r="G796" s="444"/>
      <c r="H796" s="444"/>
    </row>
    <row r="797" spans="1:8" ht="12.75" customHeight="1" thickBot="1">
      <c r="A797" s="548"/>
      <c r="B797" s="537" t="s">
        <v>557</v>
      </c>
      <c r="C797" s="549"/>
      <c r="D797" s="1230"/>
      <c r="E797" s="1039"/>
      <c r="F797" s="613"/>
      <c r="G797" s="444"/>
      <c r="H797" s="444"/>
    </row>
    <row r="798" spans="1:8" ht="12.75" customHeight="1" thickBot="1">
      <c r="A798" s="551"/>
      <c r="B798" s="541" t="s">
        <v>631</v>
      </c>
      <c r="C798" s="552">
        <f>SUM(C792:C797)</f>
        <v>100</v>
      </c>
      <c r="D798" s="1209">
        <f>SUM(D792:D797)</f>
        <v>0</v>
      </c>
      <c r="E798" s="1042">
        <f>SUM(D798/C798)</f>
        <v>0</v>
      </c>
      <c r="F798" s="614"/>
      <c r="G798" s="444"/>
      <c r="H798" s="444"/>
    </row>
    <row r="799" spans="1:8" ht="12.75" customHeight="1">
      <c r="A799" s="554">
        <v>3431</v>
      </c>
      <c r="B799" s="528" t="s">
        <v>676</v>
      </c>
      <c r="C799" s="529"/>
      <c r="D799" s="1204"/>
      <c r="E799" s="524"/>
      <c r="F799" s="580"/>
      <c r="G799" s="444"/>
      <c r="H799" s="444"/>
    </row>
    <row r="800" spans="1:8" ht="12.75" customHeight="1">
      <c r="A800" s="548"/>
      <c r="B800" s="532" t="s">
        <v>595</v>
      </c>
      <c r="C800" s="547"/>
      <c r="D800" s="1205"/>
      <c r="E800" s="524"/>
      <c r="F800" s="580"/>
      <c r="G800" s="444"/>
      <c r="H800" s="444"/>
    </row>
    <row r="801" spans="1:8" ht="12.75" customHeight="1">
      <c r="A801" s="548"/>
      <c r="B801" s="534" t="s">
        <v>835</v>
      </c>
      <c r="C801" s="547"/>
      <c r="D801" s="1205"/>
      <c r="E801" s="524"/>
      <c r="F801" s="580"/>
      <c r="G801" s="444"/>
      <c r="H801" s="444"/>
    </row>
    <row r="802" spans="1:8" ht="12.75" customHeight="1">
      <c r="A802" s="548"/>
      <c r="B802" s="535" t="s">
        <v>817</v>
      </c>
      <c r="C802" s="547">
        <v>5000</v>
      </c>
      <c r="D802" s="1205">
        <v>5000</v>
      </c>
      <c r="E802" s="1043">
        <f>SUM(D802/C802)</f>
        <v>1</v>
      </c>
      <c r="F802" s="719"/>
      <c r="G802" s="444"/>
      <c r="H802" s="444"/>
    </row>
    <row r="803" spans="1:8" ht="12.75" customHeight="1">
      <c r="A803" s="548"/>
      <c r="B803" s="536" t="s">
        <v>601</v>
      </c>
      <c r="C803" s="547"/>
      <c r="D803" s="1205"/>
      <c r="E803" s="524"/>
      <c r="F803" s="580"/>
      <c r="G803" s="444"/>
      <c r="H803" s="444"/>
    </row>
    <row r="804" spans="1:8" ht="12.75" customHeight="1">
      <c r="A804" s="548"/>
      <c r="B804" s="536" t="s">
        <v>827</v>
      </c>
      <c r="C804" s="547"/>
      <c r="D804" s="1205"/>
      <c r="E804" s="524"/>
      <c r="F804" s="580"/>
      <c r="G804" s="444"/>
      <c r="H804" s="444"/>
    </row>
    <row r="805" spans="1:8" ht="12.75" customHeight="1" thickBot="1">
      <c r="A805" s="548"/>
      <c r="B805" s="537" t="s">
        <v>557</v>
      </c>
      <c r="C805" s="549"/>
      <c r="D805" s="1230"/>
      <c r="E805" s="1039"/>
      <c r="F805" s="613"/>
      <c r="G805" s="444"/>
      <c r="H805" s="444"/>
    </row>
    <row r="806" spans="1:8" ht="12.75" customHeight="1" thickBot="1">
      <c r="A806" s="551"/>
      <c r="B806" s="541" t="s">
        <v>631</v>
      </c>
      <c r="C806" s="552">
        <f>SUM(C800:C805)</f>
        <v>5000</v>
      </c>
      <c r="D806" s="1209">
        <f>SUM(D800:D805)</f>
        <v>5000</v>
      </c>
      <c r="E806" s="1042">
        <f>SUM(D806/C806)</f>
        <v>1</v>
      </c>
      <c r="F806" s="614"/>
      <c r="G806" s="444"/>
      <c r="H806" s="444"/>
    </row>
    <row r="807" spans="1:8" ht="12.75" customHeight="1">
      <c r="A807" s="554">
        <v>3432</v>
      </c>
      <c r="B807" s="528" t="s">
        <v>952</v>
      </c>
      <c r="C807" s="529"/>
      <c r="D807" s="1204"/>
      <c r="E807" s="524"/>
      <c r="F807" s="580"/>
      <c r="G807" s="444"/>
      <c r="H807" s="444"/>
    </row>
    <row r="808" spans="1:8" ht="12.75" customHeight="1">
      <c r="A808" s="548"/>
      <c r="B808" s="532" t="s">
        <v>595</v>
      </c>
      <c r="C808" s="547"/>
      <c r="D808" s="1205"/>
      <c r="E808" s="524"/>
      <c r="F808" s="580"/>
      <c r="G808" s="444"/>
      <c r="H808" s="444"/>
    </row>
    <row r="809" spans="1:8" ht="12.75" customHeight="1">
      <c r="A809" s="548"/>
      <c r="B809" s="534" t="s">
        <v>835</v>
      </c>
      <c r="C809" s="547"/>
      <c r="D809" s="1205"/>
      <c r="E809" s="524"/>
      <c r="F809" s="719"/>
      <c r="G809" s="444"/>
      <c r="H809" s="444"/>
    </row>
    <row r="810" spans="1:8" ht="12.75" customHeight="1">
      <c r="A810" s="548"/>
      <c r="B810" s="535" t="s">
        <v>817</v>
      </c>
      <c r="C810" s="547">
        <v>5000</v>
      </c>
      <c r="D810" s="1205">
        <v>5000</v>
      </c>
      <c r="E810" s="1043">
        <f>SUM(D810/C810)</f>
        <v>1</v>
      </c>
      <c r="F810" s="556"/>
      <c r="G810" s="444"/>
      <c r="H810" s="444"/>
    </row>
    <row r="811" spans="1:8" ht="12.75" customHeight="1">
      <c r="A811" s="548"/>
      <c r="B811" s="536" t="s">
        <v>601</v>
      </c>
      <c r="C811" s="547"/>
      <c r="D811" s="1205"/>
      <c r="E811" s="524"/>
      <c r="F811" s="556"/>
      <c r="G811" s="444"/>
      <c r="H811" s="444"/>
    </row>
    <row r="812" spans="1:8" ht="12.75" customHeight="1">
      <c r="A812" s="548"/>
      <c r="B812" s="536" t="s">
        <v>827</v>
      </c>
      <c r="C812" s="547"/>
      <c r="D812" s="1205"/>
      <c r="E812" s="524"/>
      <c r="F812" s="580"/>
      <c r="G812" s="444"/>
      <c r="H812" s="444"/>
    </row>
    <row r="813" spans="1:8" ht="12.75" customHeight="1" thickBot="1">
      <c r="A813" s="548"/>
      <c r="B813" s="537" t="s">
        <v>557</v>
      </c>
      <c r="C813" s="549"/>
      <c r="D813" s="1230"/>
      <c r="E813" s="1039"/>
      <c r="F813" s="613"/>
      <c r="G813" s="444"/>
      <c r="H813" s="444"/>
    </row>
    <row r="814" spans="1:8" ht="12.75" customHeight="1" thickBot="1">
      <c r="A814" s="551"/>
      <c r="B814" s="541" t="s">
        <v>631</v>
      </c>
      <c r="C814" s="552">
        <f>SUM(C808:C813)</f>
        <v>5000</v>
      </c>
      <c r="D814" s="1209">
        <f>SUM(D808:D813)</f>
        <v>5000</v>
      </c>
      <c r="E814" s="1042">
        <f>SUM(D814/C814)</f>
        <v>1</v>
      </c>
      <c r="F814" s="614"/>
      <c r="G814" s="444"/>
      <c r="H814" s="444"/>
    </row>
    <row r="815" spans="1:8" ht="12.75" customHeight="1">
      <c r="A815" s="554">
        <v>3433</v>
      </c>
      <c r="B815" s="528" t="s">
        <v>167</v>
      </c>
      <c r="C815" s="529"/>
      <c r="D815" s="1204"/>
      <c r="E815" s="524"/>
      <c r="F815" s="580"/>
      <c r="G815" s="444"/>
      <c r="H815" s="444"/>
    </row>
    <row r="816" spans="1:8" ht="12.75" customHeight="1">
      <c r="A816" s="548"/>
      <c r="B816" s="532" t="s">
        <v>595</v>
      </c>
      <c r="C816" s="547"/>
      <c r="D816" s="1205"/>
      <c r="E816" s="524"/>
      <c r="F816" s="580"/>
      <c r="G816" s="444"/>
      <c r="H816" s="444"/>
    </row>
    <row r="817" spans="1:8" ht="12.75" customHeight="1">
      <c r="A817" s="548"/>
      <c r="B817" s="534" t="s">
        <v>835</v>
      </c>
      <c r="C817" s="547"/>
      <c r="D817" s="1205"/>
      <c r="E817" s="524"/>
      <c r="F817" s="580"/>
      <c r="G817" s="444"/>
      <c r="H817" s="444"/>
    </row>
    <row r="818" spans="1:8" ht="12.75" customHeight="1">
      <c r="A818" s="548"/>
      <c r="B818" s="535" t="s">
        <v>817</v>
      </c>
      <c r="C818" s="547">
        <v>3000</v>
      </c>
      <c r="D818" s="1205">
        <v>3000</v>
      </c>
      <c r="E818" s="1043">
        <f>SUM(D818/C818)</f>
        <v>1</v>
      </c>
      <c r="F818" s="719"/>
      <c r="G818" s="444"/>
      <c r="H818" s="444"/>
    </row>
    <row r="819" spans="1:8" ht="12.75" customHeight="1">
      <c r="A819" s="548"/>
      <c r="B819" s="536" t="s">
        <v>601</v>
      </c>
      <c r="C819" s="547"/>
      <c r="D819" s="1205"/>
      <c r="E819" s="524"/>
      <c r="F819" s="556"/>
      <c r="G819" s="444"/>
      <c r="H819" s="444"/>
    </row>
    <row r="820" spans="1:8" ht="12.75" customHeight="1">
      <c r="A820" s="548"/>
      <c r="B820" s="536" t="s">
        <v>827</v>
      </c>
      <c r="C820" s="547"/>
      <c r="D820" s="1205"/>
      <c r="E820" s="524"/>
      <c r="F820" s="580"/>
      <c r="G820" s="444"/>
      <c r="H820" s="444"/>
    </row>
    <row r="821" spans="1:8" ht="12.75" customHeight="1">
      <c r="A821" s="548"/>
      <c r="B821" s="536" t="s">
        <v>601</v>
      </c>
      <c r="C821" s="547"/>
      <c r="D821" s="1205"/>
      <c r="E821" s="524"/>
      <c r="F821" s="593"/>
      <c r="G821" s="444"/>
      <c r="H821" s="444"/>
    </row>
    <row r="822" spans="1:8" ht="12.75" customHeight="1" thickBot="1">
      <c r="A822" s="548"/>
      <c r="B822" s="537" t="s">
        <v>557</v>
      </c>
      <c r="C822" s="549"/>
      <c r="D822" s="1230"/>
      <c r="E822" s="1039"/>
      <c r="F822" s="613"/>
      <c r="G822" s="444"/>
      <c r="H822" s="444"/>
    </row>
    <row r="823" spans="1:8" ht="12.75" customHeight="1" thickBot="1">
      <c r="A823" s="551"/>
      <c r="B823" s="541" t="s">
        <v>631</v>
      </c>
      <c r="C823" s="552">
        <f>SUM(C816:C822)</f>
        <v>3000</v>
      </c>
      <c r="D823" s="1209">
        <f>SUM(D816:D822)</f>
        <v>3000</v>
      </c>
      <c r="E823" s="1042">
        <f>SUM(D823/C823)</f>
        <v>1</v>
      </c>
      <c r="F823" s="614"/>
      <c r="G823" s="444"/>
      <c r="H823" s="444"/>
    </row>
    <row r="824" spans="1:8" ht="12.75" customHeight="1">
      <c r="A824" s="554">
        <v>3434</v>
      </c>
      <c r="B824" s="528" t="s">
        <v>953</v>
      </c>
      <c r="C824" s="529"/>
      <c r="D824" s="1204"/>
      <c r="E824" s="524"/>
      <c r="F824" s="580"/>
      <c r="G824" s="444"/>
      <c r="H824" s="444"/>
    </row>
    <row r="825" spans="1:8" ht="12.75" customHeight="1">
      <c r="A825" s="548"/>
      <c r="B825" s="532" t="s">
        <v>595</v>
      </c>
      <c r="C825" s="547"/>
      <c r="D825" s="1205"/>
      <c r="E825" s="524"/>
      <c r="F825" s="580"/>
      <c r="G825" s="444"/>
      <c r="H825" s="444"/>
    </row>
    <row r="826" spans="1:8" ht="12.75" customHeight="1">
      <c r="A826" s="548"/>
      <c r="B826" s="534" t="s">
        <v>835</v>
      </c>
      <c r="C826" s="547"/>
      <c r="D826" s="1205"/>
      <c r="E826" s="524"/>
      <c r="F826" s="719"/>
      <c r="G826" s="444"/>
      <c r="H826" s="444"/>
    </row>
    <row r="827" spans="1:8" ht="12.75" customHeight="1">
      <c r="A827" s="548"/>
      <c r="B827" s="535" t="s">
        <v>817</v>
      </c>
      <c r="C827" s="547">
        <v>3000</v>
      </c>
      <c r="D827" s="1205">
        <v>3000</v>
      </c>
      <c r="E827" s="1043">
        <f>SUM(D827/C827)</f>
        <v>1</v>
      </c>
      <c r="F827" s="556"/>
      <c r="G827" s="444"/>
      <c r="H827" s="444"/>
    </row>
    <row r="828" spans="1:8" ht="12.75" customHeight="1">
      <c r="A828" s="548"/>
      <c r="B828" s="536" t="s">
        <v>601</v>
      </c>
      <c r="C828" s="547"/>
      <c r="D828" s="1205"/>
      <c r="E828" s="524"/>
      <c r="F828" s="556"/>
      <c r="G828" s="444"/>
      <c r="H828" s="444"/>
    </row>
    <row r="829" spans="1:8" ht="12.75" customHeight="1">
      <c r="A829" s="548"/>
      <c r="B829" s="536" t="s">
        <v>827</v>
      </c>
      <c r="C829" s="547"/>
      <c r="D829" s="1205"/>
      <c r="E829" s="524"/>
      <c r="F829" s="580"/>
      <c r="G829" s="444"/>
      <c r="H829" s="444"/>
    </row>
    <row r="830" spans="1:8" ht="12.75" customHeight="1" thickBot="1">
      <c r="A830" s="548"/>
      <c r="B830" s="537" t="s">
        <v>557</v>
      </c>
      <c r="C830" s="549"/>
      <c r="D830" s="1230"/>
      <c r="E830" s="1039"/>
      <c r="F830" s="613"/>
      <c r="G830" s="444"/>
      <c r="H830" s="444"/>
    </row>
    <row r="831" spans="1:8" ht="12.75" customHeight="1" thickBot="1">
      <c r="A831" s="551"/>
      <c r="B831" s="541" t="s">
        <v>631</v>
      </c>
      <c r="C831" s="552">
        <f>SUM(C825:C830)</f>
        <v>3000</v>
      </c>
      <c r="D831" s="1209">
        <f>SUM(D825:D830)</f>
        <v>3000</v>
      </c>
      <c r="E831" s="1042">
        <f>SUM(D831/C831)</f>
        <v>1</v>
      </c>
      <c r="F831" s="614"/>
      <c r="G831" s="444"/>
      <c r="H831" s="444"/>
    </row>
    <row r="832" spans="1:8" ht="12" customHeight="1">
      <c r="A832" s="554">
        <v>3435</v>
      </c>
      <c r="B832" s="564" t="s">
        <v>954</v>
      </c>
      <c r="C832" s="529"/>
      <c r="D832" s="1204"/>
      <c r="E832" s="524"/>
      <c r="F832" s="616"/>
      <c r="G832" s="444"/>
      <c r="H832" s="444"/>
    </row>
    <row r="833" spans="1:8" ht="12.75" customHeight="1">
      <c r="A833" s="554"/>
      <c r="B833" s="532" t="s">
        <v>595</v>
      </c>
      <c r="C833" s="529"/>
      <c r="D833" s="1204"/>
      <c r="E833" s="524"/>
      <c r="F833" s="617"/>
      <c r="G833" s="444"/>
      <c r="H833" s="444"/>
    </row>
    <row r="834" spans="1:8" ht="12.75" customHeight="1">
      <c r="A834" s="554"/>
      <c r="B834" s="534" t="s">
        <v>835</v>
      </c>
      <c r="C834" s="529"/>
      <c r="D834" s="1204"/>
      <c r="E834" s="524"/>
      <c r="F834" s="719"/>
      <c r="G834" s="444"/>
      <c r="H834" s="444"/>
    </row>
    <row r="835" spans="1:8" ht="12.75" customHeight="1">
      <c r="A835" s="554"/>
      <c r="B835" s="535" t="s">
        <v>817</v>
      </c>
      <c r="C835" s="547">
        <v>1500</v>
      </c>
      <c r="D835" s="1205">
        <v>1500</v>
      </c>
      <c r="E835" s="1043">
        <f>SUM(D835/C835)</f>
        <v>1</v>
      </c>
      <c r="F835" s="617"/>
      <c r="G835" s="444"/>
      <c r="H835" s="444"/>
    </row>
    <row r="836" spans="1:8" ht="12.75" customHeight="1">
      <c r="A836" s="554"/>
      <c r="B836" s="536" t="s">
        <v>601</v>
      </c>
      <c r="C836" s="547"/>
      <c r="D836" s="1205"/>
      <c r="E836" s="524"/>
      <c r="F836" s="593"/>
      <c r="G836" s="444"/>
      <c r="H836" s="444"/>
    </row>
    <row r="837" spans="1:8" ht="12.75" customHeight="1">
      <c r="A837" s="554"/>
      <c r="B837" s="536" t="s">
        <v>827</v>
      </c>
      <c r="C837" s="529"/>
      <c r="D837" s="1204"/>
      <c r="E837" s="524"/>
      <c r="F837" s="617"/>
      <c r="G837" s="444"/>
      <c r="H837" s="444"/>
    </row>
    <row r="838" spans="1:8" ht="14.25" customHeight="1" thickBot="1">
      <c r="A838" s="554"/>
      <c r="B838" s="537" t="s">
        <v>557</v>
      </c>
      <c r="C838" s="715"/>
      <c r="D838" s="1231"/>
      <c r="E838" s="1039"/>
      <c r="F838" s="617"/>
      <c r="G838" s="444"/>
      <c r="H838" s="444"/>
    </row>
    <row r="839" spans="1:8" ht="14.25" customHeight="1" thickBot="1">
      <c r="A839" s="551"/>
      <c r="B839" s="541" t="s">
        <v>631</v>
      </c>
      <c r="C839" s="552">
        <f>SUM(C833:C838)</f>
        <v>1500</v>
      </c>
      <c r="D839" s="1209">
        <f>SUM(D833:D838)</f>
        <v>1500</v>
      </c>
      <c r="E839" s="1042">
        <f>SUM(D839/C839)</f>
        <v>1</v>
      </c>
      <c r="F839" s="614"/>
      <c r="G839" s="444"/>
      <c r="H839" s="444"/>
    </row>
    <row r="840" spans="1:8" ht="12.75" customHeight="1">
      <c r="A840" s="554">
        <v>3451</v>
      </c>
      <c r="B840" s="528" t="s">
        <v>620</v>
      </c>
      <c r="C840" s="529"/>
      <c r="D840" s="1204"/>
      <c r="E840" s="524"/>
      <c r="F840" s="593"/>
      <c r="G840" s="444"/>
      <c r="H840" s="444"/>
    </row>
    <row r="841" spans="1:8" ht="12.75" customHeight="1">
      <c r="A841" s="548"/>
      <c r="B841" s="532" t="s">
        <v>595</v>
      </c>
      <c r="C841" s="547"/>
      <c r="D841" s="1205"/>
      <c r="E841" s="524"/>
      <c r="F841" s="580"/>
      <c r="G841" s="444"/>
      <c r="H841" s="444"/>
    </row>
    <row r="842" spans="1:8" ht="12.75" customHeight="1">
      <c r="A842" s="548"/>
      <c r="B842" s="534" t="s">
        <v>835</v>
      </c>
      <c r="C842" s="547"/>
      <c r="D842" s="1205"/>
      <c r="E842" s="524"/>
      <c r="F842" s="579"/>
      <c r="G842" s="444"/>
      <c r="H842" s="444"/>
    </row>
    <row r="843" spans="1:8" ht="12.75" customHeight="1">
      <c r="A843" s="548"/>
      <c r="B843" s="535" t="s">
        <v>817</v>
      </c>
      <c r="C843" s="547">
        <v>1500</v>
      </c>
      <c r="D843" s="1205">
        <v>1500</v>
      </c>
      <c r="E843" s="1043">
        <f>SUM(D843/C843)</f>
        <v>1</v>
      </c>
      <c r="F843" s="727"/>
      <c r="G843" s="444"/>
      <c r="H843" s="444"/>
    </row>
    <row r="844" spans="1:8" ht="12.75" customHeight="1">
      <c r="A844" s="548"/>
      <c r="B844" s="536" t="s">
        <v>601</v>
      </c>
      <c r="C844" s="547"/>
      <c r="D844" s="1205"/>
      <c r="E844" s="524"/>
      <c r="F844" s="727"/>
      <c r="G844" s="444"/>
      <c r="H844" s="444"/>
    </row>
    <row r="845" spans="1:8" ht="12.75" customHeight="1">
      <c r="A845" s="548"/>
      <c r="B845" s="536" t="s">
        <v>827</v>
      </c>
      <c r="C845" s="547"/>
      <c r="D845" s="1205"/>
      <c r="E845" s="524"/>
      <c r="F845" s="580"/>
      <c r="G845" s="444"/>
      <c r="H845" s="444"/>
    </row>
    <row r="846" spans="1:8" ht="12.75" customHeight="1" thickBot="1">
      <c r="A846" s="548"/>
      <c r="B846" s="537" t="s">
        <v>557</v>
      </c>
      <c r="C846" s="549"/>
      <c r="D846" s="1230"/>
      <c r="E846" s="1039"/>
      <c r="F846" s="613"/>
      <c r="G846" s="444"/>
      <c r="H846" s="444"/>
    </row>
    <row r="847" spans="1:8" ht="12.75" customHeight="1" thickBot="1">
      <c r="A847" s="551"/>
      <c r="B847" s="541" t="s">
        <v>631</v>
      </c>
      <c r="C847" s="552">
        <f>SUM(C841:C846)</f>
        <v>1500</v>
      </c>
      <c r="D847" s="1209">
        <f>SUM(D841:D846)</f>
        <v>1500</v>
      </c>
      <c r="E847" s="1042">
        <f>SUM(D847/C847)</f>
        <v>1</v>
      </c>
      <c r="F847" s="614"/>
      <c r="G847" s="444"/>
      <c r="H847" s="444"/>
    </row>
    <row r="848" spans="1:8" ht="12.75" customHeight="1">
      <c r="A848" s="554">
        <v>3452</v>
      </c>
      <c r="B848" s="528" t="s">
        <v>478</v>
      </c>
      <c r="C848" s="529"/>
      <c r="D848" s="1204"/>
      <c r="E848" s="524"/>
      <c r="F848" s="580"/>
      <c r="G848" s="444"/>
      <c r="H848" s="444"/>
    </row>
    <row r="849" spans="1:8" ht="12.75" customHeight="1">
      <c r="A849" s="548"/>
      <c r="B849" s="532" t="s">
        <v>595</v>
      </c>
      <c r="C849" s="547"/>
      <c r="D849" s="1205"/>
      <c r="E849" s="524"/>
      <c r="F849" s="580"/>
      <c r="G849" s="444"/>
      <c r="H849" s="444"/>
    </row>
    <row r="850" spans="1:8" ht="12.75" customHeight="1">
      <c r="A850" s="548"/>
      <c r="B850" s="534" t="s">
        <v>835</v>
      </c>
      <c r="C850" s="547"/>
      <c r="D850" s="1205"/>
      <c r="E850" s="524"/>
      <c r="F850" s="579"/>
      <c r="G850" s="444"/>
      <c r="H850" s="444"/>
    </row>
    <row r="851" spans="1:8" ht="12.75" customHeight="1">
      <c r="A851" s="548"/>
      <c r="B851" s="535" t="s">
        <v>817</v>
      </c>
      <c r="C851" s="547"/>
      <c r="D851" s="1205"/>
      <c r="E851" s="1043"/>
      <c r="F851" s="579"/>
      <c r="G851" s="444"/>
      <c r="H851" s="444"/>
    </row>
    <row r="852" spans="1:8" ht="12.75" customHeight="1">
      <c r="A852" s="548"/>
      <c r="B852" s="536" t="s">
        <v>601</v>
      </c>
      <c r="C852" s="547"/>
      <c r="D852" s="1205"/>
      <c r="E852" s="1043"/>
      <c r="F852" s="580"/>
      <c r="G852" s="444"/>
      <c r="H852" s="444"/>
    </row>
    <row r="853" spans="1:8" ht="12.75" customHeight="1">
      <c r="A853" s="548"/>
      <c r="B853" s="536" t="s">
        <v>827</v>
      </c>
      <c r="C853" s="547"/>
      <c r="D853" s="1205"/>
      <c r="E853" s="1043"/>
      <c r="F853" s="580"/>
      <c r="G853" s="444"/>
      <c r="H853" s="444"/>
    </row>
    <row r="854" spans="1:8" ht="12.75" customHeight="1" thickBot="1">
      <c r="A854" s="548"/>
      <c r="B854" s="537" t="s">
        <v>779</v>
      </c>
      <c r="C854" s="549">
        <v>2707</v>
      </c>
      <c r="D854" s="1230">
        <v>1000</v>
      </c>
      <c r="E854" s="1043">
        <f>SUM(D854/C854)</f>
        <v>0.3694126339120798</v>
      </c>
      <c r="F854" s="613"/>
      <c r="G854" s="444"/>
      <c r="H854" s="444"/>
    </row>
    <row r="855" spans="1:8" ht="12.75" customHeight="1" thickBot="1">
      <c r="A855" s="551"/>
      <c r="B855" s="541" t="s">
        <v>631</v>
      </c>
      <c r="C855" s="552">
        <f>SUM(C849:C854)</f>
        <v>2707</v>
      </c>
      <c r="D855" s="1209">
        <f>SUM(D849:D854)</f>
        <v>1000</v>
      </c>
      <c r="E855" s="1042">
        <f>SUM(D855/C855)</f>
        <v>0.3694126339120798</v>
      </c>
      <c r="F855" s="614"/>
      <c r="G855" s="444"/>
      <c r="H855" s="444"/>
    </row>
    <row r="856" spans="1:8" ht="12" customHeight="1">
      <c r="A856" s="452">
        <v>3600</v>
      </c>
      <c r="B856" s="567" t="s">
        <v>511</v>
      </c>
      <c r="C856" s="460"/>
      <c r="D856" s="1214"/>
      <c r="E856" s="524"/>
      <c r="F856" s="555"/>
      <c r="G856" s="444"/>
      <c r="H856" s="444"/>
    </row>
    <row r="857" spans="1:8" ht="12" customHeight="1">
      <c r="A857" s="452"/>
      <c r="B857" s="483" t="s">
        <v>531</v>
      </c>
      <c r="C857" s="460"/>
      <c r="D857" s="1214"/>
      <c r="E857" s="524"/>
      <c r="F857" s="555"/>
      <c r="G857" s="444"/>
      <c r="H857" s="444"/>
    </row>
    <row r="858" spans="1:8" ht="12" customHeight="1">
      <c r="A858" s="368"/>
      <c r="B858" s="464" t="s">
        <v>595</v>
      </c>
      <c r="C858" s="375">
        <f>SUM(C11+C28+C36+C45+C55+C63+C71+C89+C97+C105+C113+C121+C138+C146+C154+C162+C170+C187+C195+C203+C211+C220+C228+C237+C245+C253+C261+C269+C278+C286+C294+C302+C313+C322+C331+C339+C347+C355+C391+C400+C408+C416+C424+C464+C482+C491+C499+C507+C515+C523+C532+C540+C548+C556+C564+C572+C588+C596+C604+C613+C621+C629+C637+C645+C679+C687+C695+C703+C711+C719+C728+C736+C744+C752+C760+C768+C776+C784+C792+C800+C808+C816+C825+C833+C841+C849)</f>
        <v>114344</v>
      </c>
      <c r="D858" s="1215">
        <f>SUM(D11+D28+D36+D45+D55+D63+D71+D89+D97+D105+D113+D121+D138+D146+D154+D162+D170+D187+D195+D203+D211+D220+D228+D237+D245+D253+D261+D269+D278+D286+D294+D302+D313+D322+D331+D339+D347+D355+D391+D400+D408+D416+D424+D464+D482+D491+D499+D507+D515+D523+D532+D540+D548+D556+D564+D572+D588+D596+D604+D613+D621+D629+D637+D645+D679+D687+D695+D703+D711+D719+D728+D736+D744+D752+D760+D768+D776+D784+D792+D800+D808+D816+D825+D833+D841+D849+D178+D669)</f>
        <v>130064</v>
      </c>
      <c r="E858" s="1043">
        <f aca="true" t="shared" si="0" ref="E858:E863">SUM(D858/C858)</f>
        <v>1.1374798852585182</v>
      </c>
      <c r="F858" s="525"/>
      <c r="G858" s="444"/>
      <c r="H858" s="444"/>
    </row>
    <row r="859" spans="1:8" ht="12" customHeight="1">
      <c r="A859" s="368"/>
      <c r="B859" s="376" t="s">
        <v>589</v>
      </c>
      <c r="C859" s="375">
        <f>SUM(C12+C29+C37+C46+C56+C64+C72+C90+C98+C106+C114+C122+C139+C147+C155+C163+C171+C188+C196+C204+C212+C221+C229+C238+C246+C254+C262+C270+C279+C287+C295+C303+C314+C323+C332+C340+C348+C356+C392+C401+C409+C417+C425+C465+C483+C492+C500+C508+C516+C524+C533+C541+C549+C557+C565+C573+C589+C597+C605+C614+C622+C630+C638+C646+C680+C688+C696+C704+C712+C720+C729+C737+C745+C753+C761+C769+C777+C785+C793+C801+C809+C817+C826+C834+C842+C850)</f>
        <v>31051</v>
      </c>
      <c r="D859" s="1215">
        <f>SUM(D12+D29+D37+D46+D56+D64+D72+D90+D98+D106+D114+D122+D139+D147+D155+D163+D171+D188+D196+D204+D212+D221+D229+D238+D246+D254+D262+D270+D279+D287+D295+D303+D314+D323+D332+D340+D348+D356+D392+D401+D409+D417+D425+D465+D483+D492+D500+D508+D516+D524+D533+D541+D549+D557+D565+D573+D589+D597+D605+D614+D622+D630+D638+D646+D680+D688+D696+D704+D712+D720+D729+D737+D745+D753+D761+D769+D777+D785+D793+D801+D809+D817+D826+D834+D842+D850+D179+D670)</f>
        <v>39306</v>
      </c>
      <c r="E859" s="1043">
        <f t="shared" si="0"/>
        <v>1.2658529515957617</v>
      </c>
      <c r="F859" s="525"/>
      <c r="G859" s="489"/>
      <c r="H859" s="444"/>
    </row>
    <row r="860" spans="1:8" ht="12" customHeight="1">
      <c r="A860" s="368"/>
      <c r="B860" s="376" t="s">
        <v>832</v>
      </c>
      <c r="C860" s="375">
        <f>SUM(C13+C30+C38+C47+C57+C65+C73+C91+C99+C107+C115+C123+C140+C148+C156+C164+C172+C189+C197+C205+C213+C222+C230+C239+C247+C255+C263+C271+C280+C288+C296+C304+C315+C324+C333+C341+C349+C357+C393+C402+C410+C418+C426+C466+C484+C493+C501+C509+C517+C525+C534+C542+C550+C558+C566+C574+C590+C598+C606+C615+C623+C631+C639+C647+C681+C689+C697+C705+C713+C721+C730+C738+C746+C754+C762+C770+C778+C786+C794+C802+C810+C818+C827+C835+C843+C851+C582+C655+C663+C131+C671)</f>
        <v>2785259</v>
      </c>
      <c r="D860" s="1215">
        <f>SUM(D13+D30+D38+D47+D57+D65+D73+D91+D99+D107+D115+D123+D140+D148+D156+D164+D172+D189+D197+D205+D213+D222+D230+D239+D247+D255+D263+D271+D280+D288+D296+D304+D315+D324+D333+D341+D349+D357+D393+D402+D410+D418+D426+D466+D484+D493+D501+D509+D517+D525+D534+D542+D550+D558+D566+D574+D590+D598+D606+D615+D623+D631+D639+D647+D681+D689+D697+D705+D713+D721+D730+D738+D746+D754+D762+D770+D778+D786+D794+D802+D810+D818+D827+D835+D843+D851+D582+D655+D663+D131+D671+D442+D434+D458+D180+D375+D475+D21+D81)</f>
        <v>2821599</v>
      </c>
      <c r="E860" s="1043">
        <f t="shared" si="0"/>
        <v>1.0130472605958727</v>
      </c>
      <c r="F860" s="605"/>
      <c r="G860" s="444"/>
      <c r="H860" s="444"/>
    </row>
    <row r="861" spans="1:8" ht="12" customHeight="1">
      <c r="A861" s="368"/>
      <c r="B861" s="210" t="s">
        <v>601</v>
      </c>
      <c r="C861" s="375">
        <f>SUM(C14+C31+C39+C48+C58+C66+C74+C92+C100+C108+C116+C124+C141+C149+C157+C165+C173+C190+C198+C206+C214+C223+C231+C240+C248+C256+C264+C272+C281+C289+C297+C305+C316+C325+C334+C342+C350+C358+C394+C403+C411+C419+C427+C467+C485+C494+C502+C510+C518+C526+C535+C543+C551+C559+C567+C575+C591+C599+C607+C616+C624+C632+C640+C648+C682+C690+C698+C706+C714+C722+C731+C739+C747+C755+C763+C771+C779+C787+C795+C803+C811+C819+C828+C836+C844+C852+C367+C376+C385+C443+C435+C451+C459)</f>
        <v>283825</v>
      </c>
      <c r="D861" s="1215">
        <f>SUM(D14+D31+D39+D48+D58+D66+D74+D92+D100+D108+D116+D124+D141+D149+D157+D165+D173+D190+D198+D206+D214+D223+D231+D240+D248+D256+D264+D272+D281+D289+D297+D305+D316+D325+D334+D342+D350+D358+D394+D403+D411+D419+D427+D467+D485+D494+D502+D510+D518+D526+D535+D543+D551+D559+D567+D575+D591+D599+D607+D616+D624+D632+D640+D648+D682+D690+D698+D706+D714+D722+D731+D739+D747+D755+D763+D771+D779+D787+D795+D803+D811+D819+D828+D836+D844+D852+D367+D376+D385+D443+D435+D451+D459+D476)</f>
        <v>220705</v>
      </c>
      <c r="E861" s="1043">
        <f t="shared" si="0"/>
        <v>0.7776094424381221</v>
      </c>
      <c r="F861" s="605"/>
      <c r="G861" s="444"/>
      <c r="H861" s="444"/>
    </row>
    <row r="862" spans="1:8" ht="12" customHeight="1" thickBot="1">
      <c r="A862" s="368"/>
      <c r="B862" s="618" t="s">
        <v>827</v>
      </c>
      <c r="C862" s="585">
        <f>SUM(C15+C32+C40+C49+C59+C67+C75+C93+C101+C109+C117+C125+C142+C150+C158+C166+C174+C191+C199+C207+C215+C224+C232+C241+C249+C257+C265+C273+C282+C290+C298+C306+C317+C326+C335+C343+C351+C359+C386+C395+C404+C412+C420+C428+C468+C486+C495+C503+C511+C519+C527+C536+C544+C552+C560+C568+C576+C592+C600+C608+C617+C625+C633+C641+C649+C683+C691+C699+C707+C715+C723+C732+C740+C748+C756+C764+C772+C780+C788+C796+C804+C812+C820+C829+C837+C845+C853+C182)</f>
        <v>133200</v>
      </c>
      <c r="D862" s="1216">
        <f>SUM(D15+D32+D40+D49+D59+D67+D75+D93+D101+D109+D117+D125+D142+D150+D158+D166+D174+D191+D199+D207+D215+D224+D232+D241+D249+D257+D265+D273+D282+D290+D298+D326+D335+D343+D351+D359+D386+D395+D404+D412+D420+D428+D468+D486+D495+D503+D511+D519+D527+D536+D544+D552+D560+D568+D576+D592+D600+D608+D617+D625+D633+D641+D649+D683+D691+D699+D707+D715+D723+D732+D740+D748+D756+D764+D772+D780+D788+D796+D804+D812+D820+D829+D837+D845+D853+D182+D657+D673)</f>
        <v>117750</v>
      </c>
      <c r="E862" s="1041">
        <f t="shared" si="0"/>
        <v>0.884009009009009</v>
      </c>
      <c r="F862" s="558"/>
      <c r="G862" s="444"/>
      <c r="H862" s="444"/>
    </row>
    <row r="863" spans="1:8" ht="12" customHeight="1" thickBot="1">
      <c r="A863" s="368"/>
      <c r="B863" s="619" t="s">
        <v>520</v>
      </c>
      <c r="C863" s="620">
        <f>SUM(C858:C862)</f>
        <v>3347679</v>
      </c>
      <c r="D863" s="1232">
        <f>SUM(D858:D862)</f>
        <v>3329424</v>
      </c>
      <c r="E863" s="1040">
        <f t="shared" si="0"/>
        <v>0.9945469682129021</v>
      </c>
      <c r="F863" s="577"/>
      <c r="G863" s="444"/>
      <c r="H863" s="444"/>
    </row>
    <row r="864" spans="1:8" ht="12" customHeight="1">
      <c r="A864" s="368"/>
      <c r="B864" s="621" t="s">
        <v>532</v>
      </c>
      <c r="C864" s="375"/>
      <c r="D864" s="1215"/>
      <c r="E864" s="1038"/>
      <c r="F864" s="555"/>
      <c r="G864" s="444"/>
      <c r="H864" s="444"/>
    </row>
    <row r="865" spans="1:8" ht="12" customHeight="1">
      <c r="A865" s="368"/>
      <c r="B865" s="376" t="s">
        <v>774</v>
      </c>
      <c r="C865" s="375">
        <f>SUM(C216+C307+C854+C33+C76+C200+C692+C318)</f>
        <v>129707</v>
      </c>
      <c r="D865" s="1215">
        <f>SUM(D216+D307+D854+D33+D200+D692+D318+D327+D151+D733+D274+D84)</f>
        <v>276764</v>
      </c>
      <c r="E865" s="1043">
        <f>SUM(D865/C865)</f>
        <v>2.1337630197290816</v>
      </c>
      <c r="F865" s="555"/>
      <c r="G865" s="444"/>
      <c r="H865" s="444"/>
    </row>
    <row r="866" spans="1:8" ht="12" customHeight="1">
      <c r="A866" s="368"/>
      <c r="B866" s="376" t="s">
        <v>775</v>
      </c>
      <c r="C866" s="375"/>
      <c r="D866" s="1215">
        <f>SUM(D85)</f>
        <v>4000</v>
      </c>
      <c r="E866" s="1043"/>
      <c r="F866" s="525"/>
      <c r="G866" s="444"/>
      <c r="H866" s="444"/>
    </row>
    <row r="867" spans="1:8" ht="12" customHeight="1" thickBot="1">
      <c r="A867" s="368"/>
      <c r="B867" s="618" t="s">
        <v>867</v>
      </c>
      <c r="C867" s="585">
        <f>SUM(C60+C208+C217+C266+C151)</f>
        <v>480000</v>
      </c>
      <c r="D867" s="1216">
        <f>SUM(D60+D208+D217+D266+D159+D336+D658+D674)</f>
        <v>652500</v>
      </c>
      <c r="E867" s="1041">
        <f>SUM(D867/C867)</f>
        <v>1.359375</v>
      </c>
      <c r="F867" s="577"/>
      <c r="G867" s="444"/>
      <c r="H867" s="444"/>
    </row>
    <row r="868" spans="1:8" ht="12" customHeight="1" thickBot="1">
      <c r="A868" s="368"/>
      <c r="B868" s="619" t="s">
        <v>527</v>
      </c>
      <c r="C868" s="620">
        <f>SUM(C865:C867)</f>
        <v>609707</v>
      </c>
      <c r="D868" s="1232">
        <f>SUM(D865:D867)</f>
        <v>933264</v>
      </c>
      <c r="E868" s="1042">
        <f>SUM(D868/C868)</f>
        <v>1.530676210048433</v>
      </c>
      <c r="F868" s="577"/>
      <c r="G868" s="444"/>
      <c r="H868" s="444"/>
    </row>
    <row r="869" spans="1:8" ht="16.5" customHeight="1" thickBot="1">
      <c r="A869" s="454"/>
      <c r="B869" s="469" t="s">
        <v>784</v>
      </c>
      <c r="C869" s="983">
        <f>SUM(C868+C863)</f>
        <v>3957386</v>
      </c>
      <c r="D869" s="1233">
        <f>SUM(D868+D863)</f>
        <v>4262688</v>
      </c>
      <c r="E869" s="1042">
        <f>SUM(D869/C869)</f>
        <v>1.077147389716343</v>
      </c>
      <c r="F869" s="560"/>
      <c r="G869" s="444"/>
      <c r="H869" s="444"/>
    </row>
    <row r="870" ht="12">
      <c r="F870" s="623"/>
    </row>
    <row r="871" ht="12">
      <c r="F871" s="623"/>
    </row>
    <row r="872" spans="2:6" ht="12" hidden="1">
      <c r="B872" s="444" t="s">
        <v>551</v>
      </c>
      <c r="C872" s="624"/>
      <c r="D872" s="624"/>
      <c r="F872" s="623"/>
    </row>
    <row r="873" ht="12">
      <c r="F873" s="623"/>
    </row>
    <row r="874" ht="12">
      <c r="F874" s="623"/>
    </row>
    <row r="875" ht="12">
      <c r="F875" s="623"/>
    </row>
    <row r="876" ht="12">
      <c r="F876" s="623"/>
    </row>
    <row r="877" ht="12">
      <c r="F877" s="623"/>
    </row>
    <row r="878" ht="12">
      <c r="F878" s="623"/>
    </row>
    <row r="879" ht="12">
      <c r="F879" s="623"/>
    </row>
    <row r="880" ht="12">
      <c r="F880" s="623"/>
    </row>
    <row r="881" ht="12">
      <c r="F881" s="623"/>
    </row>
    <row r="882" ht="12">
      <c r="F882" s="623"/>
    </row>
    <row r="883" ht="12">
      <c r="F883" s="623"/>
    </row>
    <row r="884" ht="12">
      <c r="F884" s="623"/>
    </row>
    <row r="885" ht="12">
      <c r="F885" s="623"/>
    </row>
    <row r="886" ht="12">
      <c r="F886" s="623"/>
    </row>
    <row r="887" ht="12">
      <c r="F887" s="623"/>
    </row>
    <row r="888" ht="12">
      <c r="F888" s="623"/>
    </row>
    <row r="889" ht="12">
      <c r="F889" s="623"/>
    </row>
    <row r="890" ht="12">
      <c r="F890" s="623"/>
    </row>
    <row r="891" ht="12">
      <c r="F891" s="623"/>
    </row>
    <row r="892" ht="12">
      <c r="F892" s="623"/>
    </row>
    <row r="893" ht="12">
      <c r="F893" s="623"/>
    </row>
    <row r="894" ht="12">
      <c r="F894" s="623"/>
    </row>
    <row r="895" ht="12">
      <c r="F895" s="623"/>
    </row>
    <row r="896" ht="12">
      <c r="F896" s="623"/>
    </row>
    <row r="897" ht="12">
      <c r="F897" s="623"/>
    </row>
    <row r="898" ht="12">
      <c r="F898" s="623"/>
    </row>
    <row r="899" ht="12">
      <c r="F899" s="623"/>
    </row>
  </sheetData>
  <sheetProtection/>
  <mergeCells count="5">
    <mergeCell ref="A1:G1"/>
    <mergeCell ref="A2:G2"/>
    <mergeCell ref="E5:E7"/>
    <mergeCell ref="C5:C7"/>
    <mergeCell ref="D5:D7"/>
  </mergeCells>
  <printOptions horizontalCentered="1"/>
  <pageMargins left="0" right="0" top="0.3937007874015748" bottom="0.1968503937007874" header="0.1968503937007874" footer="0"/>
  <pageSetup firstPageNumber="26" useFirstPageNumber="1" horizontalDpi="600" verticalDpi="600" orientation="landscape" paperSize="9" scale="85" r:id="rId1"/>
  <headerFooter alignWithMargins="0">
    <oddFooter>&amp;C&amp;P. oldal</oddFooter>
  </headerFooter>
  <rowBreaks count="19" manualBreakCount="19">
    <brk id="51" max="255" man="1"/>
    <brk id="95" max="255" man="1"/>
    <brk id="144" max="255" man="1"/>
    <brk id="184" max="255" man="1"/>
    <brk id="226" max="255" man="1"/>
    <brk id="267" max="255" man="1"/>
    <brk id="311" max="255" man="1"/>
    <brk id="353" max="255" man="1"/>
    <brk id="398" max="255" man="1"/>
    <brk id="446" max="255" man="1"/>
    <brk id="489" max="255" man="1"/>
    <brk id="530" max="255" man="1"/>
    <brk id="578" max="255" man="1"/>
    <brk id="627" max="255" man="1"/>
    <brk id="667" max="255" man="1"/>
    <brk id="709" max="255" man="1"/>
    <brk id="750" max="255" man="1"/>
    <brk id="790" max="255" man="1"/>
    <brk id="8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showZeros="0" tabSelected="1" zoomScale="95" zoomScaleNormal="95" zoomScalePageLayoutView="0" workbookViewId="0" topLeftCell="A41">
      <selection activeCell="B19" sqref="B19"/>
    </sheetView>
  </sheetViews>
  <sheetFormatPr defaultColWidth="9.125" defaultRowHeight="12.75" customHeight="1"/>
  <cols>
    <col min="1" max="1" width="6.875" style="10" customWidth="1"/>
    <col min="2" max="2" width="51.00390625" style="10" customWidth="1"/>
    <col min="3" max="4" width="13.125" style="11" customWidth="1"/>
    <col min="5" max="5" width="8.50390625" style="11" customWidth="1"/>
    <col min="6" max="6" width="50.875" style="10" customWidth="1"/>
    <col min="7" max="16384" width="9.125" style="10" customWidth="1"/>
  </cols>
  <sheetData>
    <row r="1" spans="1:7" ht="12.75" customHeight="1">
      <c r="A1" s="1328" t="s">
        <v>834</v>
      </c>
      <c r="B1" s="1327"/>
      <c r="C1" s="1327"/>
      <c r="D1" s="1327"/>
      <c r="E1" s="1327"/>
      <c r="F1" s="1327"/>
      <c r="G1" s="92"/>
    </row>
    <row r="2" spans="1:7" ht="12.75" customHeight="1">
      <c r="A2" s="1326" t="s">
        <v>1118</v>
      </c>
      <c r="B2" s="1327"/>
      <c r="C2" s="1327"/>
      <c r="D2" s="1327"/>
      <c r="E2" s="1327"/>
      <c r="F2" s="1327"/>
      <c r="G2" s="67"/>
    </row>
    <row r="3" spans="3:6" ht="12" customHeight="1">
      <c r="C3" s="75"/>
      <c r="D3" s="75"/>
      <c r="E3" s="75"/>
      <c r="F3" s="89" t="s">
        <v>688</v>
      </c>
    </row>
    <row r="4" spans="1:6" ht="12.75" customHeight="1">
      <c r="A4" s="51"/>
      <c r="B4" s="52"/>
      <c r="C4" s="1273" t="s">
        <v>432</v>
      </c>
      <c r="D4" s="1273" t="s">
        <v>1108</v>
      </c>
      <c r="E4" s="1273" t="s">
        <v>1106</v>
      </c>
      <c r="F4" s="99" t="s">
        <v>642</v>
      </c>
    </row>
    <row r="5" spans="1:6" ht="12.75">
      <c r="A5" s="53" t="s">
        <v>811</v>
      </c>
      <c r="B5" s="98" t="s">
        <v>641</v>
      </c>
      <c r="C5" s="1291"/>
      <c r="D5" s="1291"/>
      <c r="E5" s="1324"/>
      <c r="F5" s="54" t="s">
        <v>643</v>
      </c>
    </row>
    <row r="6" spans="1:6" ht="13.5" thickBot="1">
      <c r="A6" s="55"/>
      <c r="B6" s="56"/>
      <c r="C6" s="1292"/>
      <c r="D6" s="1292"/>
      <c r="E6" s="1325"/>
      <c r="F6" s="57"/>
    </row>
    <row r="7" spans="1:6" ht="15" customHeight="1">
      <c r="A7" s="238" t="s">
        <v>664</v>
      </c>
      <c r="B7" s="239" t="s">
        <v>665</v>
      </c>
      <c r="C7" s="240" t="s">
        <v>666</v>
      </c>
      <c r="D7" s="240" t="s">
        <v>667</v>
      </c>
      <c r="E7" s="240" t="s">
        <v>668</v>
      </c>
      <c r="F7" s="240" t="s">
        <v>496</v>
      </c>
    </row>
    <row r="8" spans="1:6" ht="12.75" customHeight="1">
      <c r="A8" s="115"/>
      <c r="B8" s="96" t="s">
        <v>791</v>
      </c>
      <c r="C8" s="1"/>
      <c r="D8" s="944"/>
      <c r="E8" s="984"/>
      <c r="F8" s="985"/>
    </row>
    <row r="9" spans="1:6" ht="12.75" customHeight="1" thickBot="1">
      <c r="A9" s="45">
        <v>3911</v>
      </c>
      <c r="B9" s="38" t="s">
        <v>695</v>
      </c>
      <c r="C9" s="181">
        <v>15000</v>
      </c>
      <c r="D9" s="1235">
        <v>15000</v>
      </c>
      <c r="E9" s="989">
        <f>SUM(D9/C9)</f>
        <v>1</v>
      </c>
      <c r="F9" s="945"/>
    </row>
    <row r="10" spans="1:6" ht="12.75" customHeight="1" thickBot="1">
      <c r="A10" s="66">
        <v>3910</v>
      </c>
      <c r="B10" s="39" t="s">
        <v>683</v>
      </c>
      <c r="C10" s="7">
        <f>SUM(C9:C9)</f>
        <v>15000</v>
      </c>
      <c r="D10" s="1234">
        <f>SUM(D9:D9)</f>
        <v>15000</v>
      </c>
      <c r="E10" s="1046">
        <f>SUM(D10/C10)</f>
        <v>1</v>
      </c>
      <c r="F10" s="945"/>
    </row>
    <row r="11" spans="1:6" s="14" customFormat="1" ht="12.75" customHeight="1">
      <c r="A11" s="12"/>
      <c r="B11" s="41" t="s">
        <v>790</v>
      </c>
      <c r="C11" s="26"/>
      <c r="D11" s="1255"/>
      <c r="E11" s="990"/>
      <c r="F11" s="946"/>
    </row>
    <row r="12" spans="1:6" s="14" customFormat="1" ht="12.75" customHeight="1">
      <c r="A12" s="45">
        <v>3921</v>
      </c>
      <c r="B12" s="38" t="s">
        <v>166</v>
      </c>
      <c r="C12" s="27">
        <v>6000</v>
      </c>
      <c r="D12" s="1256">
        <v>6000</v>
      </c>
      <c r="E12" s="990">
        <f aca="true" t="shared" si="0" ref="E12:E21">SUM(D12/C12)</f>
        <v>1</v>
      </c>
      <c r="F12" s="947" t="s">
        <v>955</v>
      </c>
    </row>
    <row r="13" spans="1:6" s="14" customFormat="1" ht="12.75" customHeight="1">
      <c r="A13" s="45">
        <v>3922</v>
      </c>
      <c r="B13" s="38" t="s">
        <v>165</v>
      </c>
      <c r="C13" s="27">
        <v>5000</v>
      </c>
      <c r="D13" s="1256">
        <v>5000</v>
      </c>
      <c r="E13" s="990">
        <f t="shared" si="0"/>
        <v>1</v>
      </c>
      <c r="F13" s="948" t="s">
        <v>358</v>
      </c>
    </row>
    <row r="14" spans="1:6" s="14" customFormat="1" ht="12.75" customHeight="1">
      <c r="A14" s="45">
        <v>3925</v>
      </c>
      <c r="B14" s="38" t="s">
        <v>472</v>
      </c>
      <c r="C14" s="27">
        <v>290000</v>
      </c>
      <c r="D14" s="1256">
        <v>398000</v>
      </c>
      <c r="E14" s="990">
        <f t="shared" si="0"/>
        <v>1.3724137931034484</v>
      </c>
      <c r="F14" s="949"/>
    </row>
    <row r="15" spans="1:6" s="14" customFormat="1" ht="12.75" customHeight="1">
      <c r="A15" s="45">
        <v>3928</v>
      </c>
      <c r="B15" s="38" t="s">
        <v>651</v>
      </c>
      <c r="C15" s="27">
        <v>160000</v>
      </c>
      <c r="D15" s="1256">
        <v>170000</v>
      </c>
      <c r="E15" s="990">
        <f t="shared" si="0"/>
        <v>1.0625</v>
      </c>
      <c r="F15" s="949"/>
    </row>
    <row r="16" spans="1:6" s="14" customFormat="1" ht="12.75" customHeight="1">
      <c r="A16" s="45"/>
      <c r="B16" s="231" t="s">
        <v>546</v>
      </c>
      <c r="C16" s="70">
        <v>10000</v>
      </c>
      <c r="D16" s="1112">
        <v>10000</v>
      </c>
      <c r="E16" s="990">
        <f t="shared" si="0"/>
        <v>1</v>
      </c>
      <c r="F16" s="949"/>
    </row>
    <row r="17" spans="1:6" s="14" customFormat="1" ht="12.75" customHeight="1">
      <c r="A17" s="45"/>
      <c r="B17" s="231" t="s">
        <v>839</v>
      </c>
      <c r="C17" s="70"/>
      <c r="D17" s="1112">
        <v>400</v>
      </c>
      <c r="E17" s="990"/>
      <c r="F17" s="949"/>
    </row>
    <row r="18" spans="1:6" s="14" customFormat="1" ht="12.75" customHeight="1">
      <c r="A18" s="45"/>
      <c r="B18" s="231" t="s">
        <v>998</v>
      </c>
      <c r="C18" s="70"/>
      <c r="D18" s="1112">
        <v>9600</v>
      </c>
      <c r="E18" s="990"/>
      <c r="F18" s="949"/>
    </row>
    <row r="19" spans="1:6" s="14" customFormat="1" ht="12.75" customHeight="1">
      <c r="A19" s="45"/>
      <c r="B19" s="231" t="s">
        <v>1150</v>
      </c>
      <c r="C19" s="70"/>
      <c r="D19" s="1112">
        <v>160000</v>
      </c>
      <c r="E19" s="990"/>
      <c r="F19" s="949"/>
    </row>
    <row r="20" spans="1:6" s="14" customFormat="1" ht="12.75" customHeight="1" thickBot="1">
      <c r="A20" s="45">
        <v>3929</v>
      </c>
      <c r="B20" s="59" t="s">
        <v>820</v>
      </c>
      <c r="C20" s="87">
        <v>10000</v>
      </c>
      <c r="D20" s="1257">
        <v>10000</v>
      </c>
      <c r="E20" s="989">
        <f t="shared" si="0"/>
        <v>1</v>
      </c>
      <c r="F20" s="950" t="s">
        <v>1126</v>
      </c>
    </row>
    <row r="21" spans="1:6" s="14" customFormat="1" ht="12.75" customHeight="1" thickBot="1">
      <c r="A21" s="66">
        <v>3920</v>
      </c>
      <c r="B21" s="39" t="s">
        <v>683</v>
      </c>
      <c r="C21" s="7">
        <f>SUM(C12:C15)+C20</f>
        <v>471000</v>
      </c>
      <c r="D21" s="1234">
        <f>SUM(D12:D15)+D20</f>
        <v>589000</v>
      </c>
      <c r="E21" s="1046">
        <f t="shared" si="0"/>
        <v>1.2505307855626326</v>
      </c>
      <c r="F21" s="951"/>
    </row>
    <row r="22" spans="1:6" s="14" customFormat="1" ht="12.75" customHeight="1">
      <c r="A22" s="12"/>
      <c r="B22" s="41" t="s">
        <v>607</v>
      </c>
      <c r="C22" s="26"/>
      <c r="D22" s="1255"/>
      <c r="E22" s="990"/>
      <c r="F22" s="952"/>
    </row>
    <row r="23" spans="1:6" s="14" customFormat="1" ht="12.75" customHeight="1">
      <c r="A23" s="73">
        <v>3931</v>
      </c>
      <c r="B23" s="97" t="s">
        <v>656</v>
      </c>
      <c r="C23" s="71">
        <v>5000</v>
      </c>
      <c r="D23" s="908">
        <v>5000</v>
      </c>
      <c r="E23" s="990">
        <f>SUM(D23/C23)</f>
        <v>1</v>
      </c>
      <c r="F23" s="953"/>
    </row>
    <row r="24" spans="1:6" s="14" customFormat="1" ht="12.75" customHeight="1" thickBot="1">
      <c r="A24" s="73">
        <v>3932</v>
      </c>
      <c r="B24" s="97" t="s">
        <v>696</v>
      </c>
      <c r="C24" s="87">
        <v>12500</v>
      </c>
      <c r="D24" s="1257">
        <v>12500</v>
      </c>
      <c r="E24" s="989">
        <f>SUM(D24/C24)</f>
        <v>1</v>
      </c>
      <c r="F24" s="954"/>
    </row>
    <row r="25" spans="1:6" s="14" customFormat="1" ht="12.75" customHeight="1" thickBot="1">
      <c r="A25" s="66">
        <v>3930</v>
      </c>
      <c r="B25" s="39" t="s">
        <v>683</v>
      </c>
      <c r="C25" s="7">
        <f>SUM(C23:C24)</f>
        <v>17500</v>
      </c>
      <c r="D25" s="1258">
        <f>SUM(D23:D24)</f>
        <v>17500</v>
      </c>
      <c r="E25" s="1014">
        <f>SUM(D25/C25)</f>
        <v>1</v>
      </c>
      <c r="F25" s="955"/>
    </row>
    <row r="26" spans="1:6" ht="12.75" customHeight="1">
      <c r="A26" s="12"/>
      <c r="B26" s="41" t="s">
        <v>513</v>
      </c>
      <c r="C26" s="1"/>
      <c r="D26" s="1259"/>
      <c r="E26" s="990"/>
      <c r="F26" s="956"/>
    </row>
    <row r="27" spans="1:6" ht="12.75" customHeight="1">
      <c r="A27" s="45">
        <v>3941</v>
      </c>
      <c r="B27" s="38" t="s">
        <v>913</v>
      </c>
      <c r="C27" s="27">
        <v>258800</v>
      </c>
      <c r="D27" s="1256">
        <v>258800</v>
      </c>
      <c r="E27" s="990">
        <f>SUM(D27/C27)</f>
        <v>1</v>
      </c>
      <c r="F27" s="953"/>
    </row>
    <row r="28" spans="1:6" ht="12.75" customHeight="1">
      <c r="A28" s="45">
        <v>3943</v>
      </c>
      <c r="B28" s="38" t="s">
        <v>192</v>
      </c>
      <c r="C28" s="27">
        <v>2000</v>
      </c>
      <c r="D28" s="1256">
        <v>2000</v>
      </c>
      <c r="E28" s="990">
        <f>SUM(D28/C28)</f>
        <v>1</v>
      </c>
      <c r="F28" s="948" t="s">
        <v>468</v>
      </c>
    </row>
    <row r="29" spans="1:6" ht="12.75" customHeight="1">
      <c r="A29" s="45"/>
      <c r="B29" s="231" t="s">
        <v>1151</v>
      </c>
      <c r="C29" s="27"/>
      <c r="D29" s="1112">
        <v>787</v>
      </c>
      <c r="E29" s="990"/>
      <c r="F29" s="948"/>
    </row>
    <row r="30" spans="1:6" ht="12.75" customHeight="1">
      <c r="A30" s="45"/>
      <c r="B30" s="231" t="s">
        <v>1152</v>
      </c>
      <c r="C30" s="27"/>
      <c r="D30" s="1112">
        <v>213</v>
      </c>
      <c r="E30" s="990"/>
      <c r="F30" s="948"/>
    </row>
    <row r="31" spans="1:6" ht="12.75" customHeight="1" thickBot="1">
      <c r="A31" s="45"/>
      <c r="B31" s="231" t="s">
        <v>1150</v>
      </c>
      <c r="C31" s="27"/>
      <c r="D31" s="1260">
        <v>1000</v>
      </c>
      <c r="E31" s="989"/>
      <c r="F31" s="948"/>
    </row>
    <row r="32" spans="1:6" s="14" customFormat="1" ht="12.75" customHeight="1" thickBot="1">
      <c r="A32" s="66">
        <v>3940</v>
      </c>
      <c r="B32" s="39" t="s">
        <v>681</v>
      </c>
      <c r="C32" s="7">
        <f>SUM(C27:C28)</f>
        <v>260800</v>
      </c>
      <c r="D32" s="1258">
        <f>SUM(D27:D28)</f>
        <v>260800</v>
      </c>
      <c r="E32" s="1046">
        <f>SUM(D32/C32)</f>
        <v>1</v>
      </c>
      <c r="F32" s="957"/>
    </row>
    <row r="33" spans="1:6" s="14" customFormat="1" ht="12.75" customHeight="1">
      <c r="A33" s="243"/>
      <c r="B33" s="244" t="s">
        <v>512</v>
      </c>
      <c r="C33" s="245"/>
      <c r="D33" s="1261"/>
      <c r="E33" s="990"/>
      <c r="F33" s="958"/>
    </row>
    <row r="34" spans="1:6" s="14" customFormat="1" ht="12.75" customHeight="1">
      <c r="A34" s="69">
        <v>3961</v>
      </c>
      <c r="B34" s="94" t="s">
        <v>1202</v>
      </c>
      <c r="C34" s="101">
        <v>124900</v>
      </c>
      <c r="D34" s="1262">
        <v>135900</v>
      </c>
      <c r="E34" s="990">
        <f>SUM(D34/C34)</f>
        <v>1.088070456365092</v>
      </c>
      <c r="F34" s="953"/>
    </row>
    <row r="35" spans="1:6" s="14" customFormat="1" ht="12.75" customHeight="1">
      <c r="A35" s="69">
        <v>3962</v>
      </c>
      <c r="B35" s="362" t="s">
        <v>906</v>
      </c>
      <c r="C35" s="101">
        <v>50000</v>
      </c>
      <c r="D35" s="1262">
        <v>50000</v>
      </c>
      <c r="E35" s="990">
        <f>SUM(D35/C35)</f>
        <v>1</v>
      </c>
      <c r="F35" s="953"/>
    </row>
    <row r="36" spans="1:6" s="14" customFormat="1" ht="12.75" customHeight="1" thickBot="1">
      <c r="A36" s="69">
        <v>3972</v>
      </c>
      <c r="B36" s="250" t="s">
        <v>1203</v>
      </c>
      <c r="C36" s="101">
        <v>18500</v>
      </c>
      <c r="D36" s="1263">
        <v>18500</v>
      </c>
      <c r="E36" s="989">
        <f>SUM(D36/C36)</f>
        <v>1</v>
      </c>
      <c r="F36" s="947" t="s">
        <v>955</v>
      </c>
    </row>
    <row r="37" spans="1:6" s="14" customFormat="1" ht="12.75" customHeight="1" thickBot="1">
      <c r="A37" s="246">
        <v>3970</v>
      </c>
      <c r="B37" s="247" t="s">
        <v>650</v>
      </c>
      <c r="C37" s="248">
        <f>SUM(C34:C36)</f>
        <v>193400</v>
      </c>
      <c r="D37" s="1264">
        <f>SUM(D34:D36)</f>
        <v>204400</v>
      </c>
      <c r="E37" s="1046">
        <f>SUM(D37/C37)</f>
        <v>1.0568769389865564</v>
      </c>
      <c r="F37" s="957"/>
    </row>
    <row r="38" spans="1:6" s="14" customFormat="1" ht="12.75" customHeight="1">
      <c r="A38" s="249"/>
      <c r="B38" s="251" t="s">
        <v>789</v>
      </c>
      <c r="C38" s="245"/>
      <c r="D38" s="1261"/>
      <c r="E38" s="990"/>
      <c r="F38" s="946"/>
    </row>
    <row r="39" spans="1:6" s="14" customFormat="1" ht="12.75" customHeight="1">
      <c r="A39" s="69">
        <v>3988</v>
      </c>
      <c r="B39" s="94" t="s">
        <v>435</v>
      </c>
      <c r="C39" s="101">
        <v>800</v>
      </c>
      <c r="D39" s="1262">
        <v>800</v>
      </c>
      <c r="E39" s="990">
        <f aca="true" t="shared" si="1" ref="E39:E51">SUM(D39/C39)</f>
        <v>1</v>
      </c>
      <c r="F39" s="959"/>
    </row>
    <row r="40" spans="1:6" s="14" customFormat="1" ht="12.75" customHeight="1">
      <c r="A40" s="69">
        <v>3989</v>
      </c>
      <c r="B40" s="94" t="s">
        <v>910</v>
      </c>
      <c r="C40" s="101">
        <v>6000</v>
      </c>
      <c r="D40" s="1262">
        <v>6000</v>
      </c>
      <c r="E40" s="990">
        <f t="shared" si="1"/>
        <v>1</v>
      </c>
      <c r="F40" s="947" t="s">
        <v>955</v>
      </c>
    </row>
    <row r="41" spans="1:6" s="14" customFormat="1" ht="12.75" customHeight="1">
      <c r="A41" s="73">
        <v>3990</v>
      </c>
      <c r="B41" s="97" t="s">
        <v>848</v>
      </c>
      <c r="C41" s="71">
        <v>1000</v>
      </c>
      <c r="D41" s="908">
        <v>1000</v>
      </c>
      <c r="E41" s="990">
        <f t="shared" si="1"/>
        <v>1</v>
      </c>
      <c r="F41" s="960"/>
    </row>
    <row r="42" spans="1:6" s="14" customFormat="1" ht="12.75" customHeight="1">
      <c r="A42" s="73">
        <v>3991</v>
      </c>
      <c r="B42" s="97" t="s">
        <v>901</v>
      </c>
      <c r="C42" s="71">
        <v>4820</v>
      </c>
      <c r="D42" s="908">
        <v>4820</v>
      </c>
      <c r="E42" s="990">
        <f t="shared" si="1"/>
        <v>1</v>
      </c>
      <c r="F42" s="960"/>
    </row>
    <row r="43" spans="1:6" s="14" customFormat="1" ht="12.75" customHeight="1">
      <c r="A43" s="73">
        <v>3992</v>
      </c>
      <c r="B43" s="97" t="s">
        <v>849</v>
      </c>
      <c r="C43" s="71">
        <v>1400</v>
      </c>
      <c r="D43" s="908">
        <v>1400</v>
      </c>
      <c r="E43" s="990">
        <f t="shared" si="1"/>
        <v>1</v>
      </c>
      <c r="F43" s="960"/>
    </row>
    <row r="44" spans="1:6" s="14" customFormat="1" ht="12.75" customHeight="1">
      <c r="A44" s="73">
        <v>3993</v>
      </c>
      <c r="B44" s="97" t="s">
        <v>850</v>
      </c>
      <c r="C44" s="71">
        <v>900</v>
      </c>
      <c r="D44" s="908">
        <v>900</v>
      </c>
      <c r="E44" s="990">
        <f t="shared" si="1"/>
        <v>1</v>
      </c>
      <c r="F44" s="960"/>
    </row>
    <row r="45" spans="1:6" s="14" customFormat="1" ht="12.75" customHeight="1">
      <c r="A45" s="73">
        <v>3994</v>
      </c>
      <c r="B45" s="97" t="s">
        <v>577</v>
      </c>
      <c r="C45" s="71">
        <v>900</v>
      </c>
      <c r="D45" s="908">
        <v>900</v>
      </c>
      <c r="E45" s="990">
        <f t="shared" si="1"/>
        <v>1</v>
      </c>
      <c r="F45" s="960"/>
    </row>
    <row r="46" spans="1:6" s="14" customFormat="1" ht="12.75" customHeight="1">
      <c r="A46" s="73">
        <v>3995</v>
      </c>
      <c r="B46" s="97" t="s">
        <v>578</v>
      </c>
      <c r="C46" s="71">
        <v>900</v>
      </c>
      <c r="D46" s="908">
        <v>900</v>
      </c>
      <c r="E46" s="990">
        <f t="shared" si="1"/>
        <v>1</v>
      </c>
      <c r="F46" s="960"/>
    </row>
    <row r="47" spans="1:6" s="14" customFormat="1" ht="12.75" customHeight="1">
      <c r="A47" s="73">
        <v>3997</v>
      </c>
      <c r="B47" s="97" t="s">
        <v>579</v>
      </c>
      <c r="C47" s="71">
        <v>900</v>
      </c>
      <c r="D47" s="908">
        <v>900</v>
      </c>
      <c r="E47" s="990">
        <f t="shared" si="1"/>
        <v>1</v>
      </c>
      <c r="F47" s="960"/>
    </row>
    <row r="48" spans="1:6" s="14" customFormat="1" ht="12.75" customHeight="1">
      <c r="A48" s="73">
        <v>3998</v>
      </c>
      <c r="B48" s="97" t="s">
        <v>580</v>
      </c>
      <c r="C48" s="71">
        <v>900</v>
      </c>
      <c r="D48" s="908">
        <v>900</v>
      </c>
      <c r="E48" s="990">
        <f t="shared" si="1"/>
        <v>1</v>
      </c>
      <c r="F48" s="960"/>
    </row>
    <row r="49" spans="1:6" s="14" customFormat="1" ht="12.75" customHeight="1" thickBot="1">
      <c r="A49" s="112">
        <v>3999</v>
      </c>
      <c r="B49" s="97" t="s">
        <v>581</v>
      </c>
      <c r="C49" s="87">
        <v>1000</v>
      </c>
      <c r="D49" s="1257">
        <v>1000</v>
      </c>
      <c r="E49" s="989">
        <f t="shared" si="1"/>
        <v>1</v>
      </c>
      <c r="F49" s="961"/>
    </row>
    <row r="50" spans="1:6" s="14" customFormat="1" ht="12.75" customHeight="1" thickBot="1">
      <c r="A50" s="66"/>
      <c r="B50" s="39" t="s">
        <v>650</v>
      </c>
      <c r="C50" s="7">
        <f>SUM(C39:C49)</f>
        <v>19520</v>
      </c>
      <c r="D50" s="1258">
        <f>SUM(D39:D49)</f>
        <v>19520</v>
      </c>
      <c r="E50" s="1046">
        <f t="shared" si="1"/>
        <v>1</v>
      </c>
      <c r="F50" s="957"/>
    </row>
    <row r="51" spans="1:6" s="14" customFormat="1" ht="12.75" customHeight="1" thickBot="1">
      <c r="A51" s="66">
        <v>3900</v>
      </c>
      <c r="B51" s="39" t="s">
        <v>644</v>
      </c>
      <c r="C51" s="7">
        <f>C32+C21+C10+C25+C37+C50</f>
        <v>977220</v>
      </c>
      <c r="D51" s="1258">
        <f>D32+D21+D10+D25+D37+D50</f>
        <v>1106220</v>
      </c>
      <c r="E51" s="1046">
        <f t="shared" si="1"/>
        <v>1.132007122244735</v>
      </c>
      <c r="F51" s="957"/>
    </row>
    <row r="52" spans="1:6" s="14" customFormat="1" ht="12.75" customHeight="1">
      <c r="A52" s="49"/>
      <c r="B52" s="94" t="s">
        <v>677</v>
      </c>
      <c r="C52" s="71"/>
      <c r="D52" s="908">
        <f>SUM(D29)</f>
        <v>787</v>
      </c>
      <c r="E52" s="990"/>
      <c r="F52" s="952"/>
    </row>
    <row r="53" spans="1:6" s="14" customFormat="1" ht="12.75" customHeight="1">
      <c r="A53" s="49"/>
      <c r="B53" s="27" t="s">
        <v>589</v>
      </c>
      <c r="C53" s="71"/>
      <c r="D53" s="908">
        <f>SUM(D30)</f>
        <v>213</v>
      </c>
      <c r="E53" s="990"/>
      <c r="F53" s="952"/>
    </row>
    <row r="54" spans="1:6" s="14" customFormat="1" ht="12.75" customHeight="1">
      <c r="A54" s="49"/>
      <c r="B54" s="94" t="s">
        <v>832</v>
      </c>
      <c r="C54" s="71"/>
      <c r="D54" s="908">
        <f>SUM(D17)</f>
        <v>400</v>
      </c>
      <c r="E54" s="990"/>
      <c r="F54" s="952"/>
    </row>
    <row r="55" spans="1:6" s="14" customFormat="1" ht="12.75" customHeight="1">
      <c r="A55" s="48"/>
      <c r="B55" s="27" t="s">
        <v>827</v>
      </c>
      <c r="C55" s="27">
        <f>SUM(C10+C21+C25+C32+C37+C50)-C57</f>
        <v>790220</v>
      </c>
      <c r="D55" s="1256">
        <f>SUM(D10+D21+D25+D32+D37+D50)-D57-D52-D53-D54-D56</f>
        <v>909220</v>
      </c>
      <c r="E55" s="990">
        <f>SUM(D55/C55)</f>
        <v>1.1505909746652832</v>
      </c>
      <c r="F55" s="952"/>
    </row>
    <row r="56" spans="1:6" s="14" customFormat="1" ht="12.75" customHeight="1">
      <c r="A56" s="48"/>
      <c r="B56" s="27" t="s">
        <v>440</v>
      </c>
      <c r="C56" s="27"/>
      <c r="D56" s="1256">
        <f>SUM(D18)</f>
        <v>9600</v>
      </c>
      <c r="E56" s="990"/>
      <c r="F56" s="952"/>
    </row>
    <row r="57" spans="1:6" s="14" customFormat="1" ht="12.75" customHeight="1">
      <c r="A57" s="48"/>
      <c r="B57" s="101" t="s">
        <v>804</v>
      </c>
      <c r="C57" s="27">
        <f>SUM(C9+C20+C15+C28)</f>
        <v>187000</v>
      </c>
      <c r="D57" s="1256">
        <f>SUM(D9+D20+D19+D31)</f>
        <v>186000</v>
      </c>
      <c r="E57" s="1045">
        <f>SUM(D57/C57)</f>
        <v>0.9946524064171123</v>
      </c>
      <c r="F57" s="962"/>
    </row>
    <row r="58" spans="1:6" s="14" customFormat="1" ht="12.75" customHeight="1">
      <c r="A58" s="265"/>
      <c r="B58" s="266" t="s">
        <v>520</v>
      </c>
      <c r="C58" s="79">
        <f>SUM(C53:C57)</f>
        <v>977220</v>
      </c>
      <c r="D58" s="1265">
        <f>SUM(D52:D57)</f>
        <v>1106220</v>
      </c>
      <c r="E58" s="1011">
        <f>SUM(D58/C58)</f>
        <v>1.132007122244735</v>
      </c>
      <c r="F58" s="962"/>
    </row>
    <row r="59" spans="1:6" ht="12.75" customHeight="1">
      <c r="A59" s="43"/>
      <c r="B59" s="44"/>
      <c r="C59" s="19"/>
      <c r="D59" s="19"/>
      <c r="E59" s="19"/>
      <c r="F59" s="44"/>
    </row>
    <row r="60" ht="12.75" customHeight="1">
      <c r="A60" s="58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6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showZeros="0" zoomScalePageLayoutView="0" workbookViewId="0" topLeftCell="A61">
      <selection activeCell="D79" sqref="D79"/>
    </sheetView>
  </sheetViews>
  <sheetFormatPr defaultColWidth="9.125" defaultRowHeight="12.75" customHeight="1"/>
  <cols>
    <col min="1" max="1" width="5.875" style="43" customWidth="1"/>
    <col min="2" max="2" width="66.125" style="44" customWidth="1"/>
    <col min="3" max="4" width="12.125" style="50" customWidth="1"/>
    <col min="5" max="5" width="9.875" style="50" customWidth="1"/>
    <col min="6" max="6" width="66.875" style="44" customWidth="1"/>
    <col min="7" max="16384" width="9.125" style="44" customWidth="1"/>
  </cols>
  <sheetData>
    <row r="1" spans="1:6" s="17" customFormat="1" ht="12.75" customHeight="1">
      <c r="A1" s="1331" t="s">
        <v>645</v>
      </c>
      <c r="B1" s="1327"/>
      <c r="C1" s="1327"/>
      <c r="D1" s="1327"/>
      <c r="E1" s="1327"/>
      <c r="F1" s="1327"/>
    </row>
    <row r="2" spans="1:6" s="17" customFormat="1" ht="12.75" customHeight="1">
      <c r="A2" s="1326" t="s">
        <v>1119</v>
      </c>
      <c r="B2" s="1327"/>
      <c r="C2" s="1327"/>
      <c r="D2" s="1327"/>
      <c r="E2" s="1327"/>
      <c r="F2" s="1327"/>
    </row>
    <row r="3" spans="1:6" s="17" customFormat="1" ht="12.75" customHeight="1">
      <c r="A3" s="67"/>
      <c r="B3" s="67"/>
      <c r="C3" s="1329"/>
      <c r="D3" s="1329"/>
      <c r="E3" s="1329"/>
      <c r="F3" s="1330"/>
    </row>
    <row r="4" spans="1:6" ht="10.5" customHeight="1">
      <c r="A4" s="447"/>
      <c r="B4" s="444"/>
      <c r="C4" s="625"/>
      <c r="D4" s="625"/>
      <c r="E4" s="625"/>
      <c r="F4" s="626" t="s">
        <v>688</v>
      </c>
    </row>
    <row r="5" spans="1:6" ht="12.75" customHeight="1">
      <c r="A5" s="609"/>
      <c r="B5" s="627"/>
      <c r="C5" s="1296" t="s">
        <v>432</v>
      </c>
      <c r="D5" s="1296" t="s">
        <v>1102</v>
      </c>
      <c r="E5" s="1296" t="s">
        <v>1103</v>
      </c>
      <c r="F5" s="628"/>
    </row>
    <row r="6" spans="1:6" ht="12" customHeight="1">
      <c r="A6" s="452" t="s">
        <v>811</v>
      </c>
      <c r="B6" s="629" t="s">
        <v>641</v>
      </c>
      <c r="C6" s="1297"/>
      <c r="D6" s="1297"/>
      <c r="E6" s="1332"/>
      <c r="F6" s="520" t="s">
        <v>642</v>
      </c>
    </row>
    <row r="7" spans="1:6" ht="12.75" customHeight="1" thickBot="1">
      <c r="A7" s="630"/>
      <c r="B7" s="631"/>
      <c r="C7" s="1311"/>
      <c r="D7" s="1311"/>
      <c r="E7" s="1333"/>
      <c r="F7" s="475" t="s">
        <v>643</v>
      </c>
    </row>
    <row r="8" spans="1:6" ht="12.75" customHeight="1">
      <c r="A8" s="632" t="s">
        <v>664</v>
      </c>
      <c r="B8" s="457" t="s">
        <v>665</v>
      </c>
      <c r="C8" s="633" t="s">
        <v>666</v>
      </c>
      <c r="D8" s="633" t="s">
        <v>667</v>
      </c>
      <c r="E8" s="633" t="s">
        <v>668</v>
      </c>
      <c r="F8" s="521" t="s">
        <v>496</v>
      </c>
    </row>
    <row r="9" spans="1:6" ht="16.5" customHeight="1">
      <c r="A9" s="575"/>
      <c r="B9" s="634" t="s">
        <v>797</v>
      </c>
      <c r="C9" s="525"/>
      <c r="D9" s="525"/>
      <c r="E9" s="525"/>
      <c r="F9" s="635"/>
    </row>
    <row r="10" spans="1:6" ht="11.25">
      <c r="A10" s="452"/>
      <c r="B10" s="636" t="s">
        <v>785</v>
      </c>
      <c r="C10" s="637"/>
      <c r="D10" s="637"/>
      <c r="E10" s="637"/>
      <c r="F10" s="467"/>
    </row>
    <row r="11" spans="1:6" ht="12">
      <c r="A11" s="638">
        <v>4014</v>
      </c>
      <c r="B11" s="369" t="s">
        <v>1134</v>
      </c>
      <c r="C11" s="639">
        <v>30000</v>
      </c>
      <c r="D11" s="639">
        <v>40000</v>
      </c>
      <c r="E11" s="371">
        <f>SUM(D11/C11)</f>
        <v>1.3333333333333333</v>
      </c>
      <c r="F11" s="643"/>
    </row>
    <row r="12" spans="1:6" ht="12">
      <c r="A12" s="638">
        <v>4015</v>
      </c>
      <c r="B12" s="369" t="s">
        <v>1143</v>
      </c>
      <c r="C12" s="642"/>
      <c r="D12" s="639">
        <v>1500</v>
      </c>
      <c r="E12" s="371"/>
      <c r="F12" s="643"/>
    </row>
    <row r="13" spans="1:6" s="40" customFormat="1" ht="11.25">
      <c r="A13" s="575">
        <v>4010</v>
      </c>
      <c r="B13" s="644" t="s">
        <v>786</v>
      </c>
      <c r="C13" s="645">
        <f>SUM(C11)</f>
        <v>30000</v>
      </c>
      <c r="D13" s="1236">
        <f>SUM(D11+D12)</f>
        <v>41500</v>
      </c>
      <c r="E13" s="1048">
        <f>SUM(D13/C13)</f>
        <v>1.3833333333333333</v>
      </c>
      <c r="F13" s="646"/>
    </row>
    <row r="14" spans="1:6" s="40" customFormat="1" ht="11.25">
      <c r="A14" s="84"/>
      <c r="B14" s="647" t="s">
        <v>787</v>
      </c>
      <c r="C14" s="370"/>
      <c r="D14" s="1237"/>
      <c r="E14" s="371"/>
      <c r="F14" s="463"/>
    </row>
    <row r="15" spans="1:6" s="40" customFormat="1" ht="11.25">
      <c r="A15" s="575">
        <v>4030</v>
      </c>
      <c r="B15" s="644" t="s">
        <v>788</v>
      </c>
      <c r="C15" s="478"/>
      <c r="D15" s="1238"/>
      <c r="E15" s="1047"/>
      <c r="F15" s="649"/>
    </row>
    <row r="16" spans="1:6" s="40" customFormat="1" ht="12">
      <c r="A16" s="84"/>
      <c r="B16" s="650" t="s">
        <v>792</v>
      </c>
      <c r="C16" s="651"/>
      <c r="D16" s="651"/>
      <c r="E16" s="371"/>
      <c r="F16" s="652"/>
    </row>
    <row r="17" spans="1:6" s="40" customFormat="1" ht="12">
      <c r="A17" s="638">
        <v>4114</v>
      </c>
      <c r="B17" s="653" t="s">
        <v>686</v>
      </c>
      <c r="C17" s="370">
        <v>150000</v>
      </c>
      <c r="D17" s="370">
        <v>600000</v>
      </c>
      <c r="E17" s="371">
        <f>SUM(D17/C17)</f>
        <v>4</v>
      </c>
      <c r="F17" s="643"/>
    </row>
    <row r="18" spans="1:6" s="40" customFormat="1" ht="12">
      <c r="A18" s="638">
        <v>4118</v>
      </c>
      <c r="B18" s="653" t="s">
        <v>674</v>
      </c>
      <c r="C18" s="370">
        <v>610000</v>
      </c>
      <c r="D18" s="370"/>
      <c r="E18" s="371">
        <f>SUM(D18/C18)</f>
        <v>0</v>
      </c>
      <c r="F18" s="643"/>
    </row>
    <row r="19" spans="1:6" s="40" customFormat="1" ht="12">
      <c r="A19" s="638">
        <v>4119</v>
      </c>
      <c r="B19" s="653" t="s">
        <v>932</v>
      </c>
      <c r="C19" s="370">
        <v>420000</v>
      </c>
      <c r="D19" s="370">
        <v>225000</v>
      </c>
      <c r="E19" s="371">
        <f>SUM(D19/C19)</f>
        <v>0.5357142857142857</v>
      </c>
      <c r="F19" s="643"/>
    </row>
    <row r="20" spans="1:6" s="40" customFormat="1" ht="12">
      <c r="A20" s="638">
        <v>4120</v>
      </c>
      <c r="B20" s="653" t="s">
        <v>909</v>
      </c>
      <c r="C20" s="370">
        <v>400000</v>
      </c>
      <c r="D20" s="370"/>
      <c r="E20" s="371">
        <f>SUM(D20/C20)</f>
        <v>0</v>
      </c>
      <c r="F20" s="643"/>
    </row>
    <row r="21" spans="1:6" s="37" customFormat="1" ht="12">
      <c r="A21" s="463">
        <v>4121</v>
      </c>
      <c r="B21" s="654" t="s">
        <v>608</v>
      </c>
      <c r="C21" s="468">
        <v>40000</v>
      </c>
      <c r="D21" s="468">
        <v>40000</v>
      </c>
      <c r="E21" s="371">
        <f>SUM(D21/C21)</f>
        <v>1</v>
      </c>
      <c r="F21" s="643"/>
    </row>
    <row r="22" spans="1:6" s="37" customFormat="1" ht="12">
      <c r="A22" s="463"/>
      <c r="B22" s="641" t="s">
        <v>873</v>
      </c>
      <c r="C22" s="642"/>
      <c r="D22" s="642">
        <v>5000</v>
      </c>
      <c r="E22" s="371"/>
      <c r="F22" s="640"/>
    </row>
    <row r="23" spans="1:6" s="37" customFormat="1" ht="12">
      <c r="A23" s="463"/>
      <c r="B23" s="641" t="s">
        <v>951</v>
      </c>
      <c r="C23" s="642"/>
      <c r="D23" s="642">
        <v>35000</v>
      </c>
      <c r="E23" s="371"/>
      <c r="F23" s="640"/>
    </row>
    <row r="24" spans="1:6" s="37" customFormat="1" ht="12">
      <c r="A24" s="463">
        <v>4122</v>
      </c>
      <c r="B24" s="655" t="s">
        <v>697</v>
      </c>
      <c r="C24" s="370">
        <v>120000</v>
      </c>
      <c r="D24" s="370">
        <v>132700</v>
      </c>
      <c r="E24" s="371">
        <f>SUM(D24/C24)</f>
        <v>1.1058333333333332</v>
      </c>
      <c r="F24" s="643"/>
    </row>
    <row r="25" spans="1:6" s="37" customFormat="1" ht="11.25">
      <c r="A25" s="548">
        <v>4123</v>
      </c>
      <c r="B25" s="657" t="s">
        <v>574</v>
      </c>
      <c r="C25" s="658">
        <v>319740</v>
      </c>
      <c r="D25" s="658"/>
      <c r="E25" s="371">
        <f>SUM(D25/C25)</f>
        <v>0</v>
      </c>
      <c r="F25" s="467"/>
    </row>
    <row r="26" spans="1:6" s="37" customFormat="1" ht="11.25">
      <c r="A26" s="548">
        <v>4124</v>
      </c>
      <c r="B26" s="653" t="s">
        <v>362</v>
      </c>
      <c r="C26" s="658">
        <v>11260</v>
      </c>
      <c r="D26" s="658">
        <v>10000</v>
      </c>
      <c r="E26" s="371">
        <f>SUM(D26/C26)</f>
        <v>0.8880994671403197</v>
      </c>
      <c r="F26" s="467"/>
    </row>
    <row r="27" spans="1:6" s="37" customFormat="1" ht="11.25">
      <c r="A27" s="659"/>
      <c r="B27" s="660" t="s">
        <v>646</v>
      </c>
      <c r="C27" s="484">
        <f>C18+C19+C20+C21+C24+C25+C17+C26</f>
        <v>2071000</v>
      </c>
      <c r="D27" s="484">
        <f>D18+D19+D20+D21+D24+D25+D17+D26</f>
        <v>1007700</v>
      </c>
      <c r="E27" s="1049">
        <f>SUM(D27/C27)</f>
        <v>0.4865765330758088</v>
      </c>
      <c r="F27" s="464"/>
    </row>
    <row r="28" spans="1:6" s="37" customFormat="1" ht="12">
      <c r="A28" s="463">
        <v>4131</v>
      </c>
      <c r="B28" s="654" t="s">
        <v>821</v>
      </c>
      <c r="C28" s="370">
        <v>50000</v>
      </c>
      <c r="D28" s="370">
        <v>50000</v>
      </c>
      <c r="E28" s="371">
        <f>SUM(D28/C28)</f>
        <v>1</v>
      </c>
      <c r="F28" s="643"/>
    </row>
    <row r="29" spans="1:6" s="37" customFormat="1" ht="12">
      <c r="A29" s="463"/>
      <c r="B29" s="1109" t="s">
        <v>871</v>
      </c>
      <c r="C29" s="370"/>
      <c r="D29" s="656">
        <v>100</v>
      </c>
      <c r="E29" s="371"/>
      <c r="F29" s="643"/>
    </row>
    <row r="30" spans="1:6" s="37" customFormat="1" ht="12">
      <c r="A30" s="463"/>
      <c r="B30" s="1109" t="s">
        <v>1154</v>
      </c>
      <c r="C30" s="370"/>
      <c r="D30" s="656">
        <v>27</v>
      </c>
      <c r="E30" s="371"/>
      <c r="F30" s="643"/>
    </row>
    <row r="31" spans="1:6" s="37" customFormat="1" ht="12">
      <c r="A31" s="463"/>
      <c r="B31" s="641" t="s">
        <v>873</v>
      </c>
      <c r="C31" s="656"/>
      <c r="D31" s="656">
        <v>5000</v>
      </c>
      <c r="E31" s="371"/>
      <c r="F31" s="640"/>
    </row>
    <row r="32" spans="1:6" s="37" customFormat="1" ht="12">
      <c r="A32" s="463"/>
      <c r="B32" s="641" t="s">
        <v>951</v>
      </c>
      <c r="C32" s="656"/>
      <c r="D32" s="656">
        <v>44873</v>
      </c>
      <c r="E32" s="371"/>
      <c r="F32" s="640"/>
    </row>
    <row r="33" spans="1:6" s="37" customFormat="1" ht="12" customHeight="1">
      <c r="A33" s="463">
        <v>4132</v>
      </c>
      <c r="B33" s="654" t="s">
        <v>605</v>
      </c>
      <c r="C33" s="370">
        <v>30000</v>
      </c>
      <c r="D33" s="370">
        <v>30000</v>
      </c>
      <c r="E33" s="371">
        <f>SUM(D33/C33)</f>
        <v>1</v>
      </c>
      <c r="F33" s="643"/>
    </row>
    <row r="34" spans="1:6" s="37" customFormat="1" ht="12.75" customHeight="1">
      <c r="A34" s="368">
        <v>4133</v>
      </c>
      <c r="B34" s="372" t="s">
        <v>822</v>
      </c>
      <c r="C34" s="370">
        <v>100000</v>
      </c>
      <c r="D34" s="370">
        <v>150000</v>
      </c>
      <c r="E34" s="371">
        <f>SUM(D34/C34)</f>
        <v>1.5</v>
      </c>
      <c r="F34" s="643"/>
    </row>
    <row r="35" spans="1:6" s="37" customFormat="1" ht="12">
      <c r="A35" s="368">
        <v>4135</v>
      </c>
      <c r="B35" s="372" t="s">
        <v>823</v>
      </c>
      <c r="C35" s="370">
        <v>120000</v>
      </c>
      <c r="D35" s="370">
        <v>120000</v>
      </c>
      <c r="E35" s="371">
        <f>SUM(D35/C35)</f>
        <v>1</v>
      </c>
      <c r="F35" s="643"/>
    </row>
    <row r="36" spans="1:6" s="37" customFormat="1" ht="12">
      <c r="A36" s="368">
        <v>4136</v>
      </c>
      <c r="B36" s="372" t="s">
        <v>1211</v>
      </c>
      <c r="C36" s="370"/>
      <c r="D36" s="370">
        <v>62000</v>
      </c>
      <c r="E36" s="371"/>
      <c r="F36" s="643"/>
    </row>
    <row r="37" spans="1:6" s="37" customFormat="1" ht="11.25">
      <c r="A37" s="368">
        <v>4141</v>
      </c>
      <c r="B37" s="1254" t="s">
        <v>1111</v>
      </c>
      <c r="C37" s="370"/>
      <c r="D37" s="370">
        <v>30000</v>
      </c>
      <c r="E37" s="371"/>
      <c r="F37" s="372"/>
    </row>
    <row r="38" spans="1:6" s="37" customFormat="1" ht="11.25">
      <c r="A38" s="575">
        <v>4100</v>
      </c>
      <c r="B38" s="644" t="s">
        <v>681</v>
      </c>
      <c r="C38" s="478">
        <f>C27+C28+C33+C34+C35</f>
        <v>2371000</v>
      </c>
      <c r="D38" s="1239">
        <f>D27+D28+D33+D34+D35+D37+D36</f>
        <v>1449700</v>
      </c>
      <c r="E38" s="1048">
        <f>SUM(D38/C38)</f>
        <v>0.6114297764656264</v>
      </c>
      <c r="F38" s="635"/>
    </row>
    <row r="39" spans="1:6" s="37" customFormat="1" ht="11.25">
      <c r="A39" s="609"/>
      <c r="B39" s="661" t="s">
        <v>607</v>
      </c>
      <c r="C39" s="370"/>
      <c r="D39" s="370"/>
      <c r="E39" s="371"/>
      <c r="F39" s="467"/>
    </row>
    <row r="40" spans="1:6" s="37" customFormat="1" ht="11.25">
      <c r="A40" s="638">
        <v>4211</v>
      </c>
      <c r="B40" s="369" t="s">
        <v>609</v>
      </c>
      <c r="C40" s="370"/>
      <c r="D40" s="370"/>
      <c r="E40" s="371"/>
      <c r="F40" s="467"/>
    </row>
    <row r="41" spans="1:6" s="37" customFormat="1" ht="11.25">
      <c r="A41" s="638">
        <v>4213</v>
      </c>
      <c r="B41" s="369" t="s">
        <v>611</v>
      </c>
      <c r="C41" s="370"/>
      <c r="D41" s="370"/>
      <c r="E41" s="371"/>
      <c r="F41" s="467"/>
    </row>
    <row r="42" spans="1:6" s="37" customFormat="1" ht="11.25">
      <c r="A42" s="638">
        <v>4215</v>
      </c>
      <c r="B42" s="369" t="s">
        <v>793</v>
      </c>
      <c r="C42" s="370"/>
      <c r="D42" s="370"/>
      <c r="E42" s="371"/>
      <c r="F42" s="467"/>
    </row>
    <row r="43" spans="1:6" s="37" customFormat="1" ht="11.25">
      <c r="A43" s="638">
        <v>4217</v>
      </c>
      <c r="B43" s="369" t="s">
        <v>494</v>
      </c>
      <c r="C43" s="370"/>
      <c r="D43" s="370"/>
      <c r="E43" s="371"/>
      <c r="F43" s="467"/>
    </row>
    <row r="44" spans="1:6" s="37" customFormat="1" ht="11.25">
      <c r="A44" s="638">
        <v>4219</v>
      </c>
      <c r="B44" s="369" t="s">
        <v>612</v>
      </c>
      <c r="C44" s="370"/>
      <c r="D44" s="370"/>
      <c r="E44" s="371"/>
      <c r="F44" s="467"/>
    </row>
    <row r="45" spans="1:6" s="37" customFormat="1" ht="11.25">
      <c r="A45" s="638">
        <v>4221</v>
      </c>
      <c r="B45" s="369" t="s">
        <v>610</v>
      </c>
      <c r="C45" s="370"/>
      <c r="D45" s="370"/>
      <c r="E45" s="371"/>
      <c r="F45" s="467"/>
    </row>
    <row r="46" spans="1:6" s="37" customFormat="1" ht="11.25">
      <c r="A46" s="638">
        <v>4223</v>
      </c>
      <c r="B46" s="369" t="s">
        <v>614</v>
      </c>
      <c r="C46" s="370"/>
      <c r="D46" s="370"/>
      <c r="E46" s="371"/>
      <c r="F46" s="467"/>
    </row>
    <row r="47" spans="1:6" s="37" customFormat="1" ht="11.25">
      <c r="A47" s="638">
        <v>4225</v>
      </c>
      <c r="B47" s="369" t="s">
        <v>615</v>
      </c>
      <c r="C47" s="370"/>
      <c r="D47" s="370"/>
      <c r="E47" s="371"/>
      <c r="F47" s="467"/>
    </row>
    <row r="48" spans="1:6" s="37" customFormat="1" ht="11.25">
      <c r="A48" s="638">
        <v>4227</v>
      </c>
      <c r="B48" s="369" t="s">
        <v>616</v>
      </c>
      <c r="C48" s="370"/>
      <c r="D48" s="370"/>
      <c r="E48" s="371"/>
      <c r="F48" s="467"/>
    </row>
    <row r="49" spans="1:6" s="37" customFormat="1" ht="11.25">
      <c r="A49" s="638">
        <v>4231</v>
      </c>
      <c r="B49" s="369" t="s">
        <v>617</v>
      </c>
      <c r="C49" s="370"/>
      <c r="D49" s="370"/>
      <c r="E49" s="371"/>
      <c r="F49" s="467"/>
    </row>
    <row r="50" spans="1:6" s="37" customFormat="1" ht="11.25">
      <c r="A50" s="638">
        <v>4235</v>
      </c>
      <c r="B50" s="369" t="s">
        <v>618</v>
      </c>
      <c r="C50" s="370"/>
      <c r="D50" s="370"/>
      <c r="E50" s="371"/>
      <c r="F50" s="467"/>
    </row>
    <row r="51" spans="1:6" s="37" customFormat="1" ht="11.25">
      <c r="A51" s="638">
        <v>4237</v>
      </c>
      <c r="B51" s="369" t="s">
        <v>622</v>
      </c>
      <c r="C51" s="370"/>
      <c r="D51" s="370"/>
      <c r="E51" s="371"/>
      <c r="F51" s="467"/>
    </row>
    <row r="52" spans="1:6" s="37" customFormat="1" ht="11.25">
      <c r="A52" s="638">
        <v>4239</v>
      </c>
      <c r="B52" s="369" t="s">
        <v>619</v>
      </c>
      <c r="C52" s="370"/>
      <c r="D52" s="370"/>
      <c r="E52" s="371"/>
      <c r="F52" s="467"/>
    </row>
    <row r="53" spans="1:6" s="37" customFormat="1" ht="11.25">
      <c r="A53" s="638">
        <v>4241</v>
      </c>
      <c r="B53" s="369" t="s">
        <v>621</v>
      </c>
      <c r="C53" s="370"/>
      <c r="D53" s="370"/>
      <c r="E53" s="371"/>
      <c r="F53" s="467"/>
    </row>
    <row r="54" spans="1:6" s="37" customFormat="1" ht="11.25">
      <c r="A54" s="638">
        <v>4243</v>
      </c>
      <c r="B54" s="369" t="s">
        <v>623</v>
      </c>
      <c r="C54" s="370"/>
      <c r="D54" s="370"/>
      <c r="E54" s="371"/>
      <c r="F54" s="467"/>
    </row>
    <row r="55" spans="1:6" s="37" customFormat="1" ht="11.25">
      <c r="A55" s="638">
        <v>4251</v>
      </c>
      <c r="B55" s="369" t="s">
        <v>624</v>
      </c>
      <c r="C55" s="370"/>
      <c r="D55" s="370"/>
      <c r="E55" s="371"/>
      <c r="F55" s="467"/>
    </row>
    <row r="56" spans="1:6" s="37" customFormat="1" ht="11.25">
      <c r="A56" s="638">
        <v>4253</v>
      </c>
      <c r="B56" s="369" t="s">
        <v>625</v>
      </c>
      <c r="C56" s="370"/>
      <c r="D56" s="370"/>
      <c r="E56" s="371"/>
      <c r="F56" s="467"/>
    </row>
    <row r="57" spans="1:6" s="37" customFormat="1" ht="11.25">
      <c r="A57" s="638">
        <v>4255</v>
      </c>
      <c r="B57" s="369" t="s">
        <v>626</v>
      </c>
      <c r="C57" s="370"/>
      <c r="D57" s="370"/>
      <c r="E57" s="371"/>
      <c r="F57" s="467"/>
    </row>
    <row r="58" spans="1:6" s="37" customFormat="1" ht="11.25">
      <c r="A58" s="638">
        <v>4257</v>
      </c>
      <c r="B58" s="369" t="s">
        <v>495</v>
      </c>
      <c r="C58" s="370"/>
      <c r="D58" s="370"/>
      <c r="E58" s="371"/>
      <c r="F58" s="467"/>
    </row>
    <row r="59" spans="1:6" s="37" customFormat="1" ht="11.25">
      <c r="A59" s="638">
        <v>4261</v>
      </c>
      <c r="B59" s="369" t="s">
        <v>627</v>
      </c>
      <c r="C59" s="370"/>
      <c r="D59" s="370"/>
      <c r="E59" s="371"/>
      <c r="F59" s="467"/>
    </row>
    <row r="60" spans="1:6" s="37" customFormat="1" ht="12">
      <c r="A60" s="662">
        <v>4265</v>
      </c>
      <c r="B60" s="663" t="s">
        <v>1107</v>
      </c>
      <c r="C60" s="908">
        <v>200000</v>
      </c>
      <c r="D60" s="908">
        <v>210602</v>
      </c>
      <c r="E60" s="371">
        <f>SUM(D60/C60)</f>
        <v>1.05301</v>
      </c>
      <c r="F60" s="909"/>
    </row>
    <row r="61" spans="1:6" s="37" customFormat="1" ht="12">
      <c r="A61" s="662"/>
      <c r="B61" s="1111" t="s">
        <v>839</v>
      </c>
      <c r="C61" s="1112"/>
      <c r="D61" s="1112">
        <v>10602</v>
      </c>
      <c r="E61" s="371"/>
      <c r="F61" s="909"/>
    </row>
    <row r="62" spans="1:6" s="37" customFormat="1" ht="12">
      <c r="A62" s="662"/>
      <c r="B62" s="1111" t="s">
        <v>996</v>
      </c>
      <c r="C62" s="1112"/>
      <c r="D62" s="1112">
        <v>200000</v>
      </c>
      <c r="E62" s="371"/>
      <c r="F62" s="909"/>
    </row>
    <row r="63" spans="1:6" s="37" customFormat="1" ht="11.25">
      <c r="A63" s="664">
        <v>4200</v>
      </c>
      <c r="B63" s="665" t="s">
        <v>794</v>
      </c>
      <c r="C63" s="460">
        <f>SUM(C40:C60)</f>
        <v>200000</v>
      </c>
      <c r="D63" s="460">
        <f>SUM(D40:D60)</f>
        <v>210602</v>
      </c>
      <c r="E63" s="1049">
        <f>SUM(D63/C63)</f>
        <v>1.05301</v>
      </c>
      <c r="F63" s="666"/>
    </row>
    <row r="64" spans="1:6" s="40" customFormat="1" ht="11.25">
      <c r="A64" s="84"/>
      <c r="B64" s="661" t="s">
        <v>795</v>
      </c>
      <c r="C64" s="370"/>
      <c r="D64" s="370"/>
      <c r="E64" s="371"/>
      <c r="F64" s="652"/>
    </row>
    <row r="65" spans="1:6" s="37" customFormat="1" ht="12">
      <c r="A65" s="463">
        <v>4310</v>
      </c>
      <c r="B65" s="372" t="s">
        <v>939</v>
      </c>
      <c r="C65" s="370">
        <v>20000</v>
      </c>
      <c r="D65" s="370">
        <v>25000</v>
      </c>
      <c r="E65" s="1077">
        <f>SUM(D65/C65)</f>
        <v>1.25</v>
      </c>
      <c r="F65" s="643"/>
    </row>
    <row r="66" spans="1:6" s="40" customFormat="1" ht="11.25">
      <c r="A66" s="635">
        <v>4300</v>
      </c>
      <c r="B66" s="661" t="s">
        <v>796</v>
      </c>
      <c r="C66" s="387">
        <f>C65</f>
        <v>20000</v>
      </c>
      <c r="D66" s="387">
        <f>D65</f>
        <v>25000</v>
      </c>
      <c r="E66" s="1048">
        <f>SUM(D66/C66)</f>
        <v>1.25</v>
      </c>
      <c r="F66" s="568"/>
    </row>
    <row r="67" spans="1:6" s="40" customFormat="1" ht="16.5" customHeight="1">
      <c r="A67" s="635"/>
      <c r="B67" s="634" t="s">
        <v>798</v>
      </c>
      <c r="C67" s="387">
        <f>SUM(C66+C63+C38+C15+C13)</f>
        <v>2621000</v>
      </c>
      <c r="D67" s="387">
        <f>SUM(D66+D63+D38+D15+D13)</f>
        <v>1726802</v>
      </c>
      <c r="E67" s="1048">
        <f>SUM(D67/C67)</f>
        <v>0.6588332697443724</v>
      </c>
      <c r="F67" s="568"/>
    </row>
    <row r="68" spans="1:6" s="40" customFormat="1" ht="11.25">
      <c r="A68" s="667"/>
      <c r="B68" s="668" t="s">
        <v>531</v>
      </c>
      <c r="C68" s="637"/>
      <c r="D68" s="637"/>
      <c r="E68" s="371"/>
      <c r="F68" s="652"/>
    </row>
    <row r="69" spans="1:6" s="40" customFormat="1" ht="11.25">
      <c r="A69" s="667"/>
      <c r="B69" s="370" t="s">
        <v>816</v>
      </c>
      <c r="C69" s="639"/>
      <c r="D69" s="639">
        <f>SUM(D29)</f>
        <v>100</v>
      </c>
      <c r="E69" s="371"/>
      <c r="F69" s="652"/>
    </row>
    <row r="70" spans="1:6" s="40" customFormat="1" ht="11.25">
      <c r="A70" s="667"/>
      <c r="B70" s="370" t="s">
        <v>477</v>
      </c>
      <c r="C70" s="639"/>
      <c r="D70" s="639">
        <f>SUM(D30)</f>
        <v>27</v>
      </c>
      <c r="E70" s="371"/>
      <c r="F70" s="652"/>
    </row>
    <row r="71" spans="1:6" s="37" customFormat="1" ht="11.25">
      <c r="A71" s="667"/>
      <c r="B71" s="669" t="s">
        <v>832</v>
      </c>
      <c r="C71" s="639">
        <f>C22+C31</f>
        <v>0</v>
      </c>
      <c r="D71" s="639">
        <f>D22+D31+D61</f>
        <v>20602</v>
      </c>
      <c r="E71" s="371"/>
      <c r="F71" s="467"/>
    </row>
    <row r="72" spans="1:6" ht="12" customHeight="1">
      <c r="A72" s="368"/>
      <c r="B72" s="669" t="s">
        <v>827</v>
      </c>
      <c r="C72" s="370"/>
      <c r="D72" s="370"/>
      <c r="E72" s="371"/>
      <c r="F72" s="467"/>
    </row>
    <row r="73" spans="1:6" ht="12" customHeight="1">
      <c r="A73" s="368"/>
      <c r="B73" s="670" t="s">
        <v>520</v>
      </c>
      <c r="C73" s="670">
        <f>SUM(C69:C72)</f>
        <v>0</v>
      </c>
      <c r="D73" s="670">
        <f>SUM(D69:D72)</f>
        <v>20729</v>
      </c>
      <c r="E73" s="371"/>
      <c r="F73" s="467"/>
    </row>
    <row r="74" spans="1:6" ht="12" customHeight="1">
      <c r="A74" s="368"/>
      <c r="B74" s="671" t="s">
        <v>532</v>
      </c>
      <c r="C74" s="651"/>
      <c r="D74" s="651"/>
      <c r="E74" s="371"/>
      <c r="F74" s="467"/>
    </row>
    <row r="75" spans="1:6" ht="12" customHeight="1">
      <c r="A75" s="368"/>
      <c r="B75" s="370" t="s">
        <v>774</v>
      </c>
      <c r="C75" s="370"/>
      <c r="D75" s="370"/>
      <c r="E75" s="371"/>
      <c r="F75" s="467"/>
    </row>
    <row r="76" spans="1:6" ht="11.25">
      <c r="A76" s="368"/>
      <c r="B76" s="669" t="s">
        <v>1219</v>
      </c>
      <c r="C76" s="370">
        <f>SUM(C13+C15+C38+C63+C66)-C69-C70-C71-C72-C75-C77</f>
        <v>2591000</v>
      </c>
      <c r="D76" s="370">
        <f>SUM(D13+D15+D38+D63+D66)-D69-D70-D71-D72-D75-D77</f>
        <v>1676073</v>
      </c>
      <c r="E76" s="371">
        <f>SUM(D76/C76)</f>
        <v>0.6468826707834813</v>
      </c>
      <c r="F76" s="467"/>
    </row>
    <row r="77" spans="1:6" ht="11.25">
      <c r="A77" s="368"/>
      <c r="B77" s="669" t="s">
        <v>584</v>
      </c>
      <c r="C77" s="370">
        <f>SUM(C33)</f>
        <v>30000</v>
      </c>
      <c r="D77" s="370">
        <f>SUM(D33)</f>
        <v>30000</v>
      </c>
      <c r="E77" s="371">
        <f>SUM(D77/C77)</f>
        <v>1</v>
      </c>
      <c r="F77" s="467"/>
    </row>
    <row r="78" spans="1:6" ht="11.25">
      <c r="A78" s="368"/>
      <c r="B78" s="670" t="s">
        <v>527</v>
      </c>
      <c r="C78" s="670">
        <f>SUM(C75:C77)</f>
        <v>2621000</v>
      </c>
      <c r="D78" s="670">
        <f>SUM(D75:D77)</f>
        <v>1706073</v>
      </c>
      <c r="E78" s="371">
        <f>SUM(D78/C78)</f>
        <v>0.6509244563143838</v>
      </c>
      <c r="F78" s="467"/>
    </row>
    <row r="79" spans="1:6" ht="12" customHeight="1">
      <c r="A79" s="672"/>
      <c r="B79" s="666" t="s">
        <v>591</v>
      </c>
      <c r="C79" s="382">
        <f>SUM(C73+C78)</f>
        <v>2621000</v>
      </c>
      <c r="D79" s="382">
        <f>SUM(D73+D78)</f>
        <v>1726802</v>
      </c>
      <c r="E79" s="371">
        <f>SUM(D79/C79)</f>
        <v>0.6588332697443724</v>
      </c>
      <c r="F79" s="464"/>
    </row>
    <row r="80" spans="1:5" ht="11.25">
      <c r="A80" s="36"/>
      <c r="C80" s="339"/>
      <c r="D80" s="339"/>
      <c r="E80" s="338"/>
    </row>
    <row r="81" spans="2:4" ht="11.25">
      <c r="B81" s="44" t="s">
        <v>1142</v>
      </c>
      <c r="C81" s="271"/>
      <c r="D81" s="271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7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2016-01-22T11:24:05Z</cp:lastPrinted>
  <dcterms:created xsi:type="dcterms:W3CDTF">2004-02-02T11:10:51Z</dcterms:created>
  <dcterms:modified xsi:type="dcterms:W3CDTF">2016-01-22T11:24:07Z</dcterms:modified>
  <cp:category/>
  <cp:version/>
  <cp:contentType/>
  <cp:contentStatus/>
</cp:coreProperties>
</file>