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40" windowWidth="11340" windowHeight="4760" tabRatio="663" firstSheet="11" activeTab="2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  <sheet name="Munka3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<sst xmlns="http://schemas.openxmlformats.org/spreadsheetml/2006/main" count="3228" uniqueCount="1197">
  <si>
    <t xml:space="preserve">   Iparűzési adó, pótlék, bírság</t>
  </si>
  <si>
    <t>Közfoglalkoztatottak pályázat tám.önrésze, kapcs.egyéb kiad.tám.</t>
  </si>
  <si>
    <t>Ferencvárosi Kártya Kft. támogatása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</si>
  <si>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</si>
  <si>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</si>
  <si>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</si>
  <si>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</si>
  <si>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</si>
  <si>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</si>
  <si>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</si>
  <si>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</si>
  <si>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</si>
  <si>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</si>
  <si>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</si>
  <si>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</si>
  <si>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</si>
  <si>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</si>
  <si>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</si>
  <si>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</si>
  <si>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</si>
  <si>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</si>
  <si>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</si>
  <si>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</si>
  <si>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</si>
  <si>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</si>
  <si>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</si>
  <si>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</si>
  <si>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</si>
  <si>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</si>
  <si>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</si>
  <si>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</si>
  <si>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</si>
  <si>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</si>
  <si>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</si>
  <si>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</si>
  <si>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</si>
  <si>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</si>
  <si>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</si>
  <si>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</si>
  <si>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</si>
  <si>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</si>
  <si>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</si>
  <si>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</si>
  <si>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</si>
  <si>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</si>
  <si>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</si>
  <si>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</si>
  <si>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</si>
  <si>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</si>
  <si>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</si>
  <si>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</si>
  <si>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</si>
  <si>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</si>
  <si>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</si>
  <si>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</si>
  <si>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</si>
  <si>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</si>
  <si>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</si>
  <si>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</si>
  <si>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</si>
  <si>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</si>
  <si>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</si>
  <si>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</si>
  <si>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</si>
  <si>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</si>
  <si>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</si>
  <si>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</si>
  <si>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</si>
  <si>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</si>
  <si>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</si>
  <si>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</si>
  <si>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</si>
  <si>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</si>
  <si>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</si>
  <si>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</si>
  <si>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</si>
  <si>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</si>
  <si>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</si>
  <si>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</si>
  <si>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</si>
  <si>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</si>
  <si>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</si>
  <si>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</si>
  <si>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</si>
  <si>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</si>
  <si>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</si>
  <si>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</si>
  <si>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</si>
  <si>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</si>
  <si>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</si>
  <si>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</si>
  <si>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</si>
  <si>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</si>
  <si>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</si>
  <si>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</si>
  <si>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</si>
  <si>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</si>
  <si>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</si>
  <si>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</si>
  <si>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</si>
  <si>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</si>
  <si>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</si>
  <si>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</si>
  <si>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</si>
  <si>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</si>
  <si>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</si>
  <si>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</si>
  <si>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</si>
  <si>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</si>
  <si>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</si>
  <si>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</si>
  <si>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</si>
  <si>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</si>
  <si>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</si>
  <si>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</si>
  <si>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</si>
  <si>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</si>
  <si>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</si>
  <si>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</si>
  <si>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</si>
  <si>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</si>
  <si>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</si>
  <si>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</si>
  <si>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</si>
  <si>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</si>
  <si>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</si>
  <si>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</si>
  <si>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</si>
  <si>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</si>
  <si>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</si>
  <si>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</si>
  <si>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</si>
  <si>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</si>
  <si>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</si>
  <si>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</si>
  <si>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</si>
  <si>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</si>
  <si>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</si>
  <si>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</si>
  <si>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</si>
  <si>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</si>
  <si>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</si>
  <si>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</si>
  <si>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</si>
  <si>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</si>
  <si>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</si>
  <si>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</si>
  <si>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</si>
  <si>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</si>
  <si>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</si>
  <si>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</si>
  <si>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</si>
  <si>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</si>
  <si>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</si>
  <si>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</si>
  <si>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</si>
  <si>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</si>
  <si>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</si>
  <si>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</si>
  <si>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</si>
  <si>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</si>
  <si>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</si>
  <si>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</si>
  <si>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</si>
  <si>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</si>
  <si>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</si>
  <si>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</si>
  <si>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</si>
  <si>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</si>
  <si>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</si>
  <si>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</si>
  <si>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</si>
  <si>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</si>
  <si>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</si>
  <si>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</si>
  <si>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</si>
  <si>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</si>
  <si>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</si>
  <si>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</si>
  <si>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</si>
  <si>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</si>
  <si>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</si>
  <si>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</si>
  <si>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</si>
  <si>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</si>
  <si>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</si>
  <si>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</si>
  <si>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</si>
  <si>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</si>
  <si>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</si>
  <si>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</si>
  <si>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</si>
  <si>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</si>
  <si>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</si>
  <si>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</si>
  <si>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</si>
  <si>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</si>
  <si>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</si>
  <si>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</si>
  <si>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</si>
  <si>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</si>
  <si>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</si>
  <si>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</si>
  <si>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</si>
  <si>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</si>
  <si>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</si>
  <si>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</si>
  <si>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</si>
  <si>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</si>
  <si>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</si>
  <si>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</si>
  <si>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</si>
  <si>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</si>
  <si>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</si>
  <si>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</si>
  <si>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</si>
  <si>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</si>
  <si>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</si>
  <si>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</si>
  <si>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</si>
  <si>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</si>
  <si>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</si>
  <si>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</si>
  <si>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</si>
  <si>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</si>
  <si>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</si>
  <si>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</si>
  <si>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</si>
  <si>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</si>
  <si>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</si>
  <si>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</si>
  <si>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</si>
  <si>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</si>
  <si>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</si>
  <si>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</si>
  <si>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</si>
  <si>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</si>
  <si>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</si>
  <si>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</si>
  <si>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</si>
  <si>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</si>
  <si>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</si>
  <si>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</si>
  <si>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</si>
  <si>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</si>
  <si>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Játszóterekre fittnes eszközök beszerzése - 2014. karbantartás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</si>
  <si>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</si>
  <si>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</si>
  <si>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</si>
  <si>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</si>
  <si>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</si>
  <si>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</si>
  <si>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</si>
  <si>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</si>
  <si>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</si>
  <si>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</si>
  <si>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</si>
  <si>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</si>
  <si>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</si>
  <si>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</si>
  <si>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</si>
  <si>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</si>
  <si>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</si>
  <si>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</si>
  <si>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</si>
  <si>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</si>
  <si>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</si>
  <si>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</si>
  <si>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</si>
  <si>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</si>
  <si>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</si>
  <si>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</si>
  <si>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</si>
  <si>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</si>
  <si>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</si>
  <si>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</si>
  <si>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</si>
  <si>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</si>
  <si>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</si>
  <si>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</si>
  <si>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</si>
  <si>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</si>
  <si>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</si>
  <si>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</si>
  <si>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</si>
  <si>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</si>
  <si>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</si>
  <si>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</si>
  <si>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</si>
  <si>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</si>
  <si>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</si>
  <si>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</si>
  <si>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</si>
  <si>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</si>
  <si>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</si>
  <si>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</si>
  <si>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</si>
  <si>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</si>
  <si>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</si>
  <si>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</si>
  <si>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</si>
  <si>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</si>
  <si>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</si>
  <si>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</si>
  <si>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</si>
  <si>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</si>
  <si>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</si>
  <si>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</si>
  <si>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</si>
  <si>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</si>
  <si>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</si>
  <si>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</si>
  <si>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</si>
  <si>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</si>
  <si>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</si>
  <si>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</si>
  <si>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</si>
  <si>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</si>
  <si>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</si>
  <si>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</si>
  <si>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</si>
  <si>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</si>
  <si>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</si>
  <si>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</si>
  <si>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</si>
  <si>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</si>
  <si>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</si>
  <si>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</si>
  <si>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</si>
  <si>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</si>
  <si>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</si>
  <si>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</si>
  <si>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</si>
  <si>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</si>
  <si>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</si>
  <si>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</si>
  <si>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</si>
  <si>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</si>
  <si>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</si>
  <si>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</si>
  <si>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</si>
  <si>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</si>
  <si>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</si>
  <si>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</si>
  <si>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</si>
  <si>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Kosztolányi Dezső Általános Iskola színpad kialakítás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</si>
  <si>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</si>
  <si>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</si>
  <si>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</si>
  <si>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</si>
  <si>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</si>
  <si>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</si>
  <si>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</si>
  <si>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</si>
  <si>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</si>
  <si>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</si>
  <si>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</si>
  <si>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</si>
  <si>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</si>
  <si>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</si>
  <si>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</si>
  <si>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</si>
  <si>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</si>
  <si>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</si>
  <si>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</si>
  <si>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</si>
  <si>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</si>
  <si>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</si>
  <si>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</si>
  <si>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</si>
  <si>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</si>
  <si>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</si>
  <si>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</si>
  <si>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</si>
  <si>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</si>
  <si>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</si>
  <si>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</si>
  <si>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</si>
  <si>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</si>
  <si>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</si>
  <si>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</si>
  <si>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</si>
  <si>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</si>
  <si>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</si>
  <si>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</si>
  <si>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</si>
  <si>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</si>
  <si>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</si>
  <si>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</si>
  <si>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</si>
  <si>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</si>
  <si>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</si>
  <si>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</si>
  <si>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</si>
  <si>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</si>
  <si>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</si>
  <si>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</si>
  <si>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</si>
  <si>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</si>
  <si>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</si>
  <si>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</si>
  <si>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</si>
  <si>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</si>
  <si>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</si>
  <si>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</si>
  <si>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</si>
  <si>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</si>
  <si>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</si>
  <si>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</si>
  <si>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</si>
  <si>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</si>
  <si>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</si>
  <si>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</si>
  <si>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</si>
  <si>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</si>
  <si>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</si>
  <si>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</si>
  <si>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</si>
  <si>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</si>
  <si>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</si>
  <si>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</si>
  <si>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</si>
  <si>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</si>
  <si>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</si>
  <si>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</si>
  <si>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</si>
  <si>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</si>
  <si>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</si>
  <si>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</si>
  <si>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</si>
  <si>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</si>
  <si>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</si>
  <si>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</si>
  <si>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</si>
  <si>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</si>
  <si>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</si>
  <si>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</si>
  <si>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</si>
  <si>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</si>
  <si>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</si>
  <si>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</si>
  <si>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</si>
  <si>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</si>
  <si>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</si>
  <si>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</si>
  <si>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</si>
  <si>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</si>
  <si>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</si>
  <si>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</si>
  <si>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</si>
  <si>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</si>
  <si>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</si>
  <si>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</si>
  <si>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</si>
  <si>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</si>
  <si>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</si>
  <si>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</si>
  <si>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</si>
  <si>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</si>
  <si>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</si>
  <si>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</si>
  <si>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</si>
  <si>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</si>
  <si>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</si>
  <si>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</si>
  <si>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</si>
  <si>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</si>
  <si>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</si>
  <si>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</si>
  <si>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</si>
  <si>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</si>
  <si>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</si>
  <si>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</si>
  <si>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</si>
  <si>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</si>
  <si>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</si>
  <si>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</si>
  <si>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</si>
  <si>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</si>
  <si>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</si>
  <si>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</si>
  <si>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</si>
  <si>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</si>
  <si>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</si>
  <si>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</si>
  <si>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</si>
  <si>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</si>
  <si>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</si>
  <si>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</si>
  <si>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</si>
  <si>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</si>
  <si>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</si>
  <si>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</si>
  <si>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</si>
  <si>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</si>
  <si>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</si>
  <si>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</si>
  <si>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</si>
  <si>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</si>
  <si>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</si>
  <si>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</si>
  <si>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</si>
  <si>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</si>
  <si>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</si>
  <si>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</si>
  <si>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</si>
  <si>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</si>
  <si>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</si>
  <si>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</si>
  <si>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</si>
  <si>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</si>
  <si>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előirányzat ../2015.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</si>
  <si>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</si>
  <si>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</si>
  <si>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</si>
  <si>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</si>
  <si>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 xml:space="preserve">2015. évi előirányzat .../2015.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</si>
  <si>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</si>
  <si>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</si>
  <si>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</si>
  <si>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</si>
  <si>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</si>
  <si>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</si>
  <si>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</si>
  <si>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</si>
  <si>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</si>
  <si>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</si>
  <si>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</si>
  <si>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2015. évi előirányzat .../2015.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</si>
  <si>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</si>
  <si>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</si>
  <si>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</si>
  <si>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</si>
  <si>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</si>
  <si>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</si>
  <si>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</si>
  <si>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</si>
  <si>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</si>
  <si>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2015. évi előirányzat  ../2015.</t>
  </si>
  <si>
    <t>2015. évi előirányzat …./2015.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</si>
  <si>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</si>
  <si>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</si>
  <si>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</si>
  <si>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</si>
  <si>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>Egészségügyi, Szociális és Sport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</si>
  <si>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</si>
  <si>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</si>
  <si>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</si>
  <si>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</si>
  <si>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</si>
  <si>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</si>
  <si>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</si>
  <si>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</si>
  <si>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</si>
  <si>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</si>
  <si>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</si>
  <si>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</si>
  <si>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</si>
  <si>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</si>
  <si>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</si>
  <si>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</si>
  <si>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</si>
  <si>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</si>
  <si>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</si>
  <si>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</si>
  <si>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</si>
  <si>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</si>
  <si>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</si>
  <si>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</si>
  <si>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</si>
  <si>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</si>
  <si>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</si>
  <si>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</si>
  <si>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</si>
  <si>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</si>
  <si>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</si>
  <si>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</si>
  <si>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</si>
  <si>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</si>
  <si>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</si>
  <si>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</si>
  <si>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</si>
  <si>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</si>
  <si>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</si>
  <si>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</si>
  <si>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</si>
  <si>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KMOP-4.5.2.11. Manó-Lak Bölcsöde felújítása, kapacitásnövelése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</si>
  <si>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</si>
  <si>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</si>
  <si>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</si>
  <si>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</si>
  <si>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</si>
  <si>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 xml:space="preserve">  ebből önkormányzati hozzájárulás</t>
  </si>
  <si>
    <t>KMOP-5.1.1/B-12-K-201-0003 Szociális városrehabilitáció Ferencvárosban JAT I. ütem</t>
  </si>
  <si>
    <t>Fordított ÁFA bevétel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</si>
  <si>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</si>
  <si>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</si>
  <si>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</si>
  <si>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</si>
  <si>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</si>
  <si>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</si>
  <si>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</si>
  <si>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</si>
  <si>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</si>
  <si>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</si>
  <si>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</si>
  <si>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</si>
  <si>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</si>
  <si>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</si>
  <si>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</si>
  <si>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</si>
  <si>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</si>
  <si>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</si>
  <si>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</si>
  <si>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</si>
  <si>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</si>
  <si>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</si>
  <si>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</si>
  <si>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</si>
  <si>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</si>
  <si>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</si>
  <si>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</si>
  <si>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</si>
  <si>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</si>
  <si>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</si>
  <si>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</si>
  <si>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</si>
  <si>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</si>
  <si>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</si>
  <si>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</si>
  <si>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</si>
  <si>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</si>
  <si>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</si>
  <si>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</si>
  <si>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</si>
  <si>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</si>
  <si>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</si>
  <si>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</si>
  <si>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</si>
  <si>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</si>
  <si>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</si>
  <si>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</si>
  <si>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</si>
  <si>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</si>
  <si>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</si>
  <si>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</si>
  <si>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</si>
  <si>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</si>
  <si>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</si>
  <si>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</si>
  <si>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</si>
  <si>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</si>
  <si>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</si>
  <si>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</si>
  <si>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</si>
  <si>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</si>
  <si>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</si>
  <si>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</si>
  <si>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</si>
  <si>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</si>
  <si>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</si>
  <si>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</si>
  <si>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</si>
  <si>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</si>
  <si>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</si>
  <si>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</si>
  <si>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</si>
  <si>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</si>
  <si>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</si>
  <si>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</si>
  <si>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</si>
  <si>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</si>
  <si>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</si>
  <si>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</si>
  <si>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</si>
  <si>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</si>
  <si>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</si>
  <si>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</si>
  <si>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</si>
  <si>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</si>
  <si>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</si>
  <si>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</si>
  <si>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</si>
  <si>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</si>
  <si>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</si>
  <si>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</si>
  <si>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</si>
  <si>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</si>
  <si>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</si>
  <si>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</si>
  <si>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</si>
  <si>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</si>
  <si>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</si>
  <si>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</si>
  <si>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</si>
  <si>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</si>
  <si>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</si>
  <si>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</si>
  <si>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</si>
  <si>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</si>
  <si>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</si>
  <si>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</si>
  <si>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</si>
  <si>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</si>
  <si>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</si>
  <si>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</si>
  <si>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</si>
  <si>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</si>
  <si>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</si>
  <si>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</si>
  <si>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</si>
  <si>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</si>
  <si>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</si>
  <si>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</si>
  <si>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</si>
  <si>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</si>
  <si>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</si>
  <si>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</si>
  <si>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</si>
  <si>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</si>
  <si>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</si>
  <si>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</si>
  <si>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</si>
  <si>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</si>
  <si>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</si>
  <si>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</si>
  <si>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</si>
  <si>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</si>
  <si>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</si>
  <si>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</si>
  <si>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</si>
  <si>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</si>
  <si>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</si>
  <si>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</si>
  <si>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</si>
  <si>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</si>
  <si>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</si>
  <si>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</si>
  <si>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</si>
  <si>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</si>
  <si>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</si>
  <si>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</si>
  <si>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</si>
  <si>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</si>
  <si>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</si>
  <si>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</si>
  <si>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</si>
  <si>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</si>
  <si>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</si>
  <si>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</si>
  <si>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</si>
  <si>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</si>
  <si>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</si>
  <si>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</si>
  <si>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</si>
  <si>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</si>
  <si>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</si>
  <si>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</si>
  <si>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</si>
  <si>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</si>
  <si>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</si>
  <si>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</si>
  <si>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</si>
  <si>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</si>
  <si>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</si>
  <si>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</si>
  <si>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</si>
  <si>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</si>
  <si>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</si>
  <si>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</si>
  <si>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</si>
  <si>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</si>
  <si>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</si>
  <si>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</si>
  <si>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</si>
  <si>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</si>
  <si>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</si>
  <si>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</si>
  <si>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</si>
  <si>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</si>
  <si>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</si>
  <si>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</si>
  <si>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</si>
  <si>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</si>
  <si>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</si>
  <si>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</si>
  <si>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</si>
  <si>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</si>
  <si>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</si>
  <si>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</si>
  <si>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</si>
  <si>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</si>
  <si>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</si>
  <si>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</si>
  <si>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</si>
  <si>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</si>
  <si>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</si>
  <si>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</si>
  <si>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</si>
  <si>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</si>
  <si>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</si>
  <si>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</si>
  <si>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</si>
  <si>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</si>
  <si>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</si>
  <si>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</si>
  <si>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</si>
  <si>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</si>
  <si>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</si>
  <si>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</si>
  <si>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</si>
  <si>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</si>
  <si>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</si>
  <si>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</si>
  <si>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</si>
  <si>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</si>
  <si>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</si>
  <si>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</si>
  <si>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</si>
  <si>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</si>
  <si>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</si>
  <si>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</si>
  <si>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</si>
  <si>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</si>
  <si>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</si>
  <si>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</si>
  <si>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</si>
  <si>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</si>
  <si>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</si>
  <si>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</si>
  <si>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</si>
  <si>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</si>
  <si>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</si>
  <si>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</si>
  <si>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</si>
  <si>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</si>
  <si>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</si>
  <si>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</si>
  <si>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</si>
  <si>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</si>
  <si>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</si>
  <si>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</si>
  <si>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</si>
  <si>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</si>
  <si>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</si>
  <si>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</si>
  <si>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</si>
  <si>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</si>
  <si>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</si>
  <si>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</si>
  <si>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</si>
  <si>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</si>
  <si>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</si>
  <si>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</si>
  <si>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</si>
  <si>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</si>
  <si>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</si>
  <si>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</si>
  <si>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</si>
  <si>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</si>
  <si>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</si>
  <si>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</si>
  <si>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</si>
  <si>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</si>
  <si>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</si>
  <si>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</si>
  <si>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</si>
  <si>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</si>
  <si>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</si>
  <si>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</si>
  <si>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</si>
  <si>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</si>
  <si>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23. Hosszú lejáratú hitel tőke összegének törlesztése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</si>
  <si>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</si>
  <si>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</si>
  <si>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</si>
  <si>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</si>
  <si>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</si>
  <si>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</si>
  <si>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</si>
  <si>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</si>
  <si>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</si>
  <si>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</si>
  <si>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</si>
  <si>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</si>
  <si>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</si>
  <si>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</si>
  <si>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</si>
  <si>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</si>
  <si>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</si>
  <si>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</si>
  <si>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</si>
  <si>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</si>
  <si>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Index   4./3.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</si>
  <si>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</si>
  <si>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</si>
  <si>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</si>
  <si>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</si>
  <si>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>Index            4./3.</t>
  </si>
  <si>
    <t>Index     4./3.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</si>
  <si>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</si>
  <si>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</si>
  <si>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</si>
  <si>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</si>
  <si>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</si>
  <si>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</si>
  <si>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</si>
  <si>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</si>
  <si>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</si>
  <si>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</si>
  <si>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</si>
  <si>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</si>
  <si>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</si>
  <si>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</si>
  <si>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</si>
  <si>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2013. évi teljesítés</t>
  </si>
  <si>
    <t>2014. évi várható teljesítés</t>
  </si>
  <si>
    <t>Index  4./3.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</si>
  <si>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</si>
  <si>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</si>
  <si>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</si>
  <si>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</si>
  <si>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</si>
  <si>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</si>
  <si>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</si>
  <si>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</si>
  <si>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</si>
  <si>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</si>
  <si>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</si>
  <si>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</si>
  <si>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Hivatali karbantarások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</si>
  <si>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</si>
  <si>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</si>
  <si>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</si>
  <si>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</si>
  <si>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</si>
  <si>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</si>
  <si>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A 4.sz. melléklet 4114, 4117, 4118, 4119, 4135 sz. költségvetési sorai (lakóházfelújítások) a táblázatban nettó értékkel szerepelnek.</t>
  </si>
  <si>
    <t>Index       4./3.</t>
  </si>
  <si>
    <t>Index    4./3.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</si>
  <si>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</si>
  <si>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</si>
  <si>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</si>
  <si>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</si>
  <si>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</si>
  <si>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</si>
  <si>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</si>
  <si>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</si>
  <si>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</si>
  <si>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</si>
  <si>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</si>
  <si>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</si>
  <si>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</si>
  <si>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</si>
  <si>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</si>
  <si>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</si>
  <si>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</si>
  <si>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</si>
  <si>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</si>
  <si>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</si>
  <si>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</si>
  <si>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</si>
  <si>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</si>
  <si>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</si>
  <si>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</si>
  <si>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</si>
  <si>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</si>
  <si>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</si>
  <si>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</si>
  <si>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</si>
  <si>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</si>
  <si>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</si>
  <si>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</si>
  <si>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</si>
  <si>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</si>
  <si>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</si>
  <si>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</si>
  <si>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</si>
  <si>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</si>
  <si>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</si>
  <si>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</si>
  <si>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</si>
  <si>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</si>
  <si>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</si>
  <si>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</si>
  <si>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</si>
  <si>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</si>
  <si>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</si>
  <si>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</si>
  <si>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</si>
  <si>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</si>
  <si>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</si>
  <si>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</si>
  <si>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</si>
  <si>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</si>
  <si>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</si>
  <si>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</si>
  <si>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</si>
  <si>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</si>
  <si>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</si>
  <si>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</si>
  <si>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</si>
  <si>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</si>
  <si>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</si>
  <si>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</si>
  <si>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</si>
  <si>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</si>
  <si>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</si>
  <si>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</si>
  <si>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</si>
  <si>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</si>
  <si>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</si>
  <si>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</si>
  <si>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</si>
  <si>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</si>
  <si>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</si>
  <si>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</si>
  <si>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</si>
  <si>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</si>
  <si>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</si>
  <si>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</si>
  <si>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</si>
  <si>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</si>
  <si>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</si>
  <si>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</si>
  <si>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</si>
  <si>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</si>
  <si>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</si>
  <si>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</si>
  <si>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</si>
  <si>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</si>
  <si>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</si>
  <si>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</si>
  <si>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</si>
  <si>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</si>
  <si>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</si>
  <si>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</si>
  <si>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</si>
  <si>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</si>
  <si>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</si>
  <si>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</si>
  <si>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</si>
  <si>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</si>
  <si>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</si>
  <si>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</si>
  <si>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</si>
  <si>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</si>
  <si>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</si>
  <si>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</si>
  <si>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</si>
  <si>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</si>
  <si>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</si>
  <si>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</si>
  <si>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</si>
  <si>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</si>
  <si>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</si>
  <si>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</si>
  <si>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Lakóház felújítás Balázs B. u. 21.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</si>
  <si>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</si>
  <si>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</si>
  <si>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</si>
  <si>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</si>
  <si>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</si>
  <si>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</si>
  <si>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</si>
  <si>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</si>
  <si>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</si>
  <si>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</si>
  <si>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</si>
  <si>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</si>
  <si>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</si>
  <si>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</si>
  <si>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</si>
  <si>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</si>
  <si>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</si>
  <si>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</si>
  <si>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</si>
  <si>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</si>
  <si>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</si>
  <si>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</si>
  <si>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</si>
  <si>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</si>
  <si>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</si>
  <si>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</si>
  <si>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</si>
  <si>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</si>
  <si>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</si>
  <si>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</si>
  <si>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</si>
  <si>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</si>
  <si>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</si>
  <si>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</si>
  <si>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</si>
  <si>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</si>
  <si>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</si>
  <si>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</si>
  <si>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</si>
  <si>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</si>
  <si>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</si>
  <si>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</si>
  <si>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</si>
  <si>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</si>
  <si>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</si>
  <si>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</si>
  <si>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</si>
  <si>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</si>
  <si>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</si>
  <si>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</si>
  <si>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</si>
  <si>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</si>
  <si>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</si>
  <si>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</si>
  <si>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</si>
  <si>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</si>
  <si>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</si>
  <si>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</si>
  <si>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</si>
  <si>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</si>
  <si>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</si>
  <si>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</si>
  <si>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</si>
  <si>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</si>
  <si>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</si>
  <si>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</si>
  <si>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</si>
  <si>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</si>
  <si>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</si>
  <si>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</si>
  <si>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</si>
  <si>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</si>
  <si>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</si>
  <si>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</si>
  <si>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</si>
  <si>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</si>
  <si>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</si>
  <si>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</si>
  <si>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</si>
  <si>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</si>
  <si>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</si>
  <si>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</si>
  <si>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</si>
  <si>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</si>
  <si>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</si>
  <si>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</si>
  <si>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</si>
  <si>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</si>
  <si>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</si>
  <si>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</si>
  <si>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</si>
  <si>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</si>
  <si>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</si>
  <si>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</si>
  <si>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</si>
  <si>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</si>
  <si>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</si>
  <si>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</si>
  <si>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Engedélye-zett létszám összesen 2015. év            .. /2015.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</si>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</sst>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37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3" xfId="65" applyFont="1" applyBorder="1" applyAlignment="1">
      <alignment/>
      <protection/>
    </xf>
    <xf numFmtId="3" fontId="1" fillId="0" borderId="23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7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18" xfId="64" applyFont="1" applyBorder="1">
      <alignment/>
      <protection/>
    </xf>
    <xf numFmtId="0" fontId="38" fillId="0" borderId="26" xfId="64" applyFont="1" applyBorder="1">
      <alignment/>
      <protection/>
    </xf>
    <xf numFmtId="0" fontId="38" fillId="0" borderId="22" xfId="64" applyFont="1" applyBorder="1">
      <alignment/>
      <protection/>
    </xf>
    <xf numFmtId="0" fontId="38" fillId="0" borderId="27" xfId="64" applyFont="1" applyBorder="1">
      <alignment/>
      <protection/>
    </xf>
    <xf numFmtId="0" fontId="37" fillId="0" borderId="25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8" xfId="64" applyNumberFormat="1" applyFont="1" applyBorder="1">
      <alignment/>
      <protection/>
    </xf>
    <xf numFmtId="0" fontId="37" fillId="0" borderId="18" xfId="64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7" xfId="64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20" xfId="64" applyFont="1" applyBorder="1">
      <alignment/>
      <protection/>
    </xf>
    <xf numFmtId="3" fontId="37" fillId="0" borderId="25" xfId="0" applyNumberFormat="1" applyFont="1" applyBorder="1" applyAlignment="1">
      <alignment/>
    </xf>
    <xf numFmtId="3" fontId="1" fillId="0" borderId="30" xfId="65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5" fillId="0" borderId="28" xfId="64" applyFont="1" applyBorder="1" applyAlignment="1">
      <alignment vertical="center"/>
      <protection/>
    </xf>
    <xf numFmtId="3" fontId="35" fillId="0" borderId="28" xfId="64" applyNumberFormat="1" applyFont="1" applyBorder="1" applyAlignment="1">
      <alignment vertical="center"/>
      <protection/>
    </xf>
    <xf numFmtId="0" fontId="35" fillId="0" borderId="24" xfId="64" applyFont="1" applyBorder="1" applyAlignment="1">
      <alignment vertical="center"/>
      <protection/>
    </xf>
    <xf numFmtId="3" fontId="35" fillId="0" borderId="31" xfId="64" applyNumberFormat="1" applyFont="1" applyBorder="1" applyAlignment="1">
      <alignment vertical="center"/>
      <protection/>
    </xf>
    <xf numFmtId="0" fontId="35" fillId="0" borderId="32" xfId="64" applyFont="1" applyBorder="1" applyAlignment="1">
      <alignment vertical="center"/>
      <protection/>
    </xf>
    <xf numFmtId="3" fontId="35" fillId="0" borderId="33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0" fontId="2" fillId="0" borderId="25" xfId="65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4" fillId="0" borderId="25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2" fillId="0" borderId="20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1" fillId="0" borderId="35" xfId="65" applyNumberFormat="1" applyFont="1" applyBorder="1" applyAlignment="1">
      <alignment/>
      <protection/>
    </xf>
    <xf numFmtId="3" fontId="1" fillId="0" borderId="36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7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9" xfId="65" applyFont="1" applyBorder="1" applyAlignment="1">
      <alignment/>
      <protection/>
    </xf>
    <xf numFmtId="0" fontId="1" fillId="0" borderId="23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1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65" applyFont="1" applyBorder="1" applyAlignment="1">
      <alignment/>
      <protection/>
    </xf>
    <xf numFmtId="0" fontId="34" fillId="0" borderId="31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19" xfId="65" applyFont="1" applyBorder="1" applyAlignment="1">
      <alignment/>
      <protection/>
    </xf>
    <xf numFmtId="3" fontId="37" fillId="0" borderId="20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0" fontId="1" fillId="0" borderId="36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1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16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16" xfId="69" applyFont="1" applyFill="1" applyBorder="1" applyProtection="1">
      <alignment/>
      <protection locked="0"/>
    </xf>
    <xf numFmtId="3" fontId="3" fillId="0" borderId="20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9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7" xfId="65" applyFont="1" applyBorder="1" applyAlignment="1">
      <alignment/>
      <protection/>
    </xf>
    <xf numFmtId="0" fontId="2" fillId="0" borderId="2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0" fontId="2" fillId="0" borderId="34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2" fillId="0" borderId="36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3" fillId="0" borderId="30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6" xfId="65" applyNumberFormat="1" applyFont="1" applyBorder="1" applyAlignment="1">
      <alignment/>
      <protection/>
    </xf>
    <xf numFmtId="3" fontId="2" fillId="0" borderId="34" xfId="65" applyNumberFormat="1" applyFont="1" applyBorder="1" applyAlignment="1">
      <alignment/>
      <protection/>
    </xf>
    <xf numFmtId="3" fontId="12" fillId="0" borderId="30" xfId="65" applyNumberFormat="1" applyFont="1" applyBorder="1" applyAlignment="1">
      <alignment vertical="center"/>
      <protection/>
    </xf>
    <xf numFmtId="0" fontId="46" fillId="0" borderId="19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8" xfId="65" applyFont="1" applyBorder="1" applyAlignment="1">
      <alignment/>
      <protection/>
    </xf>
    <xf numFmtId="0" fontId="46" fillId="0" borderId="31" xfId="65" applyFont="1" applyBorder="1" applyAlignment="1">
      <alignment/>
      <protection/>
    </xf>
    <xf numFmtId="3" fontId="1" fillId="0" borderId="32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1" xfId="65" applyFont="1" applyBorder="1" applyAlignment="1">
      <alignment vertical="center"/>
      <protection/>
    </xf>
    <xf numFmtId="3" fontId="1" fillId="0" borderId="24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3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1" xfId="65" applyFont="1" applyBorder="1" applyAlignment="1">
      <alignment/>
      <protection/>
    </xf>
    <xf numFmtId="0" fontId="38" fillId="0" borderId="19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3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20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3" fontId="1" fillId="0" borderId="28" xfId="65" applyNumberFormat="1" applyFont="1" applyBorder="1" applyAlignment="1">
      <alignment/>
      <protection/>
    </xf>
    <xf numFmtId="3" fontId="38" fillId="0" borderId="19" xfId="64" applyNumberFormat="1" applyFont="1" applyBorder="1">
      <alignment/>
      <protection/>
    </xf>
    <xf numFmtId="0" fontId="43" fillId="0" borderId="28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2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3" xfId="64" applyFont="1" applyBorder="1">
      <alignment/>
      <protection/>
    </xf>
    <xf numFmtId="0" fontId="38" fillId="0" borderId="28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8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3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7" xfId="64" applyNumberFormat="1" applyFont="1" applyBorder="1">
      <alignment/>
      <protection/>
    </xf>
    <xf numFmtId="3" fontId="38" fillId="0" borderId="24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1" fillId="0" borderId="0" xfId="64" applyFont="1">
      <alignment/>
      <protection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9" fontId="1" fillId="0" borderId="15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4" fillId="0" borderId="12" xfId="65" applyNumberFormat="1" applyFont="1" applyBorder="1" applyAlignment="1">
      <alignment/>
      <protection/>
    </xf>
    <xf numFmtId="9" fontId="1" fillId="0" borderId="31" xfId="65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40" fillId="0" borderId="33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0" fontId="2" fillId="0" borderId="19" xfId="65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5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4" xfId="65" applyNumberFormat="1" applyFont="1" applyFill="1" applyBorder="1" applyAlignment="1">
      <alignment/>
      <protection/>
    </xf>
    <xf numFmtId="3" fontId="1" fillId="0" borderId="2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69" applyFont="1" applyFill="1" applyBorder="1" applyAlignment="1">
      <alignment horizontal="center"/>
      <protection/>
    </xf>
    <xf numFmtId="0" fontId="2" fillId="0" borderId="21" xfId="69" applyFont="1" applyFill="1" applyBorder="1">
      <alignment/>
      <protection/>
    </xf>
    <xf numFmtId="0" fontId="1" fillId="0" borderId="21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4" xfId="69" applyFont="1" applyFill="1" applyBorder="1" applyAlignment="1">
      <alignment horizontal="center"/>
      <protection/>
    </xf>
    <xf numFmtId="0" fontId="12" fillId="0" borderId="17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7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7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7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9" fontId="2" fillId="0" borderId="15" xfId="69" applyNumberFormat="1" applyFont="1" applyFill="1" applyBorder="1">
      <alignment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9" fontId="1" fillId="0" borderId="14" xfId="69" applyNumberFormat="1" applyFont="1" applyFill="1" applyBorder="1">
      <alignment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4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30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9" fontId="2" fillId="0" borderId="14" xfId="69" applyNumberFormat="1" applyFont="1" applyFill="1" applyBorder="1">
      <alignment/>
      <protection/>
    </xf>
    <xf numFmtId="0" fontId="2" fillId="0" borderId="16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4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4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30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7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30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30" xfId="58" applyFont="1" applyFill="1" applyBorder="1" applyAlignment="1">
      <alignment horizontal="left"/>
      <protection/>
    </xf>
    <xf numFmtId="0" fontId="12" fillId="0" borderId="30" xfId="58" applyFont="1" applyFill="1" applyBorder="1" applyAlignment="1">
      <alignment horizontal="left"/>
      <protection/>
    </xf>
    <xf numFmtId="0" fontId="12" fillId="0" borderId="16" xfId="69" applyFont="1" applyFill="1" applyBorder="1">
      <alignment/>
      <protection/>
    </xf>
    <xf numFmtId="0" fontId="12" fillId="0" borderId="17" xfId="69" applyFont="1" applyFill="1" applyBorder="1" applyProtection="1">
      <alignment/>
      <protection locked="0"/>
    </xf>
    <xf numFmtId="3" fontId="12" fillId="0" borderId="16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30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16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1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8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4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7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16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0" fontId="1" fillId="0" borderId="14" xfId="74" applyFont="1" applyFill="1" applyBorder="1" applyAlignment="1">
      <alignment horizontal="center"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9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5" fillId="0" borderId="23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65" applyNumberFormat="1" applyFont="1" applyBorder="1" applyAlignment="1">
      <alignment/>
      <protection/>
    </xf>
    <xf numFmtId="9" fontId="1" fillId="0" borderId="23" xfId="65" applyNumberFormat="1" applyFont="1" applyBorder="1" applyAlignment="1">
      <alignment/>
      <protection/>
    </xf>
    <xf numFmtId="9" fontId="2" fillId="0" borderId="23" xfId="65" applyNumberFormat="1" applyFont="1" applyBorder="1" applyAlignment="1">
      <alignment/>
      <protection/>
    </xf>
    <xf numFmtId="9" fontId="1" fillId="0" borderId="38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3" fontId="2" fillId="0" borderId="17" xfId="69" applyNumberFormat="1" applyFont="1" applyFill="1" applyBorder="1" applyAlignment="1">
      <alignment horizontal="right"/>
      <protection/>
    </xf>
    <xf numFmtId="3" fontId="2" fillId="0" borderId="17" xfId="69" applyNumberFormat="1" applyFont="1" applyFill="1" applyBorder="1" applyAlignment="1">
      <alignment horizontal="right" vertical="center"/>
      <protection/>
    </xf>
    <xf numFmtId="9" fontId="2" fillId="0" borderId="11" xfId="0" applyNumberFormat="1" applyFont="1" applyBorder="1" applyAlignment="1">
      <alignment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15" xfId="65" applyNumberFormat="1" applyFont="1" applyFill="1" applyBorder="1" applyAlignment="1">
      <alignment/>
      <protection/>
    </xf>
    <xf numFmtId="3" fontId="2" fillId="0" borderId="23" xfId="65" applyNumberFormat="1" applyFont="1" applyFill="1" applyBorder="1" applyAlignment="1">
      <alignment/>
      <protection/>
    </xf>
    <xf numFmtId="0" fontId="2" fillId="0" borderId="23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5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9" fontId="2" fillId="0" borderId="19" xfId="65" applyNumberFormat="1" applyFont="1" applyBorder="1" applyAlignment="1">
      <alignment/>
      <protection/>
    </xf>
    <xf numFmtId="9" fontId="1" fillId="0" borderId="15" xfId="69" applyNumberFormat="1" applyFont="1" applyFill="1" applyBorder="1">
      <alignment/>
      <protection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3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/>
    </xf>
    <xf numFmtId="0" fontId="38" fillId="0" borderId="40" xfId="64" applyFont="1" applyBorder="1">
      <alignment/>
      <protection/>
    </xf>
    <xf numFmtId="0" fontId="38" fillId="0" borderId="0" xfId="64" applyFont="1" applyBorder="1">
      <alignment/>
      <protection/>
    </xf>
    <xf numFmtId="3" fontId="37" fillId="0" borderId="0" xfId="64" applyNumberFormat="1" applyFont="1" applyBorder="1">
      <alignment/>
      <protection/>
    </xf>
    <xf numFmtId="3" fontId="38" fillId="0" borderId="0" xfId="64" applyNumberFormat="1" applyFont="1" applyBorder="1">
      <alignment/>
      <protection/>
    </xf>
    <xf numFmtId="3" fontId="38" fillId="0" borderId="46" xfId="64" applyNumberFormat="1" applyFont="1" applyBorder="1">
      <alignment/>
      <protection/>
    </xf>
    <xf numFmtId="3" fontId="38" fillId="0" borderId="13" xfId="64" applyNumberFormat="1" applyFont="1" applyBorder="1">
      <alignment/>
      <protection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20" xfId="65" applyNumberFormat="1" applyFont="1" applyBorder="1" applyAlignment="1">
      <alignment/>
      <protection/>
    </xf>
    <xf numFmtId="9" fontId="8" fillId="0" borderId="14" xfId="74" applyNumberFormat="1" applyFont="1" applyFill="1" applyBorder="1">
      <alignment/>
      <protection/>
    </xf>
    <xf numFmtId="9" fontId="10" fillId="0" borderId="14" xfId="74" applyNumberFormat="1" applyFont="1" applyFill="1" applyBorder="1">
      <alignment/>
      <protection/>
    </xf>
    <xf numFmtId="0" fontId="47" fillId="0" borderId="0" xfId="74" applyFont="1" applyFill="1">
      <alignment/>
      <protection/>
    </xf>
    <xf numFmtId="9" fontId="2" fillId="0" borderId="14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1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1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7" xfId="67" applyFont="1" applyBorder="1" applyAlignment="1">
      <alignment horizontal="center"/>
      <protection/>
    </xf>
    <xf numFmtId="0" fontId="40" fillId="0" borderId="25" xfId="67" applyFont="1" applyBorder="1" applyAlignment="1">
      <alignment/>
      <protection/>
    </xf>
    <xf numFmtId="3" fontId="40" fillId="0" borderId="47" xfId="67" applyNumberFormat="1" applyFont="1" applyBorder="1">
      <alignment/>
      <protection/>
    </xf>
    <xf numFmtId="3" fontId="40" fillId="0" borderId="17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5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1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50" fillId="0" borderId="43" xfId="71" applyFont="1" applyBorder="1">
      <alignment/>
      <protection/>
    </xf>
    <xf numFmtId="0" fontId="50" fillId="0" borderId="48" xfId="71" applyFont="1" applyBorder="1">
      <alignment/>
      <protection/>
    </xf>
    <xf numFmtId="0" fontId="50" fillId="0" borderId="49" xfId="71" applyFont="1" applyBorder="1">
      <alignment/>
      <protection/>
    </xf>
    <xf numFmtId="3" fontId="50" fillId="0" borderId="16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2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8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6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4" xfId="71" applyFont="1" applyBorder="1">
      <alignment/>
      <protection/>
    </xf>
    <xf numFmtId="0" fontId="51" fillId="0" borderId="50" xfId="71" applyFont="1" applyBorder="1">
      <alignment/>
      <protection/>
    </xf>
    <xf numFmtId="0" fontId="51" fillId="0" borderId="29" xfId="71" applyFont="1" applyBorder="1">
      <alignment/>
      <protection/>
    </xf>
    <xf numFmtId="3" fontId="51" fillId="0" borderId="15" xfId="71" applyNumberFormat="1" applyFont="1" applyBorder="1">
      <alignment/>
      <protection/>
    </xf>
    <xf numFmtId="0" fontId="50" fillId="0" borderId="50" xfId="71" applyFont="1" applyBorder="1">
      <alignment/>
      <protection/>
    </xf>
    <xf numFmtId="0" fontId="50" fillId="0" borderId="29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16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7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0" fontId="50" fillId="0" borderId="34" xfId="7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1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1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1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6" xfId="73" applyBorder="1">
      <alignment/>
      <protection/>
    </xf>
    <xf numFmtId="0" fontId="58" fillId="0" borderId="25" xfId="73" applyFont="1" applyBorder="1" applyAlignment="1">
      <alignment horizontal="center" vertical="center" wrapText="1"/>
      <protection/>
    </xf>
    <xf numFmtId="0" fontId="11" fillId="0" borderId="44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1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50" xfId="60" applyBorder="1">
      <alignment/>
      <protection/>
    </xf>
    <xf numFmtId="0" fontId="1" fillId="0" borderId="50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30" xfId="60" applyFont="1" applyBorder="1" applyAlignment="1">
      <alignment/>
      <protection/>
    </xf>
    <xf numFmtId="0" fontId="65" fillId="0" borderId="51" xfId="60" applyFont="1" applyBorder="1" applyAlignment="1">
      <alignment/>
      <protection/>
    </xf>
    <xf numFmtId="0" fontId="65" fillId="0" borderId="51" xfId="60" applyFont="1" applyBorder="1" applyAlignment="1">
      <alignment horizontal="center"/>
      <protection/>
    </xf>
    <xf numFmtId="0" fontId="65" fillId="0" borderId="51" xfId="60" applyFont="1" applyBorder="1">
      <alignment/>
      <protection/>
    </xf>
    <xf numFmtId="0" fontId="65" fillId="0" borderId="52" xfId="60" applyFont="1" applyBorder="1">
      <alignment/>
      <protection/>
    </xf>
    <xf numFmtId="0" fontId="64" fillId="0" borderId="34" xfId="60" applyFont="1" applyBorder="1" applyAlignment="1">
      <alignment vertical="center"/>
      <protection/>
    </xf>
    <xf numFmtId="0" fontId="64" fillId="0" borderId="29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9" xfId="60" applyNumberFormat="1" applyFont="1" applyBorder="1">
      <alignment/>
      <protection/>
    </xf>
    <xf numFmtId="0" fontId="64" fillId="0" borderId="30" xfId="60" applyFont="1" applyBorder="1" applyAlignment="1">
      <alignment horizontal="left"/>
      <protection/>
    </xf>
    <xf numFmtId="0" fontId="40" fillId="0" borderId="51" xfId="60" applyFont="1" applyBorder="1">
      <alignment/>
      <protection/>
    </xf>
    <xf numFmtId="0" fontId="40" fillId="0" borderId="52" xfId="60" applyFont="1" applyBorder="1">
      <alignment/>
      <protection/>
    </xf>
    <xf numFmtId="0" fontId="64" fillId="0" borderId="34" xfId="60" applyFont="1" applyBorder="1">
      <alignment/>
      <protection/>
    </xf>
    <xf numFmtId="0" fontId="65" fillId="0" borderId="29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66" fillId="0" borderId="47" xfId="67" applyNumberFormat="1" applyFont="1" applyBorder="1">
      <alignment/>
      <protection/>
    </xf>
    <xf numFmtId="9" fontId="1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1" fillId="0" borderId="14" xfId="65" applyNumberFormat="1" applyFont="1" applyBorder="1" applyAlignment="1">
      <alignment vertical="center"/>
      <protection/>
    </xf>
    <xf numFmtId="9" fontId="1" fillId="0" borderId="15" xfId="65" applyNumberFormat="1" applyFont="1" applyBorder="1" applyAlignment="1">
      <alignment vertical="center"/>
      <protection/>
    </xf>
    <xf numFmtId="3" fontId="1" fillId="0" borderId="30" xfId="65" applyNumberFormat="1" applyFont="1" applyBorder="1" applyAlignment="1">
      <alignment vertical="center"/>
      <protection/>
    </xf>
    <xf numFmtId="3" fontId="1" fillId="0" borderId="30" xfId="65" applyNumberFormat="1" applyFont="1" applyBorder="1" applyAlignment="1">
      <alignment vertical="center"/>
      <protection/>
    </xf>
    <xf numFmtId="3" fontId="10" fillId="0" borderId="36" xfId="0" applyNumberFormat="1" applyFont="1" applyFill="1" applyBorder="1" applyAlignment="1">
      <alignment horizontal="right"/>
    </xf>
    <xf numFmtId="9" fontId="1" fillId="0" borderId="19" xfId="0" applyNumberFormat="1" applyFont="1" applyFill="1" applyBorder="1" applyAlignment="1">
      <alignment horizontal="right" vertical="center"/>
    </xf>
    <xf numFmtId="3" fontId="38" fillId="0" borderId="33" xfId="64" applyNumberFormat="1" applyFont="1" applyBorder="1" applyAlignment="1">
      <alignment vertical="center"/>
      <protection/>
    </xf>
    <xf numFmtId="0" fontId="11" fillId="0" borderId="12" xfId="73" applyFont="1" applyFill="1" applyBorder="1" applyAlignment="1">
      <alignment vertical="center"/>
      <protection/>
    </xf>
    <xf numFmtId="9" fontId="2" fillId="0" borderId="12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9" fontId="1" fillId="0" borderId="11" xfId="0" applyNumberFormat="1" applyFont="1" applyFill="1" applyBorder="1" applyAlignment="1">
      <alignment/>
    </xf>
    <xf numFmtId="9" fontId="1" fillId="0" borderId="23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4" fillId="0" borderId="18" xfId="67" applyFont="1" applyBorder="1" applyAlignment="1">
      <alignment horizontal="center"/>
      <protection/>
    </xf>
    <xf numFmtId="0" fontId="11" fillId="0" borderId="0" xfId="67" applyFo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7" xfId="58" applyFont="1" applyFill="1" applyBorder="1" applyAlignment="1">
      <alignment horizontal="left"/>
      <protection/>
    </xf>
    <xf numFmtId="3" fontId="1" fillId="0" borderId="10" xfId="69" applyNumberFormat="1" applyFont="1" applyFill="1" applyBorder="1" applyAlignment="1">
      <alignment horizontal="right"/>
      <protection/>
    </xf>
    <xf numFmtId="9" fontId="1" fillId="0" borderId="10" xfId="69" applyNumberFormat="1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34" xfId="58" applyFont="1" applyFill="1" applyBorder="1" applyAlignment="1">
      <alignment horizontal="lef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4" fillId="0" borderId="15" xfId="69" applyNumberFormat="1" applyFont="1" applyFill="1" applyBorder="1" applyAlignment="1">
      <alignment horizontal="right"/>
      <protection/>
    </xf>
    <xf numFmtId="0" fontId="1" fillId="0" borderId="17" xfId="69" applyFont="1" applyFill="1" applyBorder="1" applyAlignment="1">
      <alignment horizontal="center"/>
      <protection/>
    </xf>
    <xf numFmtId="3" fontId="1" fillId="0" borderId="0" xfId="69" applyNumberFormat="1" applyFont="1" applyFill="1" applyBorder="1" applyAlignment="1">
      <alignment horizontal="right"/>
      <protection/>
    </xf>
    <xf numFmtId="0" fontId="2" fillId="0" borderId="34" xfId="58" applyFont="1" applyFill="1" applyBorder="1" applyAlignment="1">
      <alignment horizontal="left"/>
      <protection/>
    </xf>
    <xf numFmtId="3" fontId="2" fillId="0" borderId="0" xfId="69" applyNumberFormat="1" applyFont="1" applyFill="1" applyBorder="1" applyAlignment="1">
      <alignment horizontal="right"/>
      <protection/>
    </xf>
    <xf numFmtId="3" fontId="2" fillId="0" borderId="50" xfId="69" applyNumberFormat="1" applyFont="1" applyFill="1" applyBorder="1" applyAlignment="1">
      <alignment horizontal="right"/>
      <protection/>
    </xf>
    <xf numFmtId="3" fontId="4" fillId="0" borderId="0" xfId="69" applyNumberFormat="1" applyFont="1" applyFill="1" applyBorder="1" applyAlignment="1">
      <alignment horizontal="right"/>
      <protection/>
    </xf>
    <xf numFmtId="9" fontId="10" fillId="0" borderId="10" xfId="74" applyNumberFormat="1" applyFont="1" applyFill="1" applyBorder="1">
      <alignment/>
      <protection/>
    </xf>
    <xf numFmtId="0" fontId="14" fillId="0" borderId="0" xfId="74" applyFont="1" applyFill="1" applyBorder="1">
      <alignment/>
      <protection/>
    </xf>
    <xf numFmtId="3" fontId="1" fillId="0" borderId="0" xfId="74" applyNumberFormat="1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4" xfId="74" applyFont="1" applyFill="1" applyBorder="1">
      <alignment/>
      <protection/>
    </xf>
    <xf numFmtId="0" fontId="14" fillId="0" borderId="17" xfId="74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3" fontId="1" fillId="0" borderId="50" xfId="74" applyNumberFormat="1" applyFont="1" applyFill="1" applyBorder="1" applyAlignment="1">
      <alignment horizontal="right"/>
      <protection/>
    </xf>
    <xf numFmtId="3" fontId="1" fillId="0" borderId="34" xfId="74" applyNumberFormat="1" applyFont="1" applyFill="1" applyBorder="1" applyAlignment="1">
      <alignment horizontal="right"/>
      <protection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5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4" applyNumberFormat="1" applyFont="1" applyFill="1" applyBorder="1" applyAlignment="1">
      <alignment horizontal="right"/>
      <protection/>
    </xf>
    <xf numFmtId="3" fontId="4" fillId="0" borderId="15" xfId="74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3" applyNumberFormat="1" applyFont="1" applyBorder="1" applyAlignment="1">
      <alignment horizontal="right" vertical="center"/>
      <protection/>
    </xf>
    <xf numFmtId="0" fontId="11" fillId="0" borderId="10" xfId="65" applyFont="1" applyFill="1" applyBorder="1" applyAlignment="1">
      <alignment vertical="center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49" fontId="1" fillId="0" borderId="28" xfId="65" applyNumberFormat="1" applyFont="1" applyBorder="1" applyAlignment="1">
      <alignment horizontal="center" vertical="center" wrapText="1"/>
      <protection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4" fillId="0" borderId="0" xfId="64" applyFont="1" applyBorder="1" applyAlignment="1">
      <alignment horizontal="center" vertical="center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34" fillId="0" borderId="10" xfId="67" applyFont="1" applyBorder="1" applyAlignment="1">
      <alignment vertical="center" wrapText="1"/>
      <protection/>
    </xf>
    <xf numFmtId="0" fontId="40" fillId="0" borderId="28" xfId="67" applyFont="1" applyBorder="1" applyAlignment="1">
      <alignment vertical="center" wrapText="1"/>
      <protection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34" fillId="0" borderId="13" xfId="67" applyFont="1" applyBorder="1" applyAlignment="1">
      <alignment vertical="center" wrapText="1"/>
      <protection/>
    </xf>
    <xf numFmtId="0" fontId="40" fillId="0" borderId="10" xfId="67" applyFont="1" applyBorder="1" applyAlignment="1">
      <alignment vertical="center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34" fillId="0" borderId="25" xfId="67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25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14" fillId="0" borderId="0" xfId="71" applyFont="1" applyAlignment="1">
      <alignment horizontal="center"/>
      <protection/>
    </xf>
    <xf numFmtId="0" fontId="50" fillId="0" borderId="43" xfId="71" applyFont="1" applyBorder="1" applyAlignment="1">
      <alignment horizontal="center" vertical="center"/>
      <protection/>
    </xf>
    <xf numFmtId="0" fontId="11" fillId="0" borderId="17" xfId="71" applyBorder="1" applyAlignment="1">
      <alignment horizontal="center" vertical="center"/>
      <protection/>
    </xf>
    <xf numFmtId="0" fontId="11" fillId="0" borderId="34" xfId="71" applyBorder="1" applyAlignment="1">
      <alignment horizontal="center" vertical="center"/>
      <protection/>
    </xf>
    <xf numFmtId="0" fontId="52" fillId="0" borderId="48" xfId="71" applyFont="1" applyBorder="1" applyAlignment="1">
      <alignment horizontal="center" vertical="center" wrapText="1"/>
      <protection/>
    </xf>
    <xf numFmtId="0" fontId="52" fillId="0" borderId="49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2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2" xfId="71" applyFont="1" applyBorder="1" applyAlignment="1">
      <alignment horizontal="center" vertical="center" wrapText="1"/>
      <protection/>
    </xf>
    <xf numFmtId="0" fontId="53" fillId="0" borderId="50" xfId="71" applyFont="1" applyBorder="1" applyAlignment="1">
      <alignment horizontal="center" vertical="center" wrapText="1"/>
      <protection/>
    </xf>
    <xf numFmtId="0" fontId="53" fillId="0" borderId="29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/>
      <protection/>
    </xf>
    <xf numFmtId="0" fontId="50" fillId="0" borderId="10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7" xfId="7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0" fillId="0" borderId="13" xfId="71" applyFont="1" applyBorder="1" applyAlignment="1">
      <alignment horizontal="center" vertical="center"/>
      <protection/>
    </xf>
    <xf numFmtId="0" fontId="50" fillId="0" borderId="15" xfId="71" applyFont="1" applyBorder="1" applyAlignment="1">
      <alignment horizontal="center" vertical="center"/>
      <protection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11" fillId="0" borderId="10" xfId="71" applyBorder="1" applyAlignment="1">
      <alignment horizontal="center" vertical="center"/>
      <protection/>
    </xf>
    <xf numFmtId="0" fontId="11" fillId="0" borderId="15" xfId="71" applyBorder="1" applyAlignment="1">
      <alignment horizontal="center" vertical="center"/>
      <protection/>
    </xf>
    <xf numFmtId="0" fontId="50" fillId="0" borderId="43" xfId="71" applyFont="1" applyBorder="1" applyAlignment="1">
      <alignment horizontal="center" vertical="center" wrapText="1"/>
      <protection/>
    </xf>
    <xf numFmtId="0" fontId="50" fillId="0" borderId="49" xfId="71" applyFont="1" applyBorder="1" applyAlignment="1">
      <alignment horizontal="center" vertical="center" wrapText="1"/>
      <protection/>
    </xf>
    <xf numFmtId="0" fontId="50" fillId="0" borderId="17" xfId="71" applyFont="1" applyBorder="1" applyAlignment="1">
      <alignment horizontal="center" vertical="center" wrapText="1"/>
      <protection/>
    </xf>
    <xf numFmtId="0" fontId="50" fillId="0" borderId="22" xfId="71" applyFont="1" applyBorder="1" applyAlignment="1">
      <alignment horizontal="center" vertical="center" wrapText="1"/>
      <protection/>
    </xf>
    <xf numFmtId="0" fontId="11" fillId="0" borderId="17" xfId="71" applyBorder="1" applyAlignment="1">
      <alignment horizontal="center" vertical="center" wrapText="1"/>
      <protection/>
    </xf>
    <xf numFmtId="0" fontId="11" fillId="0" borderId="22" xfId="71" applyBorder="1" applyAlignment="1">
      <alignment horizontal="center" vertical="center" wrapText="1"/>
      <protection/>
    </xf>
    <xf numFmtId="0" fontId="11" fillId="0" borderId="34" xfId="71" applyBorder="1" applyAlignment="1">
      <alignment horizontal="center" vertical="center" wrapText="1"/>
      <protection/>
    </xf>
    <xf numFmtId="0" fontId="11" fillId="0" borderId="29" xfId="7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0" fillId="0" borderId="20" xfId="71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8" xfId="71" applyFont="1" applyBorder="1" applyAlignment="1">
      <alignment horizontal="center" vertical="center"/>
      <protection/>
    </xf>
    <xf numFmtId="0" fontId="43" fillId="0" borderId="26" xfId="71" applyFont="1" applyBorder="1" applyAlignment="1">
      <alignment horizontal="center" vertical="center"/>
      <protection/>
    </xf>
    <xf numFmtId="0" fontId="43" fillId="0" borderId="20" xfId="71" applyFont="1" applyBorder="1" applyAlignment="1">
      <alignment horizontal="center" vertical="center"/>
      <protection/>
    </xf>
    <xf numFmtId="0" fontId="43" fillId="0" borderId="44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21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 wrapText="1"/>
      <protection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8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6" xfId="68" applyFont="1" applyBorder="1" applyAlignment="1">
      <alignment vertical="center" wrapText="1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2" xfId="68" applyFont="1" applyBorder="1" applyAlignment="1">
      <alignment vertical="center" wrapText="1"/>
      <protection/>
    </xf>
    <xf numFmtId="0" fontId="11" fillId="0" borderId="20" xfId="68" applyBorder="1" applyAlignment="1">
      <alignment wrapText="1"/>
      <protection/>
    </xf>
    <xf numFmtId="0" fontId="11" fillId="0" borderId="21" xfId="68" applyBorder="1" applyAlignment="1">
      <alignment wrapText="1"/>
      <protection/>
    </xf>
    <xf numFmtId="0" fontId="11" fillId="0" borderId="44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25" xfId="68" applyFont="1" applyBorder="1" applyAlignment="1">
      <alignment horizontal="center"/>
      <protection/>
    </xf>
    <xf numFmtId="0" fontId="14" fillId="0" borderId="47" xfId="68" applyFont="1" applyBorder="1" applyAlignment="1">
      <alignment horizontal="center"/>
      <protection/>
    </xf>
    <xf numFmtId="0" fontId="11" fillId="0" borderId="47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0" xfId="68" applyFont="1" applyBorder="1" applyAlignment="1">
      <alignment wrapText="1"/>
      <protection/>
    </xf>
    <xf numFmtId="0" fontId="11" fillId="0" borderId="13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4" fillId="0" borderId="18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6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21" xfId="68" applyFont="1" applyBorder="1" applyAlignment="1">
      <alignment/>
      <protection/>
    </xf>
    <xf numFmtId="0" fontId="14" fillId="0" borderId="44" xfId="68" applyFont="1" applyBorder="1" applyAlignment="1">
      <alignment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8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6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21" xfId="68" applyBorder="1" applyAlignment="1">
      <alignment/>
      <protection/>
    </xf>
    <xf numFmtId="0" fontId="11" fillId="0" borderId="44" xfId="68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1" xfId="75" applyFont="1" applyBorder="1" applyAlignment="1">
      <alignment horizontal="center" vertical="center"/>
      <protection/>
    </xf>
    <xf numFmtId="0" fontId="15" fillId="0" borderId="25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58" fillId="0" borderId="26" xfId="73" applyFont="1" applyBorder="1" applyAlignment="1">
      <alignment horizontal="center" vertical="center" wrapText="1"/>
      <protection/>
    </xf>
    <xf numFmtId="0" fontId="58" fillId="0" borderId="44" xfId="73" applyFont="1" applyBorder="1" applyAlignment="1">
      <alignment horizontal="center" vertical="center" wrapText="1"/>
      <protection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7" xfId="73" applyFont="1" applyBorder="1" applyAlignment="1">
      <alignment horizontal="center" vertical="center" wrapText="1"/>
      <protection/>
    </xf>
    <xf numFmtId="0" fontId="58" fillId="0" borderId="18" xfId="73" applyFont="1" applyBorder="1" applyAlignment="1">
      <alignment horizontal="center" vertical="center" wrapText="1"/>
      <protection/>
    </xf>
    <xf numFmtId="0" fontId="58" fillId="0" borderId="20" xfId="73" applyFont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4" xfId="60" applyFont="1" applyBorder="1" applyAlignment="1">
      <alignment horizontal="center"/>
      <protection/>
    </xf>
    <xf numFmtId="0" fontId="35" fillId="0" borderId="29" xfId="60" applyFont="1" applyBorder="1" applyAlignment="1">
      <alignment horizont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2" xfId="57" applyFont="1" applyBorder="1" applyAlignment="1">
      <alignment horizontal="left" vertical="center" wrapText="1"/>
      <protection/>
    </xf>
    <xf numFmtId="0" fontId="36" fillId="0" borderId="20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3" fontId="34" fillId="0" borderId="10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8" xfId="60" applyFont="1" applyBorder="1" applyAlignment="1">
      <alignment horizontal="left" vertical="center" wrapText="1"/>
      <protection/>
    </xf>
    <xf numFmtId="0" fontId="36" fillId="0" borderId="26" xfId="57" applyFont="1" applyBorder="1" applyAlignment="1">
      <alignment horizontal="left" vertical="center" wrapText="1"/>
      <protection/>
    </xf>
    <xf numFmtId="3" fontId="40" fillId="0" borderId="13" xfId="60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0" fontId="36" fillId="0" borderId="26" xfId="57" applyFont="1" applyBorder="1" applyAlignment="1">
      <alignment vertical="center" wrapText="1"/>
      <protection/>
    </xf>
    <xf numFmtId="0" fontId="36" fillId="0" borderId="20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8" xfId="60" applyFont="1" applyBorder="1" applyAlignment="1">
      <alignment vertical="center" wrapText="1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22" xfId="57" applyFont="1" applyBorder="1" applyAlignment="1">
      <alignment vertical="center" wrapText="1"/>
      <protection/>
    </xf>
    <xf numFmtId="3" fontId="40" fillId="0" borderId="11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4" xfId="57" applyFont="1" applyBorder="1" applyAlignment="1">
      <alignment vertical="center" wrapText="1"/>
      <protection/>
    </xf>
    <xf numFmtId="0" fontId="36" fillId="0" borderId="29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0" fontId="36" fillId="0" borderId="12" xfId="70" applyFont="1" applyBorder="1" applyAlignment="1">
      <alignment vertical="center" wrapText="1"/>
      <protection/>
    </xf>
    <xf numFmtId="3" fontId="36" fillId="0" borderId="12" xfId="70" applyNumberFormat="1" applyFont="1" applyBorder="1" applyAlignment="1">
      <alignment vertical="center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3" xfId="70" applyFont="1" applyBorder="1" applyAlignment="1">
      <alignment vertical="center" wrapText="1"/>
      <protection/>
    </xf>
    <xf numFmtId="3" fontId="35" fillId="0" borderId="33" xfId="70" applyNumberFormat="1" applyFont="1" applyBorder="1" applyAlignment="1">
      <alignment vertical="center"/>
      <protection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25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5" xfId="0" applyFont="1" applyBorder="1" applyAlignment="1">
      <alignment horizontal="left" vertical="center"/>
    </xf>
    <xf numFmtId="0" fontId="36" fillId="0" borderId="47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3">
      <selection activeCell="A1" sqref="A1:J1"/>
    </sheetView>
  </sheetViews>
  <sheetFormatPr defaultColWidth="9.125" defaultRowHeight="12.75"/>
  <cols>
    <col min="1" max="1" width="58.875" style="120" customWidth="1"/>
    <col min="2" max="5" width="11.50390625" style="120" customWidth="1"/>
    <col min="6" max="6" width="51.875" style="120" customWidth="1"/>
    <col min="7" max="9" width="12.25390625" style="120" customWidth="1"/>
    <col min="10" max="10" width="11.875" style="120" customWidth="1"/>
    <col min="11" max="16384" width="9.125" style="120" customWidth="1"/>
  </cols>
  <sheetData>
    <row r="1" spans="1:10" ht="12.75">
      <c r="A1" s="1080" t="s">
        <v>122</v>
      </c>
      <c r="B1" s="1080"/>
      <c r="C1" s="1080"/>
      <c r="D1" s="1080"/>
      <c r="E1" s="1080"/>
      <c r="F1" s="1080"/>
      <c r="G1" s="1080"/>
      <c r="H1" s="1080"/>
      <c r="I1" s="1080"/>
      <c r="J1" s="1080"/>
    </row>
    <row r="2" spans="1:10" ht="12.75">
      <c r="A2" s="1080" t="s">
        <v>123</v>
      </c>
      <c r="B2" s="1080"/>
      <c r="C2" s="1080"/>
      <c r="D2" s="1080"/>
      <c r="E2" s="1080"/>
      <c r="F2" s="1080"/>
      <c r="G2" s="1080"/>
      <c r="H2" s="1080"/>
      <c r="I2" s="1080"/>
      <c r="J2" s="1080"/>
    </row>
    <row r="3" spans="1:10" ht="12.75" customHeight="1">
      <c r="A3" s="245"/>
      <c r="B3" s="245"/>
      <c r="C3" s="245"/>
      <c r="D3" s="245"/>
      <c r="E3" s="245"/>
      <c r="F3" s="245"/>
      <c r="G3" s="379"/>
      <c r="H3" s="379"/>
      <c r="I3" s="379"/>
      <c r="J3" s="401" t="s">
        <v>497</v>
      </c>
    </row>
    <row r="4" spans="1:10" ht="12.75" customHeight="1">
      <c r="A4" s="1077" t="s">
        <v>402</v>
      </c>
      <c r="B4" s="1075" t="s">
        <v>58</v>
      </c>
      <c r="C4" s="1075" t="s">
        <v>915</v>
      </c>
      <c r="D4" s="1075" t="s">
        <v>916</v>
      </c>
      <c r="E4" s="1075" t="s">
        <v>511</v>
      </c>
      <c r="F4" s="1077" t="s">
        <v>403</v>
      </c>
      <c r="G4" s="1075" t="s">
        <v>58</v>
      </c>
      <c r="H4" s="1075" t="s">
        <v>915</v>
      </c>
      <c r="I4" s="1075" t="s">
        <v>916</v>
      </c>
      <c r="J4" s="1075" t="s">
        <v>511</v>
      </c>
    </row>
    <row r="5" spans="1:10" ht="24.75" customHeight="1" thickBot="1">
      <c r="A5" s="1078"/>
      <c r="B5" s="1079"/>
      <c r="C5" s="1076"/>
      <c r="D5" s="1076"/>
      <c r="E5" s="1079"/>
      <c r="F5" s="1078"/>
      <c r="G5" s="1079"/>
      <c r="H5" s="1076"/>
      <c r="I5" s="1076"/>
      <c r="J5" s="1079"/>
    </row>
    <row r="6" spans="1:10" s="181" customFormat="1" ht="12" thickTop="1">
      <c r="A6" s="201"/>
      <c r="B6" s="258"/>
      <c r="C6" s="258"/>
      <c r="D6" s="258"/>
      <c r="E6" s="258"/>
      <c r="F6" s="204" t="s">
        <v>404</v>
      </c>
      <c r="G6" s="202">
        <f>SUM('1c.mell '!C156)</f>
        <v>2978279</v>
      </c>
      <c r="H6" s="202">
        <v>2702556</v>
      </c>
      <c r="I6" s="202">
        <v>3083628</v>
      </c>
      <c r="J6" s="202">
        <f>SUM('1c.mell '!D156)</f>
        <v>3112635</v>
      </c>
    </row>
    <row r="7" spans="1:10" s="181" customFormat="1" ht="11.25">
      <c r="A7" s="335" t="s">
        <v>281</v>
      </c>
      <c r="B7" s="190">
        <f>SUM('1b.mell '!C235)</f>
        <v>1475835</v>
      </c>
      <c r="C7" s="190">
        <v>1777260</v>
      </c>
      <c r="D7" s="190">
        <v>1780328</v>
      </c>
      <c r="E7" s="190">
        <f>SUM('1b.mell '!D235)</f>
        <v>1354090</v>
      </c>
      <c r="F7" s="205" t="s">
        <v>468</v>
      </c>
      <c r="G7" s="202">
        <f>SUM('1c.mell '!C157)</f>
        <v>836444</v>
      </c>
      <c r="H7" s="202">
        <v>693158</v>
      </c>
      <c r="I7" s="202">
        <v>870490</v>
      </c>
      <c r="J7" s="202">
        <f>SUM('1c.mell '!D157)</f>
        <v>889626</v>
      </c>
    </row>
    <row r="8" spans="1:10" s="181" customFormat="1" ht="11.25">
      <c r="A8" s="335" t="s">
        <v>285</v>
      </c>
      <c r="B8" s="190"/>
      <c r="C8" s="190"/>
      <c r="D8" s="190">
        <v>466</v>
      </c>
      <c r="E8" s="190">
        <f>SUM('1b.mell '!D17)</f>
        <v>0</v>
      </c>
      <c r="F8" s="189" t="s">
        <v>405</v>
      </c>
      <c r="G8" s="202">
        <f>SUM('1c.mell '!C158)</f>
        <v>5156184</v>
      </c>
      <c r="H8" s="202">
        <v>5458386</v>
      </c>
      <c r="I8" s="202">
        <v>5237341</v>
      </c>
      <c r="J8" s="202">
        <f>SUM('1c.mell '!D158)</f>
        <v>5142460</v>
      </c>
    </row>
    <row r="9" spans="1:10" s="181" customFormat="1" ht="12" thickBot="1">
      <c r="A9" s="336" t="s">
        <v>286</v>
      </c>
      <c r="B9" s="344"/>
      <c r="C9" s="344">
        <v>169263</v>
      </c>
      <c r="D9" s="344">
        <v>98506</v>
      </c>
      <c r="E9" s="344">
        <f>SUM('1b.mell '!D237)</f>
        <v>0</v>
      </c>
      <c r="F9" s="189" t="s">
        <v>126</v>
      </c>
      <c r="G9" s="202">
        <f>SUM('1c.mell '!C159)</f>
        <v>185205</v>
      </c>
      <c r="H9" s="202">
        <v>381878</v>
      </c>
      <c r="I9" s="202">
        <v>339670</v>
      </c>
      <c r="J9" s="202">
        <f>SUM('1c.mell '!D159)</f>
        <v>285125</v>
      </c>
    </row>
    <row r="10" spans="1:10" s="181" customFormat="1" ht="12" thickBot="1">
      <c r="A10" s="337" t="s">
        <v>287</v>
      </c>
      <c r="B10" s="345">
        <f>SUM(B7:B9)</f>
        <v>1475835</v>
      </c>
      <c r="C10" s="345">
        <f>SUM(C7:C9)</f>
        <v>1946523</v>
      </c>
      <c r="D10" s="345">
        <f>SUM(D7:D9)</f>
        <v>1879300</v>
      </c>
      <c r="E10" s="345">
        <f>SUM(E7:E9)</f>
        <v>1354090</v>
      </c>
      <c r="F10" s="189" t="s">
        <v>125</v>
      </c>
      <c r="G10" s="202">
        <f>SUM('1c.mell '!C160)</f>
        <v>1199925</v>
      </c>
      <c r="H10" s="202">
        <v>713628</v>
      </c>
      <c r="I10" s="202">
        <v>984069</v>
      </c>
      <c r="J10" s="202">
        <f>SUM('1c.mell '!D160)</f>
        <v>1019104</v>
      </c>
    </row>
    <row r="11" spans="1:10" s="181" customFormat="1" ht="11.25">
      <c r="A11" s="252" t="s">
        <v>288</v>
      </c>
      <c r="B11" s="202">
        <f>SUM('1b.mell '!C239)</f>
        <v>3100000</v>
      </c>
      <c r="C11" s="202">
        <v>3246288</v>
      </c>
      <c r="D11" s="202">
        <v>3260126</v>
      </c>
      <c r="E11" s="202">
        <f>SUM('1b.mell '!D239)</f>
        <v>3250000</v>
      </c>
      <c r="F11" s="189"/>
      <c r="G11" s="190"/>
      <c r="H11" s="190"/>
      <c r="I11" s="190"/>
      <c r="J11" s="190"/>
    </row>
    <row r="12" spans="1:10" s="181" customFormat="1" ht="11.25">
      <c r="A12" s="252" t="s">
        <v>289</v>
      </c>
      <c r="B12" s="202">
        <f>SUM('1b.mell '!C240)</f>
        <v>3597165</v>
      </c>
      <c r="C12" s="202">
        <v>3711091</v>
      </c>
      <c r="D12" s="202">
        <v>3844571</v>
      </c>
      <c r="E12" s="202">
        <f>SUM('1b.mell '!D240)</f>
        <v>3943023</v>
      </c>
      <c r="F12" s="189"/>
      <c r="G12" s="190"/>
      <c r="H12" s="190"/>
      <c r="I12" s="190"/>
      <c r="J12" s="190"/>
    </row>
    <row r="13" spans="1:10" s="181" customFormat="1" ht="12" thickBot="1">
      <c r="A13" s="336" t="s">
        <v>914</v>
      </c>
      <c r="B13" s="202">
        <f>SUM('1b.mell '!C241)</f>
        <v>494368</v>
      </c>
      <c r="C13" s="202">
        <v>457504</v>
      </c>
      <c r="D13" s="202">
        <v>463644</v>
      </c>
      <c r="E13" s="202">
        <f>SUM('1b.mell '!D241)</f>
        <v>462236</v>
      </c>
      <c r="F13" s="189"/>
      <c r="G13" s="190"/>
      <c r="H13" s="190"/>
      <c r="I13" s="190"/>
      <c r="J13" s="190"/>
    </row>
    <row r="14" spans="1:10" s="181" customFormat="1" ht="13.5" thickBot="1">
      <c r="A14" s="338" t="s">
        <v>297</v>
      </c>
      <c r="B14" s="345">
        <f>SUM(B11:B13)</f>
        <v>7191533</v>
      </c>
      <c r="C14" s="345">
        <f>SUM(C11:C13)</f>
        <v>7414883</v>
      </c>
      <c r="D14" s="345">
        <f>SUM(D11:D13)</f>
        <v>7568341</v>
      </c>
      <c r="E14" s="345">
        <f>SUM(E11:E13)</f>
        <v>7655259</v>
      </c>
      <c r="F14" s="193"/>
      <c r="G14" s="799"/>
      <c r="H14" s="194"/>
      <c r="I14" s="194"/>
      <c r="J14" s="194"/>
    </row>
    <row r="15" spans="1:10" s="181" customFormat="1" ht="11.25">
      <c r="A15" s="252" t="s">
        <v>298</v>
      </c>
      <c r="B15" s="202">
        <f>SUM('1b.mell '!C243)</f>
        <v>1394459</v>
      </c>
      <c r="C15" s="202">
        <v>1474495</v>
      </c>
      <c r="D15" s="202">
        <v>1321802</v>
      </c>
      <c r="E15" s="202">
        <f>SUM('1b.mell '!D243)</f>
        <v>1386714</v>
      </c>
      <c r="F15" s="193"/>
      <c r="G15" s="799"/>
      <c r="H15" s="194"/>
      <c r="I15" s="194"/>
      <c r="J15" s="194"/>
    </row>
    <row r="16" spans="1:10" s="181" customFormat="1" ht="11.25">
      <c r="A16" s="335" t="s">
        <v>299</v>
      </c>
      <c r="B16" s="202">
        <f>SUM('1b.mell '!C244)</f>
        <v>242925</v>
      </c>
      <c r="C16" s="202">
        <v>253098</v>
      </c>
      <c r="D16" s="202">
        <v>278969</v>
      </c>
      <c r="E16" s="202">
        <f>SUM('1b.mell '!D244)</f>
        <v>271785</v>
      </c>
      <c r="F16" s="193"/>
      <c r="G16" s="799"/>
      <c r="H16" s="194"/>
      <c r="I16" s="194"/>
      <c r="J16" s="194"/>
    </row>
    <row r="17" spans="1:10" s="181" customFormat="1" ht="11.25">
      <c r="A17" s="335" t="s">
        <v>109</v>
      </c>
      <c r="B17" s="202"/>
      <c r="C17" s="202"/>
      <c r="D17" s="202">
        <v>40000</v>
      </c>
      <c r="E17" s="202">
        <f>SUM('1b.mell '!D245)</f>
        <v>0</v>
      </c>
      <c r="F17" s="193"/>
      <c r="G17" s="799"/>
      <c r="H17" s="194"/>
      <c r="I17" s="194"/>
      <c r="J17" s="194"/>
    </row>
    <row r="18" spans="1:10" s="181" customFormat="1" ht="11.25">
      <c r="A18" s="335" t="s">
        <v>302</v>
      </c>
      <c r="B18" s="202">
        <f>SUM('1b.mell '!C246)</f>
        <v>216797</v>
      </c>
      <c r="C18" s="202">
        <v>216092</v>
      </c>
      <c r="D18" s="202">
        <v>217481</v>
      </c>
      <c r="E18" s="202">
        <f>SUM('1b.mell '!D246)</f>
        <v>222559</v>
      </c>
      <c r="F18" s="193"/>
      <c r="G18" s="190"/>
      <c r="H18" s="194"/>
      <c r="I18" s="194"/>
      <c r="J18" s="194"/>
    </row>
    <row r="19" spans="1:10" s="181" customFormat="1" ht="11.25">
      <c r="A19" s="335" t="s">
        <v>303</v>
      </c>
      <c r="B19" s="202">
        <f>SUM('1b.mell '!C247)</f>
        <v>1328238</v>
      </c>
      <c r="C19" s="202">
        <v>849534</v>
      </c>
      <c r="D19" s="202">
        <v>488358</v>
      </c>
      <c r="E19" s="202">
        <f>SUM('1b.mell '!D247)</f>
        <v>498575</v>
      </c>
      <c r="F19" s="185"/>
      <c r="G19" s="186"/>
      <c r="H19" s="186"/>
      <c r="I19" s="186"/>
      <c r="J19" s="186"/>
    </row>
    <row r="20" spans="1:10" s="181" customFormat="1" ht="11.25">
      <c r="A20" s="252" t="s">
        <v>304</v>
      </c>
      <c r="B20" s="202">
        <f>SUM('1b.mell '!C248)</f>
        <v>0</v>
      </c>
      <c r="C20" s="202"/>
      <c r="D20" s="202">
        <v>2237</v>
      </c>
      <c r="E20" s="202">
        <f>SUM('1b.mell '!D248)</f>
        <v>0</v>
      </c>
      <c r="F20" s="182"/>
      <c r="G20" s="187"/>
      <c r="H20" s="187"/>
      <c r="I20" s="187"/>
      <c r="J20" s="187"/>
    </row>
    <row r="21" spans="1:10" s="181" customFormat="1" ht="11.25">
      <c r="A21" s="252" t="s">
        <v>305</v>
      </c>
      <c r="B21" s="202">
        <f>SUM('1b.mell '!C249)</f>
        <v>40400</v>
      </c>
      <c r="C21" s="202">
        <v>60139</v>
      </c>
      <c r="D21" s="202">
        <v>57629</v>
      </c>
      <c r="E21" s="202">
        <f>SUM('1b.mell '!D249)</f>
        <v>40200</v>
      </c>
      <c r="F21" s="182"/>
      <c r="G21" s="187"/>
      <c r="H21" s="187"/>
      <c r="I21" s="187"/>
      <c r="J21" s="187"/>
    </row>
    <row r="22" spans="1:10" s="181" customFormat="1" ht="12" thickBot="1">
      <c r="A22" s="336" t="s">
        <v>306</v>
      </c>
      <c r="B22" s="202">
        <f>SUM('1b.mell '!C250)</f>
        <v>15021</v>
      </c>
      <c r="C22" s="202">
        <v>80533</v>
      </c>
      <c r="D22" s="202">
        <v>185688</v>
      </c>
      <c r="E22" s="202">
        <f>SUM('1b.mell '!D250)</f>
        <v>17200</v>
      </c>
      <c r="F22" s="182"/>
      <c r="G22" s="187"/>
      <c r="H22" s="187"/>
      <c r="I22" s="187"/>
      <c r="J22" s="187"/>
    </row>
    <row r="23" spans="1:10" s="181" customFormat="1" ht="13.5" thickBot="1">
      <c r="A23" s="338" t="s">
        <v>467</v>
      </c>
      <c r="B23" s="345">
        <f>SUM(B15:B22)</f>
        <v>3237840</v>
      </c>
      <c r="C23" s="345">
        <f>SUM(C15:C22)</f>
        <v>2933891</v>
      </c>
      <c r="D23" s="345">
        <f>SUM(D15:D22)</f>
        <v>2592164</v>
      </c>
      <c r="E23" s="345">
        <f>SUM(E15:E22)</f>
        <v>2437033</v>
      </c>
      <c r="F23" s="182"/>
      <c r="G23" s="187"/>
      <c r="H23" s="187"/>
      <c r="I23" s="187"/>
      <c r="J23" s="187"/>
    </row>
    <row r="24" spans="1:10" s="181" customFormat="1" ht="12" thickBot="1">
      <c r="A24" s="339" t="s">
        <v>307</v>
      </c>
      <c r="B24" s="346">
        <f>SUM('1b.mell '!C252)</f>
        <v>0</v>
      </c>
      <c r="C24" s="346">
        <v>14700</v>
      </c>
      <c r="D24" s="346">
        <v>1500</v>
      </c>
      <c r="E24" s="346">
        <f>SUM('1b.mell '!D252)</f>
        <v>0</v>
      </c>
      <c r="F24" s="182"/>
      <c r="G24" s="187"/>
      <c r="H24" s="187"/>
      <c r="I24" s="187"/>
      <c r="J24" s="187"/>
    </row>
    <row r="25" spans="1:10" s="181" customFormat="1" ht="13.5" thickBot="1">
      <c r="A25" s="340" t="s">
        <v>308</v>
      </c>
      <c r="B25" s="354">
        <f>SUM(B24)</f>
        <v>0</v>
      </c>
      <c r="C25" s="354">
        <f>SUM(C24)</f>
        <v>14700</v>
      </c>
      <c r="D25" s="354">
        <f>SUM(D24)</f>
        <v>1500</v>
      </c>
      <c r="E25" s="354">
        <f>SUM(E24)</f>
        <v>0</v>
      </c>
      <c r="F25" s="183"/>
      <c r="G25" s="188"/>
      <c r="H25" s="188"/>
      <c r="I25" s="188"/>
      <c r="J25" s="188"/>
    </row>
    <row r="26" spans="1:10" s="181" customFormat="1" ht="15.75" thickBot="1" thickTop="1">
      <c r="A26" s="341" t="s">
        <v>74</v>
      </c>
      <c r="B26" s="280">
        <f>SUM(B25,B23,B14,B10)</f>
        <v>11905208</v>
      </c>
      <c r="C26" s="280">
        <f>SUM(C25,C23,C14,C10)</f>
        <v>12309997</v>
      </c>
      <c r="D26" s="280">
        <f>SUM(D25,D23,D14,D10)</f>
        <v>12041305</v>
      </c>
      <c r="E26" s="280">
        <f>SUM(E25,E23,E14,E10)</f>
        <v>11446382</v>
      </c>
      <c r="F26" s="210" t="s">
        <v>66</v>
      </c>
      <c r="G26" s="280">
        <f>SUM(G6:G10)</f>
        <v>10356037</v>
      </c>
      <c r="H26" s="280">
        <f>SUM(H6:H10)</f>
        <v>9949606</v>
      </c>
      <c r="I26" s="280">
        <f>SUM(I6:I10)</f>
        <v>10515198</v>
      </c>
      <c r="J26" s="280">
        <f>SUM(J6:J10)</f>
        <v>10448950</v>
      </c>
    </row>
    <row r="27" spans="1:10" s="181" customFormat="1" ht="12" thickTop="1">
      <c r="A27" s="252" t="s">
        <v>309</v>
      </c>
      <c r="B27" s="195"/>
      <c r="C27" s="202">
        <v>48907</v>
      </c>
      <c r="D27" s="195">
        <v>312396</v>
      </c>
      <c r="E27" s="202">
        <f>SUM('1b.mell '!D255)</f>
        <v>0</v>
      </c>
      <c r="F27" s="182"/>
      <c r="G27" s="363"/>
      <c r="H27" s="362"/>
      <c r="I27" s="362"/>
      <c r="J27" s="362"/>
    </row>
    <row r="28" spans="1:10" s="181" customFormat="1" ht="11.25">
      <c r="A28" s="335" t="s">
        <v>310</v>
      </c>
      <c r="B28" s="190">
        <f>SUM('1b.mell '!C256)</f>
        <v>2395920</v>
      </c>
      <c r="C28" s="190">
        <v>935093</v>
      </c>
      <c r="D28" s="190">
        <v>1348992</v>
      </c>
      <c r="E28" s="190">
        <f>SUM('1b.mell '!D256)</f>
        <v>311000</v>
      </c>
      <c r="F28" s="184" t="s">
        <v>333</v>
      </c>
      <c r="G28" s="190">
        <f>SUM('1c.mell '!C163)</f>
        <v>938266</v>
      </c>
      <c r="H28" s="365">
        <v>794714</v>
      </c>
      <c r="I28" s="365">
        <v>293764</v>
      </c>
      <c r="J28" s="365">
        <f>SUM('1c.mell '!D163)</f>
        <v>1000651</v>
      </c>
    </row>
    <row r="29" spans="1:10" s="181" customFormat="1" ht="11.25">
      <c r="A29" s="335" t="s">
        <v>311</v>
      </c>
      <c r="B29" s="190">
        <f>SUM('1b.mell '!C257)</f>
        <v>1701355</v>
      </c>
      <c r="C29" s="190">
        <v>509195</v>
      </c>
      <c r="D29" s="190">
        <v>603036</v>
      </c>
      <c r="E29" s="190">
        <f>SUM('1b.mell '!D257)</f>
        <v>1490535</v>
      </c>
      <c r="F29" s="347" t="s">
        <v>334</v>
      </c>
      <c r="G29" s="190">
        <f>SUM('1c.mell '!C164)</f>
        <v>5406701</v>
      </c>
      <c r="H29" s="365">
        <v>1990756</v>
      </c>
      <c r="I29" s="365">
        <v>2677916</v>
      </c>
      <c r="J29" s="365">
        <f>SUM('1c.mell '!D164)</f>
        <v>2631500</v>
      </c>
    </row>
    <row r="30" spans="1:10" s="181" customFormat="1" ht="12" thickBot="1">
      <c r="A30" s="343" t="s">
        <v>346</v>
      </c>
      <c r="B30" s="356"/>
      <c r="C30" s="356"/>
      <c r="D30" s="356">
        <v>98833</v>
      </c>
      <c r="E30" s="356">
        <f>SUM('1b.mell '!D258)</f>
        <v>0</v>
      </c>
      <c r="F30" s="184" t="s">
        <v>406</v>
      </c>
      <c r="G30" s="190">
        <f>SUM('1c.mell '!C165)</f>
        <v>739000</v>
      </c>
      <c r="H30" s="365">
        <v>1018074</v>
      </c>
      <c r="I30" s="365">
        <v>750657</v>
      </c>
      <c r="J30" s="365">
        <f>SUM('1c.mell '!D165)</f>
        <v>704000</v>
      </c>
    </row>
    <row r="31" spans="1:10" s="181" customFormat="1" ht="13.5" thickBot="1">
      <c r="A31" s="338" t="s">
        <v>313</v>
      </c>
      <c r="B31" s="345">
        <f>SUM(B28:B29)</f>
        <v>4097275</v>
      </c>
      <c r="C31" s="345">
        <f>SUM(C27:C29)</f>
        <v>1493195</v>
      </c>
      <c r="D31" s="345">
        <f>SUM(D27:D30)</f>
        <v>2363257</v>
      </c>
      <c r="E31" s="345">
        <f>SUM(E27:E30)</f>
        <v>1801535</v>
      </c>
      <c r="F31" s="185"/>
      <c r="G31" s="794"/>
      <c r="H31" s="794"/>
      <c r="I31" s="794"/>
      <c r="J31" s="186"/>
    </row>
    <row r="32" spans="1:10" s="181" customFormat="1" ht="11.25">
      <c r="A32" s="252" t="s">
        <v>314</v>
      </c>
      <c r="B32" s="352">
        <f>SUM('1b.mell '!C260)</f>
        <v>880000</v>
      </c>
      <c r="C32" s="352">
        <v>944845</v>
      </c>
      <c r="D32" s="352">
        <v>616574</v>
      </c>
      <c r="E32" s="352">
        <f>SUM('1b.mell '!D260)</f>
        <v>997050</v>
      </c>
      <c r="F32" s="182"/>
      <c r="G32" s="795"/>
      <c r="H32" s="795"/>
      <c r="I32" s="795"/>
      <c r="J32" s="187"/>
    </row>
    <row r="33" spans="1:10" s="181" customFormat="1" ht="12" thickBot="1">
      <c r="A33" s="336" t="s">
        <v>328</v>
      </c>
      <c r="B33" s="344"/>
      <c r="C33" s="344"/>
      <c r="D33" s="344">
        <v>1787</v>
      </c>
      <c r="E33" s="344">
        <f>SUM('1b.mell '!D261)</f>
        <v>0</v>
      </c>
      <c r="F33" s="182"/>
      <c r="G33" s="795"/>
      <c r="H33" s="795"/>
      <c r="I33" s="795"/>
      <c r="J33" s="187"/>
    </row>
    <row r="34" spans="1:10" s="181" customFormat="1" ht="13.5" thickBot="1">
      <c r="A34" s="338" t="s">
        <v>318</v>
      </c>
      <c r="B34" s="345">
        <f>SUM(B32:B33)</f>
        <v>880000</v>
      </c>
      <c r="C34" s="345">
        <f>SUM(C32:C33)</f>
        <v>944845</v>
      </c>
      <c r="D34" s="345">
        <f>SUM(D32:D33)</f>
        <v>618361</v>
      </c>
      <c r="E34" s="345">
        <f>SUM(E32:E33)</f>
        <v>997050</v>
      </c>
      <c r="F34" s="366"/>
      <c r="G34" s="796"/>
      <c r="H34" s="796"/>
      <c r="I34" s="796"/>
      <c r="J34" s="355"/>
    </row>
    <row r="35" spans="1:10" s="181" customFormat="1" ht="12.75" customHeight="1">
      <c r="A35" s="342" t="s">
        <v>319</v>
      </c>
      <c r="B35" s="352">
        <f>SUM('1b.mell '!C263)</f>
        <v>65000</v>
      </c>
      <c r="C35" s="352">
        <v>46143</v>
      </c>
      <c r="D35" s="352">
        <v>37927</v>
      </c>
      <c r="E35" s="352">
        <f>SUM('1b.mell '!D263)</f>
        <v>40000</v>
      </c>
      <c r="F35" s="367"/>
      <c r="G35" s="795"/>
      <c r="H35" s="795"/>
      <c r="I35" s="795"/>
      <c r="J35" s="187"/>
    </row>
    <row r="36" spans="1:10" s="181" customFormat="1" ht="12.75" customHeight="1" thickBot="1">
      <c r="A36" s="343" t="s">
        <v>320</v>
      </c>
      <c r="B36" s="344">
        <f>SUM('1b.mell '!C264)</f>
        <v>2955</v>
      </c>
      <c r="C36" s="344">
        <v>1158</v>
      </c>
      <c r="D36" s="344">
        <v>4058</v>
      </c>
      <c r="E36" s="344">
        <f>SUM('1b.mell '!D264+'1b.mell '!D265)</f>
        <v>0</v>
      </c>
      <c r="F36" s="367"/>
      <c r="G36" s="797"/>
      <c r="H36" s="797"/>
      <c r="I36" s="797"/>
      <c r="J36" s="275"/>
    </row>
    <row r="37" spans="1:10" s="181" customFormat="1" ht="13.5" thickBot="1">
      <c r="A37" s="340" t="s">
        <v>321</v>
      </c>
      <c r="B37" s="354">
        <f>SUM(B35:B36)</f>
        <v>67955</v>
      </c>
      <c r="C37" s="354">
        <f>SUM(C35:C36)</f>
        <v>47301</v>
      </c>
      <c r="D37" s="354">
        <f>SUM(D35:D36)</f>
        <v>41985</v>
      </c>
      <c r="E37" s="354">
        <f>SUM(E35:E36)</f>
        <v>40000</v>
      </c>
      <c r="F37" s="368"/>
      <c r="G37" s="798"/>
      <c r="H37" s="798"/>
      <c r="I37" s="798"/>
      <c r="J37" s="196"/>
    </row>
    <row r="38" spans="1:10" s="181" customFormat="1" ht="20.25" customHeight="1" thickBot="1" thickTop="1">
      <c r="A38" s="353" t="s">
        <v>75</v>
      </c>
      <c r="B38" s="209">
        <f>SUM(B37,B34,B31)</f>
        <v>5045230</v>
      </c>
      <c r="C38" s="209">
        <f>SUM(C37,C34,C31)</f>
        <v>2485341</v>
      </c>
      <c r="D38" s="209">
        <f>SUM(D37,D34,D31)</f>
        <v>3023603</v>
      </c>
      <c r="E38" s="209">
        <f>SUM(E37,E34,E31)</f>
        <v>2838585</v>
      </c>
      <c r="F38" s="212" t="s">
        <v>73</v>
      </c>
      <c r="G38" s="209">
        <f>SUM(G28:G37)</f>
        <v>7083967</v>
      </c>
      <c r="H38" s="209">
        <f>SUM(H28:H37)</f>
        <v>3803544</v>
      </c>
      <c r="I38" s="209">
        <f>SUM(I28:I37)</f>
        <v>3722337</v>
      </c>
      <c r="J38" s="209">
        <f>SUM(J28:J37)</f>
        <v>4336151</v>
      </c>
    </row>
    <row r="39" spans="1:10" s="181" customFormat="1" ht="12.75" customHeight="1" thickTop="1">
      <c r="A39" s="252" t="s">
        <v>322</v>
      </c>
      <c r="B39" s="213"/>
      <c r="C39" s="1014">
        <v>506602</v>
      </c>
      <c r="D39" s="1014">
        <v>1336363</v>
      </c>
      <c r="E39" s="400">
        <f>SUM('1b.mell '!D268)</f>
        <v>0</v>
      </c>
      <c r="F39" s="374"/>
      <c r="G39" s="213"/>
      <c r="H39" s="213"/>
      <c r="I39" s="213"/>
      <c r="J39" s="213"/>
    </row>
    <row r="40" spans="1:10" s="181" customFormat="1" ht="12.75" customHeight="1" thickBot="1">
      <c r="A40" s="369" t="s">
        <v>946</v>
      </c>
      <c r="B40" s="370">
        <f>SUM('1b.mell '!C269)</f>
        <v>5454190</v>
      </c>
      <c r="C40" s="370">
        <v>4674275</v>
      </c>
      <c r="D40" s="370">
        <v>5409242</v>
      </c>
      <c r="E40" s="370">
        <f>SUM('1b.mell '!D269)</f>
        <v>5554884</v>
      </c>
      <c r="F40" s="364" t="s">
        <v>947</v>
      </c>
      <c r="G40" s="375">
        <f>SUM('1c.mell '!C170)</f>
        <v>5454190</v>
      </c>
      <c r="H40" s="370">
        <v>4674275</v>
      </c>
      <c r="I40" s="370">
        <v>5409242</v>
      </c>
      <c r="J40" s="375">
        <f>SUM('1c.mell '!D170)</f>
        <v>5554884</v>
      </c>
    </row>
    <row r="41" spans="1:10" s="181" customFormat="1" ht="15" thickBot="1" thickTop="1">
      <c r="A41" s="208" t="s">
        <v>67</v>
      </c>
      <c r="B41" s="192">
        <f>SUM(B40)</f>
        <v>5454190</v>
      </c>
      <c r="C41" s="192">
        <f>SUM(C39:C40)</f>
        <v>5180877</v>
      </c>
      <c r="D41" s="192">
        <f>SUM(D39:D40)</f>
        <v>6745605</v>
      </c>
      <c r="E41" s="192">
        <f>SUM(E39:E40)</f>
        <v>5554884</v>
      </c>
      <c r="F41" s="208" t="s">
        <v>68</v>
      </c>
      <c r="G41" s="280">
        <f>SUM(G40)</f>
        <v>5454190</v>
      </c>
      <c r="H41" s="280">
        <f>SUM(H40)</f>
        <v>4674275</v>
      </c>
      <c r="I41" s="280">
        <f>SUM(I40)</f>
        <v>5409242</v>
      </c>
      <c r="J41" s="280">
        <f>SUM(J40)</f>
        <v>5554884</v>
      </c>
    </row>
    <row r="42" spans="1:10" s="181" customFormat="1" ht="12" thickTop="1">
      <c r="A42" s="252" t="s">
        <v>323</v>
      </c>
      <c r="B42" s="202">
        <f>SUM('1b.mell '!C271)</f>
        <v>420000</v>
      </c>
      <c r="C42" s="202"/>
      <c r="D42" s="202">
        <v>420000</v>
      </c>
      <c r="E42" s="202">
        <f>SUM('1b.mell '!D271)</f>
        <v>0</v>
      </c>
      <c r="F42" s="347" t="s">
        <v>330</v>
      </c>
      <c r="G42" s="202">
        <f>SUM('1c.mell '!C172)</f>
        <v>14063</v>
      </c>
      <c r="H42" s="202">
        <v>758725</v>
      </c>
      <c r="I42" s="202">
        <v>319247</v>
      </c>
      <c r="J42" s="202">
        <f>SUM('1c.mell '!D172)</f>
        <v>23334</v>
      </c>
    </row>
    <row r="43" spans="1:10" s="181" customFormat="1" ht="11.25">
      <c r="A43" s="335" t="s">
        <v>324</v>
      </c>
      <c r="B43" s="190">
        <f>SUM('1b.mell '!C272)</f>
        <v>140000</v>
      </c>
      <c r="C43" s="190">
        <v>1251536</v>
      </c>
      <c r="D43" s="190">
        <v>560882</v>
      </c>
      <c r="E43" s="190">
        <f>SUM('1b.mell '!D272)</f>
        <v>586993</v>
      </c>
      <c r="F43" s="184" t="s">
        <v>69</v>
      </c>
      <c r="G43" s="190">
        <f>SUM('1c.mell '!C173)</f>
        <v>56371</v>
      </c>
      <c r="H43" s="190">
        <v>44244</v>
      </c>
      <c r="I43" s="190">
        <v>78864</v>
      </c>
      <c r="J43" s="190">
        <f>SUM('1c.mell '!D173)</f>
        <v>63525</v>
      </c>
    </row>
    <row r="44" spans="1:10" s="181" customFormat="1" ht="12" thickBot="1">
      <c r="A44" s="369" t="s">
        <v>946</v>
      </c>
      <c r="B44" s="370">
        <f>SUM('1b.mell '!C273)</f>
        <v>176600</v>
      </c>
      <c r="C44" s="370">
        <v>134317</v>
      </c>
      <c r="D44" s="370">
        <v>106207</v>
      </c>
      <c r="E44" s="370">
        <f>SUM('1b.mell '!D273)</f>
        <v>170300</v>
      </c>
      <c r="F44" s="373" t="s">
        <v>947</v>
      </c>
      <c r="G44" s="370">
        <f>SUM('1c.mell '!C175)</f>
        <v>176600</v>
      </c>
      <c r="H44" s="370">
        <v>134317</v>
      </c>
      <c r="I44" s="370">
        <v>106207</v>
      </c>
      <c r="J44" s="370">
        <f>SUM('1c.mell '!D175)</f>
        <v>170300</v>
      </c>
    </row>
    <row r="45" spans="1:10" s="181" customFormat="1" ht="16.5" customHeight="1" thickBot="1" thickTop="1">
      <c r="A45" s="372" t="s">
        <v>325</v>
      </c>
      <c r="B45" s="192">
        <f>SUM(B42:B44)</f>
        <v>736600</v>
      </c>
      <c r="C45" s="192">
        <f>SUM(C42:C44)</f>
        <v>1385853</v>
      </c>
      <c r="D45" s="192">
        <f>SUM(D42:D44)</f>
        <v>1087089</v>
      </c>
      <c r="E45" s="192">
        <f>SUM(E42:E44)</f>
        <v>757293</v>
      </c>
      <c r="F45" s="210" t="s">
        <v>37</v>
      </c>
      <c r="G45" s="280">
        <f>SUM(G42:G44)</f>
        <v>247034</v>
      </c>
      <c r="H45" s="376">
        <f>SUM(H42:H44)</f>
        <v>937286</v>
      </c>
      <c r="I45" s="376">
        <f>SUM(I42:I44)</f>
        <v>504318</v>
      </c>
      <c r="J45" s="376">
        <f>SUM(J42:J44)</f>
        <v>257159</v>
      </c>
    </row>
    <row r="46" spans="1:10" s="181" customFormat="1" ht="12.75" customHeight="1" thickTop="1">
      <c r="A46" s="371"/>
      <c r="B46" s="195"/>
      <c r="C46" s="195"/>
      <c r="D46" s="195"/>
      <c r="E46" s="195"/>
      <c r="F46" s="374"/>
      <c r="G46" s="363"/>
      <c r="H46" s="363"/>
      <c r="I46" s="363"/>
      <c r="J46" s="363"/>
    </row>
    <row r="47" spans="1:10" s="181" customFormat="1" ht="13.5" thickBot="1">
      <c r="A47" s="357"/>
      <c r="B47" s="358"/>
      <c r="C47" s="358"/>
      <c r="D47" s="358"/>
      <c r="E47" s="358"/>
      <c r="F47" s="377"/>
      <c r="G47" s="370"/>
      <c r="H47" s="370"/>
      <c r="I47" s="370"/>
      <c r="J47" s="370"/>
    </row>
    <row r="48" spans="1:10" s="181" customFormat="1" ht="20.25" customHeight="1" thickBot="1" thickTop="1">
      <c r="A48" s="250" t="s">
        <v>491</v>
      </c>
      <c r="B48" s="211">
        <f>SUM(B26+B38+B42+B43)</f>
        <v>17510438</v>
      </c>
      <c r="C48" s="211">
        <f>SUM(C26+C38+C42+C43+C39)</f>
        <v>16553476</v>
      </c>
      <c r="D48" s="211">
        <f>SUM(D26+D38+D42+D43+D39)</f>
        <v>17382153</v>
      </c>
      <c r="E48" s="211">
        <f>SUM(E26+E38+E42+E43+E39)</f>
        <v>14871960</v>
      </c>
      <c r="F48" s="250" t="s">
        <v>116</v>
      </c>
      <c r="G48" s="211">
        <f>SUM(G26+G38+G42+G43)</f>
        <v>17510438</v>
      </c>
      <c r="H48" s="211">
        <f>SUM(H26+H38+H42+H43)</f>
        <v>14556119</v>
      </c>
      <c r="I48" s="211">
        <f>SUM(I26+I38+I42+I43)</f>
        <v>14635646</v>
      </c>
      <c r="J48" s="211">
        <f>SUM(J26+J38+J42+J43)</f>
        <v>14871960</v>
      </c>
    </row>
    <row r="49" ht="14.25" thickTop="1">
      <c r="A49" s="180"/>
    </row>
    <row r="50" ht="13.5">
      <c r="A50" s="180"/>
    </row>
    <row r="51" ht="13.5">
      <c r="A51" s="180"/>
    </row>
  </sheetData>
  <sheetProtection/>
  <mergeCells count="12">
    <mergeCell ref="D4:D5"/>
    <mergeCell ref="A2:J2"/>
    <mergeCell ref="H4:H5"/>
    <mergeCell ref="I4:I5"/>
    <mergeCell ref="A4:A5"/>
    <mergeCell ref="F4:F5"/>
    <mergeCell ref="B4:B5"/>
    <mergeCell ref="A1:J1"/>
    <mergeCell ref="J4:J5"/>
    <mergeCell ref="E4:E5"/>
    <mergeCell ref="G4:G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showZeros="0" zoomScalePageLayoutView="0" workbookViewId="0" topLeftCell="A7">
      <selection activeCell="B27" sqref="B27"/>
    </sheetView>
  </sheetViews>
  <sheetFormatPr defaultColWidth="9.125" defaultRowHeight="12.75"/>
  <cols>
    <col min="1" max="1" width="6.125" style="46" customWidth="1"/>
    <col min="2" max="2" width="52.00390625" style="46" customWidth="1"/>
    <col min="3" max="4" width="13.125" style="21" customWidth="1"/>
    <col min="5" max="5" width="9.75390625" style="285" customWidth="1"/>
    <col min="6" max="6" width="40.50390625" style="46" customWidth="1"/>
    <col min="7" max="16384" width="9.125" style="46" customWidth="1"/>
  </cols>
  <sheetData>
    <row r="1" spans="1:7" s="44" customFormat="1" ht="12">
      <c r="A1" s="1137" t="s">
        <v>203</v>
      </c>
      <c r="B1" s="1083"/>
      <c r="C1" s="1083"/>
      <c r="D1" s="1083"/>
      <c r="E1" s="1083"/>
      <c r="F1" s="1083"/>
      <c r="G1" s="97"/>
    </row>
    <row r="2" spans="1:7" s="44" customFormat="1" ht="12">
      <c r="A2" s="1129" t="s">
        <v>512</v>
      </c>
      <c r="B2" s="1130"/>
      <c r="C2" s="1130"/>
      <c r="D2" s="1130"/>
      <c r="E2" s="1130"/>
      <c r="F2" s="1130"/>
      <c r="G2" s="70"/>
    </row>
    <row r="3" spans="1:5" s="44" customFormat="1" ht="9.75" customHeight="1">
      <c r="A3" s="35"/>
      <c r="B3" s="35"/>
      <c r="C3" s="72"/>
      <c r="D3" s="72"/>
      <c r="E3" s="284"/>
    </row>
    <row r="4" spans="1:6" s="44" customFormat="1" ht="11.25">
      <c r="A4" s="733"/>
      <c r="B4" s="733"/>
      <c r="C4" s="734"/>
      <c r="D4" s="734"/>
      <c r="E4" s="735"/>
      <c r="F4" s="564" t="s">
        <v>247</v>
      </c>
    </row>
    <row r="5" spans="1:6" ht="12" customHeight="1">
      <c r="A5" s="660"/>
      <c r="B5" s="678"/>
      <c r="C5" s="1099" t="s">
        <v>58</v>
      </c>
      <c r="D5" s="1099" t="s">
        <v>511</v>
      </c>
      <c r="E5" s="1138" t="s">
        <v>906</v>
      </c>
      <c r="F5" s="567" t="s">
        <v>198</v>
      </c>
    </row>
    <row r="6" spans="1:6" ht="12" customHeight="1">
      <c r="A6" s="88" t="s">
        <v>377</v>
      </c>
      <c r="B6" s="680" t="s">
        <v>197</v>
      </c>
      <c r="C6" s="1100"/>
      <c r="D6" s="1100"/>
      <c r="E6" s="1139"/>
      <c r="F6" s="88" t="s">
        <v>199</v>
      </c>
    </row>
    <row r="7" spans="1:6" s="44" customFormat="1" ht="12.75" customHeight="1" thickBot="1">
      <c r="A7" s="88"/>
      <c r="B7" s="521"/>
      <c r="C7" s="1114"/>
      <c r="D7" s="1114"/>
      <c r="E7" s="1140"/>
      <c r="F7" s="521"/>
    </row>
    <row r="8" spans="1:6" s="44" customFormat="1" ht="11.25">
      <c r="A8" s="522" t="s">
        <v>220</v>
      </c>
      <c r="B8" s="522" t="s">
        <v>221</v>
      </c>
      <c r="C8" s="567" t="s">
        <v>222</v>
      </c>
      <c r="D8" s="567" t="s">
        <v>223</v>
      </c>
      <c r="E8" s="567" t="s">
        <v>224</v>
      </c>
      <c r="F8" s="567" t="s">
        <v>35</v>
      </c>
    </row>
    <row r="9" spans="1:6" s="44" customFormat="1" ht="12.75">
      <c r="A9" s="625"/>
      <c r="B9" s="736" t="s">
        <v>365</v>
      </c>
      <c r="C9" s="572"/>
      <c r="D9" s="572"/>
      <c r="E9" s="668"/>
      <c r="F9" s="618"/>
    </row>
    <row r="10" spans="1:6" ht="11.25">
      <c r="A10" s="88"/>
      <c r="B10" s="687" t="s">
        <v>348</v>
      </c>
      <c r="C10" s="737"/>
      <c r="D10" s="737"/>
      <c r="E10" s="738"/>
      <c r="F10" s="513"/>
    </row>
    <row r="11" spans="1:6" ht="12">
      <c r="A11" s="598">
        <v>5011</v>
      </c>
      <c r="B11" s="739" t="s">
        <v>238</v>
      </c>
      <c r="C11" s="86"/>
      <c r="D11" s="86"/>
      <c r="E11" s="743"/>
      <c r="F11" s="694"/>
    </row>
    <row r="12" spans="1:6" ht="12">
      <c r="A12" s="598"/>
      <c r="B12" s="740" t="s">
        <v>441</v>
      </c>
      <c r="C12" s="86"/>
      <c r="D12" s="384"/>
      <c r="E12" s="743"/>
      <c r="F12" s="513"/>
    </row>
    <row r="13" spans="1:6" ht="12">
      <c r="A13" s="598"/>
      <c r="B13" s="740" t="s">
        <v>502</v>
      </c>
      <c r="C13" s="86"/>
      <c r="D13" s="384"/>
      <c r="E13" s="743"/>
      <c r="F13" s="513"/>
    </row>
    <row r="14" spans="1:6" ht="11.25">
      <c r="A14" s="625">
        <v>5010</v>
      </c>
      <c r="B14" s="741" t="s">
        <v>239</v>
      </c>
      <c r="C14" s="421"/>
      <c r="D14" s="421">
        <f>SUM(D11)</f>
        <v>0</v>
      </c>
      <c r="E14" s="749"/>
      <c r="F14" s="87"/>
    </row>
    <row r="15" spans="1:6" s="44" customFormat="1" ht="11.25">
      <c r="A15" s="88"/>
      <c r="B15" s="702" t="s">
        <v>355</v>
      </c>
      <c r="C15" s="742"/>
      <c r="D15" s="742"/>
      <c r="E15" s="743"/>
      <c r="F15" s="704"/>
    </row>
    <row r="16" spans="1:6" ht="11.25">
      <c r="A16" s="598">
        <v>5021</v>
      </c>
      <c r="B16" s="739" t="s">
        <v>1117</v>
      </c>
      <c r="C16" s="86">
        <v>15000</v>
      </c>
      <c r="D16" s="86">
        <v>23560</v>
      </c>
      <c r="E16" s="743">
        <f>D16/C16</f>
        <v>1.5706666666666667</v>
      </c>
      <c r="F16" s="513"/>
    </row>
    <row r="17" spans="1:6" s="44" customFormat="1" ht="11.25">
      <c r="A17" s="625">
        <v>5020</v>
      </c>
      <c r="B17" s="741" t="s">
        <v>239</v>
      </c>
      <c r="C17" s="421">
        <f>SUM(C16:C16)</f>
        <v>15000</v>
      </c>
      <c r="D17" s="421">
        <f>SUM(D16:D16)</f>
        <v>23560</v>
      </c>
      <c r="E17" s="749">
        <f>D17/C17</f>
        <v>1.5706666666666667</v>
      </c>
      <c r="F17" s="701"/>
    </row>
    <row r="18" spans="1:6" s="44" customFormat="1" ht="12" customHeight="1">
      <c r="A18" s="88"/>
      <c r="B18" s="745" t="s">
        <v>56</v>
      </c>
      <c r="C18" s="742"/>
      <c r="D18" s="742"/>
      <c r="E18" s="743"/>
      <c r="F18" s="704"/>
    </row>
    <row r="19" spans="1:6" s="44" customFormat="1" ht="12" customHeight="1">
      <c r="A19" s="509">
        <v>5031</v>
      </c>
      <c r="B19" s="700" t="s">
        <v>473</v>
      </c>
      <c r="C19" s="742"/>
      <c r="D19" s="742">
        <v>1700</v>
      </c>
      <c r="E19" s="743"/>
      <c r="F19" s="704"/>
    </row>
    <row r="20" spans="1:6" s="44" customFormat="1" ht="12" customHeight="1">
      <c r="A20" s="689">
        <v>5032</v>
      </c>
      <c r="B20" s="776" t="s">
        <v>509</v>
      </c>
      <c r="C20" s="742"/>
      <c r="D20" s="742"/>
      <c r="E20" s="743"/>
      <c r="F20" s="704"/>
    </row>
    <row r="21" spans="1:6" ht="11.25">
      <c r="A21" s="598">
        <v>5033</v>
      </c>
      <c r="B21" s="739" t="s">
        <v>11</v>
      </c>
      <c r="C21" s="86">
        <v>20000</v>
      </c>
      <c r="D21" s="86">
        <v>88167</v>
      </c>
      <c r="E21" s="743">
        <f>D21/C21</f>
        <v>4.40835</v>
      </c>
      <c r="F21" s="748"/>
    </row>
    <row r="22" spans="1:6" ht="12">
      <c r="A22" s="598"/>
      <c r="B22" s="740" t="s">
        <v>441</v>
      </c>
      <c r="C22" s="86"/>
      <c r="D22" s="384"/>
      <c r="E22" s="743"/>
      <c r="F22" s="746"/>
    </row>
    <row r="23" spans="1:6" ht="12">
      <c r="A23" s="598"/>
      <c r="B23" s="740" t="s">
        <v>502</v>
      </c>
      <c r="C23" s="86"/>
      <c r="D23" s="384"/>
      <c r="E23" s="743"/>
      <c r="F23" s="746"/>
    </row>
    <row r="24" spans="1:6" ht="11.25">
      <c r="A24" s="598">
        <v>5034</v>
      </c>
      <c r="B24" s="739" t="s">
        <v>449</v>
      </c>
      <c r="C24" s="86">
        <v>55000</v>
      </c>
      <c r="D24" s="86"/>
      <c r="E24" s="743">
        <f>D24/C24</f>
        <v>0</v>
      </c>
      <c r="F24" s="748"/>
    </row>
    <row r="25" spans="1:6" ht="11.25">
      <c r="A25" s="598">
        <v>5035</v>
      </c>
      <c r="B25" s="739" t="s">
        <v>245</v>
      </c>
      <c r="C25" s="86">
        <v>10000</v>
      </c>
      <c r="D25" s="86"/>
      <c r="E25" s="743">
        <f>D25/C25</f>
        <v>0</v>
      </c>
      <c r="F25" s="748"/>
    </row>
    <row r="26" spans="1:6" ht="11.25">
      <c r="A26" s="598">
        <v>5036</v>
      </c>
      <c r="B26" s="739" t="s">
        <v>272</v>
      </c>
      <c r="C26" s="86"/>
      <c r="D26" s="86"/>
      <c r="E26" s="743"/>
      <c r="F26" s="746"/>
    </row>
    <row r="27" spans="1:6" ht="11.25">
      <c r="A27" s="598">
        <v>5037</v>
      </c>
      <c r="B27" s="747" t="s">
        <v>233</v>
      </c>
      <c r="C27" s="86">
        <v>14775</v>
      </c>
      <c r="D27" s="86">
        <v>1387</v>
      </c>
      <c r="E27" s="743">
        <f>D27/C27</f>
        <v>0.09387478849407783</v>
      </c>
      <c r="F27" s="746"/>
    </row>
    <row r="28" spans="1:6" ht="11.25">
      <c r="A28" s="598">
        <v>5038</v>
      </c>
      <c r="B28" s="739" t="s">
        <v>139</v>
      </c>
      <c r="C28" s="86">
        <v>590535</v>
      </c>
      <c r="D28" s="86">
        <v>590535</v>
      </c>
      <c r="E28" s="743">
        <f>D28/C28</f>
        <v>1</v>
      </c>
      <c r="F28" s="748"/>
    </row>
    <row r="29" spans="1:6" ht="11.25">
      <c r="A29" s="598">
        <v>5039</v>
      </c>
      <c r="B29" s="739" t="s">
        <v>501</v>
      </c>
      <c r="C29" s="86"/>
      <c r="D29" s="86"/>
      <c r="E29" s="743"/>
      <c r="F29" s="748"/>
    </row>
    <row r="30" spans="1:6" ht="12" customHeight="1">
      <c r="A30" s="625">
        <v>5030</v>
      </c>
      <c r="B30" s="741" t="s">
        <v>239</v>
      </c>
      <c r="C30" s="421">
        <f>SUM(C21:C28)</f>
        <v>690310</v>
      </c>
      <c r="D30" s="421">
        <f>SUM(D19:D29)-D22-D23</f>
        <v>681789</v>
      </c>
      <c r="E30" s="744">
        <f>D30/C30</f>
        <v>0.9876562703712825</v>
      </c>
      <c r="F30" s="701"/>
    </row>
    <row r="31" spans="1:6" ht="12" customHeight="1">
      <c r="A31" s="660"/>
      <c r="B31" s="716" t="s">
        <v>358</v>
      </c>
      <c r="C31" s="742"/>
      <c r="D31" s="742"/>
      <c r="E31" s="743"/>
      <c r="F31" s="513"/>
    </row>
    <row r="32" spans="1:6" ht="11.25">
      <c r="A32" s="598">
        <v>5042</v>
      </c>
      <c r="B32" s="739" t="s">
        <v>345</v>
      </c>
      <c r="C32" s="86"/>
      <c r="D32" s="86"/>
      <c r="E32" s="743"/>
      <c r="F32" s="748"/>
    </row>
    <row r="33" spans="1:6" ht="12">
      <c r="A33" s="598">
        <v>5044</v>
      </c>
      <c r="B33" s="739" t="s">
        <v>486</v>
      </c>
      <c r="C33" s="86">
        <f>SUM(C34:C36)</f>
        <v>5000</v>
      </c>
      <c r="D33" s="86"/>
      <c r="E33" s="743">
        <f>D33/C33</f>
        <v>0</v>
      </c>
      <c r="F33" s="818" t="s">
        <v>544</v>
      </c>
    </row>
    <row r="34" spans="1:6" ht="12">
      <c r="A34" s="598"/>
      <c r="B34" s="740" t="s">
        <v>441</v>
      </c>
      <c r="C34" s="86"/>
      <c r="D34" s="384"/>
      <c r="E34" s="743"/>
      <c r="F34" s="509"/>
    </row>
    <row r="35" spans="1:6" ht="12">
      <c r="A35" s="598"/>
      <c r="B35" s="740" t="s">
        <v>502</v>
      </c>
      <c r="C35" s="384">
        <v>5000</v>
      </c>
      <c r="D35" s="384"/>
      <c r="E35" s="743">
        <f>D35/C35</f>
        <v>0</v>
      </c>
      <c r="F35" s="509"/>
    </row>
    <row r="36" spans="1:6" ht="12">
      <c r="A36" s="598"/>
      <c r="B36" s="740" t="s">
        <v>450</v>
      </c>
      <c r="C36" s="86"/>
      <c r="D36" s="384"/>
      <c r="E36" s="743"/>
      <c r="F36" s="509"/>
    </row>
    <row r="37" spans="1:6" ht="11.25">
      <c r="A37" s="598">
        <v>5046</v>
      </c>
      <c r="B37" s="739" t="s">
        <v>447</v>
      </c>
      <c r="C37" s="86">
        <v>19050</v>
      </c>
      <c r="D37" s="86"/>
      <c r="E37" s="743">
        <f>D37/C37</f>
        <v>0</v>
      </c>
      <c r="F37" s="513"/>
    </row>
    <row r="38" spans="1:6" ht="11.25">
      <c r="A38" s="625">
        <v>5040</v>
      </c>
      <c r="B38" s="741" t="s">
        <v>239</v>
      </c>
      <c r="C38" s="421">
        <f>SUM(C33+C37)</f>
        <v>24050</v>
      </c>
      <c r="D38" s="421">
        <f>SUM(D33+D37+D32)</f>
        <v>0</v>
      </c>
      <c r="E38" s="744">
        <f>D38/C38</f>
        <v>0</v>
      </c>
      <c r="F38" s="701"/>
    </row>
    <row r="39" spans="1:6" ht="15.75" customHeight="1">
      <c r="A39" s="625"/>
      <c r="B39" s="736" t="s">
        <v>366</v>
      </c>
      <c r="C39" s="421">
        <f>SUM(C38+C30+C17+C14)</f>
        <v>729360</v>
      </c>
      <c r="D39" s="421">
        <f>SUM(D38+D30+D17+D14)</f>
        <v>705349</v>
      </c>
      <c r="E39" s="744">
        <f>D39/C39</f>
        <v>0.9670793572447077</v>
      </c>
      <c r="F39" s="701"/>
    </row>
    <row r="40" spans="1:6" ht="12.75">
      <c r="A40" s="625"/>
      <c r="B40" s="736" t="s">
        <v>367</v>
      </c>
      <c r="C40" s="572"/>
      <c r="D40" s="572"/>
      <c r="E40" s="749"/>
      <c r="F40" s="618"/>
    </row>
    <row r="41" spans="1:6" ht="11.25">
      <c r="A41" s="625">
        <v>5050</v>
      </c>
      <c r="B41" s="741" t="s">
        <v>361</v>
      </c>
      <c r="C41" s="421"/>
      <c r="D41" s="421"/>
      <c r="E41" s="749"/>
      <c r="F41" s="701"/>
    </row>
    <row r="42" spans="1:6" ht="11.25">
      <c r="A42" s="88"/>
      <c r="B42" s="728" t="s">
        <v>78</v>
      </c>
      <c r="C42" s="750"/>
      <c r="D42" s="750"/>
      <c r="E42" s="743"/>
      <c r="F42" s="513"/>
    </row>
    <row r="43" spans="1:6" ht="11.25">
      <c r="A43" s="88"/>
      <c r="B43" s="513" t="s">
        <v>145</v>
      </c>
      <c r="C43" s="406"/>
      <c r="D43" s="406"/>
      <c r="E43" s="743"/>
      <c r="F43" s="513"/>
    </row>
    <row r="44" spans="1:6" ht="11.25">
      <c r="A44" s="88"/>
      <c r="B44" s="729" t="s">
        <v>133</v>
      </c>
      <c r="C44" s="406"/>
      <c r="D44" s="406"/>
      <c r="E44" s="743"/>
      <c r="F44" s="513"/>
    </row>
    <row r="45" spans="1:6" ht="12" customHeight="1">
      <c r="A45" s="509"/>
      <c r="B45" s="729" t="s">
        <v>134</v>
      </c>
      <c r="C45" s="729"/>
      <c r="D45" s="729"/>
      <c r="E45" s="743"/>
      <c r="F45" s="513"/>
    </row>
    <row r="46" spans="1:6" ht="12" customHeight="1">
      <c r="A46" s="509"/>
      <c r="B46" s="729" t="s">
        <v>392</v>
      </c>
      <c r="C46" s="514"/>
      <c r="D46" s="514"/>
      <c r="E46" s="743"/>
      <c r="F46" s="513"/>
    </row>
    <row r="47" spans="1:6" ht="12" customHeight="1">
      <c r="A47" s="509"/>
      <c r="B47" s="730" t="s">
        <v>66</v>
      </c>
      <c r="C47" s="751">
        <f>SUM(C43:C46)</f>
        <v>0</v>
      </c>
      <c r="D47" s="751">
        <f>SUM(D43:D46)</f>
        <v>0</v>
      </c>
      <c r="E47" s="743"/>
      <c r="F47" s="513"/>
    </row>
    <row r="48" spans="1:6" ht="12" customHeight="1">
      <c r="A48" s="509"/>
      <c r="B48" s="731" t="s">
        <v>79</v>
      </c>
      <c r="C48" s="514"/>
      <c r="D48" s="514"/>
      <c r="E48" s="743"/>
      <c r="F48" s="513"/>
    </row>
    <row r="49" spans="1:6" ht="12" customHeight="1">
      <c r="A49" s="509"/>
      <c r="B49" s="729" t="s">
        <v>336</v>
      </c>
      <c r="C49" s="514"/>
      <c r="D49" s="514"/>
      <c r="E49" s="743"/>
      <c r="F49" s="513"/>
    </row>
    <row r="50" spans="1:6" ht="12" customHeight="1">
      <c r="A50" s="509"/>
      <c r="B50" s="729" t="s">
        <v>344</v>
      </c>
      <c r="C50" s="514">
        <f>SUM(C38+C30+C17+C41+C14)-C45-C43-C44</f>
        <v>729360</v>
      </c>
      <c r="D50" s="514">
        <f>SUM(D38+D30+D17+D41+D14)-D45-D43-D44-D51</f>
        <v>705349</v>
      </c>
      <c r="E50" s="743">
        <f>D50/C50</f>
        <v>0.9670793572447077</v>
      </c>
      <c r="F50" s="513"/>
    </row>
    <row r="51" spans="1:6" ht="12" customHeight="1">
      <c r="A51" s="509"/>
      <c r="B51" s="729" t="s">
        <v>135</v>
      </c>
      <c r="C51" s="514"/>
      <c r="D51" s="514"/>
      <c r="E51" s="743"/>
      <c r="F51" s="513"/>
    </row>
    <row r="52" spans="1:6" ht="12" customHeight="1">
      <c r="A52" s="713"/>
      <c r="B52" s="422" t="s">
        <v>73</v>
      </c>
      <c r="C52" s="530">
        <f>SUM(C49:C51)</f>
        <v>729360</v>
      </c>
      <c r="D52" s="530">
        <f>SUM(D49:D51)</f>
        <v>705349</v>
      </c>
      <c r="E52" s="743">
        <f>D52/C52</f>
        <v>0.9670793572447077</v>
      </c>
      <c r="F52" s="510"/>
    </row>
    <row r="53" spans="1:6" ht="12" customHeight="1">
      <c r="A53" s="752"/>
      <c r="B53" s="701" t="s">
        <v>142</v>
      </c>
      <c r="C53" s="753">
        <f>SUM(C30+C38+C17+C41+C14)</f>
        <v>729360</v>
      </c>
      <c r="D53" s="753">
        <f>SUM(D30+D38+D17+D41+D14)</f>
        <v>705349</v>
      </c>
      <c r="E53" s="744">
        <f>D53/C53</f>
        <v>0.9670793572447077</v>
      </c>
      <c r="F53" s="87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D13" sqref="D13"/>
    </sheetView>
  </sheetViews>
  <sheetFormatPr defaultColWidth="9.125" defaultRowHeight="12.75"/>
  <cols>
    <col min="1" max="1" width="10.25390625" style="67" customWidth="1"/>
    <col min="2" max="2" width="52.50390625" style="66" customWidth="1"/>
    <col min="3" max="3" width="11.50390625" style="66" customWidth="1"/>
    <col min="4" max="4" width="11.00390625" style="66" customWidth="1"/>
    <col min="5" max="16384" width="9.125" style="66" customWidth="1"/>
  </cols>
  <sheetData>
    <row r="1" spans="1:4" ht="12.75" customHeight="1">
      <c r="A1" s="1147" t="s">
        <v>141</v>
      </c>
      <c r="B1" s="1147"/>
      <c r="C1" s="1147"/>
      <c r="D1" s="1147"/>
    </row>
    <row r="2" ht="12">
      <c r="B2" s="67"/>
    </row>
    <row r="3" spans="1:4" s="63" customFormat="1" ht="12.75">
      <c r="A3" s="1146" t="s">
        <v>520</v>
      </c>
      <c r="B3" s="1146"/>
      <c r="C3" s="1146"/>
      <c r="D3" s="1146"/>
    </row>
    <row r="4" s="63" customFormat="1" ht="12.75"/>
    <row r="5" s="63" customFormat="1" ht="12.75"/>
    <row r="6" spans="3:4" s="63" customFormat="1" ht="12.75">
      <c r="C6" s="378"/>
      <c r="D6" s="378" t="s">
        <v>3</v>
      </c>
    </row>
    <row r="7" spans="1:4" s="63" customFormat="1" ht="12.75" customHeight="1">
      <c r="A7" s="1141" t="s">
        <v>377</v>
      </c>
      <c r="B7" s="1141" t="s">
        <v>219</v>
      </c>
      <c r="C7" s="1075" t="s">
        <v>58</v>
      </c>
      <c r="D7" s="1075" t="s">
        <v>528</v>
      </c>
    </row>
    <row r="8" spans="1:4" s="63" customFormat="1" ht="12.75">
      <c r="A8" s="1144"/>
      <c r="B8" s="1142"/>
      <c r="C8" s="1094"/>
      <c r="D8" s="1127"/>
    </row>
    <row r="9" spans="1:4" s="63" customFormat="1" ht="13.5" thickBot="1">
      <c r="A9" s="1145"/>
      <c r="B9" s="1143"/>
      <c r="C9" s="1095"/>
      <c r="D9" s="1095"/>
    </row>
    <row r="10" spans="1:4" s="63" customFormat="1" ht="12.75">
      <c r="A10" s="81" t="s">
        <v>220</v>
      </c>
      <c r="B10" s="81" t="s">
        <v>221</v>
      </c>
      <c r="C10" s="81" t="s">
        <v>222</v>
      </c>
      <c r="D10" s="81" t="s">
        <v>223</v>
      </c>
    </row>
    <row r="11" spans="1:4" s="63" customFormat="1" ht="12.75">
      <c r="A11" s="13"/>
      <c r="B11" s="13"/>
      <c r="C11" s="76"/>
      <c r="D11" s="76"/>
    </row>
    <row r="12" spans="1:4" s="31" customFormat="1" ht="12.75">
      <c r="A12" s="18">
        <v>6110</v>
      </c>
      <c r="B12" s="16" t="s">
        <v>57</v>
      </c>
      <c r="C12" s="16">
        <v>262093</v>
      </c>
      <c r="D12" s="16">
        <v>75984</v>
      </c>
    </row>
    <row r="13" spans="1:4" ht="12">
      <c r="A13" s="64"/>
      <c r="B13" s="65"/>
      <c r="C13" s="65"/>
      <c r="D13" s="65"/>
    </row>
    <row r="14" spans="1:4" s="31" customFormat="1" ht="12.75">
      <c r="A14" s="18">
        <v>6120</v>
      </c>
      <c r="B14" s="16" t="s">
        <v>64</v>
      </c>
      <c r="C14" s="16">
        <f>SUM(C15:C19)</f>
        <v>89312</v>
      </c>
      <c r="D14" s="16">
        <f>SUM(D15:D19)</f>
        <v>19700</v>
      </c>
    </row>
    <row r="15" spans="1:5" s="31" customFormat="1" ht="12.75">
      <c r="A15" s="64">
        <v>6121</v>
      </c>
      <c r="B15" s="65" t="s">
        <v>444</v>
      </c>
      <c r="C15" s="65">
        <v>13000</v>
      </c>
      <c r="D15" s="65">
        <v>17000</v>
      </c>
      <c r="E15" s="819"/>
    </row>
    <row r="16" spans="1:4" s="31" customFormat="1" ht="12.75">
      <c r="A16" s="64">
        <v>6122</v>
      </c>
      <c r="B16" s="65" t="s">
        <v>445</v>
      </c>
      <c r="C16" s="65">
        <v>15000</v>
      </c>
      <c r="D16" s="65"/>
    </row>
    <row r="17" spans="1:4" s="31" customFormat="1" ht="12.75">
      <c r="A17" s="64">
        <v>6123</v>
      </c>
      <c r="B17" s="65" t="s">
        <v>446</v>
      </c>
      <c r="C17" s="65">
        <v>57150</v>
      </c>
      <c r="D17" s="65"/>
    </row>
    <row r="18" spans="1:4" s="31" customFormat="1" ht="12.75">
      <c r="A18" s="64">
        <v>6124</v>
      </c>
      <c r="B18" s="65" t="s">
        <v>521</v>
      </c>
      <c r="C18" s="65"/>
      <c r="D18" s="65">
        <v>2700</v>
      </c>
    </row>
    <row r="19" spans="1:4" ht="12">
      <c r="A19" s="177">
        <v>6125</v>
      </c>
      <c r="B19" s="178" t="s">
        <v>448</v>
      </c>
      <c r="C19" s="178">
        <v>4162</v>
      </c>
      <c r="D19" s="178"/>
    </row>
    <row r="20" spans="1:4" ht="12">
      <c r="A20" s="270"/>
      <c r="B20" s="269"/>
      <c r="C20" s="269"/>
      <c r="D20" s="269"/>
    </row>
    <row r="21" spans="1:4" ht="12.75">
      <c r="A21" s="272">
        <v>6130</v>
      </c>
      <c r="B21" s="273" t="s">
        <v>14</v>
      </c>
      <c r="C21" s="273"/>
      <c r="D21" s="273"/>
    </row>
    <row r="22" spans="1:4" ht="12">
      <c r="A22" s="64"/>
      <c r="B22" s="65"/>
      <c r="C22" s="65"/>
      <c r="D22" s="65"/>
    </row>
    <row r="23" spans="1:4" s="31" customFormat="1" ht="12.75">
      <c r="A23" s="18">
        <v>6100</v>
      </c>
      <c r="B23" s="16" t="s">
        <v>205</v>
      </c>
      <c r="C23" s="16">
        <f>SUM(C12+C14+C21)</f>
        <v>351405</v>
      </c>
      <c r="D23" s="16">
        <f>SUM(D12+D14+D21)</f>
        <v>95684</v>
      </c>
    </row>
    <row r="26" ht="12.75">
      <c r="A26" s="820"/>
    </row>
    <row r="27" ht="12.75">
      <c r="A27" s="820"/>
    </row>
  </sheetData>
  <sheetProtection/>
  <mergeCells count="6">
    <mergeCell ref="D7:D9"/>
    <mergeCell ref="C7:C9"/>
    <mergeCell ref="B7:B9"/>
    <mergeCell ref="A7:A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74"/>
  <sheetViews>
    <sheetView zoomScalePageLayoutView="0" workbookViewId="0" topLeftCell="A1">
      <selection activeCell="E74" sqref="E74"/>
    </sheetView>
  </sheetViews>
  <sheetFormatPr defaultColWidth="9.125" defaultRowHeight="12.75"/>
  <cols>
    <col min="1" max="1" width="9.125" style="825" customWidth="1"/>
    <col min="2" max="2" width="7.00390625" style="825" customWidth="1"/>
    <col min="3" max="3" width="17.625" style="825" customWidth="1"/>
    <col min="4" max="4" width="10.50390625" style="825" customWidth="1"/>
    <col min="5" max="5" width="10.75390625" style="825" customWidth="1"/>
    <col min="6" max="6" width="10.25390625" style="825" customWidth="1"/>
    <col min="7" max="7" width="10.75390625" style="825" customWidth="1"/>
    <col min="8" max="8" width="11.00390625" style="825" customWidth="1"/>
    <col min="9" max="9" width="11.125" style="825" customWidth="1"/>
    <col min="10" max="10" width="11.00390625" style="825" customWidth="1"/>
    <col min="11" max="13" width="10.50390625" style="825" customWidth="1"/>
    <col min="14" max="16384" width="9.125" style="825" customWidth="1"/>
  </cols>
  <sheetData>
    <row r="2" spans="2:13" ht="12.75">
      <c r="B2" s="1148" t="s">
        <v>546</v>
      </c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</row>
    <row r="3" spans="2:13" ht="12">
      <c r="B3" s="826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spans="2:13" ht="12.75">
      <c r="B4" s="1149" t="s">
        <v>547</v>
      </c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</row>
    <row r="5" spans="5:11" ht="15">
      <c r="E5" s="828"/>
      <c r="F5" s="828"/>
      <c r="G5" s="828"/>
      <c r="H5" s="828"/>
      <c r="I5" s="828"/>
      <c r="J5" s="828"/>
      <c r="K5" s="828"/>
    </row>
    <row r="6" spans="2:11" ht="12.75">
      <c r="B6" s="1150" t="s">
        <v>548</v>
      </c>
      <c r="C6" s="1151"/>
      <c r="D6" s="1151"/>
      <c r="E6" s="1151"/>
      <c r="F6" s="1151"/>
      <c r="G6" s="829"/>
      <c r="H6" s="829"/>
      <c r="I6" s="829"/>
      <c r="J6" s="829"/>
      <c r="K6" s="829"/>
    </row>
    <row r="7" spans="2:13" ht="12.75">
      <c r="B7" s="830"/>
      <c r="C7" s="830"/>
      <c r="D7" s="830"/>
      <c r="E7" s="831" t="s">
        <v>497</v>
      </c>
      <c r="F7" s="847"/>
      <c r="G7" s="847"/>
      <c r="H7" s="847"/>
      <c r="I7" s="847"/>
      <c r="J7" s="847"/>
      <c r="K7" s="847"/>
      <c r="L7" s="847"/>
      <c r="M7" s="847"/>
    </row>
    <row r="8" spans="2:13" ht="22.5" customHeight="1">
      <c r="B8" s="1152" t="s">
        <v>549</v>
      </c>
      <c r="C8" s="1152" t="s">
        <v>550</v>
      </c>
      <c r="D8" s="1152" t="s">
        <v>551</v>
      </c>
      <c r="E8" s="1156" t="s">
        <v>241</v>
      </c>
      <c r="F8" s="1154"/>
      <c r="G8" s="1154"/>
      <c r="H8" s="1154"/>
      <c r="I8" s="1154"/>
      <c r="J8" s="1154"/>
      <c r="K8" s="1154"/>
      <c r="L8" s="1154"/>
      <c r="M8" s="1154"/>
    </row>
    <row r="9" spans="2:13" ht="21.75" customHeight="1">
      <c r="B9" s="1152"/>
      <c r="C9" s="1152"/>
      <c r="D9" s="1152"/>
      <c r="E9" s="1152"/>
      <c r="F9" s="1154"/>
      <c r="G9" s="1154"/>
      <c r="H9" s="1154"/>
      <c r="I9" s="1154"/>
      <c r="J9" s="1154"/>
      <c r="K9" s="1154"/>
      <c r="L9" s="1154"/>
      <c r="M9" s="1154"/>
    </row>
    <row r="10" spans="2:13" ht="18" customHeight="1" thickBot="1">
      <c r="B10" s="1153"/>
      <c r="C10" s="1153"/>
      <c r="D10" s="1153"/>
      <c r="E10" s="1153"/>
      <c r="F10" s="1155"/>
      <c r="G10" s="1155"/>
      <c r="H10" s="1155"/>
      <c r="I10" s="1155"/>
      <c r="J10" s="1155"/>
      <c r="K10" s="1155"/>
      <c r="L10" s="1155"/>
      <c r="M10" s="1155"/>
    </row>
    <row r="11" spans="2:13" ht="13.5" thickTop="1">
      <c r="B11" s="1157" t="s">
        <v>554</v>
      </c>
      <c r="C11" s="832" t="s">
        <v>552</v>
      </c>
      <c r="D11" s="833">
        <v>23334</v>
      </c>
      <c r="E11" s="834">
        <f>SUM(D11)</f>
        <v>23334</v>
      </c>
      <c r="F11" s="1004"/>
      <c r="G11" s="1004"/>
      <c r="H11" s="1004"/>
      <c r="I11" s="1004"/>
      <c r="J11" s="1004"/>
      <c r="K11" s="1004"/>
      <c r="L11" s="1004"/>
      <c r="M11" s="1004"/>
    </row>
    <row r="12" spans="2:13" ht="12.75">
      <c r="B12" s="1157"/>
      <c r="C12" s="832" t="s">
        <v>553</v>
      </c>
      <c r="D12" s="833">
        <v>4887</v>
      </c>
      <c r="E12" s="834">
        <f aca="true" t="shared" si="0" ref="E12:E30">SUM(D12)</f>
        <v>4887</v>
      </c>
      <c r="F12" s="1004"/>
      <c r="G12" s="1004"/>
      <c r="H12" s="1004"/>
      <c r="I12" s="1004"/>
      <c r="J12" s="1004"/>
      <c r="K12" s="1004"/>
      <c r="L12" s="1004"/>
      <c r="M12" s="1004"/>
    </row>
    <row r="13" spans="2:13" ht="12.75">
      <c r="B13" s="1158" t="s">
        <v>555</v>
      </c>
      <c r="C13" s="832" t="s">
        <v>552</v>
      </c>
      <c r="D13" s="833">
        <v>46667</v>
      </c>
      <c r="E13" s="834">
        <f t="shared" si="0"/>
        <v>46667</v>
      </c>
      <c r="F13" s="1004"/>
      <c r="G13" s="1004"/>
      <c r="H13" s="1004"/>
      <c r="I13" s="1004"/>
      <c r="J13" s="1004"/>
      <c r="K13" s="1004"/>
      <c r="L13" s="1004"/>
      <c r="M13" s="1004"/>
    </row>
    <row r="14" spans="2:13" ht="12.75">
      <c r="B14" s="1159"/>
      <c r="C14" s="832" t="s">
        <v>553</v>
      </c>
      <c r="D14" s="833">
        <v>4487</v>
      </c>
      <c r="E14" s="834">
        <f t="shared" si="0"/>
        <v>4487</v>
      </c>
      <c r="F14" s="1004"/>
      <c r="G14" s="1004"/>
      <c r="H14" s="1004"/>
      <c r="I14" s="1004"/>
      <c r="J14" s="1004"/>
      <c r="K14" s="1004"/>
      <c r="L14" s="1004"/>
      <c r="M14" s="1004"/>
    </row>
    <row r="15" spans="2:13" ht="12.75">
      <c r="B15" s="1157" t="s">
        <v>556</v>
      </c>
      <c r="C15" s="832" t="s">
        <v>552</v>
      </c>
      <c r="D15" s="833">
        <v>46667</v>
      </c>
      <c r="E15" s="834">
        <f t="shared" si="0"/>
        <v>46667</v>
      </c>
      <c r="F15" s="1004"/>
      <c r="G15" s="1004"/>
      <c r="H15" s="1004"/>
      <c r="I15" s="1004"/>
      <c r="J15" s="1004"/>
      <c r="K15" s="1004"/>
      <c r="L15" s="1004"/>
      <c r="M15" s="1004"/>
    </row>
    <row r="16" spans="2:13" ht="12.75">
      <c r="B16" s="1157"/>
      <c r="C16" s="832" t="s">
        <v>553</v>
      </c>
      <c r="D16" s="833">
        <v>3971</v>
      </c>
      <c r="E16" s="834">
        <f t="shared" si="0"/>
        <v>3971</v>
      </c>
      <c r="F16" s="1004"/>
      <c r="G16" s="1004"/>
      <c r="H16" s="1004"/>
      <c r="I16" s="1004"/>
      <c r="J16" s="1004"/>
      <c r="K16" s="1004"/>
      <c r="L16" s="1004"/>
      <c r="M16" s="1004"/>
    </row>
    <row r="17" spans="2:13" ht="12.75">
      <c r="B17" s="1158" t="s">
        <v>557</v>
      </c>
      <c r="C17" s="832" t="s">
        <v>552</v>
      </c>
      <c r="D17" s="833">
        <v>46667</v>
      </c>
      <c r="E17" s="834">
        <f t="shared" si="0"/>
        <v>46667</v>
      </c>
      <c r="F17" s="1004"/>
      <c r="G17" s="1004"/>
      <c r="H17" s="1004"/>
      <c r="I17" s="1004"/>
      <c r="J17" s="1004"/>
      <c r="K17" s="1004"/>
      <c r="L17" s="1004"/>
      <c r="M17" s="1004"/>
    </row>
    <row r="18" spans="2:13" ht="12.75">
      <c r="B18" s="1159"/>
      <c r="C18" s="832" t="s">
        <v>553</v>
      </c>
      <c r="D18" s="833">
        <v>3467</v>
      </c>
      <c r="E18" s="834">
        <f t="shared" si="0"/>
        <v>3467</v>
      </c>
      <c r="F18" s="1004"/>
      <c r="G18" s="1004"/>
      <c r="H18" s="1004"/>
      <c r="I18" s="1004"/>
      <c r="J18" s="1004"/>
      <c r="K18" s="1004"/>
      <c r="L18" s="1004"/>
      <c r="M18" s="1004"/>
    </row>
    <row r="19" spans="2:13" ht="12.75">
      <c r="B19" s="1157" t="s">
        <v>558</v>
      </c>
      <c r="C19" s="832" t="s">
        <v>552</v>
      </c>
      <c r="D19" s="833">
        <v>46667</v>
      </c>
      <c r="E19" s="834">
        <f t="shared" si="0"/>
        <v>46667</v>
      </c>
      <c r="F19" s="1004"/>
      <c r="G19" s="1004"/>
      <c r="H19" s="1004"/>
      <c r="I19" s="1004"/>
      <c r="J19" s="1004"/>
      <c r="K19" s="1004"/>
      <c r="L19" s="1004"/>
      <c r="M19" s="1004"/>
    </row>
    <row r="20" spans="2:13" ht="12.75">
      <c r="B20" s="1157"/>
      <c r="C20" s="832" t="s">
        <v>553</v>
      </c>
      <c r="D20" s="833">
        <v>2962</v>
      </c>
      <c r="E20" s="834">
        <f t="shared" si="0"/>
        <v>2962</v>
      </c>
      <c r="F20" s="1004"/>
      <c r="G20" s="1004"/>
      <c r="H20" s="1004"/>
      <c r="I20" s="1004"/>
      <c r="J20" s="1004"/>
      <c r="K20" s="1004"/>
      <c r="L20" s="1004"/>
      <c r="M20" s="1004"/>
    </row>
    <row r="21" spans="2:13" ht="12.75">
      <c r="B21" s="1158" t="s">
        <v>559</v>
      </c>
      <c r="C21" s="832" t="s">
        <v>552</v>
      </c>
      <c r="D21" s="833">
        <v>46667</v>
      </c>
      <c r="E21" s="834">
        <f t="shared" si="0"/>
        <v>46667</v>
      </c>
      <c r="F21" s="1004"/>
      <c r="G21" s="1004"/>
      <c r="H21" s="1004"/>
      <c r="I21" s="1004"/>
      <c r="J21" s="1004"/>
      <c r="K21" s="1004"/>
      <c r="L21" s="1004"/>
      <c r="M21" s="1004"/>
    </row>
    <row r="22" spans="2:13" ht="12.75">
      <c r="B22" s="1159"/>
      <c r="C22" s="832" t="s">
        <v>553</v>
      </c>
      <c r="D22" s="833">
        <v>2465</v>
      </c>
      <c r="E22" s="834">
        <f t="shared" si="0"/>
        <v>2465</v>
      </c>
      <c r="F22" s="1004"/>
      <c r="G22" s="1004"/>
      <c r="H22" s="1004"/>
      <c r="I22" s="1004"/>
      <c r="J22" s="1004"/>
      <c r="K22" s="1004"/>
      <c r="L22" s="1004"/>
      <c r="M22" s="1004"/>
    </row>
    <row r="23" spans="2:13" ht="12.75">
      <c r="B23" s="1157" t="s">
        <v>560</v>
      </c>
      <c r="C23" s="832" t="s">
        <v>552</v>
      </c>
      <c r="D23" s="833">
        <v>46667</v>
      </c>
      <c r="E23" s="834">
        <f t="shared" si="0"/>
        <v>46667</v>
      </c>
      <c r="F23" s="1004"/>
      <c r="G23" s="1004"/>
      <c r="H23" s="1004"/>
      <c r="I23" s="1004"/>
      <c r="J23" s="1004"/>
      <c r="K23" s="1004"/>
      <c r="L23" s="1004"/>
      <c r="M23" s="1004"/>
    </row>
    <row r="24" spans="2:13" ht="12.75">
      <c r="B24" s="1157"/>
      <c r="C24" s="832" t="s">
        <v>553</v>
      </c>
      <c r="D24" s="833">
        <v>1954</v>
      </c>
      <c r="E24" s="834">
        <f t="shared" si="0"/>
        <v>1954</v>
      </c>
      <c r="F24" s="1004"/>
      <c r="G24" s="1004"/>
      <c r="H24" s="1004"/>
      <c r="I24" s="1004"/>
      <c r="J24" s="1004"/>
      <c r="K24" s="1004"/>
      <c r="L24" s="1004"/>
      <c r="M24" s="1004"/>
    </row>
    <row r="25" spans="2:13" ht="12.75">
      <c r="B25" s="1158" t="s">
        <v>561</v>
      </c>
      <c r="C25" s="832" t="s">
        <v>552</v>
      </c>
      <c r="D25" s="833">
        <v>46667</v>
      </c>
      <c r="E25" s="834">
        <f t="shared" si="0"/>
        <v>46667</v>
      </c>
      <c r="F25" s="1004"/>
      <c r="G25" s="1004"/>
      <c r="H25" s="1004"/>
      <c r="I25" s="1004"/>
      <c r="J25" s="1004"/>
      <c r="K25" s="1004"/>
      <c r="L25" s="1004"/>
      <c r="M25" s="1004"/>
    </row>
    <row r="26" spans="2:13" ht="12.75">
      <c r="B26" s="1159"/>
      <c r="C26" s="832" t="s">
        <v>553</v>
      </c>
      <c r="D26" s="833">
        <v>1449</v>
      </c>
      <c r="E26" s="834">
        <f t="shared" si="0"/>
        <v>1449</v>
      </c>
      <c r="F26" s="1004"/>
      <c r="G26" s="1004"/>
      <c r="H26" s="1004"/>
      <c r="I26" s="1004"/>
      <c r="J26" s="1004"/>
      <c r="K26" s="1004"/>
      <c r="L26" s="1004"/>
      <c r="M26" s="1004"/>
    </row>
    <row r="27" spans="2:13" ht="12.75">
      <c r="B27" s="1158" t="s">
        <v>562</v>
      </c>
      <c r="C27" s="832" t="s">
        <v>552</v>
      </c>
      <c r="D27" s="833">
        <v>46667</v>
      </c>
      <c r="E27" s="834">
        <f t="shared" si="0"/>
        <v>46667</v>
      </c>
      <c r="F27" s="1004"/>
      <c r="G27" s="1004"/>
      <c r="H27" s="1004"/>
      <c r="I27" s="1004"/>
      <c r="J27" s="1004"/>
      <c r="K27" s="1004"/>
      <c r="L27" s="1004"/>
      <c r="M27" s="1004"/>
    </row>
    <row r="28" spans="2:13" ht="12.75">
      <c r="B28" s="1159"/>
      <c r="C28" s="832" t="s">
        <v>553</v>
      </c>
      <c r="D28" s="833">
        <v>945</v>
      </c>
      <c r="E28" s="834">
        <f t="shared" si="0"/>
        <v>945</v>
      </c>
      <c r="F28" s="1004"/>
      <c r="G28" s="1004"/>
      <c r="H28" s="1004"/>
      <c r="I28" s="1004"/>
      <c r="J28" s="1004"/>
      <c r="K28" s="1004"/>
      <c r="L28" s="1004"/>
      <c r="M28" s="1004"/>
    </row>
    <row r="29" spans="2:13" ht="12.75">
      <c r="B29" s="1158" t="s">
        <v>887</v>
      </c>
      <c r="C29" s="832" t="s">
        <v>552</v>
      </c>
      <c r="D29" s="833">
        <v>23330</v>
      </c>
      <c r="E29" s="834">
        <f t="shared" si="0"/>
        <v>23330</v>
      </c>
      <c r="F29" s="1004"/>
      <c r="G29" s="1004"/>
      <c r="H29" s="1004"/>
      <c r="I29" s="1004"/>
      <c r="J29" s="1004"/>
      <c r="K29" s="1004"/>
      <c r="L29" s="1004"/>
      <c r="M29" s="1004"/>
    </row>
    <row r="30" spans="2:13" ht="12.75">
      <c r="B30" s="1159"/>
      <c r="C30" s="832" t="s">
        <v>553</v>
      </c>
      <c r="D30" s="833">
        <v>442</v>
      </c>
      <c r="E30" s="834">
        <f t="shared" si="0"/>
        <v>442</v>
      </c>
      <c r="F30" s="1004"/>
      <c r="G30" s="1004"/>
      <c r="H30" s="1004"/>
      <c r="I30" s="1004"/>
      <c r="J30" s="1004"/>
      <c r="K30" s="1004"/>
      <c r="L30" s="1004"/>
      <c r="M30" s="1004"/>
    </row>
    <row r="31" spans="2:13" ht="12.75">
      <c r="B31" s="1003"/>
      <c r="C31" s="1003"/>
      <c r="D31" s="1004"/>
      <c r="E31" s="1004"/>
      <c r="F31" s="1004"/>
      <c r="G31" s="1004"/>
      <c r="H31" s="1004"/>
      <c r="I31" s="1004"/>
      <c r="J31" s="1004"/>
      <c r="K31" s="1004"/>
      <c r="L31" s="1004"/>
      <c r="M31" s="1004"/>
    </row>
    <row r="32" spans="2:13" ht="12.75">
      <c r="B32" s="835" t="s">
        <v>563</v>
      </c>
      <c r="E32" s="830"/>
      <c r="G32" s="836"/>
      <c r="H32" s="837"/>
      <c r="I32" s="837"/>
      <c r="J32" s="837"/>
      <c r="K32" s="837"/>
      <c r="L32" s="837"/>
      <c r="M32" s="837"/>
    </row>
    <row r="33" spans="2:9" ht="12.75">
      <c r="B33" s="1160" t="s">
        <v>564</v>
      </c>
      <c r="C33" s="1161"/>
      <c r="D33" s="838" t="s">
        <v>554</v>
      </c>
      <c r="E33" s="839" t="s">
        <v>555</v>
      </c>
      <c r="F33" s="838" t="s">
        <v>556</v>
      </c>
      <c r="G33" s="839" t="s">
        <v>557</v>
      </c>
      <c r="H33" s="838" t="s">
        <v>558</v>
      </c>
      <c r="I33" s="840"/>
    </row>
    <row r="34" spans="2:9" ht="12.75">
      <c r="B34" s="1162" t="s">
        <v>565</v>
      </c>
      <c r="C34" s="1161"/>
      <c r="D34" s="833">
        <v>1479</v>
      </c>
      <c r="E34" s="842">
        <v>739</v>
      </c>
      <c r="F34" s="833"/>
      <c r="G34" s="1005"/>
      <c r="H34" s="833"/>
      <c r="I34" s="843"/>
    </row>
    <row r="35" spans="2:9" ht="12.75">
      <c r="B35" s="841" t="s">
        <v>566</v>
      </c>
      <c r="C35" s="844"/>
      <c r="D35" s="833">
        <v>12127</v>
      </c>
      <c r="E35" s="845">
        <v>12127</v>
      </c>
      <c r="F35" s="833"/>
      <c r="G35" s="1005"/>
      <c r="H35" s="833"/>
      <c r="I35" s="843"/>
    </row>
    <row r="36" spans="2:9" ht="12.75">
      <c r="B36" s="841" t="s">
        <v>888</v>
      </c>
      <c r="C36" s="844"/>
      <c r="D36" s="833">
        <v>18122</v>
      </c>
      <c r="E36" s="845">
        <v>18122</v>
      </c>
      <c r="F36" s="833">
        <v>18122</v>
      </c>
      <c r="G36" s="842">
        <v>18122</v>
      </c>
      <c r="H36" s="833">
        <v>18122</v>
      </c>
      <c r="I36" s="843"/>
    </row>
    <row r="37" spans="2:9" ht="12.75">
      <c r="B37" s="1162" t="s">
        <v>567</v>
      </c>
      <c r="C37" s="1163"/>
      <c r="D37" s="833">
        <v>29314</v>
      </c>
      <c r="E37" s="845">
        <v>29314</v>
      </c>
      <c r="F37" s="833">
        <v>29314</v>
      </c>
      <c r="G37" s="846"/>
      <c r="H37" s="833"/>
      <c r="I37" s="843"/>
    </row>
    <row r="38" ht="12">
      <c r="I38" s="847"/>
    </row>
    <row r="39" spans="2:5" ht="12.75">
      <c r="B39" s="835" t="s">
        <v>942</v>
      </c>
      <c r="D39" s="830"/>
      <c r="E39" s="831" t="s">
        <v>497</v>
      </c>
    </row>
    <row r="40" spans="2:8" ht="12.75">
      <c r="B40" s="1160" t="s">
        <v>564</v>
      </c>
      <c r="C40" s="1161"/>
      <c r="D40" s="848" t="s">
        <v>554</v>
      </c>
      <c r="E40" s="1029" t="s">
        <v>555</v>
      </c>
      <c r="F40" s="840"/>
      <c r="G40" s="849"/>
      <c r="H40" s="849"/>
    </row>
    <row r="41" spans="2:8" ht="12.75">
      <c r="B41" s="841" t="s">
        <v>905</v>
      </c>
      <c r="C41" s="844"/>
      <c r="D41" s="833">
        <v>150000</v>
      </c>
      <c r="E41" s="845">
        <v>650000</v>
      </c>
      <c r="F41" s="843"/>
      <c r="G41" s="850"/>
      <c r="H41" s="850"/>
    </row>
    <row r="42" spans="2:8" ht="12.75">
      <c r="B42" s="1162" t="s">
        <v>568</v>
      </c>
      <c r="C42" s="1163"/>
      <c r="D42" s="833">
        <v>420000</v>
      </c>
      <c r="E42" s="845">
        <v>223000</v>
      </c>
      <c r="F42" s="843"/>
      <c r="G42" s="850"/>
      <c r="H42" s="850"/>
    </row>
    <row r="43" ht="12">
      <c r="B43" s="1030"/>
    </row>
    <row r="44" spans="7:8" ht="12">
      <c r="G44" s="847"/>
      <c r="H44" s="847"/>
    </row>
    <row r="45" spans="2:9" ht="13.5" customHeight="1">
      <c r="B45" s="835" t="s">
        <v>569</v>
      </c>
      <c r="D45" s="830"/>
      <c r="E45" s="830"/>
      <c r="F45" s="830"/>
      <c r="H45" s="831" t="s">
        <v>497</v>
      </c>
      <c r="I45" s="831"/>
    </row>
    <row r="46" spans="2:9" ht="12.75">
      <c r="B46" s="1160" t="s">
        <v>219</v>
      </c>
      <c r="C46" s="1161"/>
      <c r="D46" s="848" t="s">
        <v>554</v>
      </c>
      <c r="E46" s="839" t="s">
        <v>555</v>
      </c>
      <c r="F46" s="848" t="s">
        <v>556</v>
      </c>
      <c r="G46" s="838" t="s">
        <v>557</v>
      </c>
      <c r="H46" s="1029" t="s">
        <v>558</v>
      </c>
      <c r="I46" s="840"/>
    </row>
    <row r="47" spans="2:9" ht="12.75">
      <c r="B47" s="841" t="s">
        <v>480</v>
      </c>
      <c r="C47" s="844"/>
      <c r="D47" s="833">
        <v>50000</v>
      </c>
      <c r="E47" s="845">
        <v>50000</v>
      </c>
      <c r="F47" s="833">
        <v>50000</v>
      </c>
      <c r="G47" s="833">
        <v>50000</v>
      </c>
      <c r="H47" s="845"/>
      <c r="I47" s="843"/>
    </row>
    <row r="48" spans="2:9" ht="12.75">
      <c r="B48" s="841" t="s">
        <v>912</v>
      </c>
      <c r="C48" s="844"/>
      <c r="D48" s="833">
        <v>1143</v>
      </c>
      <c r="E48" s="845">
        <v>1143</v>
      </c>
      <c r="F48" s="833">
        <v>1143</v>
      </c>
      <c r="G48" s="833">
        <v>1143</v>
      </c>
      <c r="H48" s="845"/>
      <c r="I48" s="843"/>
    </row>
    <row r="49" spans="2:9" ht="12.75">
      <c r="B49" s="1162" t="s">
        <v>570</v>
      </c>
      <c r="C49" s="1163"/>
      <c r="D49" s="833">
        <v>8000</v>
      </c>
      <c r="E49" s="845">
        <v>8000</v>
      </c>
      <c r="F49" s="833"/>
      <c r="G49" s="833"/>
      <c r="H49" s="845"/>
      <c r="I49" s="843"/>
    </row>
    <row r="50" spans="2:9" ht="12.75">
      <c r="B50" s="841" t="s">
        <v>927</v>
      </c>
      <c r="C50" s="844"/>
      <c r="D50" s="833">
        <v>2010</v>
      </c>
      <c r="E50" s="845">
        <v>2010</v>
      </c>
      <c r="F50" s="833"/>
      <c r="G50" s="833"/>
      <c r="H50" s="845"/>
      <c r="I50" s="843"/>
    </row>
    <row r="51" spans="2:9" ht="12.75">
      <c r="B51" s="841" t="s">
        <v>930</v>
      </c>
      <c r="C51" s="844"/>
      <c r="D51" s="833">
        <v>18000</v>
      </c>
      <c r="E51" s="845">
        <v>3000</v>
      </c>
      <c r="F51" s="833"/>
      <c r="G51" s="833"/>
      <c r="H51" s="845"/>
      <c r="I51" s="843"/>
    </row>
    <row r="52" spans="2:9" ht="12.75">
      <c r="B52" s="841" t="s">
        <v>934</v>
      </c>
      <c r="C52" s="844"/>
      <c r="D52" s="833">
        <v>6000</v>
      </c>
      <c r="E52" s="845">
        <v>6000</v>
      </c>
      <c r="F52" s="833"/>
      <c r="G52" s="833"/>
      <c r="H52" s="845"/>
      <c r="I52" s="843"/>
    </row>
    <row r="53" spans="2:9" ht="12.75">
      <c r="B53" s="841" t="s">
        <v>935</v>
      </c>
      <c r="C53" s="844"/>
      <c r="D53" s="833">
        <v>5000</v>
      </c>
      <c r="E53" s="845">
        <v>5000</v>
      </c>
      <c r="F53" s="833"/>
      <c r="G53" s="833"/>
      <c r="H53" s="845"/>
      <c r="I53" s="843"/>
    </row>
    <row r="54" spans="2:9" ht="12.75">
      <c r="B54" s="841" t="s">
        <v>931</v>
      </c>
      <c r="C54" s="844"/>
      <c r="D54" s="833">
        <v>45</v>
      </c>
      <c r="E54" s="845">
        <v>50</v>
      </c>
      <c r="F54" s="833"/>
      <c r="G54" s="833"/>
      <c r="H54" s="845"/>
      <c r="I54" s="843"/>
    </row>
    <row r="55" spans="2:9" ht="12.75">
      <c r="B55" s="841" t="s">
        <v>932</v>
      </c>
      <c r="C55" s="844"/>
      <c r="D55" s="833">
        <v>4240</v>
      </c>
      <c r="E55" s="845">
        <v>3000</v>
      </c>
      <c r="F55" s="833"/>
      <c r="G55" s="833"/>
      <c r="H55" s="845"/>
      <c r="I55" s="843"/>
    </row>
    <row r="56" spans="2:9" ht="12.75">
      <c r="B56" s="841" t="s">
        <v>933</v>
      </c>
      <c r="C56" s="844"/>
      <c r="D56" s="833">
        <v>1500</v>
      </c>
      <c r="E56" s="845">
        <v>1500</v>
      </c>
      <c r="F56" s="833"/>
      <c r="G56" s="833"/>
      <c r="H56" s="845"/>
      <c r="I56" s="843"/>
    </row>
    <row r="57" spans="2:9" ht="12.75">
      <c r="B57" s="841" t="s">
        <v>571</v>
      </c>
      <c r="C57" s="844"/>
      <c r="D57" s="833">
        <v>9000</v>
      </c>
      <c r="E57" s="845">
        <v>9000</v>
      </c>
      <c r="F57" s="833"/>
      <c r="G57" s="833"/>
      <c r="H57" s="845"/>
      <c r="I57" s="843"/>
    </row>
    <row r="58" spans="2:9" ht="12.75">
      <c r="B58" s="1162" t="s">
        <v>572</v>
      </c>
      <c r="C58" s="1163"/>
      <c r="D58" s="833">
        <v>6000</v>
      </c>
      <c r="E58" s="845">
        <v>6000</v>
      </c>
      <c r="F58" s="833"/>
      <c r="G58" s="833"/>
      <c r="H58" s="845"/>
      <c r="I58" s="843"/>
    </row>
    <row r="59" spans="2:9" ht="12.75">
      <c r="B59" s="841" t="s">
        <v>573</v>
      </c>
      <c r="C59" s="844"/>
      <c r="D59" s="833">
        <v>26000</v>
      </c>
      <c r="E59" s="845">
        <v>26000</v>
      </c>
      <c r="F59" s="833"/>
      <c r="G59" s="833"/>
      <c r="H59" s="845"/>
      <c r="I59" s="843"/>
    </row>
    <row r="60" spans="2:9" ht="12.75">
      <c r="B60" s="841" t="s">
        <v>929</v>
      </c>
      <c r="C60" s="844"/>
      <c r="D60" s="833">
        <v>3000</v>
      </c>
      <c r="E60" s="845">
        <v>3000</v>
      </c>
      <c r="F60" s="833"/>
      <c r="G60" s="833"/>
      <c r="H60" s="845"/>
      <c r="I60" s="843"/>
    </row>
    <row r="61" spans="2:9" ht="12.75">
      <c r="B61" s="841" t="s">
        <v>928</v>
      </c>
      <c r="C61" s="844"/>
      <c r="D61" s="833">
        <v>1500</v>
      </c>
      <c r="E61" s="845">
        <v>3000</v>
      </c>
      <c r="F61" s="833"/>
      <c r="G61" s="833"/>
      <c r="H61" s="845"/>
      <c r="I61" s="843"/>
    </row>
    <row r="62" spans="2:9" ht="12.75">
      <c r="B62" s="841" t="s">
        <v>574</v>
      </c>
      <c r="C62" s="844"/>
      <c r="D62" s="833">
        <v>3000</v>
      </c>
      <c r="E62" s="845">
        <v>3000</v>
      </c>
      <c r="F62" s="833"/>
      <c r="G62" s="833"/>
      <c r="H62" s="845"/>
      <c r="I62" s="843"/>
    </row>
    <row r="63" spans="2:9" ht="12.75">
      <c r="B63" s="1162" t="s">
        <v>575</v>
      </c>
      <c r="C63" s="1163"/>
      <c r="D63" s="833">
        <v>100000</v>
      </c>
      <c r="E63" s="845">
        <v>150000</v>
      </c>
      <c r="F63" s="833">
        <v>41260</v>
      </c>
      <c r="G63" s="833"/>
      <c r="H63" s="845"/>
      <c r="I63" s="843"/>
    </row>
    <row r="64" spans="2:9" ht="12.75">
      <c r="B64" s="841" t="s">
        <v>212</v>
      </c>
      <c r="C64" s="844"/>
      <c r="D64" s="833">
        <v>5000</v>
      </c>
      <c r="E64" s="845">
        <v>5000</v>
      </c>
      <c r="F64" s="833">
        <v>5000</v>
      </c>
      <c r="G64" s="833">
        <v>5000</v>
      </c>
      <c r="H64" s="845"/>
      <c r="I64" s="843"/>
    </row>
    <row r="65" spans="2:9" ht="12.75">
      <c r="B65" s="841" t="s">
        <v>936</v>
      </c>
      <c r="C65" s="844"/>
      <c r="D65" s="833">
        <v>1000</v>
      </c>
      <c r="E65" s="845">
        <v>1000</v>
      </c>
      <c r="F65" s="833">
        <v>1000</v>
      </c>
      <c r="G65" s="833">
        <v>1000</v>
      </c>
      <c r="H65" s="845">
        <v>1000</v>
      </c>
      <c r="I65" s="843"/>
    </row>
    <row r="66" spans="2:9" ht="12.75">
      <c r="B66" s="1162" t="s">
        <v>576</v>
      </c>
      <c r="C66" s="1163"/>
      <c r="D66" s="833">
        <v>59896</v>
      </c>
      <c r="E66" s="845">
        <v>59896</v>
      </c>
      <c r="F66" s="833">
        <v>59896</v>
      </c>
      <c r="G66" s="833">
        <v>59896</v>
      </c>
      <c r="H66" s="845">
        <v>59896</v>
      </c>
      <c r="I66" s="843"/>
    </row>
    <row r="67" spans="2:9" ht="12.75">
      <c r="B67" s="1162" t="s">
        <v>577</v>
      </c>
      <c r="C67" s="1163"/>
      <c r="D67" s="833">
        <v>4500</v>
      </c>
      <c r="E67" s="845">
        <v>4500</v>
      </c>
      <c r="F67" s="833">
        <v>4500</v>
      </c>
      <c r="G67" s="833"/>
      <c r="H67" s="845"/>
      <c r="I67" s="843"/>
    </row>
    <row r="68" spans="2:9" ht="12.75">
      <c r="B68" s="1162" t="s">
        <v>578</v>
      </c>
      <c r="C68" s="1163"/>
      <c r="D68" s="833">
        <v>2500</v>
      </c>
      <c r="E68" s="845">
        <v>2500</v>
      </c>
      <c r="F68" s="833">
        <v>2500</v>
      </c>
      <c r="G68" s="833"/>
      <c r="H68" s="845"/>
      <c r="I68" s="843"/>
    </row>
    <row r="69" spans="2:9" ht="12.75">
      <c r="B69" s="1162" t="s">
        <v>579</v>
      </c>
      <c r="C69" s="1163"/>
      <c r="D69" s="833">
        <v>4000</v>
      </c>
      <c r="E69" s="845">
        <v>4000</v>
      </c>
      <c r="F69" s="833">
        <v>4000</v>
      </c>
      <c r="G69" s="833"/>
      <c r="H69" s="845"/>
      <c r="I69" s="843"/>
    </row>
    <row r="70" spans="2:9" ht="12.75">
      <c r="B70" s="1162" t="s">
        <v>580</v>
      </c>
      <c r="C70" s="1163"/>
      <c r="D70" s="833">
        <v>5000</v>
      </c>
      <c r="E70" s="845">
        <v>5000</v>
      </c>
      <c r="F70" s="833">
        <v>5000</v>
      </c>
      <c r="G70" s="833"/>
      <c r="H70" s="845"/>
      <c r="I70" s="843"/>
    </row>
    <row r="71" spans="2:9" ht="12.75">
      <c r="B71" s="1162" t="s">
        <v>581</v>
      </c>
      <c r="C71" s="1163"/>
      <c r="D71" s="833">
        <v>2000</v>
      </c>
      <c r="E71" s="845">
        <v>2000</v>
      </c>
      <c r="F71" s="833">
        <v>2000</v>
      </c>
      <c r="G71" s="833"/>
      <c r="H71" s="845"/>
      <c r="I71" s="843"/>
    </row>
    <row r="72" spans="2:9" ht="12.75">
      <c r="B72" s="1162" t="s">
        <v>582</v>
      </c>
      <c r="C72" s="1163"/>
      <c r="D72" s="833">
        <v>2000</v>
      </c>
      <c r="E72" s="845">
        <v>2000</v>
      </c>
      <c r="F72" s="833">
        <v>2000</v>
      </c>
      <c r="G72" s="833"/>
      <c r="H72" s="845"/>
      <c r="I72" s="843"/>
    </row>
    <row r="73" spans="2:9" ht="12.75">
      <c r="B73" s="1162" t="s">
        <v>583</v>
      </c>
      <c r="C73" s="1163"/>
      <c r="D73" s="833">
        <v>14844</v>
      </c>
      <c r="E73" s="845">
        <v>1237</v>
      </c>
      <c r="F73" s="833"/>
      <c r="G73" s="833"/>
      <c r="H73" s="845"/>
      <c r="I73" s="843"/>
    </row>
    <row r="74" spans="2:9" ht="12.75">
      <c r="B74" s="1162"/>
      <c r="C74" s="1163"/>
      <c r="D74" s="833"/>
      <c r="E74" s="845"/>
      <c r="F74" s="833"/>
      <c r="G74" s="833"/>
      <c r="H74" s="845"/>
      <c r="I74" s="843"/>
    </row>
  </sheetData>
  <sheetProtection/>
  <mergeCells count="43">
    <mergeCell ref="B70:C70"/>
    <mergeCell ref="B71:C71"/>
    <mergeCell ref="B72:C72"/>
    <mergeCell ref="B73:C73"/>
    <mergeCell ref="B74:C74"/>
    <mergeCell ref="B66:C66"/>
    <mergeCell ref="B67:C67"/>
    <mergeCell ref="B68:C68"/>
    <mergeCell ref="B69:C69"/>
    <mergeCell ref="B34:C34"/>
    <mergeCell ref="B29:B30"/>
    <mergeCell ref="B46:C46"/>
    <mergeCell ref="B49:C49"/>
    <mergeCell ref="B58:C58"/>
    <mergeCell ref="B63:C63"/>
    <mergeCell ref="B37:C37"/>
    <mergeCell ref="B40:C40"/>
    <mergeCell ref="B42:C42"/>
    <mergeCell ref="B21:B22"/>
    <mergeCell ref="B23:B24"/>
    <mergeCell ref="B25:B26"/>
    <mergeCell ref="B27:B28"/>
    <mergeCell ref="B13:B14"/>
    <mergeCell ref="B33:C33"/>
    <mergeCell ref="B15:B16"/>
    <mergeCell ref="B17:B18"/>
    <mergeCell ref="B19:B20"/>
    <mergeCell ref="I8:I10"/>
    <mergeCell ref="D8:D10"/>
    <mergeCell ref="E8:E10"/>
    <mergeCell ref="F8:F10"/>
    <mergeCell ref="B11:B12"/>
    <mergeCell ref="H8:H10"/>
    <mergeCell ref="B2:M2"/>
    <mergeCell ref="B4:M4"/>
    <mergeCell ref="B6:F6"/>
    <mergeCell ref="B8:B10"/>
    <mergeCell ref="C8:C10"/>
    <mergeCell ref="J8:J10"/>
    <mergeCell ref="K8:K10"/>
    <mergeCell ref="L8:L10"/>
    <mergeCell ref="G8:G10"/>
    <mergeCell ref="M8:M10"/>
  </mergeCells>
  <printOptions/>
  <pageMargins left="0.1968503937007874" right="0.1968503937007874" top="0.3937007874015748" bottom="0.3937007874015748" header="0" footer="0"/>
  <pageSetup firstPageNumber="48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25" defaultRowHeight="12.75"/>
  <cols>
    <col min="1" max="1" width="6.75390625" style="851" customWidth="1"/>
    <col min="2" max="2" width="10.125" style="851" customWidth="1"/>
    <col min="3" max="3" width="35.00390625" style="851" customWidth="1"/>
    <col min="4" max="4" width="10.50390625" style="851" customWidth="1"/>
    <col min="5" max="7" width="9.125" style="851" customWidth="1"/>
    <col min="8" max="8" width="17.50390625" style="851" customWidth="1"/>
    <col min="9" max="9" width="13.25390625" style="851" customWidth="1"/>
    <col min="10" max="10" width="13.125" style="851" customWidth="1"/>
    <col min="11" max="16384" width="9.125" style="851" customWidth="1"/>
  </cols>
  <sheetData>
    <row r="1" spans="1:10" ht="12.75">
      <c r="A1" s="1164" t="s">
        <v>584</v>
      </c>
      <c r="B1" s="1164"/>
      <c r="C1" s="1164"/>
      <c r="D1" s="1164"/>
      <c r="E1" s="1164"/>
      <c r="F1" s="1164"/>
      <c r="G1" s="1164"/>
      <c r="H1" s="1164"/>
      <c r="I1" s="1164"/>
      <c r="J1" s="1164"/>
    </row>
    <row r="2" ht="16.5" customHeight="1"/>
    <row r="3" spans="1:10" ht="13.5">
      <c r="A3" s="1202" t="s">
        <v>918</v>
      </c>
      <c r="B3" s="1202"/>
      <c r="C3" s="1202"/>
      <c r="D3" s="1202"/>
      <c r="E3" s="1202"/>
      <c r="F3" s="1202"/>
      <c r="G3" s="1202"/>
      <c r="H3" s="1202"/>
      <c r="I3" s="1202"/>
      <c r="J3" s="1202"/>
    </row>
    <row r="4" spans="1:8" ht="13.5">
      <c r="A4" s="852"/>
      <c r="B4" s="852"/>
      <c r="C4" s="852"/>
      <c r="D4" s="852"/>
      <c r="E4" s="852"/>
      <c r="F4" s="852"/>
      <c r="G4" s="852"/>
      <c r="H4" s="852"/>
    </row>
    <row r="5" spans="1:8" ht="9.75" customHeight="1">
      <c r="A5" s="852"/>
      <c r="B5" s="852"/>
      <c r="C5" s="852"/>
      <c r="D5" s="852"/>
      <c r="E5" s="852"/>
      <c r="F5" s="852"/>
      <c r="G5" s="852"/>
      <c r="H5" s="852"/>
    </row>
    <row r="6" spans="4:10" ht="12">
      <c r="D6" s="853"/>
      <c r="E6" s="853"/>
      <c r="F6" s="853"/>
      <c r="G6" s="853"/>
      <c r="H6" s="853"/>
      <c r="I6" s="854"/>
      <c r="J6" s="854" t="s">
        <v>247</v>
      </c>
    </row>
    <row r="7" spans="1:10" ht="24.75" customHeight="1">
      <c r="A7" s="1203" t="s">
        <v>377</v>
      </c>
      <c r="B7" s="1205" t="s">
        <v>219</v>
      </c>
      <c r="C7" s="1206"/>
      <c r="D7" s="1205" t="s">
        <v>585</v>
      </c>
      <c r="E7" s="1209"/>
      <c r="F7" s="1209"/>
      <c r="G7" s="1209"/>
      <c r="H7" s="1206"/>
      <c r="I7" s="1184" t="s">
        <v>58</v>
      </c>
      <c r="J7" s="1184" t="s">
        <v>539</v>
      </c>
    </row>
    <row r="8" spans="1:10" ht="25.5" customHeight="1" thickBot="1">
      <c r="A8" s="1204"/>
      <c r="B8" s="1207"/>
      <c r="C8" s="1208"/>
      <c r="D8" s="1207"/>
      <c r="E8" s="1210"/>
      <c r="F8" s="1210"/>
      <c r="G8" s="1210"/>
      <c r="H8" s="1208"/>
      <c r="I8" s="1211"/>
      <c r="J8" s="1185"/>
    </row>
    <row r="9" spans="1:10" ht="13.5" customHeight="1">
      <c r="A9" s="1176" t="s">
        <v>220</v>
      </c>
      <c r="B9" s="1188" t="s">
        <v>586</v>
      </c>
      <c r="C9" s="1189"/>
      <c r="D9" s="1176" t="s">
        <v>402</v>
      </c>
      <c r="E9" s="855" t="s">
        <v>587</v>
      </c>
      <c r="F9" s="856"/>
      <c r="G9" s="856"/>
      <c r="H9" s="857"/>
      <c r="I9" s="858"/>
      <c r="J9" s="858"/>
    </row>
    <row r="10" spans="1:10" ht="13.5" customHeight="1">
      <c r="A10" s="1186"/>
      <c r="B10" s="1190"/>
      <c r="C10" s="1191"/>
      <c r="D10" s="1177"/>
      <c r="E10" s="859" t="s">
        <v>588</v>
      </c>
      <c r="F10" s="860"/>
      <c r="G10" s="860"/>
      <c r="H10" s="861"/>
      <c r="I10" s="862">
        <v>62940</v>
      </c>
      <c r="J10" s="862"/>
    </row>
    <row r="11" spans="1:10" ht="13.5" customHeight="1">
      <c r="A11" s="1186"/>
      <c r="B11" s="1190"/>
      <c r="C11" s="1191"/>
      <c r="D11" s="1178"/>
      <c r="E11" s="859" t="s">
        <v>589</v>
      </c>
      <c r="F11" s="860"/>
      <c r="G11" s="860"/>
      <c r="H11" s="861"/>
      <c r="I11" s="862">
        <v>4720</v>
      </c>
      <c r="J11" s="862"/>
    </row>
    <row r="12" spans="1:10" ht="13.5" customHeight="1">
      <c r="A12" s="1186"/>
      <c r="B12" s="1192"/>
      <c r="C12" s="1193"/>
      <c r="D12" s="1182" t="s">
        <v>403</v>
      </c>
      <c r="E12" s="863" t="s">
        <v>404</v>
      </c>
      <c r="F12" s="864"/>
      <c r="G12" s="864"/>
      <c r="H12" s="865"/>
      <c r="I12" s="866"/>
      <c r="J12" s="866"/>
    </row>
    <row r="13" spans="1:10" ht="13.5" customHeight="1">
      <c r="A13" s="1186"/>
      <c r="B13" s="1192"/>
      <c r="C13" s="1193"/>
      <c r="D13" s="1177"/>
      <c r="E13" s="859" t="s">
        <v>590</v>
      </c>
      <c r="F13" s="860"/>
      <c r="G13" s="860"/>
      <c r="H13" s="861"/>
      <c r="I13" s="862"/>
      <c r="J13" s="862"/>
    </row>
    <row r="14" spans="1:10" ht="13.5" customHeight="1">
      <c r="A14" s="1186"/>
      <c r="B14" s="1192"/>
      <c r="C14" s="1193"/>
      <c r="D14" s="1177"/>
      <c r="E14" s="859" t="s">
        <v>405</v>
      </c>
      <c r="F14" s="860"/>
      <c r="G14" s="860"/>
      <c r="H14" s="861"/>
      <c r="I14" s="862"/>
      <c r="J14" s="862"/>
    </row>
    <row r="15" spans="1:10" ht="13.5" customHeight="1">
      <c r="A15" s="1186"/>
      <c r="B15" s="1192"/>
      <c r="C15" s="1193"/>
      <c r="D15" s="1177"/>
      <c r="E15" s="859" t="s">
        <v>125</v>
      </c>
      <c r="F15" s="860"/>
      <c r="G15" s="860"/>
      <c r="H15" s="861"/>
      <c r="I15" s="862"/>
      <c r="J15" s="862"/>
    </row>
    <row r="16" spans="1:10" ht="13.5" customHeight="1">
      <c r="A16" s="1186"/>
      <c r="B16" s="1192"/>
      <c r="C16" s="1193"/>
      <c r="D16" s="1177"/>
      <c r="E16" s="859" t="s">
        <v>126</v>
      </c>
      <c r="F16" s="860"/>
      <c r="G16" s="860"/>
      <c r="H16" s="861"/>
      <c r="I16" s="862"/>
      <c r="J16" s="862"/>
    </row>
    <row r="17" spans="1:10" ht="13.5" customHeight="1">
      <c r="A17" s="1186"/>
      <c r="B17" s="1192"/>
      <c r="C17" s="1193"/>
      <c r="D17" s="1177"/>
      <c r="E17" s="859" t="s">
        <v>591</v>
      </c>
      <c r="F17" s="860"/>
      <c r="G17" s="860"/>
      <c r="H17" s="861"/>
      <c r="I17" s="862">
        <v>70024</v>
      </c>
      <c r="J17" s="862"/>
    </row>
    <row r="18" spans="1:10" ht="13.5" customHeight="1" thickBot="1">
      <c r="A18" s="1187"/>
      <c r="B18" s="1194"/>
      <c r="C18" s="1195"/>
      <c r="D18" s="1183"/>
      <c r="E18" s="867" t="s">
        <v>592</v>
      </c>
      <c r="F18" s="868"/>
      <c r="G18" s="868"/>
      <c r="H18" s="869"/>
      <c r="I18" s="870">
        <v>7084</v>
      </c>
      <c r="J18" s="870"/>
    </row>
    <row r="19" spans="1:10" ht="15.75" customHeight="1">
      <c r="A19" s="1165" t="s">
        <v>221</v>
      </c>
      <c r="B19" s="1188" t="s">
        <v>593</v>
      </c>
      <c r="C19" s="1189"/>
      <c r="D19" s="1176" t="s">
        <v>402</v>
      </c>
      <c r="E19" s="863" t="s">
        <v>587</v>
      </c>
      <c r="F19" s="864"/>
      <c r="G19" s="864"/>
      <c r="H19" s="865"/>
      <c r="I19" s="858"/>
      <c r="J19" s="858"/>
    </row>
    <row r="20" spans="1:10" ht="15.75" customHeight="1">
      <c r="A20" s="1166"/>
      <c r="B20" s="1190"/>
      <c r="C20" s="1191"/>
      <c r="D20" s="1177"/>
      <c r="E20" s="859" t="s">
        <v>588</v>
      </c>
      <c r="F20" s="860"/>
      <c r="G20" s="860"/>
      <c r="H20" s="861"/>
      <c r="I20" s="862">
        <v>2328260</v>
      </c>
      <c r="J20" s="862">
        <v>311000</v>
      </c>
    </row>
    <row r="21" spans="1:10" ht="15.75" customHeight="1">
      <c r="A21" s="1166"/>
      <c r="B21" s="1190"/>
      <c r="C21" s="1191"/>
      <c r="D21" s="1178"/>
      <c r="E21" s="1199" t="s">
        <v>594</v>
      </c>
      <c r="F21" s="1200"/>
      <c r="G21" s="1200"/>
      <c r="H21" s="1201"/>
      <c r="I21" s="862">
        <v>474987</v>
      </c>
      <c r="J21" s="862"/>
    </row>
    <row r="22" spans="1:10" ht="15.75" customHeight="1">
      <c r="A22" s="1166"/>
      <c r="B22" s="1192"/>
      <c r="C22" s="1193"/>
      <c r="D22" s="1182" t="s">
        <v>403</v>
      </c>
      <c r="E22" s="863" t="s">
        <v>404</v>
      </c>
      <c r="F22" s="864"/>
      <c r="G22" s="864"/>
      <c r="H22" s="865"/>
      <c r="I22" s="866"/>
      <c r="J22" s="866"/>
    </row>
    <row r="23" spans="1:10" ht="15.75" customHeight="1">
      <c r="A23" s="1166"/>
      <c r="B23" s="1192"/>
      <c r="C23" s="1193"/>
      <c r="D23" s="1177"/>
      <c r="E23" s="859" t="s">
        <v>590</v>
      </c>
      <c r="F23" s="860"/>
      <c r="G23" s="860"/>
      <c r="H23" s="861"/>
      <c r="I23" s="862"/>
      <c r="J23" s="862"/>
    </row>
    <row r="24" spans="1:10" ht="15.75" customHeight="1">
      <c r="A24" s="1166"/>
      <c r="B24" s="1192"/>
      <c r="C24" s="1193"/>
      <c r="D24" s="1177"/>
      <c r="E24" s="859" t="s">
        <v>405</v>
      </c>
      <c r="F24" s="860"/>
      <c r="G24" s="860"/>
      <c r="H24" s="861"/>
      <c r="I24" s="862"/>
      <c r="J24" s="862"/>
    </row>
    <row r="25" spans="1:10" ht="15.75" customHeight="1">
      <c r="A25" s="1166"/>
      <c r="B25" s="1192"/>
      <c r="C25" s="1193"/>
      <c r="D25" s="1177"/>
      <c r="E25" s="859" t="s">
        <v>125</v>
      </c>
      <c r="F25" s="860"/>
      <c r="G25" s="860"/>
      <c r="H25" s="861"/>
      <c r="I25" s="862"/>
      <c r="J25" s="862"/>
    </row>
    <row r="26" spans="1:10" ht="15.75" customHeight="1">
      <c r="A26" s="1166"/>
      <c r="B26" s="1192"/>
      <c r="C26" s="1193"/>
      <c r="D26" s="1177"/>
      <c r="E26" s="859" t="s">
        <v>595</v>
      </c>
      <c r="F26" s="860"/>
      <c r="G26" s="860"/>
      <c r="H26" s="861"/>
      <c r="I26" s="862"/>
      <c r="J26" s="862"/>
    </row>
    <row r="27" spans="1:10" ht="15.75" customHeight="1">
      <c r="A27" s="1166"/>
      <c r="B27" s="1192"/>
      <c r="C27" s="1193"/>
      <c r="D27" s="1177"/>
      <c r="E27" s="859" t="s">
        <v>591</v>
      </c>
      <c r="F27" s="860"/>
      <c r="G27" s="860"/>
      <c r="H27" s="861"/>
      <c r="I27" s="862">
        <v>2865477</v>
      </c>
      <c r="J27" s="862">
        <v>319740</v>
      </c>
    </row>
    <row r="28" spans="1:10" ht="15.75" customHeight="1" thickBot="1">
      <c r="A28" s="1196"/>
      <c r="B28" s="1197"/>
      <c r="C28" s="1198"/>
      <c r="D28" s="1143"/>
      <c r="E28" s="867" t="s">
        <v>596</v>
      </c>
      <c r="F28" s="871"/>
      <c r="G28" s="871"/>
      <c r="H28" s="872"/>
      <c r="I28" s="873">
        <v>62230</v>
      </c>
      <c r="J28" s="873">
        <v>8740</v>
      </c>
    </row>
    <row r="29" spans="1:10" ht="13.5" customHeight="1">
      <c r="A29" s="1165"/>
      <c r="B29" s="1168" t="s">
        <v>241</v>
      </c>
      <c r="C29" s="1169"/>
      <c r="D29" s="1176" t="s">
        <v>402</v>
      </c>
      <c r="E29" s="859" t="s">
        <v>587</v>
      </c>
      <c r="F29" s="860"/>
      <c r="G29" s="860"/>
      <c r="H29" s="861"/>
      <c r="I29" s="874"/>
      <c r="J29" s="874"/>
    </row>
    <row r="30" spans="1:10" ht="13.5" customHeight="1">
      <c r="A30" s="1166"/>
      <c r="B30" s="1170"/>
      <c r="C30" s="1171"/>
      <c r="D30" s="1177"/>
      <c r="E30" s="859" t="s">
        <v>588</v>
      </c>
      <c r="F30" s="860"/>
      <c r="G30" s="860"/>
      <c r="H30" s="861"/>
      <c r="I30" s="875">
        <f>SUM(I10)</f>
        <v>62940</v>
      </c>
      <c r="J30" s="875">
        <f>SUM(J10+J20)</f>
        <v>311000</v>
      </c>
    </row>
    <row r="31" spans="1:10" ht="13.5" customHeight="1">
      <c r="A31" s="1166"/>
      <c r="B31" s="1170"/>
      <c r="C31" s="1171"/>
      <c r="D31" s="1142"/>
      <c r="E31" s="1179" t="s">
        <v>594</v>
      </c>
      <c r="F31" s="1180"/>
      <c r="G31" s="1180"/>
      <c r="H31" s="1181"/>
      <c r="I31" s="875">
        <f>SUM(I21)</f>
        <v>474987</v>
      </c>
      <c r="J31" s="875">
        <f>SUM(J21)</f>
        <v>0</v>
      </c>
    </row>
    <row r="32" spans="1:10" ht="13.5" customHeight="1">
      <c r="A32" s="1166"/>
      <c r="B32" s="1170"/>
      <c r="C32" s="1171"/>
      <c r="D32" s="1178"/>
      <c r="E32" s="859" t="s">
        <v>589</v>
      </c>
      <c r="F32" s="860"/>
      <c r="G32" s="860"/>
      <c r="H32" s="861"/>
      <c r="I32" s="875">
        <v>4720</v>
      </c>
      <c r="J32" s="875"/>
    </row>
    <row r="33" spans="1:10" ht="13.5" customHeight="1">
      <c r="A33" s="1166"/>
      <c r="B33" s="1172"/>
      <c r="C33" s="1173"/>
      <c r="D33" s="1182" t="s">
        <v>403</v>
      </c>
      <c r="E33" s="863" t="s">
        <v>404</v>
      </c>
      <c r="F33" s="864"/>
      <c r="G33" s="864"/>
      <c r="H33" s="865"/>
      <c r="I33" s="876">
        <f>SUM(I22)</f>
        <v>0</v>
      </c>
      <c r="J33" s="876">
        <f>SUM(J22)</f>
        <v>0</v>
      </c>
    </row>
    <row r="34" spans="1:10" ht="13.5" customHeight="1">
      <c r="A34" s="1166"/>
      <c r="B34" s="1172"/>
      <c r="C34" s="1173"/>
      <c r="D34" s="1177"/>
      <c r="E34" s="859" t="s">
        <v>590</v>
      </c>
      <c r="F34" s="860"/>
      <c r="G34" s="860"/>
      <c r="H34" s="861"/>
      <c r="I34" s="877">
        <f>SUM(I23)</f>
        <v>0</v>
      </c>
      <c r="J34" s="877">
        <f>SUM(J23)</f>
        <v>0</v>
      </c>
    </row>
    <row r="35" spans="1:10" ht="13.5" customHeight="1">
      <c r="A35" s="1166"/>
      <c r="B35" s="1172"/>
      <c r="C35" s="1173"/>
      <c r="D35" s="1177"/>
      <c r="E35" s="859" t="s">
        <v>405</v>
      </c>
      <c r="F35" s="860"/>
      <c r="G35" s="860"/>
      <c r="H35" s="861"/>
      <c r="I35" s="877"/>
      <c r="J35" s="877"/>
    </row>
    <row r="36" spans="1:10" ht="13.5" customHeight="1">
      <c r="A36" s="1166"/>
      <c r="B36" s="1172"/>
      <c r="C36" s="1173"/>
      <c r="D36" s="1177"/>
      <c r="E36" s="859" t="s">
        <v>125</v>
      </c>
      <c r="F36" s="860"/>
      <c r="G36" s="860"/>
      <c r="H36" s="861"/>
      <c r="I36" s="862"/>
      <c r="J36" s="862"/>
    </row>
    <row r="37" spans="1:10" ht="13.5" customHeight="1">
      <c r="A37" s="1166"/>
      <c r="B37" s="1172"/>
      <c r="C37" s="1173"/>
      <c r="D37" s="1177"/>
      <c r="E37" s="859" t="s">
        <v>126</v>
      </c>
      <c r="F37" s="860"/>
      <c r="G37" s="860"/>
      <c r="H37" s="861"/>
      <c r="I37" s="862"/>
      <c r="J37" s="862"/>
    </row>
    <row r="38" spans="1:10" ht="13.5" customHeight="1">
      <c r="A38" s="1166"/>
      <c r="B38" s="1172"/>
      <c r="C38" s="1173"/>
      <c r="D38" s="1177"/>
      <c r="E38" s="859" t="s">
        <v>591</v>
      </c>
      <c r="F38" s="860"/>
      <c r="G38" s="860"/>
      <c r="H38" s="861"/>
      <c r="I38" s="875">
        <f>SUM(I27+I17)</f>
        <v>2935501</v>
      </c>
      <c r="J38" s="875">
        <f>SUM(J27+J17)</f>
        <v>319740</v>
      </c>
    </row>
    <row r="39" spans="1:10" ht="13.5" customHeight="1">
      <c r="A39" s="1166"/>
      <c r="B39" s="1172"/>
      <c r="C39" s="1173"/>
      <c r="D39" s="1177"/>
      <c r="E39" s="878" t="s">
        <v>596</v>
      </c>
      <c r="F39" s="860"/>
      <c r="G39" s="860"/>
      <c r="H39" s="861"/>
      <c r="I39" s="879">
        <v>62230</v>
      </c>
      <c r="J39" s="879">
        <f>SUM(J28)</f>
        <v>8740</v>
      </c>
    </row>
    <row r="40" spans="1:10" ht="13.5" customHeight="1" thickBot="1">
      <c r="A40" s="1167"/>
      <c r="B40" s="1174"/>
      <c r="C40" s="1175"/>
      <c r="D40" s="1183"/>
      <c r="E40" s="880" t="s">
        <v>595</v>
      </c>
      <c r="F40" s="871"/>
      <c r="G40" s="871"/>
      <c r="H40" s="872"/>
      <c r="I40" s="881">
        <f>SUM(I26)</f>
        <v>0</v>
      </c>
      <c r="J40" s="881">
        <f>SUM(J26)</f>
        <v>0</v>
      </c>
    </row>
  </sheetData>
  <sheetProtection/>
  <mergeCells count="21">
    <mergeCell ref="A3:J3"/>
    <mergeCell ref="A7:A8"/>
    <mergeCell ref="B7:C8"/>
    <mergeCell ref="D7:H8"/>
    <mergeCell ref="I7:I8"/>
    <mergeCell ref="D12:D18"/>
    <mergeCell ref="A19:A28"/>
    <mergeCell ref="B19:C28"/>
    <mergeCell ref="D19:D21"/>
    <mergeCell ref="E21:H21"/>
    <mergeCell ref="D22:D28"/>
    <mergeCell ref="A1:J1"/>
    <mergeCell ref="A29:A40"/>
    <mergeCell ref="B29:C40"/>
    <mergeCell ref="D29:D32"/>
    <mergeCell ref="E31:H31"/>
    <mergeCell ref="D33:D40"/>
    <mergeCell ref="J7:J8"/>
    <mergeCell ref="A9:A18"/>
    <mergeCell ref="B9:C18"/>
    <mergeCell ref="D9:D11"/>
  </mergeCells>
  <printOptions/>
  <pageMargins left="1.3779527559055118" right="1.3779527559055118" top="0.7086614173228347" bottom="0" header="0.5118110236220472" footer="0.11811023622047245"/>
  <pageSetup firstPageNumber="5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55">
      <selection activeCell="F69" sqref="F69:F70"/>
    </sheetView>
  </sheetViews>
  <sheetFormatPr defaultColWidth="9.125" defaultRowHeight="12.75"/>
  <cols>
    <col min="1" max="1" width="4.75390625" style="882" customWidth="1"/>
    <col min="2" max="2" width="14.125" style="882" customWidth="1"/>
    <col min="3" max="3" width="13.875" style="882" customWidth="1"/>
    <col min="4" max="4" width="14.125" style="882" customWidth="1"/>
    <col min="5" max="5" width="13.125" style="882" customWidth="1"/>
    <col min="6" max="10" width="12.25390625" style="882" customWidth="1"/>
    <col min="11" max="16384" width="9.125" style="882" customWidth="1"/>
  </cols>
  <sheetData>
    <row r="2" spans="2:10" ht="12.75">
      <c r="B2" s="1212" t="s">
        <v>597</v>
      </c>
      <c r="C2" s="1212"/>
      <c r="D2" s="1212"/>
      <c r="E2" s="1212"/>
      <c r="F2" s="1212"/>
      <c r="G2" s="1212"/>
      <c r="H2" s="1212"/>
      <c r="I2" s="1212"/>
      <c r="J2" s="1212"/>
    </row>
    <row r="4" spans="2:14" ht="12.75">
      <c r="B4" s="1213" t="s">
        <v>1155</v>
      </c>
      <c r="C4" s="1214"/>
      <c r="D4" s="1214"/>
      <c r="E4" s="1214"/>
      <c r="F4" s="1214"/>
      <c r="G4" s="1214"/>
      <c r="H4" s="1214"/>
      <c r="I4" s="1214"/>
      <c r="J4" s="1214"/>
      <c r="K4" s="885"/>
      <c r="L4" s="885"/>
      <c r="M4" s="885"/>
      <c r="N4" s="885"/>
    </row>
    <row r="5" spans="2:14" ht="12.75">
      <c r="B5" s="883"/>
      <c r="C5" s="884"/>
      <c r="D5" s="884"/>
      <c r="E5" s="884"/>
      <c r="F5" s="884"/>
      <c r="G5" s="884"/>
      <c r="H5" s="884"/>
      <c r="I5" s="884"/>
      <c r="J5" s="884"/>
      <c r="K5" s="885"/>
      <c r="L5" s="885"/>
      <c r="M5" s="885"/>
      <c r="N5" s="885"/>
    </row>
    <row r="6" spans="2:14" ht="12.75">
      <c r="B6" s="883"/>
      <c r="C6" s="884"/>
      <c r="D6" s="884"/>
      <c r="E6" s="884"/>
      <c r="F6" s="884"/>
      <c r="G6" s="884"/>
      <c r="H6" s="884"/>
      <c r="I6" s="884"/>
      <c r="J6" s="884"/>
      <c r="K6" s="885"/>
      <c r="L6" s="885"/>
      <c r="M6" s="885"/>
      <c r="N6" s="885"/>
    </row>
    <row r="7" ht="12">
      <c r="A7" s="886"/>
    </row>
    <row r="8" spans="1:10" ht="12.75" customHeight="1">
      <c r="A8" s="1215" t="s">
        <v>598</v>
      </c>
      <c r="B8" s="1218" t="s">
        <v>599</v>
      </c>
      <c r="C8" s="1219"/>
      <c r="D8" s="1220"/>
      <c r="E8" s="1227" t="s">
        <v>1156</v>
      </c>
      <c r="F8" s="1230" t="s">
        <v>600</v>
      </c>
      <c r="G8" s="1231"/>
      <c r="H8" s="1232"/>
      <c r="I8" s="1232"/>
      <c r="J8" s="887"/>
    </row>
    <row r="9" spans="1:10" ht="12.75">
      <c r="A9" s="1216"/>
      <c r="B9" s="1221"/>
      <c r="C9" s="1222"/>
      <c r="D9" s="1223"/>
      <c r="E9" s="1228"/>
      <c r="F9" s="1230" t="s">
        <v>601</v>
      </c>
      <c r="G9" s="1231"/>
      <c r="H9" s="1230" t="s">
        <v>602</v>
      </c>
      <c r="I9" s="1233"/>
      <c r="J9" s="1234" t="s">
        <v>603</v>
      </c>
    </row>
    <row r="10" spans="1:10" ht="12.75" customHeight="1">
      <c r="A10" s="1216"/>
      <c r="B10" s="1221"/>
      <c r="C10" s="1222"/>
      <c r="D10" s="1223"/>
      <c r="E10" s="1228"/>
      <c r="F10" s="1235" t="s">
        <v>604</v>
      </c>
      <c r="G10" s="1236" t="s">
        <v>605</v>
      </c>
      <c r="H10" s="1235" t="s">
        <v>606</v>
      </c>
      <c r="I10" s="1235" t="s">
        <v>607</v>
      </c>
      <c r="J10" s="1228"/>
    </row>
    <row r="11" spans="1:10" ht="28.5" customHeight="1">
      <c r="A11" s="1217"/>
      <c r="B11" s="1224"/>
      <c r="C11" s="1225"/>
      <c r="D11" s="1226"/>
      <c r="E11" s="1229"/>
      <c r="F11" s="1229"/>
      <c r="G11" s="1225"/>
      <c r="H11" s="1229"/>
      <c r="I11" s="1229"/>
      <c r="J11" s="1229"/>
    </row>
    <row r="12" spans="1:10" ht="12">
      <c r="A12" s="1237"/>
      <c r="B12" s="1239" t="s">
        <v>608</v>
      </c>
      <c r="C12" s="1240"/>
      <c r="D12" s="1241"/>
      <c r="E12" s="1245"/>
      <c r="F12" s="1245"/>
      <c r="G12" s="1245"/>
      <c r="H12" s="1245"/>
      <c r="I12" s="1245"/>
      <c r="J12" s="1245"/>
    </row>
    <row r="13" spans="1:10" ht="12">
      <c r="A13" s="1238"/>
      <c r="B13" s="1242"/>
      <c r="C13" s="1243"/>
      <c r="D13" s="1244"/>
      <c r="E13" s="1246"/>
      <c r="F13" s="1246"/>
      <c r="G13" s="1246"/>
      <c r="H13" s="1246"/>
      <c r="I13" s="1246"/>
      <c r="J13" s="1246"/>
    </row>
    <row r="14" spans="1:10" ht="12">
      <c r="A14" s="1247" t="s">
        <v>220</v>
      </c>
      <c r="B14" s="1248" t="s">
        <v>609</v>
      </c>
      <c r="C14" s="1249"/>
      <c r="D14" s="1250"/>
      <c r="E14" s="1245">
        <f>SUM(F14+G14+H14+I14)</f>
        <v>17</v>
      </c>
      <c r="F14" s="1245">
        <v>15</v>
      </c>
      <c r="G14" s="1245"/>
      <c r="H14" s="1245">
        <v>2</v>
      </c>
      <c r="I14" s="1245"/>
      <c r="J14" s="1245"/>
    </row>
    <row r="15" spans="1:10" ht="12">
      <c r="A15" s="1238"/>
      <c r="B15" s="1251"/>
      <c r="C15" s="1252"/>
      <c r="D15" s="1253"/>
      <c r="E15" s="1246"/>
      <c r="F15" s="1246"/>
      <c r="G15" s="1246"/>
      <c r="H15" s="1246"/>
      <c r="I15" s="1246"/>
      <c r="J15" s="1246"/>
    </row>
    <row r="16" spans="1:10" ht="12">
      <c r="A16" s="1237" t="s">
        <v>221</v>
      </c>
      <c r="B16" s="1248" t="s">
        <v>610</v>
      </c>
      <c r="C16" s="1249"/>
      <c r="D16" s="1250"/>
      <c r="E16" s="1245">
        <f>SUM(F16+G16+H16+I16)</f>
        <v>3</v>
      </c>
      <c r="F16" s="1245">
        <v>3</v>
      </c>
      <c r="G16" s="1245"/>
      <c r="H16" s="1245"/>
      <c r="I16" s="1245"/>
      <c r="J16" s="1245"/>
    </row>
    <row r="17" spans="1:10" ht="12">
      <c r="A17" s="1238"/>
      <c r="B17" s="1251"/>
      <c r="C17" s="1252"/>
      <c r="D17" s="1253"/>
      <c r="E17" s="1246"/>
      <c r="F17" s="1246"/>
      <c r="G17" s="1246"/>
      <c r="H17" s="1246"/>
      <c r="I17" s="1246"/>
      <c r="J17" s="1246"/>
    </row>
    <row r="18" spans="1:10" ht="12">
      <c r="A18" s="1237" t="s">
        <v>222</v>
      </c>
      <c r="B18" s="1248" t="s">
        <v>611</v>
      </c>
      <c r="C18" s="1249"/>
      <c r="D18" s="1250"/>
      <c r="E18" s="1245">
        <f>SUM(F18+G18+H18+I18)</f>
        <v>20</v>
      </c>
      <c r="F18" s="1245">
        <v>20</v>
      </c>
      <c r="G18" s="1245"/>
      <c r="H18" s="1245"/>
      <c r="I18" s="1245"/>
      <c r="J18" s="1245"/>
    </row>
    <row r="19" spans="1:10" ht="12">
      <c r="A19" s="1238"/>
      <c r="B19" s="1251"/>
      <c r="C19" s="1252"/>
      <c r="D19" s="1253"/>
      <c r="E19" s="1246"/>
      <c r="F19" s="1246"/>
      <c r="G19" s="1246"/>
      <c r="H19" s="1246"/>
      <c r="I19" s="1246"/>
      <c r="J19" s="1246"/>
    </row>
    <row r="20" spans="1:10" ht="12">
      <c r="A20" s="1247" t="s">
        <v>223</v>
      </c>
      <c r="B20" s="1248" t="s">
        <v>612</v>
      </c>
      <c r="C20" s="1249"/>
      <c r="D20" s="1250"/>
      <c r="E20" s="1245">
        <f>SUM(F20+G20+H20+I20)</f>
        <v>33</v>
      </c>
      <c r="F20" s="1245">
        <v>32</v>
      </c>
      <c r="G20" s="1245"/>
      <c r="H20" s="1245">
        <v>1</v>
      </c>
      <c r="I20" s="1245"/>
      <c r="J20" s="1245"/>
    </row>
    <row r="21" spans="1:10" ht="12">
      <c r="A21" s="1238"/>
      <c r="B21" s="1251"/>
      <c r="C21" s="1252"/>
      <c r="D21" s="1253"/>
      <c r="E21" s="1246"/>
      <c r="F21" s="1246"/>
      <c r="G21" s="1246"/>
      <c r="H21" s="1246"/>
      <c r="I21" s="1246"/>
      <c r="J21" s="1246"/>
    </row>
    <row r="22" spans="1:10" ht="12">
      <c r="A22" s="1237" t="s">
        <v>224</v>
      </c>
      <c r="B22" s="1248" t="s">
        <v>613</v>
      </c>
      <c r="C22" s="1249"/>
      <c r="D22" s="1250"/>
      <c r="E22" s="1245">
        <f>SUM(F22+G22+H22+I22)</f>
        <v>22</v>
      </c>
      <c r="F22" s="1245">
        <v>18</v>
      </c>
      <c r="G22" s="1245"/>
      <c r="H22" s="1245">
        <v>4</v>
      </c>
      <c r="I22" s="1245"/>
      <c r="J22" s="1245"/>
    </row>
    <row r="23" spans="1:10" ht="12">
      <c r="A23" s="1238"/>
      <c r="B23" s="1251"/>
      <c r="C23" s="1252"/>
      <c r="D23" s="1253"/>
      <c r="E23" s="1246"/>
      <c r="F23" s="1246"/>
      <c r="G23" s="1246"/>
      <c r="H23" s="1246"/>
      <c r="I23" s="1246"/>
      <c r="J23" s="1246"/>
    </row>
    <row r="24" spans="1:10" ht="12">
      <c r="A24" s="1247" t="s">
        <v>35</v>
      </c>
      <c r="B24" s="1248" t="s">
        <v>614</v>
      </c>
      <c r="C24" s="1249"/>
      <c r="D24" s="1250"/>
      <c r="E24" s="1245">
        <f>SUM(F24+G24+H24+I24)</f>
        <v>12</v>
      </c>
      <c r="F24" s="1245">
        <v>11</v>
      </c>
      <c r="G24" s="1245"/>
      <c r="H24" s="1245">
        <v>1</v>
      </c>
      <c r="I24" s="1245"/>
      <c r="J24" s="1245"/>
    </row>
    <row r="25" spans="1:10" ht="12">
      <c r="A25" s="1238"/>
      <c r="B25" s="1251"/>
      <c r="C25" s="1252"/>
      <c r="D25" s="1253"/>
      <c r="E25" s="1246"/>
      <c r="F25" s="1246"/>
      <c r="G25" s="1246"/>
      <c r="H25" s="1246"/>
      <c r="I25" s="1246"/>
      <c r="J25" s="1246"/>
    </row>
    <row r="26" spans="1:10" ht="12">
      <c r="A26" s="1247" t="s">
        <v>498</v>
      </c>
      <c r="B26" s="1248" t="s">
        <v>615</v>
      </c>
      <c r="C26" s="1249"/>
      <c r="D26" s="1250"/>
      <c r="E26" s="1245">
        <v>1</v>
      </c>
      <c r="F26" s="1245">
        <v>1</v>
      </c>
      <c r="G26" s="1245"/>
      <c r="H26" s="1245"/>
      <c r="I26" s="1245"/>
      <c r="J26" s="1245"/>
    </row>
    <row r="27" spans="1:10" ht="12">
      <c r="A27" s="1238"/>
      <c r="B27" s="1251"/>
      <c r="C27" s="1252"/>
      <c r="D27" s="1253"/>
      <c r="E27" s="1246"/>
      <c r="F27" s="1246"/>
      <c r="G27" s="1246"/>
      <c r="H27" s="1246"/>
      <c r="I27" s="1246"/>
      <c r="J27" s="1246"/>
    </row>
    <row r="28" spans="1:10" ht="12">
      <c r="A28" s="1237" t="s">
        <v>616</v>
      </c>
      <c r="B28" s="1248" t="s">
        <v>617</v>
      </c>
      <c r="C28" s="1249"/>
      <c r="D28" s="1250"/>
      <c r="E28" s="1245">
        <f>SUM(F28+G28+H28+I28)</f>
        <v>23</v>
      </c>
      <c r="F28" s="1245">
        <v>23</v>
      </c>
      <c r="G28" s="1245"/>
      <c r="H28" s="1245"/>
      <c r="I28" s="1245"/>
      <c r="J28" s="1245"/>
    </row>
    <row r="29" spans="1:10" ht="12">
      <c r="A29" s="1238"/>
      <c r="B29" s="1251"/>
      <c r="C29" s="1252"/>
      <c r="D29" s="1253"/>
      <c r="E29" s="1246"/>
      <c r="F29" s="1246"/>
      <c r="G29" s="1246"/>
      <c r="H29" s="1246"/>
      <c r="I29" s="1246"/>
      <c r="J29" s="1246"/>
    </row>
    <row r="30" spans="1:10" ht="12">
      <c r="A30" s="1237" t="s">
        <v>618</v>
      </c>
      <c r="B30" s="1248" t="s">
        <v>619</v>
      </c>
      <c r="C30" s="1249"/>
      <c r="D30" s="1250"/>
      <c r="E30" s="1245">
        <f>SUM(F30+G30+H30+I30)</f>
        <v>28</v>
      </c>
      <c r="F30" s="1245">
        <v>26</v>
      </c>
      <c r="G30" s="1245">
        <v>1</v>
      </c>
      <c r="H30" s="1245">
        <v>1</v>
      </c>
      <c r="I30" s="1245"/>
      <c r="J30" s="1245"/>
    </row>
    <row r="31" spans="1:10" ht="12">
      <c r="A31" s="1238"/>
      <c r="B31" s="1251"/>
      <c r="C31" s="1252"/>
      <c r="D31" s="1253"/>
      <c r="E31" s="1246"/>
      <c r="F31" s="1246"/>
      <c r="G31" s="1246"/>
      <c r="H31" s="1246"/>
      <c r="I31" s="1246"/>
      <c r="J31" s="1246"/>
    </row>
    <row r="32" spans="1:10" ht="12">
      <c r="A32" s="1247" t="s">
        <v>620</v>
      </c>
      <c r="B32" s="1248" t="s">
        <v>621</v>
      </c>
      <c r="C32" s="1249"/>
      <c r="D32" s="1250"/>
      <c r="E32" s="1245">
        <f>SUM(F32+G32+H32+I32)</f>
        <v>33</v>
      </c>
      <c r="F32" s="1245">
        <v>19</v>
      </c>
      <c r="G32" s="1245">
        <v>1</v>
      </c>
      <c r="H32" s="1245">
        <v>13</v>
      </c>
      <c r="I32" s="1245"/>
      <c r="J32" s="1245"/>
    </row>
    <row r="33" spans="1:10" ht="12">
      <c r="A33" s="1238"/>
      <c r="B33" s="1251"/>
      <c r="C33" s="1252"/>
      <c r="D33" s="1253"/>
      <c r="E33" s="1246"/>
      <c r="F33" s="1246"/>
      <c r="G33" s="1246"/>
      <c r="H33" s="1246"/>
      <c r="I33" s="1246"/>
      <c r="J33" s="1246"/>
    </row>
    <row r="34" spans="1:10" ht="12">
      <c r="A34" s="1237" t="s">
        <v>622</v>
      </c>
      <c r="B34" s="1248" t="s">
        <v>623</v>
      </c>
      <c r="C34" s="1249"/>
      <c r="D34" s="1250"/>
      <c r="E34" s="1245">
        <f>SUM(F34+G34+H34+I34)</f>
        <v>2</v>
      </c>
      <c r="F34" s="1245"/>
      <c r="G34" s="1245"/>
      <c r="H34" s="1245">
        <v>2</v>
      </c>
      <c r="I34" s="1245"/>
      <c r="J34" s="1245"/>
    </row>
    <row r="35" spans="1:10" ht="12">
      <c r="A35" s="1238"/>
      <c r="B35" s="1251"/>
      <c r="C35" s="1252"/>
      <c r="D35" s="1253"/>
      <c r="E35" s="1246"/>
      <c r="F35" s="1246"/>
      <c r="G35" s="1246"/>
      <c r="H35" s="1246"/>
      <c r="I35" s="1246"/>
      <c r="J35" s="1246"/>
    </row>
    <row r="36" spans="1:10" ht="12">
      <c r="A36" s="1247" t="s">
        <v>624</v>
      </c>
      <c r="B36" s="1248" t="s">
        <v>625</v>
      </c>
      <c r="C36" s="1249"/>
      <c r="D36" s="1250"/>
      <c r="E36" s="1245">
        <f>SUM(F36+G36+H36+I36)</f>
        <v>38</v>
      </c>
      <c r="F36" s="1245">
        <v>37</v>
      </c>
      <c r="G36" s="1245">
        <v>1</v>
      </c>
      <c r="H36" s="1245"/>
      <c r="I36" s="1245"/>
      <c r="J36" s="1245"/>
    </row>
    <row r="37" spans="1:10" ht="12">
      <c r="A37" s="1238"/>
      <c r="B37" s="1251"/>
      <c r="C37" s="1252"/>
      <c r="D37" s="1253"/>
      <c r="E37" s="1246"/>
      <c r="F37" s="1246"/>
      <c r="G37" s="1246"/>
      <c r="H37" s="1246"/>
      <c r="I37" s="1246"/>
      <c r="J37" s="1246"/>
    </row>
    <row r="38" spans="1:10" ht="12">
      <c r="A38" s="1247"/>
      <c r="B38" s="1239" t="s">
        <v>205</v>
      </c>
      <c r="C38" s="1240"/>
      <c r="D38" s="1241"/>
      <c r="E38" s="1254">
        <f>SUM(E14:E37)</f>
        <v>232</v>
      </c>
      <c r="F38" s="1254">
        <f>SUM(F14:F37)</f>
        <v>205</v>
      </c>
      <c r="G38" s="1254">
        <f>SUM(G14:G37)</f>
        <v>3</v>
      </c>
      <c r="H38" s="1254">
        <f>SUM(H14:H37)</f>
        <v>24</v>
      </c>
      <c r="I38" s="1254">
        <f>SUM(I14:I37)</f>
        <v>0</v>
      </c>
      <c r="J38" s="1254"/>
    </row>
    <row r="39" spans="1:10" ht="12">
      <c r="A39" s="1238"/>
      <c r="B39" s="1242"/>
      <c r="C39" s="1243"/>
      <c r="D39" s="1244"/>
      <c r="E39" s="1255"/>
      <c r="F39" s="1255"/>
      <c r="G39" s="1255"/>
      <c r="H39" s="1255"/>
      <c r="I39" s="1255"/>
      <c r="J39" s="1255"/>
    </row>
    <row r="40" spans="1:10" ht="12">
      <c r="A40" s="1237" t="s">
        <v>626</v>
      </c>
      <c r="B40" s="1239" t="s">
        <v>627</v>
      </c>
      <c r="C40" s="1240"/>
      <c r="D40" s="1241"/>
      <c r="E40" s="1254">
        <f>SUM(F40+G40+H40+I40)</f>
        <v>77</v>
      </c>
      <c r="F40" s="1254">
        <v>55</v>
      </c>
      <c r="G40" s="1254"/>
      <c r="H40" s="1254">
        <v>22</v>
      </c>
      <c r="I40" s="1254"/>
      <c r="J40" s="1254"/>
    </row>
    <row r="41" spans="1:10" ht="12">
      <c r="A41" s="1238"/>
      <c r="B41" s="1242"/>
      <c r="C41" s="1243"/>
      <c r="D41" s="1244"/>
      <c r="E41" s="1255"/>
      <c r="F41" s="1255"/>
      <c r="G41" s="1255"/>
      <c r="H41" s="1255"/>
      <c r="I41" s="1255"/>
      <c r="J41" s="1255"/>
    </row>
    <row r="42" spans="1:10" ht="12.75">
      <c r="A42" s="889"/>
      <c r="B42" s="888"/>
      <c r="C42" s="888"/>
      <c r="D42" s="888"/>
      <c r="E42" s="890"/>
      <c r="F42" s="890"/>
      <c r="G42" s="890"/>
      <c r="H42" s="890"/>
      <c r="I42" s="890"/>
      <c r="J42" s="890"/>
    </row>
    <row r="43" spans="1:10" ht="12.75">
      <c r="A43" s="891"/>
      <c r="B43" s="892"/>
      <c r="C43" s="892"/>
      <c r="D43" s="892"/>
      <c r="E43" s="893"/>
      <c r="F43" s="893"/>
      <c r="G43" s="893"/>
      <c r="H43" s="893"/>
      <c r="I43" s="893"/>
      <c r="J43" s="893"/>
    </row>
    <row r="44" spans="1:10" ht="12.75">
      <c r="A44" s="891"/>
      <c r="B44" s="892"/>
      <c r="C44" s="892"/>
      <c r="D44" s="892"/>
      <c r="E44" s="893"/>
      <c r="F44" s="893"/>
      <c r="G44" s="893"/>
      <c r="H44" s="893"/>
      <c r="I44" s="893"/>
      <c r="J44" s="893"/>
    </row>
    <row r="45" spans="1:10" ht="12.75">
      <c r="A45" s="891"/>
      <c r="B45" s="892"/>
      <c r="C45" s="892"/>
      <c r="D45" s="892"/>
      <c r="E45" s="893"/>
      <c r="F45" s="893"/>
      <c r="G45" s="893"/>
      <c r="H45" s="893"/>
      <c r="I45" s="893"/>
      <c r="J45" s="893"/>
    </row>
    <row r="46" spans="1:10" ht="12.75">
      <c r="A46" s="891"/>
      <c r="B46" s="892"/>
      <c r="C46" s="892"/>
      <c r="D46" s="892"/>
      <c r="E46" s="893"/>
      <c r="F46" s="893"/>
      <c r="G46" s="893"/>
      <c r="H46" s="893"/>
      <c r="I46" s="893"/>
      <c r="J46" s="893"/>
    </row>
    <row r="47" spans="1:10" ht="12.75">
      <c r="A47" s="891"/>
      <c r="B47" s="892"/>
      <c r="C47" s="892"/>
      <c r="D47" s="892"/>
      <c r="E47" s="893"/>
      <c r="F47" s="893"/>
      <c r="G47" s="893"/>
      <c r="H47" s="893"/>
      <c r="I47" s="893"/>
      <c r="J47" s="893"/>
    </row>
    <row r="48" spans="1:10" ht="12.75">
      <c r="A48" s="891"/>
      <c r="B48" s="892"/>
      <c r="C48" s="892"/>
      <c r="D48" s="892"/>
      <c r="E48" s="893"/>
      <c r="F48" s="893"/>
      <c r="G48" s="893"/>
      <c r="H48" s="893"/>
      <c r="I48" s="893"/>
      <c r="J48" s="893"/>
    </row>
    <row r="49" spans="1:10" ht="12">
      <c r="A49" s="1237" t="s">
        <v>628</v>
      </c>
      <c r="B49" s="1248" t="s">
        <v>629</v>
      </c>
      <c r="C49" s="1249"/>
      <c r="D49" s="1250"/>
      <c r="E49" s="1245">
        <f>SUM(F49+G49+H49+I49)</f>
        <v>34</v>
      </c>
      <c r="F49" s="1245">
        <v>26</v>
      </c>
      <c r="G49" s="1245"/>
      <c r="H49" s="1245">
        <v>8</v>
      </c>
      <c r="I49" s="1245"/>
      <c r="J49" s="1245"/>
    </row>
    <row r="50" spans="1:10" ht="12">
      <c r="A50" s="1238"/>
      <c r="B50" s="1251"/>
      <c r="C50" s="1252"/>
      <c r="D50" s="1253"/>
      <c r="E50" s="1246"/>
      <c r="F50" s="1246"/>
      <c r="G50" s="1246"/>
      <c r="H50" s="1246"/>
      <c r="I50" s="1246"/>
      <c r="J50" s="1246"/>
    </row>
    <row r="51" spans="1:10" ht="12">
      <c r="A51" s="1247" t="s">
        <v>630</v>
      </c>
      <c r="B51" s="1248" t="s">
        <v>631</v>
      </c>
      <c r="C51" s="1249"/>
      <c r="D51" s="1250"/>
      <c r="E51" s="1245">
        <f>SUM(F51+G51+H51+I51)</f>
        <v>38</v>
      </c>
      <c r="F51" s="1245">
        <v>33</v>
      </c>
      <c r="G51" s="1245"/>
      <c r="H51" s="1245">
        <v>5</v>
      </c>
      <c r="I51" s="1245"/>
      <c r="J51" s="1245"/>
    </row>
    <row r="52" spans="1:10" ht="12">
      <c r="A52" s="1238"/>
      <c r="B52" s="1251"/>
      <c r="C52" s="1252"/>
      <c r="D52" s="1253"/>
      <c r="E52" s="1246"/>
      <c r="F52" s="1246"/>
      <c r="G52" s="1246"/>
      <c r="H52" s="1246"/>
      <c r="I52" s="1246"/>
      <c r="J52" s="1246"/>
    </row>
    <row r="53" spans="1:10" ht="12">
      <c r="A53" s="1247" t="s">
        <v>632</v>
      </c>
      <c r="B53" s="1248" t="s">
        <v>633</v>
      </c>
      <c r="C53" s="1249"/>
      <c r="D53" s="1250"/>
      <c r="E53" s="1245">
        <f>SUM(F53+G53+H53+I53)</f>
        <v>19</v>
      </c>
      <c r="F53" s="1245">
        <v>13</v>
      </c>
      <c r="G53" s="1245"/>
      <c r="H53" s="1245">
        <v>5</v>
      </c>
      <c r="I53" s="1245">
        <v>1</v>
      </c>
      <c r="J53" s="1245"/>
    </row>
    <row r="54" spans="1:10" ht="12">
      <c r="A54" s="1238"/>
      <c r="B54" s="1251"/>
      <c r="C54" s="1252"/>
      <c r="D54" s="1253"/>
      <c r="E54" s="1246"/>
      <c r="F54" s="1246"/>
      <c r="G54" s="1246"/>
      <c r="H54" s="1246"/>
      <c r="I54" s="1246"/>
      <c r="J54" s="1246"/>
    </row>
    <row r="55" spans="1:10" ht="12">
      <c r="A55" s="1237" t="s">
        <v>634</v>
      </c>
      <c r="B55" s="1248" t="s">
        <v>635</v>
      </c>
      <c r="C55" s="1249"/>
      <c r="D55" s="1250"/>
      <c r="E55" s="1245">
        <f>SUM(F55+G55+H55+I55)</f>
        <v>63</v>
      </c>
      <c r="F55" s="1245">
        <v>51</v>
      </c>
      <c r="G55" s="1245"/>
      <c r="H55" s="1245">
        <v>11</v>
      </c>
      <c r="I55" s="1245">
        <v>1</v>
      </c>
      <c r="J55" s="1245"/>
    </row>
    <row r="56" spans="1:10" ht="12">
      <c r="A56" s="1238"/>
      <c r="B56" s="1251"/>
      <c r="C56" s="1252"/>
      <c r="D56" s="1253"/>
      <c r="E56" s="1246"/>
      <c r="F56" s="1246"/>
      <c r="G56" s="1246"/>
      <c r="H56" s="1246"/>
      <c r="I56" s="1246"/>
      <c r="J56" s="1246"/>
    </row>
    <row r="57" spans="1:10" ht="12">
      <c r="A57" s="1247" t="s">
        <v>636</v>
      </c>
      <c r="B57" s="1248" t="s">
        <v>637</v>
      </c>
      <c r="C57" s="1249"/>
      <c r="D57" s="1250"/>
      <c r="E57" s="1245">
        <f>SUM(F57+G57+H57+I57)</f>
        <v>31</v>
      </c>
      <c r="F57" s="1245">
        <v>26</v>
      </c>
      <c r="G57" s="1245">
        <v>1</v>
      </c>
      <c r="H57" s="1245">
        <v>4</v>
      </c>
      <c r="I57" s="1245"/>
      <c r="J57" s="1245"/>
    </row>
    <row r="58" spans="1:10" ht="12">
      <c r="A58" s="1238"/>
      <c r="B58" s="1251"/>
      <c r="C58" s="1252"/>
      <c r="D58" s="1253"/>
      <c r="E58" s="1246"/>
      <c r="F58" s="1246"/>
      <c r="G58" s="1246"/>
      <c r="H58" s="1246"/>
      <c r="I58" s="1246"/>
      <c r="J58" s="1246"/>
    </row>
    <row r="59" spans="1:10" ht="12">
      <c r="A59" s="1247" t="s">
        <v>638</v>
      </c>
      <c r="B59" s="1248" t="s">
        <v>639</v>
      </c>
      <c r="C59" s="1249"/>
      <c r="D59" s="1250"/>
      <c r="E59" s="1245">
        <f>SUM(F59+G59+H59+I59)</f>
        <v>24</v>
      </c>
      <c r="F59" s="1245">
        <v>21</v>
      </c>
      <c r="G59" s="1245"/>
      <c r="H59" s="1245">
        <v>3</v>
      </c>
      <c r="I59" s="1245"/>
      <c r="J59" s="1245"/>
    </row>
    <row r="60" spans="1:10" ht="12">
      <c r="A60" s="1238"/>
      <c r="B60" s="1251"/>
      <c r="C60" s="1252"/>
      <c r="D60" s="1253"/>
      <c r="E60" s="1246"/>
      <c r="F60" s="1246"/>
      <c r="G60" s="1246"/>
      <c r="H60" s="1246"/>
      <c r="I60" s="1246"/>
      <c r="J60" s="1246"/>
    </row>
    <row r="61" spans="1:10" ht="12">
      <c r="A61" s="1247" t="s">
        <v>640</v>
      </c>
      <c r="B61" s="1248" t="s">
        <v>641</v>
      </c>
      <c r="C61" s="1249"/>
      <c r="D61" s="1250"/>
      <c r="E61" s="1245">
        <f>SUM(F61+G61+H61+I61)</f>
        <v>15</v>
      </c>
      <c r="F61" s="1245">
        <v>13</v>
      </c>
      <c r="G61" s="1245"/>
      <c r="H61" s="1245">
        <v>2</v>
      </c>
      <c r="I61" s="1245"/>
      <c r="J61" s="1245"/>
    </row>
    <row r="62" spans="1:10" ht="12">
      <c r="A62" s="1238"/>
      <c r="B62" s="1251"/>
      <c r="C62" s="1252"/>
      <c r="D62" s="1253"/>
      <c r="E62" s="1246"/>
      <c r="F62" s="1246"/>
      <c r="G62" s="1246"/>
      <c r="H62" s="1246"/>
      <c r="I62" s="1246"/>
      <c r="J62" s="1246"/>
    </row>
    <row r="63" spans="1:10" ht="12">
      <c r="A63" s="1247" t="s">
        <v>642</v>
      </c>
      <c r="B63" s="1248" t="s">
        <v>643</v>
      </c>
      <c r="C63" s="1249"/>
      <c r="D63" s="1250"/>
      <c r="E63" s="1245">
        <f>SUM(F63+G63+H63+I63)</f>
        <v>15</v>
      </c>
      <c r="F63" s="1245">
        <v>13</v>
      </c>
      <c r="G63" s="1245"/>
      <c r="H63" s="1245">
        <v>2</v>
      </c>
      <c r="I63" s="1245"/>
      <c r="J63" s="1245"/>
    </row>
    <row r="64" spans="1:10" ht="12">
      <c r="A64" s="1238"/>
      <c r="B64" s="1251"/>
      <c r="C64" s="1252"/>
      <c r="D64" s="1253"/>
      <c r="E64" s="1246"/>
      <c r="F64" s="1246"/>
      <c r="G64" s="1246"/>
      <c r="H64" s="1246"/>
      <c r="I64" s="1246"/>
      <c r="J64" s="1246"/>
    </row>
    <row r="65" spans="1:10" ht="12">
      <c r="A65" s="1247" t="s">
        <v>644</v>
      </c>
      <c r="B65" s="1248" t="s">
        <v>645</v>
      </c>
      <c r="C65" s="1249"/>
      <c r="D65" s="1250"/>
      <c r="E65" s="1245">
        <f>SUM(F65+G65+H65+I65)</f>
        <v>15</v>
      </c>
      <c r="F65" s="1245">
        <v>13</v>
      </c>
      <c r="G65" s="1245"/>
      <c r="H65" s="1245">
        <v>2</v>
      </c>
      <c r="I65" s="1245"/>
      <c r="J65" s="1245"/>
    </row>
    <row r="66" spans="1:10" ht="12">
      <c r="A66" s="1238"/>
      <c r="B66" s="1251"/>
      <c r="C66" s="1252"/>
      <c r="D66" s="1253"/>
      <c r="E66" s="1246"/>
      <c r="F66" s="1246"/>
      <c r="G66" s="1246"/>
      <c r="H66" s="1246"/>
      <c r="I66" s="1246"/>
      <c r="J66" s="1246"/>
    </row>
    <row r="67" spans="1:10" ht="12">
      <c r="A67" s="1247" t="s">
        <v>646</v>
      </c>
      <c r="B67" s="1248" t="s">
        <v>647</v>
      </c>
      <c r="C67" s="1249"/>
      <c r="D67" s="1250"/>
      <c r="E67" s="1245">
        <f>SUM(F67+G67+H67+I67)</f>
        <v>202</v>
      </c>
      <c r="F67" s="1245">
        <v>178</v>
      </c>
      <c r="G67" s="1245">
        <v>18</v>
      </c>
      <c r="H67" s="1245">
        <v>2</v>
      </c>
      <c r="I67" s="1245">
        <v>4</v>
      </c>
      <c r="J67" s="1245"/>
    </row>
    <row r="68" spans="1:10" ht="12">
      <c r="A68" s="1238"/>
      <c r="B68" s="1251"/>
      <c r="C68" s="1252"/>
      <c r="D68" s="1253"/>
      <c r="E68" s="1246"/>
      <c r="F68" s="1246"/>
      <c r="G68" s="1246"/>
      <c r="H68" s="1246"/>
      <c r="I68" s="1246"/>
      <c r="J68" s="1246"/>
    </row>
    <row r="69" spans="1:10" ht="12">
      <c r="A69" s="1247" t="s">
        <v>648</v>
      </c>
      <c r="B69" s="1248" t="s">
        <v>649</v>
      </c>
      <c r="C69" s="1249"/>
      <c r="D69" s="1250"/>
      <c r="E69" s="1245">
        <f>SUM(F69+G69+H69+I69)</f>
        <v>124</v>
      </c>
      <c r="F69" s="1245">
        <v>75</v>
      </c>
      <c r="G69" s="1245">
        <v>1</v>
      </c>
      <c r="H69" s="1245">
        <v>48</v>
      </c>
      <c r="I69" s="1245"/>
      <c r="J69" s="1245"/>
    </row>
    <row r="70" spans="1:10" ht="12">
      <c r="A70" s="1238"/>
      <c r="B70" s="1251"/>
      <c r="C70" s="1252"/>
      <c r="D70" s="1253"/>
      <c r="E70" s="1246"/>
      <c r="F70" s="1246"/>
      <c r="G70" s="1246"/>
      <c r="H70" s="1246"/>
      <c r="I70" s="1246"/>
      <c r="J70" s="1246"/>
    </row>
    <row r="71" spans="1:10" ht="12">
      <c r="A71" s="1247" t="s">
        <v>650</v>
      </c>
      <c r="B71" s="1248" t="s">
        <v>413</v>
      </c>
      <c r="C71" s="1249"/>
      <c r="D71" s="1250"/>
      <c r="E71" s="1245">
        <f>SUM(F71+G71+H71+I71)</f>
        <v>144</v>
      </c>
      <c r="F71" s="1245">
        <v>113</v>
      </c>
      <c r="G71" s="1245">
        <v>4</v>
      </c>
      <c r="H71" s="1245">
        <v>24</v>
      </c>
      <c r="I71" s="1245">
        <v>3</v>
      </c>
      <c r="J71" s="1245"/>
    </row>
    <row r="72" spans="1:10" ht="12" customHeight="1">
      <c r="A72" s="1238"/>
      <c r="B72" s="1251"/>
      <c r="C72" s="1252"/>
      <c r="D72" s="1253"/>
      <c r="E72" s="1246"/>
      <c r="F72" s="1246"/>
      <c r="G72" s="1246"/>
      <c r="H72" s="1246"/>
      <c r="I72" s="1246"/>
      <c r="J72" s="1246"/>
    </row>
    <row r="73" spans="1:10" ht="12">
      <c r="A73" s="1247" t="s">
        <v>651</v>
      </c>
      <c r="B73" s="1248" t="s">
        <v>652</v>
      </c>
      <c r="C73" s="1249"/>
      <c r="D73" s="1250"/>
      <c r="E73" s="1245">
        <f>SUM(F73+G73+H73+I73)</f>
        <v>46</v>
      </c>
      <c r="F73" s="1245">
        <v>16</v>
      </c>
      <c r="G73" s="1245"/>
      <c r="H73" s="1245">
        <v>30</v>
      </c>
      <c r="I73" s="1245"/>
      <c r="J73" s="1245"/>
    </row>
    <row r="74" spans="1:10" ht="11.25" customHeight="1">
      <c r="A74" s="1238"/>
      <c r="B74" s="1251"/>
      <c r="C74" s="1252"/>
      <c r="D74" s="1253"/>
      <c r="E74" s="1246"/>
      <c r="F74" s="1246"/>
      <c r="G74" s="1246"/>
      <c r="H74" s="1246"/>
      <c r="I74" s="1246"/>
      <c r="J74" s="1246"/>
    </row>
    <row r="75" spans="1:10" ht="12">
      <c r="A75" s="1237"/>
      <c r="B75" s="1239" t="s">
        <v>653</v>
      </c>
      <c r="C75" s="1240"/>
      <c r="D75" s="1241"/>
      <c r="E75" s="1254">
        <f aca="true" t="shared" si="0" ref="E75:J75">SUM(E49:E74)</f>
        <v>770</v>
      </c>
      <c r="F75" s="1254">
        <f t="shared" si="0"/>
        <v>591</v>
      </c>
      <c r="G75" s="1254">
        <f t="shared" si="0"/>
        <v>24</v>
      </c>
      <c r="H75" s="1254">
        <f t="shared" si="0"/>
        <v>146</v>
      </c>
      <c r="I75" s="1254">
        <f t="shared" si="0"/>
        <v>9</v>
      </c>
      <c r="J75" s="1254">
        <f t="shared" si="0"/>
        <v>0</v>
      </c>
    </row>
    <row r="76" spans="1:10" ht="12">
      <c r="A76" s="1238"/>
      <c r="B76" s="1242"/>
      <c r="C76" s="1243"/>
      <c r="D76" s="1244"/>
      <c r="E76" s="1255"/>
      <c r="F76" s="1255"/>
      <c r="G76" s="1255"/>
      <c r="H76" s="1255"/>
      <c r="I76" s="1255"/>
      <c r="J76" s="1255"/>
    </row>
    <row r="77" spans="1:10" ht="12">
      <c r="A77" s="1237"/>
      <c r="B77" s="1239" t="s">
        <v>205</v>
      </c>
      <c r="C77" s="1240"/>
      <c r="D77" s="1241"/>
      <c r="E77" s="1254">
        <f aca="true" t="shared" si="1" ref="E77:J77">SUM(E75+E40+E38)</f>
        <v>1079</v>
      </c>
      <c r="F77" s="1254">
        <f t="shared" si="1"/>
        <v>851</v>
      </c>
      <c r="G77" s="1254">
        <f t="shared" si="1"/>
        <v>27</v>
      </c>
      <c r="H77" s="1254">
        <f t="shared" si="1"/>
        <v>192</v>
      </c>
      <c r="I77" s="1254">
        <f t="shared" si="1"/>
        <v>9</v>
      </c>
      <c r="J77" s="1254">
        <f t="shared" si="1"/>
        <v>0</v>
      </c>
    </row>
    <row r="78" spans="1:10" ht="12">
      <c r="A78" s="1238"/>
      <c r="B78" s="1242"/>
      <c r="C78" s="1243"/>
      <c r="D78" s="1244"/>
      <c r="E78" s="1255"/>
      <c r="F78" s="1255"/>
      <c r="G78" s="1255"/>
      <c r="H78" s="1255"/>
      <c r="I78" s="1255"/>
      <c r="J78" s="1255"/>
    </row>
  </sheetData>
  <sheetProtection/>
  <mergeCells count="253"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A75:A76"/>
    <mergeCell ref="B75:D76"/>
    <mergeCell ref="E75:E76"/>
    <mergeCell ref="F75:F76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40:I41"/>
    <mergeCell ref="J40:J41"/>
    <mergeCell ref="A49:A50"/>
    <mergeCell ref="B49:D50"/>
    <mergeCell ref="E49:E50"/>
    <mergeCell ref="F49:F50"/>
    <mergeCell ref="G49:G50"/>
    <mergeCell ref="H49:H50"/>
    <mergeCell ref="I49:I50"/>
    <mergeCell ref="J49:J50"/>
    <mergeCell ref="A40:A41"/>
    <mergeCell ref="B40:D41"/>
    <mergeCell ref="E40:E41"/>
    <mergeCell ref="F40:F41"/>
    <mergeCell ref="G40:G41"/>
    <mergeCell ref="H40:H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894" customWidth="1"/>
    <col min="2" max="4" width="9.125" style="894" customWidth="1"/>
    <col min="5" max="5" width="23.50390625" style="894" customWidth="1"/>
    <col min="6" max="6" width="20.875" style="894" customWidth="1"/>
    <col min="7" max="7" width="18.50390625" style="894" customWidth="1"/>
    <col min="8" max="8" width="21.125" style="894" customWidth="1"/>
    <col min="9" max="9" width="18.50390625" style="894" customWidth="1"/>
    <col min="10" max="16384" width="9.125" style="894" customWidth="1"/>
  </cols>
  <sheetData>
    <row r="2" spans="1:9" ht="15">
      <c r="A2" s="1256" t="s">
        <v>654</v>
      </c>
      <c r="B2" s="1256"/>
      <c r="C2" s="1256"/>
      <c r="D2" s="1256"/>
      <c r="E2" s="1256"/>
      <c r="F2" s="1257"/>
      <c r="G2" s="1257"/>
      <c r="H2" s="1257"/>
      <c r="I2" s="1257"/>
    </row>
    <row r="3" spans="1:9" ht="18" customHeight="1">
      <c r="A3" s="1256" t="s">
        <v>919</v>
      </c>
      <c r="B3" s="1256"/>
      <c r="C3" s="1256"/>
      <c r="D3" s="1256"/>
      <c r="E3" s="1256"/>
      <c r="F3" s="1257"/>
      <c r="G3" s="1257"/>
      <c r="H3" s="1257"/>
      <c r="I3" s="1257"/>
    </row>
    <row r="7" spans="1:9" ht="16.5" customHeight="1">
      <c r="A7" s="895"/>
      <c r="B7" s="895"/>
      <c r="C7" s="895"/>
      <c r="D7" s="895"/>
      <c r="E7" s="895"/>
      <c r="F7" s="895"/>
      <c r="G7" s="895"/>
      <c r="H7" s="895"/>
      <c r="I7" s="896" t="s">
        <v>247</v>
      </c>
    </row>
    <row r="8" spans="1:9" ht="21.75" customHeight="1">
      <c r="A8" s="1258" t="s">
        <v>377</v>
      </c>
      <c r="B8" s="1260" t="s">
        <v>655</v>
      </c>
      <c r="C8" s="1260"/>
      <c r="D8" s="1260"/>
      <c r="E8" s="1260"/>
      <c r="F8" s="1262" t="s">
        <v>656</v>
      </c>
      <c r="G8" s="1263"/>
      <c r="H8" s="1262" t="s">
        <v>657</v>
      </c>
      <c r="I8" s="1263"/>
    </row>
    <row r="9" spans="1:9" ht="27" customHeight="1">
      <c r="A9" s="1259"/>
      <c r="B9" s="1261"/>
      <c r="C9" s="1261"/>
      <c r="D9" s="1261"/>
      <c r="E9" s="1261"/>
      <c r="F9" s="897" t="s">
        <v>658</v>
      </c>
      <c r="G9" s="897" t="s">
        <v>659</v>
      </c>
      <c r="H9" s="897" t="s">
        <v>658</v>
      </c>
      <c r="I9" s="897" t="s">
        <v>659</v>
      </c>
    </row>
    <row r="10" spans="1:9" ht="21.75" customHeight="1">
      <c r="A10" s="898" t="s">
        <v>220</v>
      </c>
      <c r="B10" s="899" t="s">
        <v>660</v>
      </c>
      <c r="C10" s="900"/>
      <c r="D10" s="900"/>
      <c r="E10" s="900"/>
      <c r="F10" s="901" t="s">
        <v>661</v>
      </c>
      <c r="G10" s="902">
        <v>1000</v>
      </c>
      <c r="H10" s="903" t="s">
        <v>662</v>
      </c>
      <c r="I10" s="902">
        <v>400000</v>
      </c>
    </row>
    <row r="11" spans="1:9" ht="21.75" customHeight="1">
      <c r="A11" s="898" t="s">
        <v>221</v>
      </c>
      <c r="B11" s="899" t="s">
        <v>663</v>
      </c>
      <c r="C11" s="900"/>
      <c r="D11" s="900"/>
      <c r="E11" s="900"/>
      <c r="F11" s="901"/>
      <c r="G11" s="902">
        <v>500</v>
      </c>
      <c r="H11" s="903" t="s">
        <v>662</v>
      </c>
      <c r="I11" s="902">
        <v>135000</v>
      </c>
    </row>
    <row r="12" spans="1:9" ht="21.75" customHeight="1">
      <c r="A12" s="898" t="s">
        <v>222</v>
      </c>
      <c r="B12" s="899" t="s">
        <v>664</v>
      </c>
      <c r="C12" s="900"/>
      <c r="D12" s="900"/>
      <c r="E12" s="900"/>
      <c r="F12" s="903" t="s">
        <v>661</v>
      </c>
      <c r="G12" s="902">
        <v>120</v>
      </c>
      <c r="H12" s="903" t="s">
        <v>662</v>
      </c>
      <c r="I12" s="902">
        <v>600</v>
      </c>
    </row>
    <row r="13" spans="1:9" ht="21.75" customHeight="1">
      <c r="A13" s="898" t="s">
        <v>223</v>
      </c>
      <c r="B13" s="900" t="s">
        <v>665</v>
      </c>
      <c r="C13" s="900"/>
      <c r="D13" s="900"/>
      <c r="E13" s="900"/>
      <c r="F13" s="901"/>
      <c r="G13" s="902"/>
      <c r="H13" s="903" t="s">
        <v>666</v>
      </c>
      <c r="I13" s="902">
        <v>3507</v>
      </c>
    </row>
    <row r="14" spans="1:9" ht="21.75" customHeight="1">
      <c r="A14" s="898" t="s">
        <v>224</v>
      </c>
      <c r="B14" s="900" t="s">
        <v>667</v>
      </c>
      <c r="C14" s="900"/>
      <c r="D14" s="900"/>
      <c r="E14" s="900"/>
      <c r="F14" s="901"/>
      <c r="G14" s="902"/>
      <c r="H14" s="903" t="s">
        <v>666</v>
      </c>
      <c r="I14" s="902">
        <v>1571</v>
      </c>
    </row>
    <row r="15" spans="1:9" ht="21.75" customHeight="1">
      <c r="A15" s="904" t="s">
        <v>35</v>
      </c>
      <c r="B15" s="905" t="s">
        <v>668</v>
      </c>
      <c r="C15" s="905"/>
      <c r="D15" s="905"/>
      <c r="E15" s="905"/>
      <c r="F15" s="906"/>
      <c r="G15" s="907"/>
      <c r="H15" s="908" t="s">
        <v>669</v>
      </c>
      <c r="I15" s="907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44"/>
  <sheetViews>
    <sheetView zoomScale="75" zoomScaleNormal="75" zoomScaleSheetLayoutView="75" zoomScalePageLayoutView="0" workbookViewId="0" topLeftCell="A1">
      <pane ySplit="9" topLeftCell="A136" activePane="bottomLeft" state="frozen"/>
      <selection pane="topLeft" activeCell="A1" sqref="A1"/>
      <selection pane="bottomLeft" activeCell="H9" sqref="H9"/>
    </sheetView>
  </sheetViews>
  <sheetFormatPr defaultColWidth="9.125" defaultRowHeight="12.75"/>
  <cols>
    <col min="1" max="1" width="9.125" style="909" customWidth="1"/>
    <col min="2" max="2" width="63.50390625" style="909" customWidth="1"/>
    <col min="3" max="3" width="13.00390625" style="909" customWidth="1"/>
    <col min="4" max="4" width="13.75390625" style="909" customWidth="1"/>
    <col min="5" max="5" width="15.25390625" style="909" customWidth="1"/>
    <col min="6" max="6" width="14.875" style="909" customWidth="1"/>
    <col min="7" max="7" width="14.00390625" style="909" bestFit="1" customWidth="1"/>
    <col min="8" max="8" width="12.00390625" style="909" bestFit="1" customWidth="1"/>
    <col min="9" max="9" width="13.75390625" style="909" bestFit="1" customWidth="1"/>
    <col min="10" max="10" width="12.00390625" style="909" bestFit="1" customWidth="1"/>
    <col min="11" max="11" width="11.00390625" style="909" customWidth="1"/>
    <col min="12" max="13" width="10.50390625" style="909" customWidth="1"/>
    <col min="14" max="14" width="9.75390625" style="909" customWidth="1"/>
    <col min="15" max="16384" width="9.125" style="909" customWidth="1"/>
  </cols>
  <sheetData>
    <row r="3" spans="1:14" ht="18.75" customHeight="1">
      <c r="A3" s="1274" t="s">
        <v>670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</row>
    <row r="4" spans="1:14" ht="15">
      <c r="A4" s="910"/>
      <c r="B4" s="1275" t="s">
        <v>671</v>
      </c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910"/>
    </row>
    <row r="5" spans="1:14" ht="15">
      <c r="A5" s="910"/>
      <c r="B5" s="1275" t="s">
        <v>908</v>
      </c>
      <c r="C5" s="1275"/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910"/>
    </row>
    <row r="6" spans="2:13" ht="17.25">
      <c r="B6" s="911"/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</row>
    <row r="7" ht="12">
      <c r="N7" s="912" t="s">
        <v>497</v>
      </c>
    </row>
    <row r="8" spans="1:14" ht="32.25" customHeight="1">
      <c r="A8" s="913"/>
      <c r="B8" s="1276" t="s">
        <v>672</v>
      </c>
      <c r="C8" s="1278" t="s">
        <v>528</v>
      </c>
      <c r="D8" s="1280" t="s">
        <v>673</v>
      </c>
      <c r="E8" s="1276" t="s">
        <v>674</v>
      </c>
      <c r="F8" s="1264" t="s">
        <v>675</v>
      </c>
      <c r="G8" s="914" t="s">
        <v>676</v>
      </c>
      <c r="H8" s="1266" t="s">
        <v>677</v>
      </c>
      <c r="I8" s="1267"/>
      <c r="J8" s="1268" t="s">
        <v>678</v>
      </c>
      <c r="K8" s="1268"/>
      <c r="L8" s="1269" t="s">
        <v>679</v>
      </c>
      <c r="M8" s="1271" t="s">
        <v>680</v>
      </c>
      <c r="N8" s="1272" t="s">
        <v>681</v>
      </c>
    </row>
    <row r="9" spans="1:14" ht="52.5" customHeight="1">
      <c r="A9" s="915"/>
      <c r="B9" s="1277"/>
      <c r="C9" s="1279"/>
      <c r="D9" s="1281"/>
      <c r="E9" s="1277"/>
      <c r="F9" s="1265"/>
      <c r="G9" s="914" t="s">
        <v>682</v>
      </c>
      <c r="H9" s="916" t="s">
        <v>683</v>
      </c>
      <c r="I9" s="916" t="s">
        <v>684</v>
      </c>
      <c r="J9" s="916" t="s">
        <v>683</v>
      </c>
      <c r="K9" s="916" t="s">
        <v>685</v>
      </c>
      <c r="L9" s="1270"/>
      <c r="M9" s="1089"/>
      <c r="N9" s="1273"/>
    </row>
    <row r="10" spans="1:14" ht="21" customHeight="1">
      <c r="A10" s="917" t="s">
        <v>220</v>
      </c>
      <c r="B10" s="918" t="s">
        <v>686</v>
      </c>
      <c r="C10" s="919">
        <f>SUM(C11:C17)</f>
        <v>412170</v>
      </c>
      <c r="D10" s="920">
        <f>SUM(E10:M10)</f>
        <v>412170</v>
      </c>
      <c r="E10" s="921"/>
      <c r="F10" s="921">
        <v>412170</v>
      </c>
      <c r="G10" s="921"/>
      <c r="H10" s="921"/>
      <c r="I10" s="921"/>
      <c r="J10" s="921"/>
      <c r="K10" s="921"/>
      <c r="L10" s="921"/>
      <c r="M10" s="921">
        <f>SUM(M11:M16)</f>
        <v>0</v>
      </c>
      <c r="N10" s="922"/>
    </row>
    <row r="11" spans="1:14" ht="21" customHeight="1">
      <c r="A11" s="917"/>
      <c r="B11" s="923" t="s">
        <v>889</v>
      </c>
      <c r="C11" s="924">
        <f>SUM('3c.m.'!D26)</f>
        <v>2000</v>
      </c>
      <c r="D11" s="925"/>
      <c r="E11" s="926"/>
      <c r="F11" s="926"/>
      <c r="G11" s="926"/>
      <c r="H11" s="926"/>
      <c r="I11" s="926"/>
      <c r="J11" s="926"/>
      <c r="K11" s="926"/>
      <c r="L11" s="926"/>
      <c r="M11" s="927"/>
      <c r="N11" s="922"/>
    </row>
    <row r="12" spans="1:14" ht="21" customHeight="1">
      <c r="A12" s="917"/>
      <c r="B12" s="928" t="s">
        <v>687</v>
      </c>
      <c r="C12" s="924">
        <f>SUM('3c.m.'!D34)</f>
        <v>3000</v>
      </c>
      <c r="D12" s="925"/>
      <c r="E12" s="926"/>
      <c r="F12" s="926"/>
      <c r="G12" s="926"/>
      <c r="H12" s="926"/>
      <c r="I12" s="926"/>
      <c r="J12" s="926"/>
      <c r="K12" s="926"/>
      <c r="L12" s="926"/>
      <c r="M12" s="927"/>
      <c r="N12" s="922"/>
    </row>
    <row r="13" spans="1:14" ht="21" customHeight="1">
      <c r="A13" s="917"/>
      <c r="B13" s="929" t="s">
        <v>688</v>
      </c>
      <c r="C13" s="924">
        <f>SUM('3c.m.'!D201)</f>
        <v>10000</v>
      </c>
      <c r="D13" s="925"/>
      <c r="E13" s="926"/>
      <c r="F13" s="926"/>
      <c r="G13" s="926"/>
      <c r="H13" s="926"/>
      <c r="I13" s="926"/>
      <c r="J13" s="926"/>
      <c r="K13" s="926"/>
      <c r="L13" s="926"/>
      <c r="M13" s="927"/>
      <c r="N13" s="922"/>
    </row>
    <row r="14" spans="1:14" ht="21" customHeight="1">
      <c r="A14" s="917"/>
      <c r="B14" s="928" t="s">
        <v>689</v>
      </c>
      <c r="C14" s="924">
        <f>SUM('3c.m.'!D218)</f>
        <v>29000</v>
      </c>
      <c r="D14" s="925"/>
      <c r="E14" s="926"/>
      <c r="F14" s="926"/>
      <c r="G14" s="926"/>
      <c r="H14" s="926"/>
      <c r="I14" s="926"/>
      <c r="J14" s="926"/>
      <c r="K14" s="926"/>
      <c r="L14" s="926"/>
      <c r="M14" s="927"/>
      <c r="N14" s="922"/>
    </row>
    <row r="15" spans="1:14" ht="21" customHeight="1">
      <c r="A15" s="917"/>
      <c r="B15" s="928" t="s">
        <v>690</v>
      </c>
      <c r="C15" s="924">
        <f>SUM('3c.m.'!D226)</f>
        <v>3000</v>
      </c>
      <c r="D15" s="925"/>
      <c r="E15" s="926"/>
      <c r="F15" s="926"/>
      <c r="G15" s="926"/>
      <c r="H15" s="926"/>
      <c r="I15" s="926"/>
      <c r="J15" s="926"/>
      <c r="K15" s="926"/>
      <c r="L15" s="926"/>
      <c r="M15" s="927"/>
      <c r="N15" s="922"/>
    </row>
    <row r="16" spans="1:14" ht="21" customHeight="1">
      <c r="A16" s="917"/>
      <c r="B16" s="928" t="s">
        <v>691</v>
      </c>
      <c r="C16" s="924">
        <f>SUM('3c.m.'!D299)</f>
        <v>335170</v>
      </c>
      <c r="D16" s="925"/>
      <c r="E16" s="926"/>
      <c r="F16" s="926"/>
      <c r="G16" s="926"/>
      <c r="H16" s="926"/>
      <c r="I16" s="926"/>
      <c r="J16" s="926"/>
      <c r="K16" s="926"/>
      <c r="L16" s="926"/>
      <c r="M16" s="927"/>
      <c r="N16" s="922"/>
    </row>
    <row r="17" spans="1:14" ht="21" customHeight="1">
      <c r="A17" s="917"/>
      <c r="B17" s="928" t="s">
        <v>692</v>
      </c>
      <c r="C17" s="924">
        <f>SUM('4.mell.'!D11)</f>
        <v>30000</v>
      </c>
      <c r="D17" s="925"/>
      <c r="E17" s="926"/>
      <c r="F17" s="926"/>
      <c r="G17" s="926"/>
      <c r="H17" s="926"/>
      <c r="I17" s="926"/>
      <c r="J17" s="926"/>
      <c r="K17" s="926"/>
      <c r="L17" s="926"/>
      <c r="M17" s="927"/>
      <c r="N17" s="922"/>
    </row>
    <row r="18" spans="1:14" ht="21" customHeight="1">
      <c r="A18" s="917" t="s">
        <v>221</v>
      </c>
      <c r="B18" s="930" t="s">
        <v>693</v>
      </c>
      <c r="C18" s="920">
        <f>SUM(C19)</f>
        <v>15000</v>
      </c>
      <c r="D18" s="920">
        <f>SUM(E18:M18)</f>
        <v>15000</v>
      </c>
      <c r="E18" s="920"/>
      <c r="F18" s="920">
        <v>15000</v>
      </c>
      <c r="G18" s="920"/>
      <c r="H18" s="920"/>
      <c r="I18" s="920"/>
      <c r="J18" s="920"/>
      <c r="K18" s="920"/>
      <c r="L18" s="920"/>
      <c r="M18" s="920"/>
      <c r="N18" s="922"/>
    </row>
    <row r="19" spans="1:14" ht="21" customHeight="1">
      <c r="A19" s="917"/>
      <c r="B19" s="931" t="s">
        <v>694</v>
      </c>
      <c r="C19" s="932">
        <f>SUM('3d.m.'!D9)</f>
        <v>15000</v>
      </c>
      <c r="D19" s="932"/>
      <c r="E19" s="933"/>
      <c r="F19" s="933"/>
      <c r="G19" s="933"/>
      <c r="H19" s="933"/>
      <c r="I19" s="933"/>
      <c r="J19" s="933"/>
      <c r="K19" s="933"/>
      <c r="L19" s="933"/>
      <c r="M19" s="934"/>
      <c r="N19" s="922"/>
    </row>
    <row r="20" spans="1:14" ht="21" customHeight="1">
      <c r="A20" s="917" t="s">
        <v>222</v>
      </c>
      <c r="B20" s="930" t="s">
        <v>695</v>
      </c>
      <c r="C20" s="920">
        <f>SUM(C21)</f>
        <v>842151</v>
      </c>
      <c r="D20" s="920">
        <f>SUM(E20:M20)</f>
        <v>842151</v>
      </c>
      <c r="E20" s="933"/>
      <c r="F20" s="935">
        <v>154446</v>
      </c>
      <c r="G20" s="935">
        <v>687705</v>
      </c>
      <c r="H20" s="933"/>
      <c r="I20" s="933"/>
      <c r="J20" s="933"/>
      <c r="K20" s="933"/>
      <c r="L20" s="933"/>
      <c r="M20" s="934"/>
      <c r="N20" s="922"/>
    </row>
    <row r="21" spans="1:14" ht="21" customHeight="1">
      <c r="A21" s="917"/>
      <c r="B21" s="931" t="s">
        <v>696</v>
      </c>
      <c r="C21" s="932">
        <f>SUM('3c.m.'!D275)</f>
        <v>842151</v>
      </c>
      <c r="D21" s="932"/>
      <c r="E21" s="933"/>
      <c r="F21" s="933"/>
      <c r="G21" s="933"/>
      <c r="H21" s="933"/>
      <c r="I21" s="933"/>
      <c r="J21" s="933"/>
      <c r="K21" s="933"/>
      <c r="L21" s="933"/>
      <c r="M21" s="934"/>
      <c r="N21" s="922"/>
    </row>
    <row r="22" spans="1:14" ht="21" customHeight="1">
      <c r="A22" s="917" t="s">
        <v>223</v>
      </c>
      <c r="B22" s="930" t="s">
        <v>697</v>
      </c>
      <c r="C22" s="920">
        <f>SUM(C23)</f>
        <v>488420</v>
      </c>
      <c r="D22" s="920">
        <f>SUM(E22:N22)</f>
        <v>488420</v>
      </c>
      <c r="E22" s="935"/>
      <c r="F22" s="935">
        <v>488420</v>
      </c>
      <c r="G22" s="935"/>
      <c r="H22" s="933"/>
      <c r="I22" s="933"/>
      <c r="J22" s="933"/>
      <c r="K22" s="933"/>
      <c r="L22" s="935"/>
      <c r="M22" s="934"/>
      <c r="N22" s="936"/>
    </row>
    <row r="23" spans="1:14" ht="21" customHeight="1">
      <c r="A23" s="917"/>
      <c r="B23" s="931" t="s">
        <v>698</v>
      </c>
      <c r="C23" s="932">
        <f>SUM('3b.m.'!D39+'3b.m.'!D45)</f>
        <v>488420</v>
      </c>
      <c r="D23" s="932"/>
      <c r="E23" s="933"/>
      <c r="F23" s="933"/>
      <c r="G23" s="933"/>
      <c r="H23" s="933"/>
      <c r="I23" s="933"/>
      <c r="J23" s="933"/>
      <c r="K23" s="933"/>
      <c r="L23" s="933"/>
      <c r="M23" s="934"/>
      <c r="N23" s="922"/>
    </row>
    <row r="24" spans="1:14" ht="21" customHeight="1">
      <c r="A24" s="917" t="s">
        <v>224</v>
      </c>
      <c r="B24" s="930" t="s">
        <v>699</v>
      </c>
      <c r="C24" s="920">
        <f>SUM(C25:C37)</f>
        <v>3003890</v>
      </c>
      <c r="D24" s="920">
        <f>SUM(E24:N24)</f>
        <v>3003890</v>
      </c>
      <c r="E24" s="933"/>
      <c r="F24" s="935"/>
      <c r="G24" s="935"/>
      <c r="H24" s="933"/>
      <c r="I24" s="935">
        <v>1845095</v>
      </c>
      <c r="J24" s="933"/>
      <c r="K24" s="933"/>
      <c r="L24" s="935">
        <v>508826</v>
      </c>
      <c r="M24" s="937">
        <v>649969</v>
      </c>
      <c r="N24" s="938"/>
    </row>
    <row r="25" spans="1:14" ht="21" customHeight="1">
      <c r="A25" s="917"/>
      <c r="B25" s="931" t="s">
        <v>700</v>
      </c>
      <c r="C25" s="932">
        <f>SUM('3c.m.'!D267)</f>
        <v>191795</v>
      </c>
      <c r="D25" s="932"/>
      <c r="E25" s="933"/>
      <c r="F25" s="933"/>
      <c r="G25" s="933"/>
      <c r="H25" s="933"/>
      <c r="I25" s="933"/>
      <c r="J25" s="933"/>
      <c r="K25" s="933"/>
      <c r="L25" s="933"/>
      <c r="M25" s="934"/>
      <c r="N25" s="922"/>
    </row>
    <row r="26" spans="1:14" ht="21" customHeight="1">
      <c r="A26" s="917"/>
      <c r="B26" s="931" t="s">
        <v>701</v>
      </c>
      <c r="C26" s="932">
        <f>SUM('3c.m.'!D291)</f>
        <v>127000</v>
      </c>
      <c r="D26" s="932"/>
      <c r="E26" s="933"/>
      <c r="F26" s="933"/>
      <c r="G26" s="933"/>
      <c r="H26" s="933"/>
      <c r="I26" s="933"/>
      <c r="J26" s="933"/>
      <c r="K26" s="933"/>
      <c r="L26" s="933"/>
      <c r="M26" s="934"/>
      <c r="N26" s="922"/>
    </row>
    <row r="27" spans="1:14" ht="21" customHeight="1">
      <c r="A27" s="917"/>
      <c r="B27" s="931" t="s">
        <v>924</v>
      </c>
      <c r="C27" s="932">
        <f>SUM('4.mell.'!D19)</f>
        <v>150000</v>
      </c>
      <c r="D27" s="932"/>
      <c r="E27" s="933"/>
      <c r="F27" s="933"/>
      <c r="G27" s="933"/>
      <c r="H27" s="933"/>
      <c r="I27" s="933"/>
      <c r="J27" s="933"/>
      <c r="K27" s="933"/>
      <c r="L27" s="933"/>
      <c r="M27" s="934"/>
      <c r="N27" s="922"/>
    </row>
    <row r="28" spans="1:14" ht="21" customHeight="1">
      <c r="A28" s="917"/>
      <c r="B28" s="931" t="s">
        <v>702</v>
      </c>
      <c r="C28" s="932">
        <f>SUM('4.mell.'!D20)</f>
        <v>0</v>
      </c>
      <c r="D28" s="932"/>
      <c r="E28" s="933"/>
      <c r="F28" s="933"/>
      <c r="G28" s="933"/>
      <c r="H28" s="933"/>
      <c r="I28" s="933"/>
      <c r="J28" s="933"/>
      <c r="K28" s="933"/>
      <c r="L28" s="933"/>
      <c r="M28" s="934"/>
      <c r="N28" s="922"/>
    </row>
    <row r="29" spans="1:14" ht="21" customHeight="1">
      <c r="A29" s="917"/>
      <c r="B29" s="931" t="s">
        <v>703</v>
      </c>
      <c r="C29" s="932">
        <f>SUM('4.mell.'!D23)</f>
        <v>610000</v>
      </c>
      <c r="D29" s="932"/>
      <c r="E29" s="933"/>
      <c r="F29" s="933"/>
      <c r="G29" s="933"/>
      <c r="H29" s="933"/>
      <c r="I29" s="933"/>
      <c r="J29" s="933"/>
      <c r="K29" s="933"/>
      <c r="L29" s="933"/>
      <c r="M29" s="934"/>
      <c r="N29" s="922"/>
    </row>
    <row r="30" spans="1:14" ht="21" customHeight="1">
      <c r="A30" s="917"/>
      <c r="B30" s="931" t="s">
        <v>704</v>
      </c>
      <c r="C30" s="932">
        <f>SUM('4.mell.'!D24)</f>
        <v>420000</v>
      </c>
      <c r="D30" s="932"/>
      <c r="E30" s="933"/>
      <c r="F30" s="933"/>
      <c r="G30" s="933"/>
      <c r="H30" s="933"/>
      <c r="I30" s="933"/>
      <c r="J30" s="933"/>
      <c r="K30" s="933"/>
      <c r="L30" s="933"/>
      <c r="M30" s="934"/>
      <c r="N30" s="922"/>
    </row>
    <row r="31" spans="1:14" ht="21" customHeight="1">
      <c r="A31" s="917"/>
      <c r="B31" s="931" t="s">
        <v>705</v>
      </c>
      <c r="C31" s="932">
        <f>SUM('4.mell.'!D25)</f>
        <v>400000</v>
      </c>
      <c r="D31" s="932"/>
      <c r="E31" s="933"/>
      <c r="F31" s="933"/>
      <c r="G31" s="933"/>
      <c r="H31" s="933"/>
      <c r="I31" s="933"/>
      <c r="J31" s="933"/>
      <c r="K31" s="933"/>
      <c r="L31" s="933"/>
      <c r="M31" s="934"/>
      <c r="N31" s="922"/>
    </row>
    <row r="32" spans="1:14" ht="21" customHeight="1">
      <c r="A32" s="917"/>
      <c r="B32" s="931" t="s">
        <v>706</v>
      </c>
      <c r="C32" s="932">
        <f>SUM('4.mell.'!D26)</f>
        <v>40000</v>
      </c>
      <c r="D32" s="932"/>
      <c r="E32" s="933"/>
      <c r="F32" s="933"/>
      <c r="G32" s="933"/>
      <c r="H32" s="933"/>
      <c r="I32" s="933"/>
      <c r="J32" s="933"/>
      <c r="K32" s="933"/>
      <c r="L32" s="933"/>
      <c r="M32" s="934"/>
      <c r="N32" s="922"/>
    </row>
    <row r="33" spans="1:14" ht="21" customHeight="1">
      <c r="A33" s="917"/>
      <c r="B33" s="931" t="s">
        <v>707</v>
      </c>
      <c r="C33" s="932">
        <f>SUM('4.mell.'!D32)</f>
        <v>319740</v>
      </c>
      <c r="D33" s="932"/>
      <c r="E33" s="933"/>
      <c r="F33" s="933"/>
      <c r="G33" s="933"/>
      <c r="H33" s="933"/>
      <c r="I33" s="933"/>
      <c r="J33" s="933"/>
      <c r="K33" s="933"/>
      <c r="L33" s="933"/>
      <c r="M33" s="934"/>
      <c r="N33" s="922"/>
    </row>
    <row r="34" spans="1:14" ht="21" customHeight="1">
      <c r="A34" s="917"/>
      <c r="B34" s="931" t="s">
        <v>1133</v>
      </c>
      <c r="C34" s="932">
        <f>SUM('4.mell.'!D37)</f>
        <v>11260</v>
      </c>
      <c r="D34" s="932"/>
      <c r="E34" s="933"/>
      <c r="F34" s="933"/>
      <c r="G34" s="933"/>
      <c r="H34" s="933"/>
      <c r="I34" s="933"/>
      <c r="J34" s="933"/>
      <c r="K34" s="933"/>
      <c r="L34" s="933"/>
      <c r="M34" s="934"/>
      <c r="N34" s="922"/>
    </row>
    <row r="35" spans="1:14" ht="21" customHeight="1">
      <c r="A35" s="917"/>
      <c r="B35" s="931" t="s">
        <v>708</v>
      </c>
      <c r="C35" s="932">
        <f>SUM('4.mell.'!D46)</f>
        <v>120000</v>
      </c>
      <c r="D35" s="932"/>
      <c r="E35" s="933"/>
      <c r="F35" s="933"/>
      <c r="G35" s="933"/>
      <c r="H35" s="933"/>
      <c r="I35" s="933"/>
      <c r="J35" s="933"/>
      <c r="K35" s="933"/>
      <c r="L35" s="933"/>
      <c r="M35" s="934"/>
      <c r="N35" s="922"/>
    </row>
    <row r="36" spans="1:14" ht="21" customHeight="1">
      <c r="A36" s="917"/>
      <c r="B36" s="931" t="s">
        <v>1132</v>
      </c>
      <c r="C36" s="932">
        <f>SUM('5.mell. '!D16)</f>
        <v>23560</v>
      </c>
      <c r="D36" s="932"/>
      <c r="E36" s="933"/>
      <c r="F36" s="933"/>
      <c r="G36" s="933"/>
      <c r="H36" s="933"/>
      <c r="I36" s="933"/>
      <c r="J36" s="933"/>
      <c r="K36" s="933"/>
      <c r="L36" s="933"/>
      <c r="M36" s="934"/>
      <c r="N36" s="922"/>
    </row>
    <row r="37" spans="1:14" ht="21" customHeight="1">
      <c r="A37" s="917"/>
      <c r="B37" s="931" t="s">
        <v>709</v>
      </c>
      <c r="C37" s="932">
        <f>SUM('5.mell. '!D28)</f>
        <v>590535</v>
      </c>
      <c r="D37" s="932"/>
      <c r="E37" s="933"/>
      <c r="F37" s="933"/>
      <c r="G37" s="933"/>
      <c r="H37" s="933"/>
      <c r="I37" s="933"/>
      <c r="J37" s="933"/>
      <c r="K37" s="933"/>
      <c r="L37" s="933"/>
      <c r="M37" s="934"/>
      <c r="N37" s="922"/>
    </row>
    <row r="38" spans="1:14" ht="21" customHeight="1">
      <c r="A38" s="917" t="s">
        <v>35</v>
      </c>
      <c r="B38" s="930" t="s">
        <v>710</v>
      </c>
      <c r="C38" s="932"/>
      <c r="D38" s="920">
        <f>SUM(E38:M38)</f>
        <v>0</v>
      </c>
      <c r="E38" s="933"/>
      <c r="F38" s="933"/>
      <c r="G38" s="933"/>
      <c r="H38" s="933"/>
      <c r="I38" s="933"/>
      <c r="J38" s="933"/>
      <c r="K38" s="933"/>
      <c r="L38" s="933"/>
      <c r="M38" s="934"/>
      <c r="N38" s="922"/>
    </row>
    <row r="39" spans="1:14" ht="21" customHeight="1">
      <c r="A39" s="917" t="s">
        <v>498</v>
      </c>
      <c r="B39" s="930" t="s">
        <v>711</v>
      </c>
      <c r="C39" s="932"/>
      <c r="D39" s="920">
        <f>SUM(E39:M39)</f>
        <v>0</v>
      </c>
      <c r="E39" s="933"/>
      <c r="F39" s="933"/>
      <c r="G39" s="933"/>
      <c r="H39" s="933"/>
      <c r="I39" s="933"/>
      <c r="J39" s="933"/>
      <c r="K39" s="933"/>
      <c r="L39" s="933"/>
      <c r="M39" s="934"/>
      <c r="N39" s="922"/>
    </row>
    <row r="40" spans="1:14" ht="21" customHeight="1">
      <c r="A40" s="917" t="s">
        <v>616</v>
      </c>
      <c r="B40" s="930" t="s">
        <v>712</v>
      </c>
      <c r="C40" s="932"/>
      <c r="D40" s="920">
        <f>SUM(E40:M40)</f>
        <v>0</v>
      </c>
      <c r="E40" s="933"/>
      <c r="F40" s="933"/>
      <c r="G40" s="933"/>
      <c r="H40" s="933"/>
      <c r="I40" s="933"/>
      <c r="J40" s="933"/>
      <c r="K40" s="933"/>
      <c r="L40" s="933"/>
      <c r="M40" s="934"/>
      <c r="N40" s="922"/>
    </row>
    <row r="41" spans="1:14" ht="21" customHeight="1">
      <c r="A41" s="917" t="s">
        <v>618</v>
      </c>
      <c r="B41" s="930" t="s">
        <v>713</v>
      </c>
      <c r="C41" s="920">
        <f>SUM(C42:C45)</f>
        <v>78400</v>
      </c>
      <c r="D41" s="920">
        <f>SUM(E41:M41)</f>
        <v>78400</v>
      </c>
      <c r="E41" s="935"/>
      <c r="F41" s="935"/>
      <c r="G41" s="935">
        <v>78400</v>
      </c>
      <c r="H41" s="933"/>
      <c r="I41" s="933"/>
      <c r="J41" s="933"/>
      <c r="K41" s="933"/>
      <c r="L41" s="935"/>
      <c r="M41" s="934"/>
      <c r="N41" s="922"/>
    </row>
    <row r="42" spans="1:14" ht="21" customHeight="1">
      <c r="A42" s="917"/>
      <c r="B42" s="931" t="s">
        <v>714</v>
      </c>
      <c r="C42" s="932">
        <f>SUM('3c.m.'!D317)</f>
        <v>8000</v>
      </c>
      <c r="D42" s="932"/>
      <c r="E42" s="933"/>
      <c r="F42" s="933"/>
      <c r="G42" s="933"/>
      <c r="H42" s="933"/>
      <c r="I42" s="933"/>
      <c r="J42" s="933"/>
      <c r="K42" s="933"/>
      <c r="L42" s="933"/>
      <c r="M42" s="934"/>
      <c r="N42" s="922"/>
    </row>
    <row r="43" spans="1:14" ht="21" customHeight="1">
      <c r="A43" s="917"/>
      <c r="B43" s="931" t="s">
        <v>715</v>
      </c>
      <c r="C43" s="932">
        <f>SUM('3c.m.'!D549)</f>
        <v>400</v>
      </c>
      <c r="D43" s="932"/>
      <c r="E43" s="933"/>
      <c r="F43" s="933"/>
      <c r="G43" s="933"/>
      <c r="H43" s="933"/>
      <c r="I43" s="933"/>
      <c r="J43" s="933"/>
      <c r="K43" s="933"/>
      <c r="L43" s="933"/>
      <c r="M43" s="934"/>
      <c r="N43" s="922"/>
    </row>
    <row r="44" spans="1:14" ht="21" customHeight="1">
      <c r="A44" s="917"/>
      <c r="B44" s="931" t="s">
        <v>716</v>
      </c>
      <c r="C44" s="932">
        <f>SUM('3c.m.'!D590)</f>
        <v>10000</v>
      </c>
      <c r="D44" s="932"/>
      <c r="E44" s="933"/>
      <c r="F44" s="933"/>
      <c r="G44" s="933"/>
      <c r="H44" s="933"/>
      <c r="I44" s="933"/>
      <c r="J44" s="933"/>
      <c r="K44" s="933"/>
      <c r="L44" s="933"/>
      <c r="M44" s="934"/>
      <c r="N44" s="922"/>
    </row>
    <row r="45" spans="1:14" ht="21" customHeight="1">
      <c r="A45" s="917"/>
      <c r="B45" s="931" t="s">
        <v>717</v>
      </c>
      <c r="C45" s="932">
        <f>SUM('3c.m.'!D325)-'12.mell'!C46</f>
        <v>60000</v>
      </c>
      <c r="D45" s="932"/>
      <c r="E45" s="933"/>
      <c r="F45" s="933"/>
      <c r="G45" s="933"/>
      <c r="H45" s="933"/>
      <c r="I45" s="933"/>
      <c r="J45" s="933"/>
      <c r="K45" s="933"/>
      <c r="L45" s="933"/>
      <c r="M45" s="934"/>
      <c r="N45" s="922"/>
    </row>
    <row r="46" spans="1:14" ht="21" customHeight="1">
      <c r="A46" s="917" t="s">
        <v>620</v>
      </c>
      <c r="B46" s="930" t="s">
        <v>718</v>
      </c>
      <c r="C46" s="920">
        <f>SUM(C47:C55)</f>
        <v>1266014</v>
      </c>
      <c r="D46" s="920">
        <f>SUM(E46:N46)</f>
        <v>1266014</v>
      </c>
      <c r="E46" s="935">
        <v>744085</v>
      </c>
      <c r="F46" s="935">
        <v>439426</v>
      </c>
      <c r="G46" s="920">
        <f>SUM('2.mell'!D316)</f>
        <v>82503</v>
      </c>
      <c r="H46" s="935"/>
      <c r="I46" s="933"/>
      <c r="J46" s="935"/>
      <c r="K46" s="933"/>
      <c r="L46" s="935"/>
      <c r="M46" s="934"/>
      <c r="N46" s="922"/>
    </row>
    <row r="47" spans="1:14" ht="21" customHeight="1">
      <c r="A47" s="917"/>
      <c r="B47" s="931" t="s">
        <v>719</v>
      </c>
      <c r="C47" s="932">
        <f>SUM('2.mell'!D41)</f>
        <v>170398</v>
      </c>
      <c r="D47" s="920"/>
      <c r="E47" s="935"/>
      <c r="F47" s="933"/>
      <c r="G47" s="933"/>
      <c r="H47" s="933"/>
      <c r="I47" s="933"/>
      <c r="J47" s="933"/>
      <c r="K47" s="933"/>
      <c r="L47" s="933"/>
      <c r="M47" s="934"/>
      <c r="N47" s="922"/>
    </row>
    <row r="48" spans="1:14" ht="21" customHeight="1">
      <c r="A48" s="917"/>
      <c r="B48" s="931" t="s">
        <v>720</v>
      </c>
      <c r="C48" s="932">
        <f>SUM('2.mell'!D75)-1000</f>
        <v>190203</v>
      </c>
      <c r="D48" s="920"/>
      <c r="E48" s="935"/>
      <c r="F48" s="933"/>
      <c r="G48" s="933"/>
      <c r="H48" s="933"/>
      <c r="I48" s="933"/>
      <c r="J48" s="933"/>
      <c r="K48" s="933"/>
      <c r="L48" s="933"/>
      <c r="M48" s="934"/>
      <c r="N48" s="922"/>
    </row>
    <row r="49" spans="1:14" ht="21" customHeight="1">
      <c r="A49" s="917"/>
      <c r="B49" s="931" t="s">
        <v>721</v>
      </c>
      <c r="C49" s="932">
        <f>SUM('2.mell'!D108)</f>
        <v>94470</v>
      </c>
      <c r="D49" s="920"/>
      <c r="E49" s="935"/>
      <c r="F49" s="933"/>
      <c r="G49" s="933"/>
      <c r="H49" s="933"/>
      <c r="I49" s="933"/>
      <c r="J49" s="933"/>
      <c r="K49" s="933"/>
      <c r="L49" s="933"/>
      <c r="M49" s="934"/>
      <c r="N49" s="922"/>
    </row>
    <row r="50" spans="1:14" ht="21" customHeight="1">
      <c r="A50" s="917"/>
      <c r="B50" s="931" t="s">
        <v>722</v>
      </c>
      <c r="C50" s="932">
        <f>SUM('2.mell'!D175)</f>
        <v>138889</v>
      </c>
      <c r="D50" s="920"/>
      <c r="E50" s="935"/>
      <c r="F50" s="933"/>
      <c r="G50" s="933"/>
      <c r="H50" s="933"/>
      <c r="I50" s="933"/>
      <c r="J50" s="933"/>
      <c r="K50" s="933"/>
      <c r="L50" s="933"/>
      <c r="M50" s="934"/>
      <c r="N50" s="922"/>
    </row>
    <row r="51" spans="1:14" ht="21" customHeight="1">
      <c r="A51" s="917"/>
      <c r="B51" s="931" t="s">
        <v>723</v>
      </c>
      <c r="C51" s="932">
        <f>SUM('2.mell'!D142)</f>
        <v>313604</v>
      </c>
      <c r="D51" s="920"/>
      <c r="E51" s="935"/>
      <c r="F51" s="933"/>
      <c r="G51" s="933"/>
      <c r="H51" s="933"/>
      <c r="I51" s="933"/>
      <c r="J51" s="933"/>
      <c r="K51" s="933"/>
      <c r="L51" s="933"/>
      <c r="M51" s="934"/>
      <c r="N51" s="922"/>
    </row>
    <row r="52" spans="1:14" ht="21" customHeight="1">
      <c r="A52" s="917"/>
      <c r="B52" s="931" t="s">
        <v>724</v>
      </c>
      <c r="C52" s="932">
        <f>SUM('2.mell'!D208)</f>
        <v>130653</v>
      </c>
      <c r="D52" s="920"/>
      <c r="E52" s="935"/>
      <c r="F52" s="933"/>
      <c r="G52" s="933"/>
      <c r="H52" s="933"/>
      <c r="I52" s="933"/>
      <c r="J52" s="933"/>
      <c r="K52" s="933"/>
      <c r="L52" s="933"/>
      <c r="M52" s="934"/>
      <c r="N52" s="922"/>
    </row>
    <row r="53" spans="1:14" ht="21" customHeight="1">
      <c r="A53" s="917"/>
      <c r="B53" s="931" t="s">
        <v>725</v>
      </c>
      <c r="C53" s="932">
        <f>SUM('2.mell'!D239)</f>
        <v>78055</v>
      </c>
      <c r="D53" s="920"/>
      <c r="E53" s="935"/>
      <c r="F53" s="933"/>
      <c r="G53" s="933"/>
      <c r="H53" s="933"/>
      <c r="I53" s="933"/>
      <c r="J53" s="933"/>
      <c r="K53" s="933"/>
      <c r="L53" s="933"/>
      <c r="M53" s="934"/>
      <c r="N53" s="922"/>
    </row>
    <row r="54" spans="1:14" ht="21" customHeight="1">
      <c r="A54" s="917"/>
      <c r="B54" s="931" t="s">
        <v>726</v>
      </c>
      <c r="C54" s="932">
        <f>SUM('2.mell'!D270)</f>
        <v>73080</v>
      </c>
      <c r="D54" s="920"/>
      <c r="E54" s="935"/>
      <c r="F54" s="933"/>
      <c r="G54" s="933"/>
      <c r="H54" s="933"/>
      <c r="I54" s="933"/>
      <c r="J54" s="933"/>
      <c r="K54" s="933"/>
      <c r="L54" s="933"/>
      <c r="M54" s="934"/>
      <c r="N54" s="922"/>
    </row>
    <row r="55" spans="1:14" ht="21" customHeight="1">
      <c r="A55" s="917"/>
      <c r="B55" s="931" t="s">
        <v>727</v>
      </c>
      <c r="C55" s="932">
        <f>SUM('2.mell'!D301)</f>
        <v>76662</v>
      </c>
      <c r="D55" s="920"/>
      <c r="E55" s="935"/>
      <c r="F55" s="933"/>
      <c r="G55" s="933"/>
      <c r="H55" s="933"/>
      <c r="I55" s="933"/>
      <c r="J55" s="933"/>
      <c r="K55" s="933"/>
      <c r="L55" s="933"/>
      <c r="M55" s="934"/>
      <c r="N55" s="922"/>
    </row>
    <row r="56" spans="1:14" ht="21" customHeight="1">
      <c r="A56" s="917" t="s">
        <v>622</v>
      </c>
      <c r="B56" s="930" t="s">
        <v>728</v>
      </c>
      <c r="C56" s="920">
        <f>SUM(C57:C72)</f>
        <v>78233</v>
      </c>
      <c r="D56" s="920">
        <f>SUM(E56:N56)</f>
        <v>78233</v>
      </c>
      <c r="E56" s="935"/>
      <c r="F56" s="935"/>
      <c r="G56" s="935">
        <v>78233</v>
      </c>
      <c r="H56" s="935"/>
      <c r="I56" s="933"/>
      <c r="J56" s="933"/>
      <c r="K56" s="933"/>
      <c r="L56" s="935"/>
      <c r="M56" s="934"/>
      <c r="N56" s="922"/>
    </row>
    <row r="57" spans="1:14" ht="21" customHeight="1">
      <c r="A57" s="939"/>
      <c r="B57" s="931" t="s">
        <v>729</v>
      </c>
      <c r="C57" s="932">
        <f>SUM('3c.m.'!D43)</f>
        <v>21500</v>
      </c>
      <c r="D57" s="932"/>
      <c r="E57" s="933"/>
      <c r="F57" s="933"/>
      <c r="G57" s="933"/>
      <c r="H57" s="933"/>
      <c r="I57" s="933"/>
      <c r="J57" s="933"/>
      <c r="K57" s="933"/>
      <c r="L57" s="933"/>
      <c r="M57" s="934"/>
      <c r="N57" s="922"/>
    </row>
    <row r="58" spans="1:14" ht="21" customHeight="1">
      <c r="A58" s="939"/>
      <c r="B58" s="931" t="s">
        <v>730</v>
      </c>
      <c r="C58" s="932">
        <f>SUM('3c.m.'!D333)</f>
        <v>1500</v>
      </c>
      <c r="D58" s="932"/>
      <c r="E58" s="933"/>
      <c r="F58" s="933"/>
      <c r="G58" s="933"/>
      <c r="H58" s="933"/>
      <c r="I58" s="933"/>
      <c r="J58" s="933"/>
      <c r="K58" s="933"/>
      <c r="L58" s="933"/>
      <c r="M58" s="934"/>
      <c r="N58" s="922"/>
    </row>
    <row r="59" spans="1:14" ht="21" customHeight="1">
      <c r="A59" s="939"/>
      <c r="B59" s="931" t="s">
        <v>731</v>
      </c>
      <c r="C59" s="932">
        <f>SUM('3c.m.'!D342)</f>
        <v>500</v>
      </c>
      <c r="D59" s="932"/>
      <c r="E59" s="933"/>
      <c r="F59" s="933"/>
      <c r="G59" s="933"/>
      <c r="H59" s="933"/>
      <c r="I59" s="933"/>
      <c r="J59" s="933"/>
      <c r="K59" s="933"/>
      <c r="L59" s="933"/>
      <c r="M59" s="934"/>
      <c r="N59" s="922"/>
    </row>
    <row r="60" spans="1:14" ht="21" customHeight="1">
      <c r="A60" s="939"/>
      <c r="B60" s="931" t="s">
        <v>732</v>
      </c>
      <c r="C60" s="932">
        <f>SUM('3c.m.'!D378)</f>
        <v>2600</v>
      </c>
      <c r="D60" s="932"/>
      <c r="E60" s="933"/>
      <c r="F60" s="933"/>
      <c r="G60" s="933"/>
      <c r="H60" s="933"/>
      <c r="I60" s="933"/>
      <c r="J60" s="933"/>
      <c r="K60" s="933"/>
      <c r="L60" s="933"/>
      <c r="M60" s="934"/>
      <c r="N60" s="922"/>
    </row>
    <row r="61" spans="1:14" ht="21" customHeight="1">
      <c r="A61" s="939"/>
      <c r="B61" s="931" t="s">
        <v>733</v>
      </c>
      <c r="C61" s="932">
        <f>SUM('3c.m.'!D386)</f>
        <v>2000</v>
      </c>
      <c r="D61" s="932"/>
      <c r="E61" s="933"/>
      <c r="F61" s="933"/>
      <c r="G61" s="933"/>
      <c r="H61" s="933"/>
      <c r="I61" s="933"/>
      <c r="J61" s="933"/>
      <c r="K61" s="933"/>
      <c r="L61" s="933"/>
      <c r="M61" s="934"/>
      <c r="N61" s="922"/>
    </row>
    <row r="62" spans="1:14" ht="21" customHeight="1">
      <c r="A62" s="939"/>
      <c r="B62" s="931" t="s">
        <v>734</v>
      </c>
      <c r="C62" s="932">
        <f>SUM('3c.m.'!D402)</f>
        <v>20000</v>
      </c>
      <c r="D62" s="932"/>
      <c r="E62" s="933"/>
      <c r="F62" s="933"/>
      <c r="G62" s="933"/>
      <c r="H62" s="933"/>
      <c r="I62" s="933"/>
      <c r="J62" s="933"/>
      <c r="K62" s="933"/>
      <c r="L62" s="933"/>
      <c r="M62" s="934"/>
      <c r="N62" s="922"/>
    </row>
    <row r="63" spans="1:14" ht="21" customHeight="1">
      <c r="A63" s="939"/>
      <c r="B63" s="931" t="s">
        <v>735</v>
      </c>
      <c r="C63" s="932">
        <f>SUM('3c.m.'!D451)</f>
        <v>800</v>
      </c>
      <c r="D63" s="932"/>
      <c r="E63" s="933"/>
      <c r="F63" s="933"/>
      <c r="G63" s="933"/>
      <c r="H63" s="933"/>
      <c r="I63" s="933"/>
      <c r="J63" s="933"/>
      <c r="K63" s="933"/>
      <c r="L63" s="933"/>
      <c r="M63" s="934"/>
      <c r="N63" s="922"/>
    </row>
    <row r="64" spans="1:14" ht="21" customHeight="1">
      <c r="A64" s="939"/>
      <c r="B64" s="931" t="s">
        <v>736</v>
      </c>
      <c r="C64" s="932">
        <f>SUM('3c.m.'!D460)</f>
        <v>2040</v>
      </c>
      <c r="D64" s="932"/>
      <c r="E64" s="933"/>
      <c r="F64" s="933"/>
      <c r="G64" s="933"/>
      <c r="H64" s="933"/>
      <c r="I64" s="933"/>
      <c r="J64" s="933"/>
      <c r="K64" s="933"/>
      <c r="L64" s="933"/>
      <c r="M64" s="934"/>
      <c r="N64" s="922"/>
    </row>
    <row r="65" spans="1:14" ht="21" customHeight="1">
      <c r="A65" s="939"/>
      <c r="B65" s="931" t="s">
        <v>737</v>
      </c>
      <c r="C65" s="932">
        <f>SUM('3c.m.'!D476)</f>
        <v>9000</v>
      </c>
      <c r="D65" s="932"/>
      <c r="E65" s="933"/>
      <c r="F65" s="933"/>
      <c r="G65" s="933"/>
      <c r="H65" s="933"/>
      <c r="I65" s="933"/>
      <c r="J65" s="933"/>
      <c r="K65" s="933"/>
      <c r="L65" s="933"/>
      <c r="M65" s="934"/>
      <c r="N65" s="922"/>
    </row>
    <row r="66" spans="1:14" ht="21" customHeight="1">
      <c r="A66" s="939"/>
      <c r="B66" s="931" t="s">
        <v>738</v>
      </c>
      <c r="C66" s="932">
        <f>SUM('3c.m.'!D484)</f>
        <v>7000</v>
      </c>
      <c r="D66" s="932"/>
      <c r="E66" s="933"/>
      <c r="F66" s="933"/>
      <c r="G66" s="933"/>
      <c r="H66" s="933"/>
      <c r="I66" s="933"/>
      <c r="J66" s="933"/>
      <c r="K66" s="933"/>
      <c r="L66" s="933"/>
      <c r="M66" s="934"/>
      <c r="N66" s="922"/>
    </row>
    <row r="67" spans="1:14" ht="21" customHeight="1">
      <c r="A67" s="939"/>
      <c r="B67" s="931" t="s">
        <v>739</v>
      </c>
      <c r="C67" s="932">
        <f>SUM('3c.m.'!D492)</f>
        <v>1500</v>
      </c>
      <c r="D67" s="932"/>
      <c r="E67" s="933"/>
      <c r="F67" s="933"/>
      <c r="G67" s="933"/>
      <c r="H67" s="933"/>
      <c r="I67" s="933"/>
      <c r="J67" s="933"/>
      <c r="K67" s="933"/>
      <c r="L67" s="933"/>
      <c r="M67" s="934"/>
      <c r="N67" s="922"/>
    </row>
    <row r="68" spans="1:14" ht="21" customHeight="1">
      <c r="A68" s="939"/>
      <c r="B68" s="931" t="s">
        <v>740</v>
      </c>
      <c r="C68" s="932">
        <f>SUM('3c.m.'!D501)</f>
        <v>880</v>
      </c>
      <c r="D68" s="932"/>
      <c r="E68" s="933"/>
      <c r="F68" s="933"/>
      <c r="G68" s="933"/>
      <c r="H68" s="933"/>
      <c r="I68" s="933"/>
      <c r="J68" s="933"/>
      <c r="K68" s="933"/>
      <c r="L68" s="933"/>
      <c r="M68" s="934"/>
      <c r="N68" s="922"/>
    </row>
    <row r="69" spans="1:14" ht="21" customHeight="1">
      <c r="A69" s="939"/>
      <c r="B69" s="931" t="s">
        <v>741</v>
      </c>
      <c r="C69" s="932">
        <f>SUM('3c.m.'!D525)</f>
        <v>300</v>
      </c>
      <c r="D69" s="932"/>
      <c r="E69" s="933"/>
      <c r="F69" s="933"/>
      <c r="G69" s="933"/>
      <c r="H69" s="933"/>
      <c r="I69" s="933"/>
      <c r="J69" s="933"/>
      <c r="K69" s="933"/>
      <c r="L69" s="933"/>
      <c r="M69" s="934"/>
      <c r="N69" s="922"/>
    </row>
    <row r="70" spans="1:14" ht="21" customHeight="1">
      <c r="A70" s="939"/>
      <c r="B70" s="931" t="s">
        <v>742</v>
      </c>
      <c r="C70" s="932">
        <f>SUM('3c.m.'!D533)</f>
        <v>3733</v>
      </c>
      <c r="D70" s="932"/>
      <c r="E70" s="933"/>
      <c r="F70" s="933"/>
      <c r="G70" s="933"/>
      <c r="H70" s="933"/>
      <c r="I70" s="933"/>
      <c r="J70" s="933"/>
      <c r="K70" s="933"/>
      <c r="L70" s="933"/>
      <c r="M70" s="934"/>
      <c r="N70" s="922"/>
    </row>
    <row r="71" spans="1:14" ht="21" customHeight="1">
      <c r="A71" s="939"/>
      <c r="B71" s="931" t="s">
        <v>743</v>
      </c>
      <c r="C71" s="932">
        <f>SUM('3c.m.'!D541)</f>
        <v>2000</v>
      </c>
      <c r="D71" s="932"/>
      <c r="E71" s="933"/>
      <c r="F71" s="933"/>
      <c r="G71" s="933"/>
      <c r="H71" s="933"/>
      <c r="I71" s="933"/>
      <c r="J71" s="933"/>
      <c r="K71" s="933"/>
      <c r="L71" s="933"/>
      <c r="M71" s="934"/>
      <c r="N71" s="922"/>
    </row>
    <row r="72" spans="1:14" ht="21" customHeight="1">
      <c r="A72" s="939"/>
      <c r="B72" s="931" t="s">
        <v>922</v>
      </c>
      <c r="C72" s="932">
        <f>SUM('3c.m.'!D557)</f>
        <v>2880</v>
      </c>
      <c r="D72" s="932"/>
      <c r="E72" s="933"/>
      <c r="F72" s="933"/>
      <c r="G72" s="933"/>
      <c r="H72" s="933"/>
      <c r="I72" s="933"/>
      <c r="J72" s="933"/>
      <c r="K72" s="933"/>
      <c r="L72" s="933"/>
      <c r="M72" s="934"/>
      <c r="N72" s="922"/>
    </row>
    <row r="73" spans="1:14" ht="21" customHeight="1">
      <c r="A73" s="917" t="s">
        <v>624</v>
      </c>
      <c r="B73" s="930" t="s">
        <v>744</v>
      </c>
      <c r="C73" s="920">
        <f>SUM(C74:C75)</f>
        <v>2027</v>
      </c>
      <c r="D73" s="920">
        <f>SUM(E73:N74)</f>
        <v>2027</v>
      </c>
      <c r="E73" s="933"/>
      <c r="F73" s="933"/>
      <c r="G73" s="935">
        <v>2027</v>
      </c>
      <c r="H73" s="933"/>
      <c r="I73" s="933"/>
      <c r="J73" s="933"/>
      <c r="K73" s="933"/>
      <c r="L73" s="933"/>
      <c r="M73" s="934"/>
      <c r="N73" s="922"/>
    </row>
    <row r="74" spans="1:14" ht="21" customHeight="1">
      <c r="A74" s="917"/>
      <c r="B74" s="931" t="s">
        <v>745</v>
      </c>
      <c r="C74" s="932">
        <f>SUM('3c.m.'!D509)</f>
        <v>1000</v>
      </c>
      <c r="D74" s="932"/>
      <c r="E74" s="933"/>
      <c r="F74" s="933"/>
      <c r="G74" s="933"/>
      <c r="H74" s="933"/>
      <c r="I74" s="933"/>
      <c r="J74" s="933"/>
      <c r="K74" s="933"/>
      <c r="L74" s="933"/>
      <c r="M74" s="934"/>
      <c r="N74" s="922"/>
    </row>
    <row r="75" spans="1:14" ht="21" customHeight="1">
      <c r="A75" s="917"/>
      <c r="B75" s="931" t="s">
        <v>746</v>
      </c>
      <c r="C75" s="932">
        <f>SUM('3c.m.'!D517)</f>
        <v>1027</v>
      </c>
      <c r="D75" s="932"/>
      <c r="E75" s="933"/>
      <c r="F75" s="933"/>
      <c r="G75" s="933"/>
      <c r="H75" s="933"/>
      <c r="I75" s="933"/>
      <c r="J75" s="933"/>
      <c r="K75" s="933"/>
      <c r="L75" s="933"/>
      <c r="M75" s="934"/>
      <c r="N75" s="922"/>
    </row>
    <row r="76" spans="1:14" ht="21" customHeight="1">
      <c r="A76" s="917" t="s">
        <v>626</v>
      </c>
      <c r="B76" s="930" t="s">
        <v>747</v>
      </c>
      <c r="C76" s="920">
        <f>SUM(C77:C86)</f>
        <v>152500</v>
      </c>
      <c r="D76" s="920">
        <f>SUM(E76:N76)</f>
        <v>152500</v>
      </c>
      <c r="E76" s="935">
        <v>147078</v>
      </c>
      <c r="F76" s="935">
        <v>5422</v>
      </c>
      <c r="G76" s="935"/>
      <c r="H76" s="933"/>
      <c r="I76" s="933"/>
      <c r="J76" s="933"/>
      <c r="K76" s="933"/>
      <c r="L76" s="935"/>
      <c r="M76" s="934"/>
      <c r="N76" s="922"/>
    </row>
    <row r="77" spans="1:14" ht="21" customHeight="1">
      <c r="A77" s="939"/>
      <c r="B77" s="931" t="s">
        <v>748</v>
      </c>
      <c r="C77" s="932">
        <f>SUM('3c.m.'!D753)</f>
        <v>3000</v>
      </c>
      <c r="D77" s="932"/>
      <c r="E77" s="933"/>
      <c r="F77" s="933"/>
      <c r="G77" s="933"/>
      <c r="H77" s="933"/>
      <c r="I77" s="933"/>
      <c r="J77" s="933"/>
      <c r="K77" s="933"/>
      <c r="L77" s="933"/>
      <c r="M77" s="934"/>
      <c r="N77" s="922"/>
    </row>
    <row r="78" spans="1:14" ht="21" customHeight="1">
      <c r="A78" s="939"/>
      <c r="B78" s="931" t="s">
        <v>749</v>
      </c>
      <c r="C78" s="932">
        <f>SUM('3c.m.'!D761)</f>
        <v>2000</v>
      </c>
      <c r="D78" s="932"/>
      <c r="E78" s="933"/>
      <c r="F78" s="933"/>
      <c r="G78" s="933"/>
      <c r="H78" s="933"/>
      <c r="I78" s="933"/>
      <c r="J78" s="933"/>
      <c r="K78" s="933"/>
      <c r="L78" s="933"/>
      <c r="M78" s="934"/>
      <c r="N78" s="922"/>
    </row>
    <row r="79" spans="1:14" ht="21" customHeight="1">
      <c r="A79" s="939"/>
      <c r="B79" s="931" t="s">
        <v>750</v>
      </c>
      <c r="C79" s="932">
        <f>SUM('3c.m.'!D769)</f>
        <v>100</v>
      </c>
      <c r="D79" s="932"/>
      <c r="E79" s="933"/>
      <c r="F79" s="933"/>
      <c r="G79" s="933"/>
      <c r="H79" s="933"/>
      <c r="I79" s="933"/>
      <c r="J79" s="933"/>
      <c r="K79" s="933"/>
      <c r="L79" s="933"/>
      <c r="M79" s="934"/>
      <c r="N79" s="922"/>
    </row>
    <row r="80" spans="1:14" ht="21" customHeight="1">
      <c r="A80" s="939"/>
      <c r="B80" s="931" t="s">
        <v>751</v>
      </c>
      <c r="C80" s="932">
        <f>SUM('3c.m.'!D777)</f>
        <v>5000</v>
      </c>
      <c r="D80" s="932"/>
      <c r="E80" s="933"/>
      <c r="F80" s="933"/>
      <c r="G80" s="933"/>
      <c r="H80" s="933"/>
      <c r="I80" s="933"/>
      <c r="J80" s="933"/>
      <c r="K80" s="933"/>
      <c r="L80" s="933"/>
      <c r="M80" s="934"/>
      <c r="N80" s="922"/>
    </row>
    <row r="81" spans="1:14" ht="21" customHeight="1">
      <c r="A81" s="939"/>
      <c r="B81" s="931" t="s">
        <v>752</v>
      </c>
      <c r="C81" s="932">
        <f>SUM('3c.m.'!D785)</f>
        <v>5000</v>
      </c>
      <c r="D81" s="932"/>
      <c r="E81" s="933"/>
      <c r="F81" s="933"/>
      <c r="G81" s="933"/>
      <c r="H81" s="933"/>
      <c r="I81" s="933"/>
      <c r="J81" s="933"/>
      <c r="K81" s="933"/>
      <c r="L81" s="933"/>
      <c r="M81" s="934"/>
      <c r="N81" s="922"/>
    </row>
    <row r="82" spans="1:14" ht="21" customHeight="1">
      <c r="A82" s="939"/>
      <c r="B82" s="931" t="s">
        <v>753</v>
      </c>
      <c r="C82" s="932">
        <f>SUM('3c.m.'!D794)</f>
        <v>3000</v>
      </c>
      <c r="D82" s="932"/>
      <c r="E82" s="933"/>
      <c r="F82" s="933"/>
      <c r="G82" s="933"/>
      <c r="H82" s="933"/>
      <c r="I82" s="933"/>
      <c r="J82" s="933"/>
      <c r="K82" s="933"/>
      <c r="L82" s="933"/>
      <c r="M82" s="934"/>
      <c r="N82" s="922"/>
    </row>
    <row r="83" spans="1:14" ht="21" customHeight="1">
      <c r="A83" s="939"/>
      <c r="B83" s="931" t="s">
        <v>754</v>
      </c>
      <c r="C83" s="932">
        <f>SUM('3c.m.'!D802)</f>
        <v>3000</v>
      </c>
      <c r="D83" s="932"/>
      <c r="E83" s="933"/>
      <c r="F83" s="933"/>
      <c r="G83" s="933"/>
      <c r="H83" s="933"/>
      <c r="I83" s="933"/>
      <c r="J83" s="933"/>
      <c r="K83" s="933"/>
      <c r="L83" s="933"/>
      <c r="M83" s="934"/>
      <c r="N83" s="922"/>
    </row>
    <row r="84" spans="1:14" ht="21" customHeight="1">
      <c r="A84" s="939"/>
      <c r="B84" s="931" t="s">
        <v>755</v>
      </c>
      <c r="C84" s="932">
        <f>SUM('3c.m.'!D810)</f>
        <v>1500</v>
      </c>
      <c r="D84" s="932"/>
      <c r="E84" s="933"/>
      <c r="F84" s="933"/>
      <c r="G84" s="933"/>
      <c r="H84" s="933"/>
      <c r="I84" s="933"/>
      <c r="J84" s="933"/>
      <c r="K84" s="933"/>
      <c r="L84" s="933"/>
      <c r="M84" s="934"/>
      <c r="N84" s="922"/>
    </row>
    <row r="85" spans="1:14" ht="21" customHeight="1">
      <c r="A85" s="939"/>
      <c r="B85" s="931" t="s">
        <v>756</v>
      </c>
      <c r="C85" s="932">
        <f>SUM('3d.m.'!D21)</f>
        <v>5000</v>
      </c>
      <c r="D85" s="932"/>
      <c r="E85" s="933"/>
      <c r="F85" s="933"/>
      <c r="G85" s="933"/>
      <c r="H85" s="933"/>
      <c r="I85" s="933"/>
      <c r="J85" s="933"/>
      <c r="K85" s="933"/>
      <c r="L85" s="933"/>
      <c r="M85" s="934"/>
      <c r="N85" s="922"/>
    </row>
    <row r="86" spans="1:14" ht="21" customHeight="1">
      <c r="A86" s="939"/>
      <c r="B86" s="931" t="s">
        <v>757</v>
      </c>
      <c r="C86" s="932">
        <f>SUM('3d.m.'!D30)</f>
        <v>124900</v>
      </c>
      <c r="D86" s="932"/>
      <c r="E86" s="933"/>
      <c r="F86" s="933"/>
      <c r="G86" s="933"/>
      <c r="H86" s="933"/>
      <c r="I86" s="933"/>
      <c r="J86" s="933"/>
      <c r="K86" s="933"/>
      <c r="L86" s="933"/>
      <c r="M86" s="934"/>
      <c r="N86" s="922"/>
    </row>
    <row r="87" spans="1:14" ht="21" customHeight="1">
      <c r="A87" s="917" t="s">
        <v>628</v>
      </c>
      <c r="B87" s="930" t="s">
        <v>758</v>
      </c>
      <c r="C87" s="920">
        <f>SUM(C88:C101)</f>
        <v>1784810</v>
      </c>
      <c r="D87" s="920">
        <f>SUM(E87:N88)</f>
        <v>1784810</v>
      </c>
      <c r="E87" s="933"/>
      <c r="F87" s="935">
        <v>1116239</v>
      </c>
      <c r="G87" s="935">
        <v>321490</v>
      </c>
      <c r="H87" s="935"/>
      <c r="I87" s="935"/>
      <c r="J87" s="933"/>
      <c r="K87" s="933"/>
      <c r="L87" s="935"/>
      <c r="M87" s="937">
        <v>347081</v>
      </c>
      <c r="N87" s="940"/>
    </row>
    <row r="88" spans="1:14" ht="21" customHeight="1">
      <c r="A88" s="939"/>
      <c r="B88" s="931" t="s">
        <v>759</v>
      </c>
      <c r="C88" s="932">
        <f>SUM('3c.m.'!D53)</f>
        <v>480000</v>
      </c>
      <c r="D88" s="932"/>
      <c r="E88" s="933"/>
      <c r="F88" s="933"/>
      <c r="G88" s="933"/>
      <c r="H88" s="933"/>
      <c r="I88" s="933"/>
      <c r="J88" s="933"/>
      <c r="K88" s="933"/>
      <c r="L88" s="933"/>
      <c r="M88" s="934"/>
      <c r="N88" s="922"/>
    </row>
    <row r="89" spans="1:14" ht="21" customHeight="1">
      <c r="A89" s="939"/>
      <c r="B89" s="931" t="s">
        <v>760</v>
      </c>
      <c r="C89" s="932">
        <f>SUM('3c.m.'!D60:D61)</f>
        <v>19900</v>
      </c>
      <c r="D89" s="932"/>
      <c r="E89" s="933"/>
      <c r="F89" s="933"/>
      <c r="G89" s="933"/>
      <c r="H89" s="933"/>
      <c r="I89" s="933"/>
      <c r="J89" s="933"/>
      <c r="K89" s="933"/>
      <c r="L89" s="933"/>
      <c r="M89" s="934"/>
      <c r="N89" s="922"/>
    </row>
    <row r="90" spans="1:14" ht="21" customHeight="1">
      <c r="A90" s="939"/>
      <c r="B90" s="931" t="s">
        <v>761</v>
      </c>
      <c r="C90" s="932">
        <f>SUM('3c.m.'!D69)</f>
        <v>110000</v>
      </c>
      <c r="D90" s="932"/>
      <c r="E90" s="933"/>
      <c r="F90" s="933"/>
      <c r="G90" s="933"/>
      <c r="H90" s="933"/>
      <c r="I90" s="933"/>
      <c r="J90" s="933"/>
      <c r="K90" s="933"/>
      <c r="L90" s="933"/>
      <c r="M90" s="934"/>
      <c r="N90" s="922"/>
    </row>
    <row r="91" spans="1:14" ht="21" customHeight="1">
      <c r="A91" s="939"/>
      <c r="B91" s="928" t="s">
        <v>762</v>
      </c>
      <c r="C91" s="932">
        <f>SUM('3c.m.'!D78)</f>
        <v>5000</v>
      </c>
      <c r="D91" s="932"/>
      <c r="E91" s="933"/>
      <c r="F91" s="933"/>
      <c r="G91" s="933"/>
      <c r="H91" s="933"/>
      <c r="I91" s="933"/>
      <c r="J91" s="933"/>
      <c r="K91" s="933"/>
      <c r="L91" s="933"/>
      <c r="M91" s="934"/>
      <c r="N91" s="922"/>
    </row>
    <row r="92" spans="1:14" ht="21" customHeight="1">
      <c r="A92" s="939"/>
      <c r="B92" s="928" t="s">
        <v>763</v>
      </c>
      <c r="C92" s="932">
        <f>SUM('3c.m.'!D86)</f>
        <v>20000</v>
      </c>
      <c r="D92" s="932"/>
      <c r="E92" s="933"/>
      <c r="F92" s="933"/>
      <c r="G92" s="933"/>
      <c r="H92" s="933"/>
      <c r="I92" s="933"/>
      <c r="J92" s="933"/>
      <c r="K92" s="933"/>
      <c r="L92" s="933"/>
      <c r="M92" s="934"/>
      <c r="N92" s="922"/>
    </row>
    <row r="93" spans="1:14" ht="21" customHeight="1">
      <c r="A93" s="939"/>
      <c r="B93" s="928" t="s">
        <v>764</v>
      </c>
      <c r="C93" s="932">
        <f>SUM('3c.m.'!D94)</f>
        <v>10000</v>
      </c>
      <c r="D93" s="932"/>
      <c r="E93" s="933"/>
      <c r="F93" s="933"/>
      <c r="G93" s="933"/>
      <c r="H93" s="933"/>
      <c r="I93" s="933"/>
      <c r="J93" s="933"/>
      <c r="K93" s="933"/>
      <c r="L93" s="933"/>
      <c r="M93" s="934"/>
      <c r="N93" s="922"/>
    </row>
    <row r="94" spans="1:14" ht="21" customHeight="1">
      <c r="A94" s="939"/>
      <c r="B94" s="928" t="s">
        <v>765</v>
      </c>
      <c r="C94" s="932">
        <f>SUM('3c.m.'!D102)</f>
        <v>15000</v>
      </c>
      <c r="D94" s="932"/>
      <c r="E94" s="933"/>
      <c r="F94" s="933"/>
      <c r="G94" s="933"/>
      <c r="H94" s="933"/>
      <c r="I94" s="933"/>
      <c r="J94" s="933"/>
      <c r="K94" s="933"/>
      <c r="L94" s="933"/>
      <c r="M94" s="934"/>
      <c r="N94" s="922"/>
    </row>
    <row r="95" spans="1:14" ht="21" customHeight="1">
      <c r="A95" s="939"/>
      <c r="B95" s="928" t="s">
        <v>766</v>
      </c>
      <c r="C95" s="932">
        <f>SUM('3c.m.'!D110)</f>
        <v>4000</v>
      </c>
      <c r="D95" s="932"/>
      <c r="E95" s="933"/>
      <c r="F95" s="933"/>
      <c r="G95" s="933"/>
      <c r="H95" s="933"/>
      <c r="I95" s="933"/>
      <c r="J95" s="933"/>
      <c r="K95" s="933"/>
      <c r="L95" s="933"/>
      <c r="M95" s="934"/>
      <c r="N95" s="922"/>
    </row>
    <row r="96" spans="1:14" ht="21" customHeight="1">
      <c r="A96" s="939"/>
      <c r="B96" s="928" t="s">
        <v>767</v>
      </c>
      <c r="C96" s="932">
        <f>SUM('3c.m.'!D283)</f>
        <v>630910</v>
      </c>
      <c r="D96" s="932"/>
      <c r="E96" s="933"/>
      <c r="F96" s="933"/>
      <c r="G96" s="933"/>
      <c r="H96" s="933"/>
      <c r="I96" s="933"/>
      <c r="J96" s="933"/>
      <c r="K96" s="933"/>
      <c r="L96" s="933"/>
      <c r="M96" s="934"/>
      <c r="N96" s="922"/>
    </row>
    <row r="97" spans="1:14" ht="21" customHeight="1">
      <c r="A97" s="939"/>
      <c r="B97" s="931" t="s">
        <v>768</v>
      </c>
      <c r="C97" s="932">
        <f>SUM('4.mell.'!D29)</f>
        <v>120000</v>
      </c>
      <c r="D97" s="932"/>
      <c r="E97" s="933"/>
      <c r="F97" s="933"/>
      <c r="G97" s="933"/>
      <c r="H97" s="933"/>
      <c r="I97" s="933"/>
      <c r="J97" s="933"/>
      <c r="K97" s="933"/>
      <c r="L97" s="933"/>
      <c r="M97" s="934"/>
      <c r="N97" s="922"/>
    </row>
    <row r="98" spans="1:14" ht="21" customHeight="1">
      <c r="A98" s="939"/>
      <c r="B98" s="931" t="s">
        <v>769</v>
      </c>
      <c r="C98" s="932">
        <f>SUM('4.mell.'!D39)</f>
        <v>50000</v>
      </c>
      <c r="D98" s="932"/>
      <c r="E98" s="933"/>
      <c r="F98" s="933"/>
      <c r="G98" s="933"/>
      <c r="H98" s="933"/>
      <c r="I98" s="933"/>
      <c r="J98" s="933"/>
      <c r="K98" s="933"/>
      <c r="L98" s="933"/>
      <c r="M98" s="934"/>
      <c r="N98" s="922"/>
    </row>
    <row r="99" spans="1:14" ht="21" customHeight="1">
      <c r="A99" s="939"/>
      <c r="B99" s="931" t="s">
        <v>770</v>
      </c>
      <c r="C99" s="932">
        <f>SUM('4.mell.'!D43)</f>
        <v>100000</v>
      </c>
      <c r="D99" s="932"/>
      <c r="E99" s="933"/>
      <c r="F99" s="933"/>
      <c r="G99" s="933"/>
      <c r="H99" s="933"/>
      <c r="I99" s="933"/>
      <c r="J99" s="933"/>
      <c r="K99" s="933"/>
      <c r="L99" s="933"/>
      <c r="M99" s="934"/>
      <c r="N99" s="922"/>
    </row>
    <row r="100" spans="1:14" ht="21" customHeight="1">
      <c r="A100" s="939"/>
      <c r="B100" s="931" t="s">
        <v>771</v>
      </c>
      <c r="C100" s="932">
        <f>SUM('4.mell.'!D75)</f>
        <v>200000</v>
      </c>
      <c r="D100" s="932"/>
      <c r="E100" s="933"/>
      <c r="F100" s="933"/>
      <c r="G100" s="933"/>
      <c r="H100" s="933"/>
      <c r="I100" s="933"/>
      <c r="J100" s="933"/>
      <c r="K100" s="933"/>
      <c r="L100" s="933"/>
      <c r="M100" s="934"/>
      <c r="N100" s="922"/>
    </row>
    <row r="101" spans="1:14" ht="21" customHeight="1">
      <c r="A101" s="939"/>
      <c r="B101" s="931" t="s">
        <v>772</v>
      </c>
      <c r="C101" s="932">
        <f>SUM('4.mell.'!D78)</f>
        <v>20000</v>
      </c>
      <c r="D101" s="932"/>
      <c r="E101" s="933"/>
      <c r="F101" s="933"/>
      <c r="G101" s="933"/>
      <c r="H101" s="933"/>
      <c r="I101" s="933"/>
      <c r="J101" s="933"/>
      <c r="K101" s="933"/>
      <c r="L101" s="933"/>
      <c r="M101" s="934"/>
      <c r="N101" s="922"/>
    </row>
    <row r="102" spans="1:14" ht="21" customHeight="1">
      <c r="A102" s="917" t="s">
        <v>630</v>
      </c>
      <c r="B102" s="930" t="s">
        <v>773</v>
      </c>
      <c r="C102" s="932"/>
      <c r="D102" s="920">
        <f>SUM(E102:M102)</f>
        <v>0</v>
      </c>
      <c r="E102" s="933"/>
      <c r="F102" s="933"/>
      <c r="G102" s="933"/>
      <c r="H102" s="933"/>
      <c r="I102" s="933"/>
      <c r="J102" s="933"/>
      <c r="K102" s="933"/>
      <c r="L102" s="933"/>
      <c r="M102" s="934"/>
      <c r="N102" s="922"/>
    </row>
    <row r="103" spans="1:14" ht="21" customHeight="1">
      <c r="A103" s="917" t="s">
        <v>632</v>
      </c>
      <c r="B103" s="930" t="s">
        <v>774</v>
      </c>
      <c r="C103" s="932"/>
      <c r="D103" s="920">
        <f>SUM(E103:M103)</f>
        <v>0</v>
      </c>
      <c r="E103" s="933"/>
      <c r="F103" s="933"/>
      <c r="G103" s="933"/>
      <c r="H103" s="933"/>
      <c r="I103" s="933"/>
      <c r="J103" s="933"/>
      <c r="K103" s="933"/>
      <c r="L103" s="933"/>
      <c r="M103" s="934"/>
      <c r="N103" s="922"/>
    </row>
    <row r="104" spans="1:14" ht="21" customHeight="1">
      <c r="A104" s="917" t="s">
        <v>634</v>
      </c>
      <c r="B104" s="930" t="s">
        <v>775</v>
      </c>
      <c r="C104" s="920">
        <f>SUM(C105:C114)</f>
        <v>56335</v>
      </c>
      <c r="D104" s="920">
        <f>SUM(E104:M104)</f>
        <v>56335</v>
      </c>
      <c r="E104" s="933"/>
      <c r="F104" s="935">
        <v>56335</v>
      </c>
      <c r="G104" s="933"/>
      <c r="H104" s="935"/>
      <c r="I104" s="933"/>
      <c r="J104" s="933"/>
      <c r="K104" s="933"/>
      <c r="L104" s="935"/>
      <c r="M104" s="934"/>
      <c r="N104" s="922"/>
    </row>
    <row r="105" spans="1:14" ht="21" customHeight="1">
      <c r="A105" s="917"/>
      <c r="B105" s="931" t="s">
        <v>776</v>
      </c>
      <c r="C105" s="932">
        <f>SUM('3c.m.'!D135)</f>
        <v>8000</v>
      </c>
      <c r="D105" s="920"/>
      <c r="E105" s="933"/>
      <c r="F105" s="933"/>
      <c r="G105" s="933"/>
      <c r="H105" s="935"/>
      <c r="I105" s="933"/>
      <c r="J105" s="933"/>
      <c r="K105" s="933"/>
      <c r="L105" s="935"/>
      <c r="M105" s="934"/>
      <c r="N105" s="922"/>
    </row>
    <row r="106" spans="1:14" ht="21" customHeight="1">
      <c r="A106" s="917"/>
      <c r="B106" s="931" t="s">
        <v>777</v>
      </c>
      <c r="C106" s="932">
        <f>SUM('3c.m.'!D143)</f>
        <v>6000</v>
      </c>
      <c r="D106" s="920"/>
      <c r="E106" s="933"/>
      <c r="F106" s="933"/>
      <c r="G106" s="933"/>
      <c r="H106" s="935"/>
      <c r="I106" s="933"/>
      <c r="J106" s="933"/>
      <c r="K106" s="933"/>
      <c r="L106" s="935"/>
      <c r="M106" s="934"/>
      <c r="N106" s="922"/>
    </row>
    <row r="107" spans="1:14" ht="21" customHeight="1">
      <c r="A107" s="917"/>
      <c r="B107" s="931" t="s">
        <v>778</v>
      </c>
      <c r="C107" s="932">
        <f>SUM('3c.m.'!D167)</f>
        <v>4000</v>
      </c>
      <c r="D107" s="920"/>
      <c r="E107" s="933"/>
      <c r="F107" s="933"/>
      <c r="G107" s="933"/>
      <c r="H107" s="935"/>
      <c r="I107" s="933"/>
      <c r="J107" s="933"/>
      <c r="K107" s="933"/>
      <c r="L107" s="935"/>
      <c r="M107" s="934"/>
      <c r="N107" s="922"/>
    </row>
    <row r="108" spans="1:14" ht="21" customHeight="1">
      <c r="A108" s="917"/>
      <c r="B108" s="931" t="s">
        <v>779</v>
      </c>
      <c r="C108" s="932">
        <f>SUM('3c.m.'!D159)</f>
        <v>4000</v>
      </c>
      <c r="D108" s="932"/>
      <c r="E108" s="933"/>
      <c r="F108" s="933"/>
      <c r="G108" s="933"/>
      <c r="H108" s="933"/>
      <c r="I108" s="933"/>
      <c r="J108" s="933"/>
      <c r="K108" s="933"/>
      <c r="L108" s="933"/>
      <c r="M108" s="934"/>
      <c r="N108" s="922"/>
    </row>
    <row r="109" spans="1:14" ht="21" customHeight="1">
      <c r="A109" s="917"/>
      <c r="B109" s="931" t="s">
        <v>780</v>
      </c>
      <c r="C109" s="932">
        <f>SUM('3c.m.'!D614)</f>
        <v>5000</v>
      </c>
      <c r="D109" s="932"/>
      <c r="E109" s="933"/>
      <c r="F109" s="933"/>
      <c r="G109" s="933"/>
      <c r="H109" s="933"/>
      <c r="I109" s="933"/>
      <c r="J109" s="933"/>
      <c r="K109" s="933"/>
      <c r="L109" s="933"/>
      <c r="M109" s="934"/>
      <c r="N109" s="922"/>
    </row>
    <row r="110" spans="1:14" ht="21" customHeight="1">
      <c r="A110" s="917"/>
      <c r="B110" s="931" t="s">
        <v>781</v>
      </c>
      <c r="C110" s="932">
        <f>SUM('3c.m.'!D656)</f>
        <v>5000</v>
      </c>
      <c r="D110" s="932"/>
      <c r="E110" s="933"/>
      <c r="F110" s="933"/>
      <c r="G110" s="933"/>
      <c r="H110" s="933"/>
      <c r="I110" s="933"/>
      <c r="J110" s="933"/>
      <c r="K110" s="933"/>
      <c r="L110" s="933"/>
      <c r="M110" s="934"/>
      <c r="N110" s="922"/>
    </row>
    <row r="111" spans="1:14" ht="21" customHeight="1">
      <c r="A111" s="917"/>
      <c r="B111" s="931" t="s">
        <v>782</v>
      </c>
      <c r="C111" s="932">
        <f>SUM('3c.m.'!D664)</f>
        <v>6335</v>
      </c>
      <c r="D111" s="932"/>
      <c r="E111" s="933"/>
      <c r="F111" s="933"/>
      <c r="G111" s="933"/>
      <c r="H111" s="933"/>
      <c r="I111" s="933"/>
      <c r="J111" s="933"/>
      <c r="K111" s="933"/>
      <c r="L111" s="933"/>
      <c r="M111" s="934"/>
      <c r="N111" s="922"/>
    </row>
    <row r="112" spans="1:14" ht="21" customHeight="1">
      <c r="A112" s="917"/>
      <c r="B112" s="931" t="s">
        <v>783</v>
      </c>
      <c r="C112" s="932">
        <f>SUM('3c.m.'!D672)</f>
        <v>12000</v>
      </c>
      <c r="D112" s="932"/>
      <c r="E112" s="933"/>
      <c r="F112" s="933"/>
      <c r="G112" s="933"/>
      <c r="H112" s="933"/>
      <c r="I112" s="933"/>
      <c r="J112" s="933"/>
      <c r="K112" s="933"/>
      <c r="L112" s="933"/>
      <c r="M112" s="934"/>
      <c r="N112" s="922"/>
    </row>
    <row r="113" spans="1:14" ht="21" customHeight="1">
      <c r="A113" s="917"/>
      <c r="B113" s="931" t="s">
        <v>907</v>
      </c>
      <c r="C113" s="932">
        <f>SUM('3c.m.'!D680)</f>
        <v>3000</v>
      </c>
      <c r="D113" s="932"/>
      <c r="E113" s="933"/>
      <c r="F113" s="933"/>
      <c r="G113" s="933"/>
      <c r="H113" s="933"/>
      <c r="I113" s="933"/>
      <c r="J113" s="933"/>
      <c r="K113" s="933"/>
      <c r="L113" s="933"/>
      <c r="M113" s="934"/>
      <c r="N113" s="922"/>
    </row>
    <row r="114" spans="1:14" ht="21" customHeight="1">
      <c r="A114" s="917"/>
      <c r="B114" s="931" t="s">
        <v>784</v>
      </c>
      <c r="C114" s="932">
        <f>SUM('3c.m.'!D688)</f>
        <v>3000</v>
      </c>
      <c r="D114" s="932"/>
      <c r="E114" s="933"/>
      <c r="F114" s="933"/>
      <c r="G114" s="933"/>
      <c r="H114" s="933"/>
      <c r="I114" s="933"/>
      <c r="J114" s="933"/>
      <c r="K114" s="933"/>
      <c r="L114" s="933"/>
      <c r="M114" s="934"/>
      <c r="N114" s="922"/>
    </row>
    <row r="115" spans="1:14" ht="21" customHeight="1">
      <c r="A115" s="917" t="s">
        <v>636</v>
      </c>
      <c r="B115" s="930" t="s">
        <v>785</v>
      </c>
      <c r="C115" s="920">
        <f>SUM(C116:C119)</f>
        <v>96874</v>
      </c>
      <c r="D115" s="920">
        <f>SUM(E115:M115)</f>
        <v>96874</v>
      </c>
      <c r="E115" s="933"/>
      <c r="F115" s="935">
        <v>18707</v>
      </c>
      <c r="G115" s="935"/>
      <c r="H115" s="933"/>
      <c r="I115" s="933"/>
      <c r="J115" s="933"/>
      <c r="K115" s="933"/>
      <c r="L115" s="935">
        <v>78167</v>
      </c>
      <c r="M115" s="934"/>
      <c r="N115" s="922"/>
    </row>
    <row r="116" spans="1:14" ht="21" customHeight="1">
      <c r="A116" s="917"/>
      <c r="B116" s="931" t="s">
        <v>786</v>
      </c>
      <c r="C116" s="932">
        <f>SUM('3c.m.'!D209)</f>
        <v>3000</v>
      </c>
      <c r="D116" s="932"/>
      <c r="E116" s="933"/>
      <c r="F116" s="933"/>
      <c r="G116" s="933"/>
      <c r="H116" s="933"/>
      <c r="I116" s="933"/>
      <c r="J116" s="933"/>
      <c r="K116" s="933"/>
      <c r="L116" s="933"/>
      <c r="M116" s="934"/>
      <c r="N116" s="922"/>
    </row>
    <row r="117" spans="1:14" ht="21" customHeight="1">
      <c r="A117" s="917"/>
      <c r="B117" s="931" t="s">
        <v>787</v>
      </c>
      <c r="C117" s="932">
        <f>SUM('3c.m.'!D258)</f>
        <v>3000</v>
      </c>
      <c r="D117" s="932"/>
      <c r="E117" s="933"/>
      <c r="F117" s="933"/>
      <c r="G117" s="933"/>
      <c r="H117" s="933"/>
      <c r="I117" s="933"/>
      <c r="J117" s="933"/>
      <c r="K117" s="933"/>
      <c r="L117" s="933"/>
      <c r="M117" s="934"/>
      <c r="N117" s="922"/>
    </row>
    <row r="118" spans="1:14" ht="21" customHeight="1">
      <c r="A118" s="917"/>
      <c r="B118" s="931" t="s">
        <v>788</v>
      </c>
      <c r="C118" s="932">
        <f>SUM('3c.m.'!D826)</f>
        <v>2707</v>
      </c>
      <c r="D118" s="932"/>
      <c r="E118" s="933"/>
      <c r="F118" s="933"/>
      <c r="G118" s="933"/>
      <c r="H118" s="933"/>
      <c r="I118" s="933"/>
      <c r="J118" s="933"/>
      <c r="K118" s="933"/>
      <c r="L118" s="933"/>
      <c r="M118" s="934"/>
      <c r="N118" s="922"/>
    </row>
    <row r="119" spans="1:14" ht="21" customHeight="1">
      <c r="A119" s="917"/>
      <c r="B119" s="931" t="s">
        <v>789</v>
      </c>
      <c r="C119" s="932">
        <f>SUM('5.mell. '!D21)</f>
        <v>88167</v>
      </c>
      <c r="D119" s="932"/>
      <c r="E119" s="933"/>
      <c r="F119" s="933"/>
      <c r="G119" s="933"/>
      <c r="H119" s="933"/>
      <c r="I119" s="933"/>
      <c r="J119" s="933"/>
      <c r="K119" s="933"/>
      <c r="L119" s="933"/>
      <c r="M119" s="934"/>
      <c r="N119" s="922"/>
    </row>
    <row r="120" spans="1:14" ht="21" customHeight="1">
      <c r="A120" s="917" t="s">
        <v>638</v>
      </c>
      <c r="B120" s="930" t="s">
        <v>790</v>
      </c>
      <c r="C120" s="920">
        <f>SUM(C121:C123)</f>
        <v>14500</v>
      </c>
      <c r="D120" s="920">
        <f>SUM(E120:M120)</f>
        <v>14500</v>
      </c>
      <c r="E120" s="933"/>
      <c r="F120" s="935">
        <v>14500</v>
      </c>
      <c r="G120" s="935"/>
      <c r="H120" s="933"/>
      <c r="I120" s="933"/>
      <c r="J120" s="933"/>
      <c r="K120" s="933"/>
      <c r="L120" s="933"/>
      <c r="M120" s="934"/>
      <c r="N120" s="922"/>
    </row>
    <row r="121" spans="1:14" ht="21" customHeight="1">
      <c r="A121" s="917"/>
      <c r="B121" s="931" t="s">
        <v>791</v>
      </c>
      <c r="C121" s="932">
        <f>SUM('3c.m.'!D192)</f>
        <v>10000</v>
      </c>
      <c r="D121" s="932"/>
      <c r="E121" s="933"/>
      <c r="F121" s="933"/>
      <c r="G121" s="933"/>
      <c r="H121" s="933"/>
      <c r="I121" s="933"/>
      <c r="J121" s="933"/>
      <c r="K121" s="933"/>
      <c r="L121" s="933"/>
      <c r="M121" s="934"/>
      <c r="N121" s="922"/>
    </row>
    <row r="122" spans="1:14" ht="21" customHeight="1">
      <c r="A122" s="917"/>
      <c r="B122" s="931" t="s">
        <v>923</v>
      </c>
      <c r="C122" s="932">
        <f>SUM('3c.m.'!D646)</f>
        <v>3000</v>
      </c>
      <c r="D122" s="932"/>
      <c r="E122" s="933"/>
      <c r="F122" s="933"/>
      <c r="G122" s="933"/>
      <c r="H122" s="933"/>
      <c r="I122" s="933"/>
      <c r="J122" s="933"/>
      <c r="K122" s="933"/>
      <c r="L122" s="933"/>
      <c r="M122" s="934"/>
      <c r="N122" s="922"/>
    </row>
    <row r="123" spans="1:14" ht="21" customHeight="1">
      <c r="A123" s="917"/>
      <c r="B123" s="931" t="s">
        <v>792</v>
      </c>
      <c r="C123" s="932">
        <f>SUM('3c.m.'!D818)</f>
        <v>1500</v>
      </c>
      <c r="D123" s="932"/>
      <c r="E123" s="933"/>
      <c r="F123" s="933"/>
      <c r="G123" s="933"/>
      <c r="H123" s="933"/>
      <c r="I123" s="933"/>
      <c r="J123" s="933"/>
      <c r="K123" s="933"/>
      <c r="L123" s="933"/>
      <c r="M123" s="934"/>
      <c r="N123" s="922"/>
    </row>
    <row r="124" spans="1:14" ht="21" customHeight="1">
      <c r="A124" s="941"/>
      <c r="B124" s="930"/>
      <c r="C124" s="932"/>
      <c r="D124" s="932"/>
      <c r="E124" s="933"/>
      <c r="F124" s="933"/>
      <c r="G124" s="933"/>
      <c r="H124" s="933"/>
      <c r="I124" s="933"/>
      <c r="J124" s="933"/>
      <c r="K124" s="933"/>
      <c r="L124" s="933"/>
      <c r="M124" s="934"/>
      <c r="N124" s="922"/>
    </row>
    <row r="125" spans="1:14" ht="21" customHeight="1">
      <c r="A125" s="941"/>
      <c r="B125" s="930" t="s">
        <v>793</v>
      </c>
      <c r="C125" s="920">
        <f>SUM('3c.m.'!D176)</f>
        <v>84388</v>
      </c>
      <c r="D125" s="920">
        <f>SUM(E125:N125)</f>
        <v>84388</v>
      </c>
      <c r="E125" s="933"/>
      <c r="F125" s="935">
        <v>84388</v>
      </c>
      <c r="G125" s="933"/>
      <c r="H125" s="933"/>
      <c r="I125" s="933"/>
      <c r="J125" s="933"/>
      <c r="K125" s="933"/>
      <c r="L125" s="933"/>
      <c r="M125" s="934"/>
      <c r="N125" s="922"/>
    </row>
    <row r="126" spans="1:14" ht="21" customHeight="1">
      <c r="A126" s="941"/>
      <c r="B126" s="930"/>
      <c r="C126" s="920"/>
      <c r="D126" s="932"/>
      <c r="E126" s="933"/>
      <c r="F126" s="933"/>
      <c r="G126" s="933"/>
      <c r="H126" s="933"/>
      <c r="I126" s="933"/>
      <c r="J126" s="933"/>
      <c r="K126" s="933"/>
      <c r="L126" s="933"/>
      <c r="M126" s="934"/>
      <c r="N126" s="922"/>
    </row>
    <row r="127" spans="1:14" ht="21" customHeight="1">
      <c r="A127" s="941"/>
      <c r="B127" s="930" t="s">
        <v>794</v>
      </c>
      <c r="C127" s="920">
        <f>SUM('3c.m.'!D184)</f>
        <v>105000</v>
      </c>
      <c r="D127" s="920">
        <f aca="true" t="shared" si="0" ref="D127:D140">SUM(E127:N127)</f>
        <v>105000</v>
      </c>
      <c r="E127" s="933"/>
      <c r="F127" s="935">
        <v>105000</v>
      </c>
      <c r="G127" s="935"/>
      <c r="H127" s="933"/>
      <c r="I127" s="933"/>
      <c r="J127" s="933"/>
      <c r="K127" s="933"/>
      <c r="L127" s="935"/>
      <c r="M127" s="934"/>
      <c r="N127" s="922"/>
    </row>
    <row r="128" spans="1:14" ht="21" customHeight="1">
      <c r="A128" s="941"/>
      <c r="B128" s="930" t="s">
        <v>795</v>
      </c>
      <c r="C128" s="920">
        <f>SUM('3a.m.'!D30+'3a.m.'!D50)-'13.mell'!C10</f>
        <v>1557921</v>
      </c>
      <c r="D128" s="920">
        <f t="shared" si="0"/>
        <v>1557921</v>
      </c>
      <c r="E128" s="933"/>
      <c r="F128" s="935">
        <v>1532581</v>
      </c>
      <c r="G128" s="935">
        <v>17340</v>
      </c>
      <c r="H128" s="933"/>
      <c r="I128" s="933"/>
      <c r="J128" s="933"/>
      <c r="K128" s="933"/>
      <c r="L128" s="935"/>
      <c r="M128" s="934"/>
      <c r="N128" s="942">
        <v>8000</v>
      </c>
    </row>
    <row r="129" spans="1:14" ht="21" customHeight="1">
      <c r="A129" s="941"/>
      <c r="B129" s="930" t="s">
        <v>796</v>
      </c>
      <c r="C129" s="920">
        <f>SUM('3c.m.'!D242)</f>
        <v>20500</v>
      </c>
      <c r="D129" s="920">
        <f t="shared" si="0"/>
        <v>20500</v>
      </c>
      <c r="E129" s="933"/>
      <c r="F129" s="935">
        <v>20500</v>
      </c>
      <c r="G129" s="935"/>
      <c r="H129" s="933"/>
      <c r="I129" s="933"/>
      <c r="J129" s="933"/>
      <c r="K129" s="933"/>
      <c r="L129" s="935"/>
      <c r="M129" s="934"/>
      <c r="N129" s="942"/>
    </row>
    <row r="130" spans="1:14" ht="21" customHeight="1">
      <c r="A130" s="941"/>
      <c r="B130" s="930" t="s">
        <v>797</v>
      </c>
      <c r="C130" s="920">
        <f>SUM('3c.m.'!D308)</f>
        <v>20000</v>
      </c>
      <c r="D130" s="920">
        <f t="shared" si="0"/>
        <v>20000</v>
      </c>
      <c r="E130" s="933"/>
      <c r="F130" s="935">
        <v>20000</v>
      </c>
      <c r="G130" s="935"/>
      <c r="H130" s="933"/>
      <c r="I130" s="933"/>
      <c r="J130" s="933"/>
      <c r="K130" s="933"/>
      <c r="L130" s="935"/>
      <c r="M130" s="934"/>
      <c r="N130" s="942"/>
    </row>
    <row r="131" spans="1:14" ht="21" customHeight="1">
      <c r="A131" s="941"/>
      <c r="B131" s="930" t="s">
        <v>798</v>
      </c>
      <c r="C131" s="920">
        <f>SUM('3c.m.'!D745)</f>
        <v>14000</v>
      </c>
      <c r="D131" s="920">
        <f t="shared" si="0"/>
        <v>14000</v>
      </c>
      <c r="E131" s="933"/>
      <c r="F131" s="935">
        <v>14000</v>
      </c>
      <c r="G131" s="935"/>
      <c r="H131" s="933"/>
      <c r="I131" s="933"/>
      <c r="J131" s="933"/>
      <c r="K131" s="933"/>
      <c r="L131" s="935"/>
      <c r="M131" s="934"/>
      <c r="N131" s="942"/>
    </row>
    <row r="132" spans="1:14" ht="21" customHeight="1">
      <c r="A132" s="941"/>
      <c r="B132" s="930" t="s">
        <v>799</v>
      </c>
      <c r="C132" s="920">
        <f>SUM('3d.m.'!D14)</f>
        <v>290000</v>
      </c>
      <c r="D132" s="920">
        <f t="shared" si="0"/>
        <v>290000</v>
      </c>
      <c r="E132" s="933"/>
      <c r="F132" s="935">
        <v>290000</v>
      </c>
      <c r="G132" s="935"/>
      <c r="H132" s="933"/>
      <c r="I132" s="933"/>
      <c r="J132" s="933"/>
      <c r="K132" s="933"/>
      <c r="L132" s="935"/>
      <c r="M132" s="934"/>
      <c r="N132" s="942"/>
    </row>
    <row r="133" spans="1:14" ht="21" customHeight="1">
      <c r="A133" s="941"/>
      <c r="B133" s="930" t="s">
        <v>800</v>
      </c>
      <c r="C133" s="920">
        <f>SUM('1c.mell '!D77)</f>
        <v>50000</v>
      </c>
      <c r="D133" s="920">
        <f t="shared" si="0"/>
        <v>50000</v>
      </c>
      <c r="E133" s="933"/>
      <c r="F133" s="935">
        <v>50000</v>
      </c>
      <c r="G133" s="935"/>
      <c r="H133" s="933"/>
      <c r="I133" s="933"/>
      <c r="J133" s="933"/>
      <c r="K133" s="933"/>
      <c r="L133" s="935"/>
      <c r="M133" s="934"/>
      <c r="N133" s="942"/>
    </row>
    <row r="134" spans="1:14" ht="21" customHeight="1">
      <c r="A134" s="941"/>
      <c r="B134" s="930" t="s">
        <v>801</v>
      </c>
      <c r="C134" s="920">
        <f>SUM('1c.mell '!D81)</f>
        <v>158100</v>
      </c>
      <c r="D134" s="920">
        <f t="shared" si="0"/>
        <v>158100</v>
      </c>
      <c r="E134" s="933"/>
      <c r="F134" s="935">
        <v>150000</v>
      </c>
      <c r="G134" s="935">
        <v>8100</v>
      </c>
      <c r="H134" s="933"/>
      <c r="I134" s="933"/>
      <c r="J134" s="933"/>
      <c r="K134" s="933"/>
      <c r="L134" s="933"/>
      <c r="M134" s="934"/>
      <c r="N134" s="942"/>
    </row>
    <row r="135" spans="1:14" ht="21" customHeight="1">
      <c r="A135" s="941"/>
      <c r="B135" s="930" t="s">
        <v>802</v>
      </c>
      <c r="C135" s="920">
        <f>SUM('1c.mell '!D120)</f>
        <v>23334</v>
      </c>
      <c r="D135" s="920">
        <f t="shared" si="0"/>
        <v>23334</v>
      </c>
      <c r="E135" s="933"/>
      <c r="F135" s="935">
        <v>23334</v>
      </c>
      <c r="G135" s="935"/>
      <c r="H135" s="933"/>
      <c r="I135" s="935"/>
      <c r="J135" s="933"/>
      <c r="K135" s="933"/>
      <c r="L135" s="935"/>
      <c r="M135" s="934"/>
      <c r="N135" s="942"/>
    </row>
    <row r="136" spans="1:14" ht="21" customHeight="1">
      <c r="A136" s="941"/>
      <c r="B136" s="930" t="s">
        <v>803</v>
      </c>
      <c r="C136" s="920">
        <f>SUM('1c.mell '!D121)</f>
        <v>63525</v>
      </c>
      <c r="D136" s="920">
        <f t="shared" si="0"/>
        <v>63525</v>
      </c>
      <c r="E136" s="933"/>
      <c r="F136" s="935">
        <v>63525</v>
      </c>
      <c r="G136" s="935"/>
      <c r="H136" s="933"/>
      <c r="I136" s="933"/>
      <c r="J136" s="933"/>
      <c r="K136" s="933"/>
      <c r="L136" s="935"/>
      <c r="M136" s="934"/>
      <c r="N136" s="942"/>
    </row>
    <row r="137" spans="1:14" ht="21" customHeight="1">
      <c r="A137" s="941"/>
      <c r="B137" s="930" t="s">
        <v>804</v>
      </c>
      <c r="C137" s="920">
        <f>SUM('2.mell'!D364)</f>
        <v>1336784</v>
      </c>
      <c r="D137" s="920">
        <f t="shared" si="0"/>
        <v>1336784</v>
      </c>
      <c r="E137" s="935">
        <v>242218</v>
      </c>
      <c r="F137" s="935">
        <v>892066</v>
      </c>
      <c r="G137" s="935">
        <f>SUM('2.mell'!D347)</f>
        <v>202500</v>
      </c>
      <c r="H137" s="933"/>
      <c r="I137" s="933"/>
      <c r="J137" s="933"/>
      <c r="K137" s="933"/>
      <c r="L137" s="935"/>
      <c r="M137" s="934"/>
      <c r="N137" s="922"/>
    </row>
    <row r="138" spans="1:14" ht="21" customHeight="1">
      <c r="A138" s="917"/>
      <c r="B138" s="930" t="s">
        <v>805</v>
      </c>
      <c r="C138" s="920">
        <f>SUM('2.mell'!D427)</f>
        <v>430869</v>
      </c>
      <c r="D138" s="920">
        <f t="shared" si="0"/>
        <v>430869</v>
      </c>
      <c r="E138" s="935">
        <v>111667</v>
      </c>
      <c r="F138" s="935">
        <v>282880</v>
      </c>
      <c r="G138" s="935">
        <f>SUM('2.mell'!D410)</f>
        <v>36322</v>
      </c>
      <c r="H138" s="935"/>
      <c r="I138" s="933"/>
      <c r="J138" s="933"/>
      <c r="K138" s="933"/>
      <c r="L138" s="935"/>
      <c r="M138" s="934"/>
      <c r="N138" s="922"/>
    </row>
    <row r="139" spans="1:14" ht="21" customHeight="1">
      <c r="A139" s="917"/>
      <c r="B139" s="930" t="s">
        <v>806</v>
      </c>
      <c r="C139" s="920">
        <f>SUM('2.mell'!D458)</f>
        <v>540278</v>
      </c>
      <c r="D139" s="920">
        <f t="shared" si="0"/>
        <v>540278</v>
      </c>
      <c r="E139" s="935">
        <v>109042</v>
      </c>
      <c r="F139" s="935">
        <v>382523</v>
      </c>
      <c r="G139" s="935">
        <f>SUM('2.mell'!D441)</f>
        <v>48713</v>
      </c>
      <c r="H139" s="935"/>
      <c r="I139" s="933"/>
      <c r="J139" s="933"/>
      <c r="K139" s="933"/>
      <c r="L139" s="935"/>
      <c r="M139" s="934"/>
      <c r="N139" s="922"/>
    </row>
    <row r="140" spans="1:14" ht="21" customHeight="1">
      <c r="A140" s="917"/>
      <c r="B140" s="930" t="s">
        <v>807</v>
      </c>
      <c r="C140" s="920">
        <f>SUM('2.mell'!D523)</f>
        <v>425056</v>
      </c>
      <c r="D140" s="920">
        <f t="shared" si="0"/>
        <v>425056</v>
      </c>
      <c r="E140" s="935"/>
      <c r="F140" s="935">
        <v>335056</v>
      </c>
      <c r="G140" s="935">
        <f>SUM('2.mell'!D503)</f>
        <v>90000</v>
      </c>
      <c r="H140" s="933"/>
      <c r="I140" s="933"/>
      <c r="J140" s="933"/>
      <c r="K140" s="933"/>
      <c r="L140" s="935"/>
      <c r="M140" s="934"/>
      <c r="N140" s="922"/>
    </row>
    <row r="141" spans="1:14" ht="21" customHeight="1">
      <c r="A141" s="917"/>
      <c r="B141" s="930"/>
      <c r="C141" s="932"/>
      <c r="D141" s="932"/>
      <c r="E141" s="933"/>
      <c r="F141" s="933"/>
      <c r="G141" s="933"/>
      <c r="H141" s="933"/>
      <c r="I141" s="933"/>
      <c r="J141" s="933"/>
      <c r="K141" s="933"/>
      <c r="L141" s="933"/>
      <c r="M141" s="934"/>
      <c r="N141" s="922"/>
    </row>
    <row r="142" spans="1:14" ht="21" customHeight="1">
      <c r="A142" s="917"/>
      <c r="B142" s="930"/>
      <c r="C142" s="932"/>
      <c r="D142" s="932"/>
      <c r="E142" s="933"/>
      <c r="F142" s="933"/>
      <c r="G142" s="933"/>
      <c r="H142" s="933"/>
      <c r="I142" s="933"/>
      <c r="J142" s="933"/>
      <c r="K142" s="933"/>
      <c r="L142" s="933"/>
      <c r="M142" s="934"/>
      <c r="N142" s="922"/>
    </row>
    <row r="143" spans="1:14" ht="21" customHeight="1">
      <c r="A143" s="917"/>
      <c r="B143" s="943" t="s">
        <v>808</v>
      </c>
      <c r="C143" s="935">
        <f aca="true" t="shared" si="1" ref="C143:N143">SUM(C140+C139+C138+C137+C136+C135+C134+C133+C132+C131+C130+C129+C128+C127+C125+C120+C115+C104+C87+C76+C73+C56+C46+C41+C24+C22+C20+C18+C10)</f>
        <v>13411079</v>
      </c>
      <c r="D143" s="935">
        <f t="shared" si="1"/>
        <v>13411079</v>
      </c>
      <c r="E143" s="935">
        <f t="shared" si="1"/>
        <v>1354090</v>
      </c>
      <c r="F143" s="935">
        <f t="shared" si="1"/>
        <v>6966518</v>
      </c>
      <c r="G143" s="935">
        <f t="shared" si="1"/>
        <v>1653333</v>
      </c>
      <c r="H143" s="935">
        <f t="shared" si="1"/>
        <v>0</v>
      </c>
      <c r="I143" s="935">
        <f t="shared" si="1"/>
        <v>1845095</v>
      </c>
      <c r="J143" s="935">
        <f t="shared" si="1"/>
        <v>0</v>
      </c>
      <c r="K143" s="935">
        <f t="shared" si="1"/>
        <v>0</v>
      </c>
      <c r="L143" s="935">
        <f t="shared" si="1"/>
        <v>586993</v>
      </c>
      <c r="M143" s="935">
        <f t="shared" si="1"/>
        <v>997050</v>
      </c>
      <c r="N143" s="935">
        <f t="shared" si="1"/>
        <v>8000</v>
      </c>
    </row>
    <row r="144" spans="1:14" ht="21" customHeight="1">
      <c r="A144" s="917"/>
      <c r="B144" s="930"/>
      <c r="C144" s="932"/>
      <c r="D144" s="932"/>
      <c r="E144" s="933"/>
      <c r="F144" s="933"/>
      <c r="G144" s="933"/>
      <c r="H144" s="933"/>
      <c r="I144" s="933"/>
      <c r="J144" s="933"/>
      <c r="K144" s="933"/>
      <c r="L144" s="933"/>
      <c r="M144" s="934"/>
      <c r="N144" s="922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57" r:id="rId1"/>
  <headerFooter alignWithMargins="0">
    <oddFooter>&amp;C&amp;P. oldal</oddFooter>
  </headerFooter>
  <ignoredErrors>
    <ignoredError sqref="C19 C2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25" defaultRowHeight="12.75"/>
  <cols>
    <col min="1" max="1" width="9.125" style="909" customWidth="1"/>
    <col min="2" max="2" width="48.50390625" style="909" customWidth="1"/>
    <col min="3" max="3" width="13.75390625" style="909" customWidth="1"/>
    <col min="4" max="5" width="11.25390625" style="909" customWidth="1"/>
    <col min="6" max="6" width="11.875" style="909" customWidth="1"/>
    <col min="7" max="7" width="12.25390625" style="909" customWidth="1"/>
    <col min="8" max="8" width="11.50390625" style="909" customWidth="1"/>
    <col min="9" max="9" width="10.50390625" style="909" bestFit="1" customWidth="1"/>
    <col min="10" max="10" width="11.25390625" style="909" customWidth="1"/>
    <col min="11" max="11" width="11.50390625" style="909" customWidth="1"/>
    <col min="12" max="12" width="10.75390625" style="909" customWidth="1"/>
    <col min="13" max="16384" width="9.125" style="909" customWidth="1"/>
  </cols>
  <sheetData>
    <row r="1" spans="1:13" ht="12.75">
      <c r="A1" s="1284" t="s">
        <v>809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</row>
    <row r="2" spans="2:12" ht="17.25">
      <c r="B2" s="1285" t="s">
        <v>810</v>
      </c>
      <c r="C2" s="1285"/>
      <c r="D2" s="1285"/>
      <c r="E2" s="1285"/>
      <c r="F2" s="1285"/>
      <c r="G2" s="1285"/>
      <c r="H2" s="1285"/>
      <c r="I2" s="1285"/>
      <c r="J2" s="1285"/>
      <c r="K2" s="1285"/>
      <c r="L2" s="1285"/>
    </row>
    <row r="3" spans="2:12" ht="17.25">
      <c r="B3" s="1286" t="s">
        <v>908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</row>
    <row r="4" spans="3:13" ht="9.75" customHeight="1">
      <c r="C4" s="944"/>
      <c r="F4" s="945"/>
      <c r="G4" s="945"/>
      <c r="H4" s="945"/>
      <c r="I4" s="945"/>
      <c r="J4" s="945"/>
      <c r="K4" s="945"/>
      <c r="L4" s="945"/>
      <c r="M4" s="912" t="s">
        <v>497</v>
      </c>
    </row>
    <row r="5" spans="1:13" ht="27" customHeight="1">
      <c r="A5" s="946"/>
      <c r="B5" s="1282" t="s">
        <v>811</v>
      </c>
      <c r="C5" s="1271" t="s">
        <v>528</v>
      </c>
      <c r="D5" s="1282" t="s">
        <v>812</v>
      </c>
      <c r="E5" s="1271" t="s">
        <v>675</v>
      </c>
      <c r="F5" s="1271" t="s">
        <v>682</v>
      </c>
      <c r="G5" s="1282" t="s">
        <v>677</v>
      </c>
      <c r="H5" s="1282"/>
      <c r="I5" s="1282" t="s">
        <v>678</v>
      </c>
      <c r="J5" s="1282"/>
      <c r="K5" s="1282" t="s">
        <v>813</v>
      </c>
      <c r="L5" s="1271" t="s">
        <v>814</v>
      </c>
      <c r="M5" s="1282" t="s">
        <v>815</v>
      </c>
    </row>
    <row r="6" spans="1:13" ht="41.25" customHeight="1">
      <c r="A6" s="948"/>
      <c r="B6" s="1282"/>
      <c r="C6" s="1287"/>
      <c r="D6" s="1282"/>
      <c r="E6" s="1287"/>
      <c r="F6" s="1089"/>
      <c r="G6" s="947" t="s">
        <v>816</v>
      </c>
      <c r="H6" s="947" t="s">
        <v>817</v>
      </c>
      <c r="I6" s="947" t="s">
        <v>818</v>
      </c>
      <c r="J6" s="947" t="s">
        <v>817</v>
      </c>
      <c r="K6" s="1282"/>
      <c r="L6" s="1283"/>
      <c r="M6" s="1282"/>
    </row>
    <row r="7" spans="1:13" ht="18" customHeight="1">
      <c r="A7" s="950">
        <v>1803</v>
      </c>
      <c r="B7" s="951" t="s">
        <v>819</v>
      </c>
      <c r="C7" s="952">
        <f>SUM('1c.mell '!D79)</f>
        <v>7000</v>
      </c>
      <c r="D7" s="953">
        <f aca="true" t="shared" si="0" ref="D7:D67">SUM(E7:M7)</f>
        <v>7000</v>
      </c>
      <c r="E7" s="953"/>
      <c r="F7" s="954"/>
      <c r="G7" s="955"/>
      <c r="H7" s="955"/>
      <c r="I7" s="955"/>
      <c r="J7" s="955"/>
      <c r="K7" s="955"/>
      <c r="L7" s="955"/>
      <c r="M7" s="956">
        <v>7000</v>
      </c>
    </row>
    <row r="8" spans="1:13" ht="18" customHeight="1">
      <c r="A8" s="950">
        <v>2985</v>
      </c>
      <c r="B8" s="951" t="s">
        <v>820</v>
      </c>
      <c r="C8" s="952"/>
      <c r="D8" s="953">
        <f t="shared" si="0"/>
        <v>0</v>
      </c>
      <c r="E8" s="953"/>
      <c r="F8" s="954"/>
      <c r="G8" s="955"/>
      <c r="H8" s="955"/>
      <c r="I8" s="955"/>
      <c r="J8" s="955"/>
      <c r="K8" s="955"/>
      <c r="L8" s="955"/>
      <c r="M8" s="957"/>
    </row>
    <row r="9" spans="1:13" ht="18" customHeight="1">
      <c r="A9" s="950">
        <v>2309</v>
      </c>
      <c r="B9" s="955" t="s">
        <v>1195</v>
      </c>
      <c r="C9" s="952">
        <v>1000</v>
      </c>
      <c r="D9" s="953">
        <v>1000</v>
      </c>
      <c r="E9" s="953"/>
      <c r="F9" s="954"/>
      <c r="G9" s="955"/>
      <c r="H9" s="955"/>
      <c r="I9" s="955"/>
      <c r="J9" s="955"/>
      <c r="K9" s="955"/>
      <c r="L9" s="955"/>
      <c r="M9" s="957"/>
    </row>
    <row r="10" spans="1:13" ht="18" customHeight="1">
      <c r="A10" s="958">
        <v>3011</v>
      </c>
      <c r="B10" s="959" t="s">
        <v>146</v>
      </c>
      <c r="C10" s="953">
        <f>SUM('3a.m.'!D19)</f>
        <v>10800</v>
      </c>
      <c r="D10" s="953">
        <f t="shared" si="0"/>
        <v>10800</v>
      </c>
      <c r="E10" s="953"/>
      <c r="F10" s="960">
        <v>10800</v>
      </c>
      <c r="G10" s="947"/>
      <c r="H10" s="947"/>
      <c r="I10" s="947"/>
      <c r="J10" s="947"/>
      <c r="K10" s="961"/>
      <c r="L10" s="947"/>
      <c r="M10" s="962"/>
    </row>
    <row r="11" spans="1:13" ht="18" customHeight="1">
      <c r="A11" s="963">
        <v>3030</v>
      </c>
      <c r="B11" s="964" t="s">
        <v>821</v>
      </c>
      <c r="C11" s="965"/>
      <c r="D11" s="953">
        <f t="shared" si="0"/>
        <v>0</v>
      </c>
      <c r="E11" s="953"/>
      <c r="F11" s="953"/>
      <c r="G11" s="966"/>
      <c r="H11" s="966"/>
      <c r="I11" s="966"/>
      <c r="J11" s="966"/>
      <c r="K11" s="966"/>
      <c r="L11" s="966"/>
      <c r="M11" s="957"/>
    </row>
    <row r="12" spans="1:13" ht="18" customHeight="1">
      <c r="A12" s="963">
        <v>3052</v>
      </c>
      <c r="B12" s="1015" t="s">
        <v>4</v>
      </c>
      <c r="C12" s="965">
        <f>SUM('3c.m.'!D17)</f>
        <v>4500</v>
      </c>
      <c r="D12" s="953">
        <f t="shared" si="0"/>
        <v>4500</v>
      </c>
      <c r="E12" s="953">
        <v>4500</v>
      </c>
      <c r="F12" s="953"/>
      <c r="G12" s="966"/>
      <c r="H12" s="966"/>
      <c r="I12" s="966"/>
      <c r="J12" s="966"/>
      <c r="K12" s="966"/>
      <c r="L12" s="966"/>
      <c r="M12" s="957"/>
    </row>
    <row r="13" spans="1:13" ht="18" customHeight="1">
      <c r="A13" s="963">
        <v>3126</v>
      </c>
      <c r="B13" s="1015" t="s">
        <v>527</v>
      </c>
      <c r="C13" s="965">
        <f>SUM('3c.m.'!D118)</f>
        <v>10000</v>
      </c>
      <c r="D13" s="953">
        <f t="shared" si="0"/>
        <v>10000</v>
      </c>
      <c r="E13" s="953"/>
      <c r="F13" s="953">
        <v>10000</v>
      </c>
      <c r="G13" s="966"/>
      <c r="H13" s="966"/>
      <c r="I13" s="966"/>
      <c r="J13" s="966"/>
      <c r="K13" s="966"/>
      <c r="L13" s="966"/>
      <c r="M13" s="957"/>
    </row>
    <row r="14" spans="1:13" ht="18" customHeight="1">
      <c r="A14" s="963">
        <v>3141</v>
      </c>
      <c r="B14" s="964" t="s">
        <v>822</v>
      </c>
      <c r="C14" s="965">
        <f>SUM('3c.m.'!D127)</f>
        <v>20000</v>
      </c>
      <c r="D14" s="953">
        <f t="shared" si="0"/>
        <v>20000</v>
      </c>
      <c r="E14" s="953"/>
      <c r="F14" s="967">
        <v>20000</v>
      </c>
      <c r="G14" s="968"/>
      <c r="H14" s="968"/>
      <c r="I14" s="968"/>
      <c r="J14" s="968"/>
      <c r="K14" s="968"/>
      <c r="L14" s="968"/>
      <c r="M14" s="957"/>
    </row>
    <row r="15" spans="1:13" ht="18" customHeight="1">
      <c r="A15" s="950">
        <v>3144</v>
      </c>
      <c r="B15" s="969" t="s">
        <v>823</v>
      </c>
      <c r="C15" s="965">
        <f>SUM('3c.m.'!D151)</f>
        <v>2000</v>
      </c>
      <c r="D15" s="953">
        <f t="shared" si="0"/>
        <v>2000</v>
      </c>
      <c r="E15" s="953"/>
      <c r="F15" s="967">
        <v>2000</v>
      </c>
      <c r="G15" s="968"/>
      <c r="H15" s="968"/>
      <c r="I15" s="968"/>
      <c r="J15" s="968"/>
      <c r="K15" s="968"/>
      <c r="L15" s="968"/>
      <c r="M15" s="957"/>
    </row>
    <row r="16" spans="1:13" ht="18" customHeight="1">
      <c r="A16" s="963">
        <v>3207</v>
      </c>
      <c r="B16" s="964" t="s">
        <v>824</v>
      </c>
      <c r="C16" s="965">
        <f>SUM('3c.m.'!D234)</f>
        <v>26000</v>
      </c>
      <c r="D16" s="953">
        <f t="shared" si="0"/>
        <v>26000</v>
      </c>
      <c r="E16" s="953"/>
      <c r="F16" s="967">
        <v>26000</v>
      </c>
      <c r="G16" s="968"/>
      <c r="H16" s="968"/>
      <c r="I16" s="968"/>
      <c r="J16" s="968"/>
      <c r="K16" s="968"/>
      <c r="L16" s="968"/>
      <c r="M16" s="957"/>
    </row>
    <row r="17" spans="1:13" ht="18" customHeight="1">
      <c r="A17" s="963">
        <v>3209</v>
      </c>
      <c r="B17" s="964" t="s">
        <v>825</v>
      </c>
      <c r="C17" s="965">
        <f>SUM('3c.m.'!D250)</f>
        <v>8000</v>
      </c>
      <c r="D17" s="953">
        <f t="shared" si="0"/>
        <v>8000</v>
      </c>
      <c r="E17" s="953"/>
      <c r="F17" s="967">
        <v>8000</v>
      </c>
      <c r="G17" s="968"/>
      <c r="H17" s="968"/>
      <c r="I17" s="968"/>
      <c r="J17" s="968"/>
      <c r="K17" s="968"/>
      <c r="L17" s="968"/>
      <c r="M17" s="957"/>
    </row>
    <row r="18" spans="1:13" ht="18" customHeight="1">
      <c r="A18" s="963">
        <v>3305</v>
      </c>
      <c r="B18" s="964" t="s">
        <v>273</v>
      </c>
      <c r="C18" s="965">
        <f>SUM('3c.m.'!D351)</f>
        <v>10000</v>
      </c>
      <c r="D18" s="953">
        <f t="shared" si="0"/>
        <v>10000</v>
      </c>
      <c r="E18" s="953"/>
      <c r="F18" s="967">
        <v>10000</v>
      </c>
      <c r="G18" s="968"/>
      <c r="H18" s="968"/>
      <c r="I18" s="968"/>
      <c r="J18" s="968"/>
      <c r="K18" s="968"/>
      <c r="L18" s="968"/>
      <c r="M18" s="957"/>
    </row>
    <row r="19" spans="1:13" ht="18" customHeight="1">
      <c r="A19" s="963">
        <v>3306</v>
      </c>
      <c r="B19" s="964" t="s">
        <v>274</v>
      </c>
      <c r="C19" s="965">
        <f>SUM('3c.m.'!D360)</f>
        <v>5000</v>
      </c>
      <c r="D19" s="953">
        <f t="shared" si="0"/>
        <v>5000</v>
      </c>
      <c r="E19" s="953"/>
      <c r="F19" s="967">
        <v>5000</v>
      </c>
      <c r="G19" s="968"/>
      <c r="H19" s="968"/>
      <c r="I19" s="968"/>
      <c r="J19" s="968"/>
      <c r="K19" s="968"/>
      <c r="L19" s="968"/>
      <c r="M19" s="957"/>
    </row>
    <row r="20" spans="1:13" ht="18" customHeight="1">
      <c r="A20" s="963">
        <v>3307</v>
      </c>
      <c r="B20" s="964" t="s">
        <v>826</v>
      </c>
      <c r="C20" s="965">
        <f>SUM('3c.m.'!D369)</f>
        <v>30000</v>
      </c>
      <c r="D20" s="953">
        <f t="shared" si="0"/>
        <v>30000</v>
      </c>
      <c r="E20" s="953"/>
      <c r="F20" s="967">
        <v>30000</v>
      </c>
      <c r="G20" s="968"/>
      <c r="H20" s="968"/>
      <c r="I20" s="968"/>
      <c r="J20" s="968"/>
      <c r="K20" s="968"/>
      <c r="L20" s="968"/>
      <c r="M20" s="957"/>
    </row>
    <row r="21" spans="1:13" ht="18" customHeight="1">
      <c r="A21" s="963">
        <v>3310</v>
      </c>
      <c r="B21" s="964" t="s">
        <v>438</v>
      </c>
      <c r="C21" s="965">
        <f>SUM('3c.m.'!D394)</f>
        <v>6000</v>
      </c>
      <c r="D21" s="953">
        <f t="shared" si="0"/>
        <v>6000</v>
      </c>
      <c r="E21" s="953"/>
      <c r="F21" s="967">
        <v>6000</v>
      </c>
      <c r="G21" s="968"/>
      <c r="H21" s="968"/>
      <c r="I21" s="968"/>
      <c r="J21" s="968"/>
      <c r="K21" s="968"/>
      <c r="L21" s="968"/>
      <c r="M21" s="957"/>
    </row>
    <row r="22" spans="1:13" ht="18" customHeight="1">
      <c r="A22" s="963">
        <v>3312</v>
      </c>
      <c r="B22" s="1015" t="s">
        <v>112</v>
      </c>
      <c r="C22" s="965">
        <f>SUM('3c.m.'!D410)</f>
        <v>30000</v>
      </c>
      <c r="D22" s="953">
        <f t="shared" si="0"/>
        <v>30000</v>
      </c>
      <c r="E22" s="953"/>
      <c r="F22" s="967">
        <v>30000</v>
      </c>
      <c r="G22" s="968"/>
      <c r="H22" s="968"/>
      <c r="I22" s="968"/>
      <c r="J22" s="968"/>
      <c r="K22" s="968"/>
      <c r="L22" s="968"/>
      <c r="M22" s="957"/>
    </row>
    <row r="23" spans="1:13" ht="18" customHeight="1">
      <c r="A23" s="963">
        <v>3313</v>
      </c>
      <c r="B23" s="1065" t="s">
        <v>1112</v>
      </c>
      <c r="C23" s="965">
        <f>SUM('3c.m.'!D418)</f>
        <v>20000</v>
      </c>
      <c r="D23" s="953">
        <f t="shared" si="0"/>
        <v>20000</v>
      </c>
      <c r="E23" s="953">
        <v>20000</v>
      </c>
      <c r="F23" s="967"/>
      <c r="G23" s="968"/>
      <c r="H23" s="968"/>
      <c r="I23" s="968"/>
      <c r="J23" s="968"/>
      <c r="K23" s="968"/>
      <c r="L23" s="968"/>
      <c r="M23" s="957"/>
    </row>
    <row r="24" spans="1:13" ht="18" customHeight="1">
      <c r="A24" s="963">
        <v>3315</v>
      </c>
      <c r="B24" s="1065" t="s">
        <v>1113</v>
      </c>
      <c r="C24" s="965">
        <f>SUM('3c.m.'!D426)</f>
        <v>22000</v>
      </c>
      <c r="D24" s="953">
        <f t="shared" si="0"/>
        <v>22000</v>
      </c>
      <c r="E24" s="953">
        <v>22000</v>
      </c>
      <c r="F24" s="967"/>
      <c r="G24" s="968"/>
      <c r="H24" s="968"/>
      <c r="I24" s="968"/>
      <c r="J24" s="968"/>
      <c r="K24" s="968"/>
      <c r="L24" s="968"/>
      <c r="M24" s="957"/>
    </row>
    <row r="25" spans="1:13" ht="18" customHeight="1">
      <c r="A25" s="963">
        <v>3316</v>
      </c>
      <c r="B25" s="1065" t="s">
        <v>1114</v>
      </c>
      <c r="C25" s="965">
        <f>SUM('3c.m.'!D434)</f>
        <v>12000</v>
      </c>
      <c r="D25" s="953">
        <f t="shared" si="0"/>
        <v>12000</v>
      </c>
      <c r="E25" s="953">
        <v>12000</v>
      </c>
      <c r="F25" s="967"/>
      <c r="G25" s="968"/>
      <c r="H25" s="968"/>
      <c r="I25" s="968"/>
      <c r="J25" s="968"/>
      <c r="K25" s="968"/>
      <c r="L25" s="968"/>
      <c r="M25" s="957"/>
    </row>
    <row r="26" spans="1:13" ht="18" customHeight="1">
      <c r="A26" s="963">
        <v>3317</v>
      </c>
      <c r="B26" s="1064" t="s">
        <v>1115</v>
      </c>
      <c r="C26" s="965">
        <f>SUM('3c.m.'!D442)</f>
        <v>90000</v>
      </c>
      <c r="D26" s="953">
        <f t="shared" si="0"/>
        <v>90000</v>
      </c>
      <c r="E26" s="953">
        <v>90000</v>
      </c>
      <c r="F26" s="967"/>
      <c r="G26" s="968"/>
      <c r="H26" s="968"/>
      <c r="I26" s="968"/>
      <c r="J26" s="968"/>
      <c r="K26" s="968"/>
      <c r="L26" s="968"/>
      <c r="M26" s="957"/>
    </row>
    <row r="27" spans="1:13" ht="18" customHeight="1">
      <c r="A27" s="963">
        <v>3322</v>
      </c>
      <c r="B27" s="964" t="s">
        <v>190</v>
      </c>
      <c r="C27" s="965">
        <f>SUM('3c.m.'!D468)</f>
        <v>9500</v>
      </c>
      <c r="D27" s="953">
        <f t="shared" si="0"/>
        <v>9500</v>
      </c>
      <c r="E27" s="953"/>
      <c r="F27" s="967">
        <v>9500</v>
      </c>
      <c r="G27" s="968"/>
      <c r="H27" s="968"/>
      <c r="I27" s="968"/>
      <c r="J27" s="968"/>
      <c r="K27" s="968"/>
      <c r="L27" s="968"/>
      <c r="M27" s="957"/>
    </row>
    <row r="28" spans="1:13" ht="18" customHeight="1">
      <c r="A28" s="963">
        <v>3350</v>
      </c>
      <c r="B28" s="1015" t="s">
        <v>394</v>
      </c>
      <c r="C28" s="965">
        <f>SUM('3c.m.'!D565)</f>
        <v>1000</v>
      </c>
      <c r="D28" s="953">
        <f t="shared" si="0"/>
        <v>1000</v>
      </c>
      <c r="E28" s="953"/>
      <c r="F28" s="967">
        <v>1000</v>
      </c>
      <c r="G28" s="968"/>
      <c r="H28" s="968"/>
      <c r="I28" s="968"/>
      <c r="J28" s="968"/>
      <c r="K28" s="968"/>
      <c r="L28" s="968"/>
      <c r="M28" s="957"/>
    </row>
    <row r="29" spans="1:13" ht="18" customHeight="1">
      <c r="A29" s="963">
        <v>3351</v>
      </c>
      <c r="B29" s="1015" t="s">
        <v>5</v>
      </c>
      <c r="C29" s="965">
        <f>SUM('3c.m.'!D573)</f>
        <v>15000</v>
      </c>
      <c r="D29" s="953">
        <f t="shared" si="0"/>
        <v>15000</v>
      </c>
      <c r="E29" s="953"/>
      <c r="F29" s="967">
        <v>15000</v>
      </c>
      <c r="G29" s="968"/>
      <c r="H29" s="968"/>
      <c r="I29" s="968"/>
      <c r="J29" s="968"/>
      <c r="K29" s="968"/>
      <c r="L29" s="968"/>
      <c r="M29" s="957"/>
    </row>
    <row r="30" spans="1:13" ht="18" customHeight="1">
      <c r="A30" s="963">
        <v>3352</v>
      </c>
      <c r="B30" s="964" t="s">
        <v>113</v>
      </c>
      <c r="C30" s="965">
        <f>SUM('3c.m.'!D582)</f>
        <v>7000</v>
      </c>
      <c r="D30" s="953">
        <f t="shared" si="0"/>
        <v>7000</v>
      </c>
      <c r="E30" s="953"/>
      <c r="F30" s="967">
        <v>7000</v>
      </c>
      <c r="G30" s="968"/>
      <c r="H30" s="968"/>
      <c r="I30" s="968"/>
      <c r="J30" s="968"/>
      <c r="K30" s="968"/>
      <c r="L30" s="968"/>
      <c r="M30" s="957"/>
    </row>
    <row r="31" spans="1:13" ht="18" customHeight="1">
      <c r="A31" s="963">
        <v>3355</v>
      </c>
      <c r="B31" s="964" t="s">
        <v>827</v>
      </c>
      <c r="C31" s="965">
        <f>SUM('3c.m.'!D598)</f>
        <v>8000</v>
      </c>
      <c r="D31" s="953">
        <f t="shared" si="0"/>
        <v>8000</v>
      </c>
      <c r="E31" s="953"/>
      <c r="F31" s="967">
        <v>8000</v>
      </c>
      <c r="G31" s="968"/>
      <c r="H31" s="968"/>
      <c r="I31" s="968"/>
      <c r="J31" s="968"/>
      <c r="K31" s="968"/>
      <c r="L31" s="968"/>
      <c r="M31" s="957"/>
    </row>
    <row r="32" spans="1:13" ht="18" customHeight="1">
      <c r="A32" s="963">
        <v>3356</v>
      </c>
      <c r="B32" s="964" t="s">
        <v>828</v>
      </c>
      <c r="C32" s="965">
        <f>SUM('3c.m.'!D606)</f>
        <v>25000</v>
      </c>
      <c r="D32" s="953">
        <f t="shared" si="0"/>
        <v>25000</v>
      </c>
      <c r="E32" s="953"/>
      <c r="F32" s="967">
        <v>25000</v>
      </c>
      <c r="G32" s="968"/>
      <c r="H32" s="968"/>
      <c r="I32" s="968"/>
      <c r="J32" s="968"/>
      <c r="K32" s="968"/>
      <c r="L32" s="968"/>
      <c r="M32" s="957"/>
    </row>
    <row r="33" spans="1:13" ht="18" customHeight="1">
      <c r="A33" s="963">
        <v>3358</v>
      </c>
      <c r="B33" s="1015" t="s">
        <v>944</v>
      </c>
      <c r="C33" s="965">
        <f>SUM('3c.m.'!D622)</f>
        <v>2000</v>
      </c>
      <c r="D33" s="953">
        <f t="shared" si="0"/>
        <v>2000</v>
      </c>
      <c r="E33" s="953"/>
      <c r="F33" s="967">
        <v>2000</v>
      </c>
      <c r="G33" s="968"/>
      <c r="H33" s="968"/>
      <c r="I33" s="968"/>
      <c r="J33" s="968"/>
      <c r="K33" s="968"/>
      <c r="L33" s="968"/>
      <c r="M33" s="957"/>
    </row>
    <row r="34" spans="1:13" ht="18" customHeight="1">
      <c r="A34" s="963">
        <v>3360</v>
      </c>
      <c r="B34" s="1015" t="s">
        <v>523</v>
      </c>
      <c r="C34" s="965">
        <f>SUM('3c.m.'!D630)</f>
        <v>7000</v>
      </c>
      <c r="D34" s="953">
        <f t="shared" si="0"/>
        <v>7000</v>
      </c>
      <c r="E34" s="953"/>
      <c r="F34" s="967">
        <v>7000</v>
      </c>
      <c r="G34" s="968"/>
      <c r="H34" s="968"/>
      <c r="I34" s="968"/>
      <c r="J34" s="968"/>
      <c r="K34" s="968"/>
      <c r="L34" s="968"/>
      <c r="M34" s="957"/>
    </row>
    <row r="35" spans="1:13" ht="18" customHeight="1">
      <c r="A35" s="963">
        <v>3361</v>
      </c>
      <c r="B35" s="1015" t="s">
        <v>524</v>
      </c>
      <c r="C35" s="965">
        <f>SUM('3c.m.'!D638)</f>
        <v>1500</v>
      </c>
      <c r="D35" s="953">
        <f t="shared" si="0"/>
        <v>1500</v>
      </c>
      <c r="E35" s="953"/>
      <c r="F35" s="967">
        <v>1500</v>
      </c>
      <c r="G35" s="968"/>
      <c r="H35" s="968"/>
      <c r="I35" s="968"/>
      <c r="J35" s="968"/>
      <c r="K35" s="968"/>
      <c r="L35" s="968"/>
      <c r="M35" s="957"/>
    </row>
    <row r="36" spans="1:13" ht="18" customHeight="1">
      <c r="A36" s="963">
        <v>3416</v>
      </c>
      <c r="B36" s="1015" t="s">
        <v>236</v>
      </c>
      <c r="C36" s="965">
        <f>SUM('3c.m.'!D696)</f>
        <v>20000</v>
      </c>
      <c r="D36" s="953">
        <f t="shared" si="0"/>
        <v>20000</v>
      </c>
      <c r="E36" s="953">
        <v>20000</v>
      </c>
      <c r="F36" s="967"/>
      <c r="G36" s="968"/>
      <c r="H36" s="968"/>
      <c r="I36" s="968"/>
      <c r="J36" s="968"/>
      <c r="K36" s="968"/>
      <c r="L36" s="968"/>
      <c r="M36" s="957"/>
    </row>
    <row r="37" spans="1:13" ht="18" customHeight="1">
      <c r="A37" s="963">
        <v>3422</v>
      </c>
      <c r="B37" s="964" t="s">
        <v>195</v>
      </c>
      <c r="C37" s="965">
        <f>SUM('3c.m.'!D705)</f>
        <v>25000</v>
      </c>
      <c r="D37" s="953">
        <f t="shared" si="0"/>
        <v>25000</v>
      </c>
      <c r="E37" s="953"/>
      <c r="F37" s="967">
        <v>25000</v>
      </c>
      <c r="G37" s="968"/>
      <c r="H37" s="968"/>
      <c r="I37" s="968"/>
      <c r="J37" s="968"/>
      <c r="K37" s="968"/>
      <c r="L37" s="968"/>
      <c r="M37" s="957"/>
    </row>
    <row r="38" spans="1:13" ht="18" customHeight="1">
      <c r="A38" s="963">
        <v>3423</v>
      </c>
      <c r="B38" s="964" t="s">
        <v>194</v>
      </c>
      <c r="C38" s="965">
        <f>SUM('3c.m.'!D713)</f>
        <v>10000</v>
      </c>
      <c r="D38" s="953">
        <f t="shared" si="0"/>
        <v>10000</v>
      </c>
      <c r="E38" s="953"/>
      <c r="F38" s="967">
        <v>10000</v>
      </c>
      <c r="G38" s="968"/>
      <c r="H38" s="968"/>
      <c r="I38" s="968"/>
      <c r="J38" s="968"/>
      <c r="K38" s="968"/>
      <c r="L38" s="968"/>
      <c r="M38" s="957"/>
    </row>
    <row r="39" spans="1:13" ht="18" customHeight="1">
      <c r="A39" s="963">
        <v>3424</v>
      </c>
      <c r="B39" s="970" t="s">
        <v>399</v>
      </c>
      <c r="C39" s="952">
        <f>SUM('3c.m.'!D721)</f>
        <v>5770</v>
      </c>
      <c r="D39" s="953">
        <f t="shared" si="0"/>
        <v>5770</v>
      </c>
      <c r="E39" s="953">
        <v>70</v>
      </c>
      <c r="F39" s="967">
        <v>5700</v>
      </c>
      <c r="G39" s="968"/>
      <c r="H39" s="968"/>
      <c r="I39" s="968"/>
      <c r="J39" s="968"/>
      <c r="K39" s="968"/>
      <c r="L39" s="968"/>
      <c r="M39" s="957"/>
    </row>
    <row r="40" spans="1:13" ht="18" customHeight="1">
      <c r="A40" s="963">
        <v>3425</v>
      </c>
      <c r="B40" s="970" t="s">
        <v>31</v>
      </c>
      <c r="C40" s="952">
        <f>SUM('3c.m.'!D729)</f>
        <v>4500</v>
      </c>
      <c r="D40" s="953">
        <f t="shared" si="0"/>
        <v>4500</v>
      </c>
      <c r="E40" s="953"/>
      <c r="F40" s="954">
        <v>4500</v>
      </c>
      <c r="G40" s="955"/>
      <c r="H40" s="955"/>
      <c r="I40" s="955"/>
      <c r="J40" s="955"/>
      <c r="K40" s="955"/>
      <c r="L40" s="955"/>
      <c r="M40" s="957"/>
    </row>
    <row r="41" spans="1:13" ht="18" customHeight="1">
      <c r="A41" s="963">
        <v>3426</v>
      </c>
      <c r="B41" s="964" t="s">
        <v>490</v>
      </c>
      <c r="C41" s="965">
        <f>SUM('3c.m.'!D737)</f>
        <v>41000</v>
      </c>
      <c r="D41" s="953">
        <f t="shared" si="0"/>
        <v>41000</v>
      </c>
      <c r="E41" s="953"/>
      <c r="F41" s="954">
        <v>41000</v>
      </c>
      <c r="G41" s="955"/>
      <c r="H41" s="955"/>
      <c r="I41" s="955"/>
      <c r="J41" s="955"/>
      <c r="K41" s="955"/>
      <c r="L41" s="955"/>
      <c r="M41" s="957"/>
    </row>
    <row r="42" spans="1:13" ht="18" customHeight="1">
      <c r="A42" s="963">
        <v>3921</v>
      </c>
      <c r="B42" s="970" t="s">
        <v>829</v>
      </c>
      <c r="C42" s="952">
        <f>SUM('3d.m.'!D12)</f>
        <v>6000</v>
      </c>
      <c r="D42" s="953">
        <f t="shared" si="0"/>
        <v>6000</v>
      </c>
      <c r="E42" s="953"/>
      <c r="F42" s="954">
        <v>6000</v>
      </c>
      <c r="G42" s="955"/>
      <c r="H42" s="955"/>
      <c r="I42" s="955"/>
      <c r="J42" s="955"/>
      <c r="K42" s="955"/>
      <c r="L42" s="955"/>
      <c r="M42" s="957"/>
    </row>
    <row r="43" spans="1:13" ht="18" customHeight="1">
      <c r="A43" s="963">
        <v>3922</v>
      </c>
      <c r="B43" s="970" t="s">
        <v>830</v>
      </c>
      <c r="C43" s="952">
        <f>SUM('3d.m.'!D13)</f>
        <v>5000</v>
      </c>
      <c r="D43" s="953">
        <f t="shared" si="0"/>
        <v>5000</v>
      </c>
      <c r="E43" s="953"/>
      <c r="F43" s="954">
        <v>5000</v>
      </c>
      <c r="G43" s="955"/>
      <c r="H43" s="955"/>
      <c r="I43" s="955"/>
      <c r="J43" s="955"/>
      <c r="K43" s="955"/>
      <c r="L43" s="955"/>
      <c r="M43" s="957"/>
    </row>
    <row r="44" spans="1:13" ht="18" customHeight="1">
      <c r="A44" s="963">
        <v>3932</v>
      </c>
      <c r="B44" s="1035" t="s">
        <v>255</v>
      </c>
      <c r="C44" s="952">
        <f>SUM('3d.m.'!D22)</f>
        <v>12500</v>
      </c>
      <c r="D44" s="953">
        <f t="shared" si="0"/>
        <v>12500</v>
      </c>
      <c r="E44" s="953">
        <v>12500</v>
      </c>
      <c r="F44" s="954"/>
      <c r="G44" s="955"/>
      <c r="H44" s="955"/>
      <c r="I44" s="955"/>
      <c r="J44" s="955"/>
      <c r="K44" s="955"/>
      <c r="L44" s="955"/>
      <c r="M44" s="957"/>
    </row>
    <row r="45" spans="1:13" ht="18" customHeight="1">
      <c r="A45" s="963">
        <v>3941</v>
      </c>
      <c r="B45" s="970" t="s">
        <v>831</v>
      </c>
      <c r="C45" s="952">
        <f>SUM('3d.m.'!D25)</f>
        <v>258800</v>
      </c>
      <c r="D45" s="953">
        <f t="shared" si="0"/>
        <v>258800</v>
      </c>
      <c r="E45" s="953"/>
      <c r="F45" s="954">
        <v>258800</v>
      </c>
      <c r="G45" s="955"/>
      <c r="H45" s="955"/>
      <c r="I45" s="955"/>
      <c r="J45" s="955"/>
      <c r="K45" s="955"/>
      <c r="L45" s="955"/>
      <c r="M45" s="957"/>
    </row>
    <row r="46" spans="1:13" ht="18" customHeight="1">
      <c r="A46" s="963">
        <v>3942</v>
      </c>
      <c r="B46" s="970" t="s">
        <v>832</v>
      </c>
      <c r="C46" s="952">
        <v>137000</v>
      </c>
      <c r="D46" s="953">
        <f t="shared" si="0"/>
        <v>137000</v>
      </c>
      <c r="E46" s="953"/>
      <c r="F46" s="954">
        <v>137000</v>
      </c>
      <c r="G46" s="955"/>
      <c r="H46" s="955"/>
      <c r="I46" s="955"/>
      <c r="J46" s="955"/>
      <c r="K46" s="955"/>
      <c r="L46" s="955"/>
      <c r="M46" s="957"/>
    </row>
    <row r="47" spans="1:13" ht="18" customHeight="1">
      <c r="A47" s="950">
        <v>3929</v>
      </c>
      <c r="B47" s="951" t="s">
        <v>386</v>
      </c>
      <c r="C47" s="952">
        <f>SUM('3d.m.'!D18)</f>
        <v>10000</v>
      </c>
      <c r="D47" s="953">
        <f t="shared" si="0"/>
        <v>10000</v>
      </c>
      <c r="E47" s="953"/>
      <c r="F47" s="954">
        <v>10000</v>
      </c>
      <c r="G47" s="955"/>
      <c r="H47" s="955"/>
      <c r="I47" s="955"/>
      <c r="J47" s="955"/>
      <c r="K47" s="955"/>
      <c r="L47" s="955"/>
      <c r="M47" s="957"/>
    </row>
    <row r="48" spans="1:13" ht="18" customHeight="1">
      <c r="A48" s="950">
        <v>3943</v>
      </c>
      <c r="B48" s="955" t="s">
        <v>941</v>
      </c>
      <c r="C48" s="952">
        <f>SUM('3d.m.'!D27)</f>
        <v>2000</v>
      </c>
      <c r="D48" s="953">
        <f t="shared" si="0"/>
        <v>2000</v>
      </c>
      <c r="E48" s="953"/>
      <c r="F48" s="954">
        <v>2000</v>
      </c>
      <c r="G48" s="955"/>
      <c r="H48" s="955"/>
      <c r="I48" s="955"/>
      <c r="J48" s="955"/>
      <c r="K48" s="955"/>
      <c r="L48" s="955"/>
      <c r="M48" s="957"/>
    </row>
    <row r="49" spans="1:13" ht="18" customHeight="1">
      <c r="A49" s="950">
        <v>3962</v>
      </c>
      <c r="B49" s="951" t="s">
        <v>833</v>
      </c>
      <c r="C49" s="952">
        <f>SUM('3d.m.'!D31)</f>
        <v>50000</v>
      </c>
      <c r="D49" s="953">
        <f t="shared" si="0"/>
        <v>50000</v>
      </c>
      <c r="E49" s="953">
        <v>50000</v>
      </c>
      <c r="F49" s="954"/>
      <c r="G49" s="955"/>
      <c r="H49" s="955"/>
      <c r="I49" s="955"/>
      <c r="J49" s="955"/>
      <c r="K49" s="955"/>
      <c r="L49" s="955"/>
      <c r="M49" s="957"/>
    </row>
    <row r="50" spans="1:13" ht="18" customHeight="1">
      <c r="A50" s="950">
        <v>4132</v>
      </c>
      <c r="B50" s="951" t="s">
        <v>834</v>
      </c>
      <c r="C50" s="952">
        <f>SUM('4.mell.'!D42)</f>
        <v>30000</v>
      </c>
      <c r="D50" s="953">
        <f t="shared" si="0"/>
        <v>30000</v>
      </c>
      <c r="E50" s="953"/>
      <c r="F50" s="954">
        <v>5000</v>
      </c>
      <c r="G50" s="955"/>
      <c r="H50" s="955"/>
      <c r="I50" s="955"/>
      <c r="J50" s="955"/>
      <c r="K50" s="955"/>
      <c r="L50" s="955"/>
      <c r="M50" s="957">
        <v>25000</v>
      </c>
    </row>
    <row r="51" spans="1:13" ht="18" customHeight="1">
      <c r="A51" s="950">
        <v>3928</v>
      </c>
      <c r="B51" s="951" t="s">
        <v>207</v>
      </c>
      <c r="C51" s="952">
        <f>SUM('3d.m.'!D16)</f>
        <v>160000</v>
      </c>
      <c r="D51" s="953">
        <f t="shared" si="0"/>
        <v>160000</v>
      </c>
      <c r="E51" s="953">
        <v>160000</v>
      </c>
      <c r="F51" s="954"/>
      <c r="G51" s="955"/>
      <c r="H51" s="955"/>
      <c r="I51" s="955"/>
      <c r="J51" s="955"/>
      <c r="K51" s="955"/>
      <c r="L51" s="955"/>
      <c r="M51" s="956"/>
    </row>
    <row r="52" spans="1:13" ht="18" customHeight="1">
      <c r="A52" s="950">
        <v>3972</v>
      </c>
      <c r="B52" s="955" t="s">
        <v>943</v>
      </c>
      <c r="C52" s="952">
        <f>SUM('3d.m.'!D32)</f>
        <v>18500</v>
      </c>
      <c r="D52" s="953">
        <f t="shared" si="0"/>
        <v>18500</v>
      </c>
      <c r="E52" s="953">
        <v>18500</v>
      </c>
      <c r="F52" s="954"/>
      <c r="G52" s="955"/>
      <c r="H52" s="955"/>
      <c r="I52" s="955"/>
      <c r="J52" s="955"/>
      <c r="K52" s="955"/>
      <c r="L52" s="955"/>
      <c r="M52" s="956"/>
    </row>
    <row r="53" spans="1:13" ht="18" customHeight="1">
      <c r="A53" s="950">
        <v>3988</v>
      </c>
      <c r="B53" s="1032" t="s">
        <v>117</v>
      </c>
      <c r="C53" s="952">
        <f>SUM('3d.m.'!D35)</f>
        <v>800</v>
      </c>
      <c r="D53" s="953">
        <f t="shared" si="0"/>
        <v>900</v>
      </c>
      <c r="E53" s="953">
        <v>900</v>
      </c>
      <c r="F53" s="954"/>
      <c r="G53" s="955"/>
      <c r="H53" s="955"/>
      <c r="I53" s="955"/>
      <c r="J53" s="955"/>
      <c r="K53" s="955"/>
      <c r="L53" s="955"/>
      <c r="M53" s="956"/>
    </row>
    <row r="54" spans="1:13" ht="18" customHeight="1">
      <c r="A54" s="950">
        <v>3989</v>
      </c>
      <c r="B54" s="1032" t="s">
        <v>485</v>
      </c>
      <c r="C54" s="952">
        <f>SUM('3d.m.'!D36)</f>
        <v>6000</v>
      </c>
      <c r="D54" s="953">
        <f t="shared" si="0"/>
        <v>6000</v>
      </c>
      <c r="E54" s="953">
        <v>6000</v>
      </c>
      <c r="F54" s="954"/>
      <c r="G54" s="955"/>
      <c r="H54" s="955"/>
      <c r="I54" s="955"/>
      <c r="J54" s="955"/>
      <c r="K54" s="955"/>
      <c r="L54" s="955"/>
      <c r="M54" s="956"/>
    </row>
    <row r="55" spans="1:13" ht="18" customHeight="1">
      <c r="A55" s="950">
        <v>3990</v>
      </c>
      <c r="B55" s="1033" t="s">
        <v>414</v>
      </c>
      <c r="C55" s="952">
        <f>SUM('3d.m.'!D37)</f>
        <v>1000</v>
      </c>
      <c r="D55" s="953">
        <f t="shared" si="0"/>
        <v>1000</v>
      </c>
      <c r="E55" s="953">
        <v>1000</v>
      </c>
      <c r="F55" s="954"/>
      <c r="G55" s="955"/>
      <c r="H55" s="955"/>
      <c r="I55" s="955"/>
      <c r="J55" s="955"/>
      <c r="K55" s="955"/>
      <c r="L55" s="955"/>
      <c r="M55" s="956"/>
    </row>
    <row r="56" spans="1:13" ht="18" customHeight="1">
      <c r="A56" s="950">
        <v>3991</v>
      </c>
      <c r="B56" s="1033" t="s">
        <v>475</v>
      </c>
      <c r="C56" s="952">
        <f>SUM('3d.m.'!D38)</f>
        <v>4820</v>
      </c>
      <c r="D56" s="953">
        <f t="shared" si="0"/>
        <v>4820</v>
      </c>
      <c r="E56" s="953">
        <v>4820</v>
      </c>
      <c r="F56" s="954"/>
      <c r="G56" s="955"/>
      <c r="H56" s="955"/>
      <c r="I56" s="955"/>
      <c r="J56" s="955"/>
      <c r="K56" s="955"/>
      <c r="L56" s="955"/>
      <c r="M56" s="956"/>
    </row>
    <row r="57" spans="1:13" ht="18" customHeight="1">
      <c r="A57" s="1034">
        <v>3992</v>
      </c>
      <c r="B57" s="1033" t="s">
        <v>415</v>
      </c>
      <c r="C57" s="952">
        <f>SUM('3d.m.'!D39)</f>
        <v>1400</v>
      </c>
      <c r="D57" s="953">
        <f t="shared" si="0"/>
        <v>1400</v>
      </c>
      <c r="E57" s="953">
        <v>1400</v>
      </c>
      <c r="F57" s="954"/>
      <c r="G57" s="955"/>
      <c r="H57" s="955"/>
      <c r="I57" s="955"/>
      <c r="J57" s="955"/>
      <c r="K57" s="955"/>
      <c r="L57" s="955"/>
      <c r="M57" s="956"/>
    </row>
    <row r="58" spans="1:13" ht="18" customHeight="1">
      <c r="A58" s="950">
        <v>3993</v>
      </c>
      <c r="B58" s="1033" t="s">
        <v>416</v>
      </c>
      <c r="C58" s="952">
        <f>SUM('3d.m.'!D40)</f>
        <v>900</v>
      </c>
      <c r="D58" s="953">
        <f t="shared" si="0"/>
        <v>900</v>
      </c>
      <c r="E58" s="953">
        <v>900</v>
      </c>
      <c r="F58" s="954"/>
      <c r="G58" s="955"/>
      <c r="H58" s="955"/>
      <c r="I58" s="955"/>
      <c r="J58" s="955"/>
      <c r="K58" s="955"/>
      <c r="L58" s="955"/>
      <c r="M58" s="956"/>
    </row>
    <row r="59" spans="1:13" ht="18" customHeight="1">
      <c r="A59" s="950">
        <v>3994</v>
      </c>
      <c r="B59" s="1033" t="s">
        <v>127</v>
      </c>
      <c r="C59" s="952">
        <f>SUM('3d.m.'!D41)</f>
        <v>900</v>
      </c>
      <c r="D59" s="953">
        <f t="shared" si="0"/>
        <v>900</v>
      </c>
      <c r="E59" s="953">
        <v>900</v>
      </c>
      <c r="F59" s="954"/>
      <c r="G59" s="955"/>
      <c r="H59" s="955"/>
      <c r="I59" s="955"/>
      <c r="J59" s="955"/>
      <c r="K59" s="955"/>
      <c r="L59" s="955"/>
      <c r="M59" s="956"/>
    </row>
    <row r="60" spans="1:13" ht="18" customHeight="1">
      <c r="A60" s="950">
        <v>3995</v>
      </c>
      <c r="B60" s="1033" t="s">
        <v>128</v>
      </c>
      <c r="C60" s="952">
        <f>SUM('3d.m.'!D42)</f>
        <v>900</v>
      </c>
      <c r="D60" s="953">
        <f t="shared" si="0"/>
        <v>900</v>
      </c>
      <c r="E60" s="953">
        <v>900</v>
      </c>
      <c r="F60" s="954"/>
      <c r="G60" s="955"/>
      <c r="H60" s="955"/>
      <c r="I60" s="955"/>
      <c r="J60" s="955"/>
      <c r="K60" s="955"/>
      <c r="L60" s="955"/>
      <c r="M60" s="956"/>
    </row>
    <row r="61" spans="1:13" ht="18" customHeight="1">
      <c r="A61" s="950">
        <v>3997</v>
      </c>
      <c r="B61" s="1033" t="s">
        <v>130</v>
      </c>
      <c r="C61" s="952">
        <f>SUM('3d.m.'!D44)</f>
        <v>900</v>
      </c>
      <c r="D61" s="953">
        <f t="shared" si="0"/>
        <v>900</v>
      </c>
      <c r="E61" s="953">
        <v>900</v>
      </c>
      <c r="F61" s="954"/>
      <c r="G61" s="955"/>
      <c r="H61" s="955"/>
      <c r="I61" s="955"/>
      <c r="J61" s="955"/>
      <c r="K61" s="955"/>
      <c r="L61" s="955"/>
      <c r="M61" s="956"/>
    </row>
    <row r="62" spans="1:13" ht="18" customHeight="1">
      <c r="A62" s="950">
        <v>3998</v>
      </c>
      <c r="B62" s="1033" t="s">
        <v>131</v>
      </c>
      <c r="C62" s="952">
        <f>SUM('3d.m.'!D45)</f>
        <v>900</v>
      </c>
      <c r="D62" s="953">
        <f t="shared" si="0"/>
        <v>900</v>
      </c>
      <c r="E62" s="953">
        <v>900</v>
      </c>
      <c r="F62" s="954"/>
      <c r="G62" s="955"/>
      <c r="H62" s="955"/>
      <c r="I62" s="955"/>
      <c r="J62" s="955"/>
      <c r="K62" s="955"/>
      <c r="L62" s="955"/>
      <c r="M62" s="956"/>
    </row>
    <row r="63" spans="1:13" ht="18" customHeight="1">
      <c r="A63" s="950">
        <v>3999</v>
      </c>
      <c r="B63" s="1033" t="s">
        <v>132</v>
      </c>
      <c r="C63" s="952">
        <f>SUM('3d.m.'!D46)</f>
        <v>1000</v>
      </c>
      <c r="D63" s="953">
        <f t="shared" si="0"/>
        <v>900</v>
      </c>
      <c r="E63" s="953">
        <v>900</v>
      </c>
      <c r="F63" s="954"/>
      <c r="G63" s="955"/>
      <c r="H63" s="955"/>
      <c r="I63" s="955"/>
      <c r="J63" s="955"/>
      <c r="K63" s="955"/>
      <c r="L63" s="955"/>
      <c r="M63" s="956"/>
    </row>
    <row r="64" spans="1:13" ht="18" customHeight="1">
      <c r="A64" s="950">
        <v>5031</v>
      </c>
      <c r="B64" s="955" t="s">
        <v>925</v>
      </c>
      <c r="C64" s="952">
        <f>SUM('5.mell. '!D19)</f>
        <v>1700</v>
      </c>
      <c r="D64" s="953">
        <f t="shared" si="0"/>
        <v>1700</v>
      </c>
      <c r="E64" s="953"/>
      <c r="F64" s="954">
        <v>1700</v>
      </c>
      <c r="G64" s="955"/>
      <c r="H64" s="955"/>
      <c r="I64" s="955"/>
      <c r="J64" s="955"/>
      <c r="K64" s="955"/>
      <c r="L64" s="955"/>
      <c r="M64" s="956"/>
    </row>
    <row r="65" spans="1:13" ht="18" customHeight="1">
      <c r="A65" s="1073">
        <v>5037</v>
      </c>
      <c r="B65" s="1074" t="s">
        <v>233</v>
      </c>
      <c r="C65" s="952">
        <f>SUM('5.mell. '!D27)</f>
        <v>1387</v>
      </c>
      <c r="D65" s="953">
        <f t="shared" si="0"/>
        <v>1387</v>
      </c>
      <c r="E65" s="953"/>
      <c r="F65" s="954">
        <v>1387</v>
      </c>
      <c r="G65" s="955"/>
      <c r="H65" s="955"/>
      <c r="I65" s="955"/>
      <c r="J65" s="955"/>
      <c r="K65" s="955"/>
      <c r="L65" s="955"/>
      <c r="M65" s="956"/>
    </row>
    <row r="66" spans="1:13" ht="18" customHeight="1">
      <c r="A66" s="950">
        <v>6121</v>
      </c>
      <c r="B66" s="951" t="s">
        <v>835</v>
      </c>
      <c r="C66" s="952">
        <f>SUM('6.mell. '!D15)</f>
        <v>17000</v>
      </c>
      <c r="D66" s="953">
        <f t="shared" si="0"/>
        <v>17000</v>
      </c>
      <c r="E66" s="953"/>
      <c r="F66" s="954">
        <v>17000</v>
      </c>
      <c r="G66" s="955"/>
      <c r="H66" s="955"/>
      <c r="I66" s="955"/>
      <c r="J66" s="955"/>
      <c r="K66" s="955"/>
      <c r="L66" s="955"/>
      <c r="M66" s="971"/>
    </row>
    <row r="67" spans="1:13" ht="18" customHeight="1">
      <c r="A67" s="950">
        <v>6124</v>
      </c>
      <c r="B67" s="955" t="s">
        <v>913</v>
      </c>
      <c r="C67" s="952">
        <f>SUM('6.mell. '!D18)</f>
        <v>2700</v>
      </c>
      <c r="D67" s="953">
        <f t="shared" si="0"/>
        <v>2700</v>
      </c>
      <c r="E67" s="953"/>
      <c r="F67" s="954">
        <v>2700</v>
      </c>
      <c r="G67" s="955"/>
      <c r="H67" s="955"/>
      <c r="I67" s="955"/>
      <c r="J67" s="955"/>
      <c r="K67" s="955"/>
      <c r="L67" s="955"/>
      <c r="M67" s="971"/>
    </row>
    <row r="68" spans="1:13" ht="21" customHeight="1">
      <c r="A68" s="922"/>
      <c r="B68" s="972" t="s">
        <v>205</v>
      </c>
      <c r="C68" s="940">
        <f>SUM(C7:C67)</f>
        <v>1228677</v>
      </c>
      <c r="D68" s="940">
        <f>SUM(D7:D67)</f>
        <v>1228677</v>
      </c>
      <c r="E68" s="940">
        <f>SUM(E7:E67)</f>
        <v>429090</v>
      </c>
      <c r="F68" s="940">
        <f>SUM(F7:F67)</f>
        <v>766587</v>
      </c>
      <c r="G68" s="940">
        <f aca="true" t="shared" si="1" ref="G68:L68">SUM(G16:G66)</f>
        <v>0</v>
      </c>
      <c r="H68" s="940">
        <f t="shared" si="1"/>
        <v>0</v>
      </c>
      <c r="I68" s="940">
        <f t="shared" si="1"/>
        <v>0</v>
      </c>
      <c r="J68" s="940">
        <f t="shared" si="1"/>
        <v>0</v>
      </c>
      <c r="K68" s="940">
        <f t="shared" si="1"/>
        <v>0</v>
      </c>
      <c r="L68" s="940">
        <f t="shared" si="1"/>
        <v>0</v>
      </c>
      <c r="M68" s="940">
        <f>SUM(M7:M66)</f>
        <v>32000</v>
      </c>
    </row>
  </sheetData>
  <sheetProtection/>
  <mergeCells count="13"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F10" sqref="F10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288" t="s">
        <v>836</v>
      </c>
      <c r="C3" s="1288"/>
      <c r="D3" s="1288"/>
      <c r="E3" s="1288"/>
      <c r="F3" s="1288"/>
      <c r="G3" s="1288"/>
    </row>
    <row r="4" spans="2:7" ht="17.25">
      <c r="B4" s="1289" t="s">
        <v>837</v>
      </c>
      <c r="C4" s="1289"/>
      <c r="D4" s="1289"/>
      <c r="E4" s="1289"/>
      <c r="F4" s="1289"/>
      <c r="G4" s="1019"/>
    </row>
    <row r="5" spans="2:6" ht="17.25">
      <c r="B5" s="1290" t="s">
        <v>908</v>
      </c>
      <c r="C5" s="1290"/>
      <c r="D5" s="1290"/>
      <c r="E5" s="1290"/>
      <c r="F5" s="1290"/>
    </row>
    <row r="6" spans="2:6" ht="17.25">
      <c r="B6" s="973"/>
      <c r="C6" s="973"/>
      <c r="D6" s="973"/>
      <c r="E6" s="973"/>
      <c r="F6" s="973"/>
    </row>
    <row r="7" ht="12.75">
      <c r="G7" s="974" t="s">
        <v>497</v>
      </c>
    </row>
    <row r="8" spans="2:7" ht="132.75" customHeight="1">
      <c r="B8" s="975" t="s">
        <v>838</v>
      </c>
      <c r="C8" s="947" t="s">
        <v>528</v>
      </c>
      <c r="D8" s="1021" t="s">
        <v>812</v>
      </c>
      <c r="E8" s="975" t="s">
        <v>839</v>
      </c>
      <c r="F8" s="975" t="s">
        <v>840</v>
      </c>
      <c r="G8" s="947" t="s">
        <v>841</v>
      </c>
    </row>
    <row r="9" spans="2:7" ht="13.5">
      <c r="B9" s="975" t="s">
        <v>378</v>
      </c>
      <c r="C9" s="949"/>
      <c r="D9" s="1020"/>
      <c r="E9" s="975"/>
      <c r="F9" s="975"/>
      <c r="G9" s="947"/>
    </row>
    <row r="10" spans="2:7" ht="23.25" customHeight="1">
      <c r="B10" s="976" t="s">
        <v>842</v>
      </c>
      <c r="C10" s="977">
        <v>156220</v>
      </c>
      <c r="D10" s="977">
        <f>SUM(E10:G10)</f>
        <v>156220</v>
      </c>
      <c r="E10" s="976"/>
      <c r="F10" s="976"/>
      <c r="G10" s="960">
        <v>156220</v>
      </c>
    </row>
    <row r="11" spans="2:7" ht="18" customHeight="1">
      <c r="B11" s="976"/>
      <c r="C11" s="976"/>
      <c r="D11" s="976"/>
      <c r="E11" s="976"/>
      <c r="F11" s="976"/>
      <c r="G11" s="976"/>
    </row>
    <row r="12" spans="2:7" ht="23.25" customHeight="1">
      <c r="B12" s="978" t="s">
        <v>205</v>
      </c>
      <c r="C12" s="979">
        <f>SUM(C10:C11)</f>
        <v>156220</v>
      </c>
      <c r="D12" s="979">
        <f>SUM(D10:D11)</f>
        <v>156220</v>
      </c>
      <c r="E12" s="978"/>
      <c r="F12" s="978"/>
      <c r="G12" s="979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0">
      <selection activeCell="D18" sqref="D18:D19"/>
    </sheetView>
  </sheetViews>
  <sheetFormatPr defaultColWidth="9.125" defaultRowHeight="12.75"/>
  <cols>
    <col min="1" max="1" width="9.125" style="980" customWidth="1"/>
    <col min="2" max="2" width="22.125" style="980" customWidth="1"/>
    <col min="3" max="3" width="9.75390625" style="980" customWidth="1"/>
    <col min="4" max="4" width="10.00390625" style="980" customWidth="1"/>
    <col min="5" max="8" width="8.75390625" style="980" customWidth="1"/>
    <col min="9" max="9" width="9.875" style="980" customWidth="1"/>
    <col min="10" max="11" width="10.00390625" style="980" customWidth="1"/>
    <col min="12" max="12" width="10.25390625" style="980" customWidth="1"/>
    <col min="13" max="13" width="10.75390625" style="980" customWidth="1"/>
    <col min="14" max="14" width="9.75390625" style="980" customWidth="1"/>
    <col min="15" max="15" width="10.25390625" style="980" customWidth="1"/>
    <col min="16" max="16384" width="9.125" style="980" customWidth="1"/>
  </cols>
  <sheetData>
    <row r="1" spans="1:15" ht="12">
      <c r="A1" s="1291" t="s">
        <v>843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</row>
    <row r="2" spans="1:15" ht="12">
      <c r="A2" s="1293" t="s">
        <v>926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</row>
    <row r="3" spans="1:15" ht="12.75" thickBot="1">
      <c r="A3" s="981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2" t="s">
        <v>247</v>
      </c>
    </row>
    <row r="4" spans="1:15" ht="15" customHeight="1" thickBot="1">
      <c r="A4" s="1294" t="s">
        <v>219</v>
      </c>
      <c r="B4" s="1295"/>
      <c r="C4" s="983" t="s">
        <v>844</v>
      </c>
      <c r="D4" s="983" t="s">
        <v>845</v>
      </c>
      <c r="E4" s="983" t="s">
        <v>846</v>
      </c>
      <c r="F4" s="983" t="s">
        <v>847</v>
      </c>
      <c r="G4" s="983" t="s">
        <v>848</v>
      </c>
      <c r="H4" s="983" t="s">
        <v>849</v>
      </c>
      <c r="I4" s="983" t="s">
        <v>850</v>
      </c>
      <c r="J4" s="983" t="s">
        <v>851</v>
      </c>
      <c r="K4" s="983" t="s">
        <v>852</v>
      </c>
      <c r="L4" s="983" t="s">
        <v>853</v>
      </c>
      <c r="M4" s="983" t="s">
        <v>854</v>
      </c>
      <c r="N4" s="983" t="s">
        <v>855</v>
      </c>
      <c r="O4" s="983" t="s">
        <v>241</v>
      </c>
    </row>
    <row r="5" spans="1:15" ht="15" customHeight="1" thickBot="1">
      <c r="A5" s="984" t="s">
        <v>240</v>
      </c>
      <c r="B5" s="985"/>
      <c r="C5" s="986"/>
      <c r="D5" s="986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8"/>
    </row>
    <row r="6" spans="1:15" ht="15" customHeight="1">
      <c r="A6" s="1296" t="s">
        <v>856</v>
      </c>
      <c r="B6" s="1297"/>
      <c r="C6" s="1300">
        <v>112841</v>
      </c>
      <c r="D6" s="1300">
        <v>112841</v>
      </c>
      <c r="E6" s="1300">
        <v>112841</v>
      </c>
      <c r="F6" s="1300">
        <v>112841</v>
      </c>
      <c r="G6" s="1300">
        <v>112841</v>
      </c>
      <c r="H6" s="1300">
        <v>112841</v>
      </c>
      <c r="I6" s="1300">
        <v>112841</v>
      </c>
      <c r="J6" s="1300">
        <v>112841</v>
      </c>
      <c r="K6" s="1300">
        <v>112841</v>
      </c>
      <c r="L6" s="1300">
        <v>112841</v>
      </c>
      <c r="M6" s="1300">
        <v>112841</v>
      </c>
      <c r="N6" s="1300">
        <v>112839</v>
      </c>
      <c r="O6" s="1302">
        <f>SUM(C6:N7)</f>
        <v>1354090</v>
      </c>
    </row>
    <row r="7" spans="1:15" ht="13.5" customHeight="1">
      <c r="A7" s="1298"/>
      <c r="B7" s="1299"/>
      <c r="C7" s="1301"/>
      <c r="D7" s="1301"/>
      <c r="E7" s="1301"/>
      <c r="F7" s="1301"/>
      <c r="G7" s="1301"/>
      <c r="H7" s="1301"/>
      <c r="I7" s="1301"/>
      <c r="J7" s="1301"/>
      <c r="K7" s="1301"/>
      <c r="L7" s="1301"/>
      <c r="M7" s="1301"/>
      <c r="N7" s="1301"/>
      <c r="O7" s="1303"/>
    </row>
    <row r="8" spans="1:15" ht="12" customHeight="1">
      <c r="A8" s="1304" t="s">
        <v>857</v>
      </c>
      <c r="B8" s="1305"/>
      <c r="C8" s="1306">
        <v>330000</v>
      </c>
      <c r="D8" s="1306">
        <v>330000</v>
      </c>
      <c r="E8" s="1306">
        <v>1263150</v>
      </c>
      <c r="F8" s="1306">
        <v>1216500</v>
      </c>
      <c r="G8" s="1306">
        <v>500000</v>
      </c>
      <c r="H8" s="1306">
        <v>250000</v>
      </c>
      <c r="I8" s="1306">
        <v>250000</v>
      </c>
      <c r="J8" s="1306">
        <v>250000</v>
      </c>
      <c r="K8" s="1306">
        <v>1210137</v>
      </c>
      <c r="L8" s="1306">
        <v>1270000</v>
      </c>
      <c r="M8" s="1306">
        <v>250000</v>
      </c>
      <c r="N8" s="1306">
        <v>535472</v>
      </c>
      <c r="O8" s="1307">
        <f>SUM(C8:N8)</f>
        <v>7655259</v>
      </c>
    </row>
    <row r="9" spans="1:15" ht="15.75" customHeight="1">
      <c r="A9" s="1298"/>
      <c r="B9" s="1299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3"/>
    </row>
    <row r="10" spans="1:15" ht="17.25" customHeight="1">
      <c r="A10" s="1304" t="s">
        <v>858</v>
      </c>
      <c r="B10" s="1308"/>
      <c r="C10" s="1306">
        <v>202500</v>
      </c>
      <c r="D10" s="1306">
        <v>202500</v>
      </c>
      <c r="E10" s="1306">
        <v>202500</v>
      </c>
      <c r="F10" s="1306">
        <v>202500</v>
      </c>
      <c r="G10" s="1306">
        <v>202500</v>
      </c>
      <c r="H10" s="1306">
        <v>202500</v>
      </c>
      <c r="I10" s="1306">
        <v>202500</v>
      </c>
      <c r="J10" s="1306">
        <v>202500</v>
      </c>
      <c r="K10" s="1306">
        <v>203060</v>
      </c>
      <c r="L10" s="1306">
        <v>202500</v>
      </c>
      <c r="M10" s="1306">
        <v>202500</v>
      </c>
      <c r="N10" s="1306">
        <v>208973</v>
      </c>
      <c r="O10" s="1307">
        <f>SUM(C10:N10)</f>
        <v>2437033</v>
      </c>
    </row>
    <row r="11" spans="1:15" ht="22.5" customHeight="1">
      <c r="A11" s="1309"/>
      <c r="B11" s="1310"/>
      <c r="C11" s="1301"/>
      <c r="D11" s="1301"/>
      <c r="E11" s="1301"/>
      <c r="F11" s="1301"/>
      <c r="G11" s="1301"/>
      <c r="H11" s="1301"/>
      <c r="I11" s="1301"/>
      <c r="J11" s="1301"/>
      <c r="K11" s="1301"/>
      <c r="L11" s="1301"/>
      <c r="M11" s="1301"/>
      <c r="N11" s="1301"/>
      <c r="O11" s="1303"/>
    </row>
    <row r="12" spans="1:15" ht="20.25" customHeight="1">
      <c r="A12" s="1304" t="s">
        <v>859</v>
      </c>
      <c r="B12" s="1308"/>
      <c r="C12" s="1306"/>
      <c r="D12" s="1306"/>
      <c r="E12" s="1306">
        <v>100000</v>
      </c>
      <c r="F12" s="1306"/>
      <c r="G12" s="1306">
        <v>150000</v>
      </c>
      <c r="H12" s="1306"/>
      <c r="I12" s="1306">
        <v>172794</v>
      </c>
      <c r="J12" s="1306">
        <v>138206</v>
      </c>
      <c r="K12" s="1306">
        <v>150000</v>
      </c>
      <c r="L12" s="1306">
        <v>200000</v>
      </c>
      <c r="M12" s="1306"/>
      <c r="N12" s="1306">
        <v>890535</v>
      </c>
      <c r="O12" s="1307">
        <f>SUM(C12:N12)</f>
        <v>1801535</v>
      </c>
    </row>
    <row r="13" spans="1:15" ht="15" customHeight="1">
      <c r="A13" s="1309"/>
      <c r="B13" s="1310"/>
      <c r="C13" s="1301"/>
      <c r="D13" s="1301"/>
      <c r="E13" s="1301"/>
      <c r="F13" s="1301"/>
      <c r="G13" s="1301"/>
      <c r="H13" s="1301"/>
      <c r="I13" s="1301"/>
      <c r="J13" s="1301"/>
      <c r="K13" s="1301"/>
      <c r="L13" s="1301"/>
      <c r="M13" s="1301"/>
      <c r="N13" s="1301"/>
      <c r="O13" s="1303"/>
    </row>
    <row r="14" spans="1:15" ht="14.25" customHeight="1">
      <c r="A14" s="1311" t="s">
        <v>860</v>
      </c>
      <c r="B14" s="1308"/>
      <c r="C14" s="1306">
        <v>40000</v>
      </c>
      <c r="D14" s="1306">
        <v>40000</v>
      </c>
      <c r="E14" s="1306">
        <v>180000</v>
      </c>
      <c r="F14" s="1306">
        <v>45000</v>
      </c>
      <c r="G14" s="1306">
        <v>50000</v>
      </c>
      <c r="H14" s="1306">
        <v>50000</v>
      </c>
      <c r="I14" s="1306">
        <v>50000</v>
      </c>
      <c r="J14" s="1306">
        <v>40000</v>
      </c>
      <c r="K14" s="1306">
        <v>382050</v>
      </c>
      <c r="L14" s="1306">
        <v>40000</v>
      </c>
      <c r="M14" s="1306">
        <v>40000</v>
      </c>
      <c r="N14" s="1306">
        <v>40000</v>
      </c>
      <c r="O14" s="1307">
        <f>SUM(C14:N14)</f>
        <v>997050</v>
      </c>
    </row>
    <row r="15" spans="1:15" ht="14.25" customHeight="1">
      <c r="A15" s="1309"/>
      <c r="B15" s="1310"/>
      <c r="C15" s="1301"/>
      <c r="D15" s="1301"/>
      <c r="E15" s="1301"/>
      <c r="F15" s="1301"/>
      <c r="G15" s="1301"/>
      <c r="H15" s="1301"/>
      <c r="I15" s="1301"/>
      <c r="J15" s="1301"/>
      <c r="K15" s="1301"/>
      <c r="L15" s="1301"/>
      <c r="M15" s="1301"/>
      <c r="N15" s="1301"/>
      <c r="O15" s="1303"/>
    </row>
    <row r="16" spans="1:15" ht="12" customHeight="1">
      <c r="A16" s="1311" t="s">
        <v>861</v>
      </c>
      <c r="B16" s="1308"/>
      <c r="C16" s="1306">
        <v>3333</v>
      </c>
      <c r="D16" s="1306">
        <v>3333</v>
      </c>
      <c r="E16" s="1306">
        <v>3333</v>
      </c>
      <c r="F16" s="1306">
        <v>3333</v>
      </c>
      <c r="G16" s="1306">
        <v>3333</v>
      </c>
      <c r="H16" s="1306">
        <v>3333</v>
      </c>
      <c r="I16" s="1306">
        <v>3333</v>
      </c>
      <c r="J16" s="1306">
        <v>3333</v>
      </c>
      <c r="K16" s="1306">
        <v>3333</v>
      </c>
      <c r="L16" s="1306">
        <v>3333</v>
      </c>
      <c r="M16" s="1306">
        <v>3333</v>
      </c>
      <c r="N16" s="1306">
        <v>3337</v>
      </c>
      <c r="O16" s="1307">
        <f>SUM(C16:N16)</f>
        <v>40000</v>
      </c>
    </row>
    <row r="17" spans="1:15" ht="17.25" customHeight="1">
      <c r="A17" s="1309"/>
      <c r="B17" s="1310"/>
      <c r="C17" s="1301"/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3"/>
    </row>
    <row r="18" spans="1:15" ht="14.25" customHeight="1">
      <c r="A18" s="1311" t="s">
        <v>862</v>
      </c>
      <c r="B18" s="1308"/>
      <c r="C18" s="1306"/>
      <c r="D18" s="1306"/>
      <c r="E18" s="1306">
        <v>110000</v>
      </c>
      <c r="F18" s="1306">
        <v>100000</v>
      </c>
      <c r="G18" s="1306">
        <v>298826</v>
      </c>
      <c r="H18" s="1306"/>
      <c r="I18" s="1306"/>
      <c r="J18" s="1306"/>
      <c r="K18" s="1306">
        <v>78167</v>
      </c>
      <c r="L18" s="1306"/>
      <c r="M18" s="1306"/>
      <c r="N18" s="1306"/>
      <c r="O18" s="1307">
        <f>SUM(C18:N18)</f>
        <v>586993</v>
      </c>
    </row>
    <row r="19" spans="1:15" ht="14.25" customHeight="1">
      <c r="A19" s="1309"/>
      <c r="B19" s="1310"/>
      <c r="C19" s="1301"/>
      <c r="D19" s="1301"/>
      <c r="E19" s="1301"/>
      <c r="F19" s="1301"/>
      <c r="G19" s="1301"/>
      <c r="H19" s="1301"/>
      <c r="I19" s="1301"/>
      <c r="J19" s="1301"/>
      <c r="K19" s="1301"/>
      <c r="L19" s="1301"/>
      <c r="M19" s="1301"/>
      <c r="N19" s="1301"/>
      <c r="O19" s="1303"/>
    </row>
    <row r="20" spans="1:15" ht="18" customHeight="1" thickBot="1">
      <c r="A20" s="989" t="s">
        <v>863</v>
      </c>
      <c r="B20" s="990"/>
      <c r="C20" s="991">
        <f aca="true" t="shared" si="0" ref="C20:O20">SUM(C6:C19)</f>
        <v>688674</v>
      </c>
      <c r="D20" s="991">
        <f t="shared" si="0"/>
        <v>688674</v>
      </c>
      <c r="E20" s="991">
        <f t="shared" si="0"/>
        <v>1971824</v>
      </c>
      <c r="F20" s="991">
        <f t="shared" si="0"/>
        <v>1680174</v>
      </c>
      <c r="G20" s="991">
        <f t="shared" si="0"/>
        <v>1317500</v>
      </c>
      <c r="H20" s="991">
        <f t="shared" si="0"/>
        <v>618674</v>
      </c>
      <c r="I20" s="991">
        <f t="shared" si="0"/>
        <v>791468</v>
      </c>
      <c r="J20" s="991">
        <f t="shared" si="0"/>
        <v>746880</v>
      </c>
      <c r="K20" s="991">
        <f t="shared" si="0"/>
        <v>2139588</v>
      </c>
      <c r="L20" s="991">
        <f t="shared" si="0"/>
        <v>1828674</v>
      </c>
      <c r="M20" s="991">
        <f t="shared" si="0"/>
        <v>608674</v>
      </c>
      <c r="N20" s="991">
        <f t="shared" si="0"/>
        <v>1791156</v>
      </c>
      <c r="O20" s="992">
        <f t="shared" si="0"/>
        <v>14871960</v>
      </c>
    </row>
    <row r="21" spans="1:15" ht="15" customHeight="1" thickBot="1">
      <c r="A21" s="993" t="s">
        <v>403</v>
      </c>
      <c r="B21" s="986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5"/>
    </row>
    <row r="22" spans="1:15" ht="12" customHeight="1">
      <c r="A22" s="1312" t="s">
        <v>864</v>
      </c>
      <c r="B22" s="1313"/>
      <c r="C22" s="1300">
        <v>275364</v>
      </c>
      <c r="D22" s="1300">
        <v>250364</v>
      </c>
      <c r="E22" s="1300">
        <v>250364</v>
      </c>
      <c r="F22" s="1300">
        <v>250364</v>
      </c>
      <c r="G22" s="1300">
        <v>250364</v>
      </c>
      <c r="H22" s="1300">
        <v>285364</v>
      </c>
      <c r="I22" s="1300">
        <v>275364</v>
      </c>
      <c r="J22" s="1300">
        <v>250364</v>
      </c>
      <c r="K22" s="1300">
        <v>250364</v>
      </c>
      <c r="L22" s="1300">
        <v>250364</v>
      </c>
      <c r="M22" s="1300">
        <v>250364</v>
      </c>
      <c r="N22" s="1300">
        <v>273631</v>
      </c>
      <c r="O22" s="1307">
        <f>SUM(C22:N22)</f>
        <v>3112635</v>
      </c>
    </row>
    <row r="23" spans="1:15" ht="12.75" customHeight="1">
      <c r="A23" s="1309"/>
      <c r="B23" s="1310"/>
      <c r="C23" s="1314"/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03"/>
    </row>
    <row r="24" spans="1:15" ht="15" customHeight="1">
      <c r="A24" s="1311" t="s">
        <v>865</v>
      </c>
      <c r="B24" s="1308"/>
      <c r="C24" s="1306">
        <v>89008</v>
      </c>
      <c r="D24" s="1306">
        <v>71008</v>
      </c>
      <c r="E24" s="1306">
        <v>71008</v>
      </c>
      <c r="F24" s="1306">
        <v>71008</v>
      </c>
      <c r="G24" s="1306">
        <v>71008</v>
      </c>
      <c r="H24" s="1306">
        <v>71008</v>
      </c>
      <c r="I24" s="1306">
        <v>91008</v>
      </c>
      <c r="J24" s="1306">
        <v>71008</v>
      </c>
      <c r="K24" s="1306">
        <v>71008</v>
      </c>
      <c r="L24" s="1306">
        <v>71008</v>
      </c>
      <c r="M24" s="1306">
        <v>71008</v>
      </c>
      <c r="N24" s="1306">
        <v>70538</v>
      </c>
      <c r="O24" s="1307">
        <f>SUM(C24:N24)</f>
        <v>889626</v>
      </c>
    </row>
    <row r="25" spans="1:15" ht="14.25" customHeight="1">
      <c r="A25" s="1309"/>
      <c r="B25" s="1310"/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03"/>
    </row>
    <row r="26" spans="1:15" ht="12" customHeight="1">
      <c r="A26" s="1311" t="s">
        <v>866</v>
      </c>
      <c r="B26" s="1308"/>
      <c r="C26" s="1306">
        <v>460000</v>
      </c>
      <c r="D26" s="1306">
        <v>460000</v>
      </c>
      <c r="E26" s="1306">
        <v>460000</v>
      </c>
      <c r="F26" s="1306">
        <v>460000</v>
      </c>
      <c r="G26" s="1306">
        <v>460000</v>
      </c>
      <c r="H26" s="1306">
        <v>388945</v>
      </c>
      <c r="I26" s="1306">
        <v>380000</v>
      </c>
      <c r="J26" s="1306">
        <v>380000</v>
      </c>
      <c r="K26" s="1306">
        <v>421015</v>
      </c>
      <c r="L26" s="1306">
        <v>380000</v>
      </c>
      <c r="M26" s="1306">
        <v>460000</v>
      </c>
      <c r="N26" s="1306">
        <v>432500</v>
      </c>
      <c r="O26" s="1307">
        <f>SUM(C26:N26)</f>
        <v>5142460</v>
      </c>
    </row>
    <row r="27" spans="1:15" ht="15" customHeight="1">
      <c r="A27" s="1309"/>
      <c r="B27" s="1310"/>
      <c r="C27" s="1315"/>
      <c r="D27" s="1315"/>
      <c r="E27" s="1315"/>
      <c r="F27" s="1315"/>
      <c r="G27" s="1315"/>
      <c r="H27" s="1315"/>
      <c r="I27" s="1315"/>
      <c r="J27" s="1315"/>
      <c r="K27" s="1315"/>
      <c r="L27" s="1315"/>
      <c r="M27" s="1315"/>
      <c r="N27" s="1315"/>
      <c r="O27" s="1303"/>
    </row>
    <row r="28" spans="1:15" ht="12" customHeight="1">
      <c r="A28" s="1311" t="s">
        <v>867</v>
      </c>
      <c r="B28" s="1308"/>
      <c r="C28" s="1306">
        <v>23779</v>
      </c>
      <c r="D28" s="1306">
        <v>23779</v>
      </c>
      <c r="E28" s="1306">
        <v>23779</v>
      </c>
      <c r="F28" s="1306">
        <v>23779</v>
      </c>
      <c r="G28" s="1306">
        <v>23779</v>
      </c>
      <c r="H28" s="1306">
        <v>23779</v>
      </c>
      <c r="I28" s="1306">
        <v>23779</v>
      </c>
      <c r="J28" s="1306">
        <v>23779</v>
      </c>
      <c r="K28" s="1306">
        <v>23779</v>
      </c>
      <c r="L28" s="1306">
        <v>23779</v>
      </c>
      <c r="M28" s="1306">
        <v>23779</v>
      </c>
      <c r="N28" s="1306">
        <v>23556</v>
      </c>
      <c r="O28" s="1307">
        <f>SUM(C28:N28)</f>
        <v>285125</v>
      </c>
    </row>
    <row r="29" spans="1:15" ht="15.75" customHeight="1">
      <c r="A29" s="1309"/>
      <c r="B29" s="1310"/>
      <c r="C29" s="1315"/>
      <c r="D29" s="1315"/>
      <c r="E29" s="1315"/>
      <c r="F29" s="1315"/>
      <c r="G29" s="1315"/>
      <c r="H29" s="1315"/>
      <c r="I29" s="1315"/>
      <c r="J29" s="1315"/>
      <c r="K29" s="1315"/>
      <c r="L29" s="1315"/>
      <c r="M29" s="1315"/>
      <c r="N29" s="1315"/>
      <c r="O29" s="1303"/>
    </row>
    <row r="30" spans="1:15" ht="12" customHeight="1">
      <c r="A30" s="1311" t="s">
        <v>868</v>
      </c>
      <c r="B30" s="1308"/>
      <c r="C30" s="1306">
        <v>81347</v>
      </c>
      <c r="D30" s="1306">
        <v>81347</v>
      </c>
      <c r="E30" s="1306">
        <v>79960</v>
      </c>
      <c r="F30" s="1306">
        <v>81347</v>
      </c>
      <c r="G30" s="1306">
        <v>81347</v>
      </c>
      <c r="H30" s="1306">
        <v>81347</v>
      </c>
      <c r="I30" s="1306">
        <v>81347</v>
      </c>
      <c r="J30" s="1306">
        <v>81347</v>
      </c>
      <c r="K30" s="1306">
        <v>81347</v>
      </c>
      <c r="L30" s="1306">
        <v>81347</v>
      </c>
      <c r="M30" s="1306">
        <v>81347</v>
      </c>
      <c r="N30" s="1306">
        <v>125674</v>
      </c>
      <c r="O30" s="1307">
        <f>SUM(C30:N30)</f>
        <v>1019104</v>
      </c>
    </row>
    <row r="31" spans="1:15" ht="12" customHeight="1">
      <c r="A31" s="1309"/>
      <c r="B31" s="1310"/>
      <c r="C31" s="1301"/>
      <c r="D31" s="1301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3"/>
    </row>
    <row r="32" spans="1:15" ht="12" customHeight="1">
      <c r="A32" s="1311" t="s">
        <v>869</v>
      </c>
      <c r="B32" s="1308"/>
      <c r="C32" s="1306">
        <v>24926</v>
      </c>
      <c r="D32" s="1306">
        <v>24916</v>
      </c>
      <c r="E32" s="1306">
        <v>26303</v>
      </c>
      <c r="F32" s="1306">
        <v>24916</v>
      </c>
      <c r="G32" s="1306">
        <v>24916</v>
      </c>
      <c r="H32" s="1306">
        <v>24916</v>
      </c>
      <c r="I32" s="1306">
        <v>24916</v>
      </c>
      <c r="J32" s="1306">
        <v>24916</v>
      </c>
      <c r="K32" s="1306">
        <v>24916</v>
      </c>
      <c r="L32" s="1306">
        <v>113083</v>
      </c>
      <c r="M32" s="1306">
        <v>615451</v>
      </c>
      <c r="N32" s="1306">
        <v>46476</v>
      </c>
      <c r="O32" s="1307">
        <f>SUM(C32:N32)</f>
        <v>1000651</v>
      </c>
    </row>
    <row r="33" spans="1:15" ht="14.25" customHeight="1">
      <c r="A33" s="1309"/>
      <c r="B33" s="1310"/>
      <c r="C33" s="1315"/>
      <c r="D33" s="1315"/>
      <c r="E33" s="1315"/>
      <c r="F33" s="1315"/>
      <c r="G33" s="1315"/>
      <c r="H33" s="1315"/>
      <c r="I33" s="1315"/>
      <c r="J33" s="1315"/>
      <c r="K33" s="1315"/>
      <c r="L33" s="1315"/>
      <c r="M33" s="1315"/>
      <c r="N33" s="1315"/>
      <c r="O33" s="1303"/>
    </row>
    <row r="34" spans="1:15" ht="15" customHeight="1">
      <c r="A34" s="1311" t="s">
        <v>870</v>
      </c>
      <c r="B34" s="1308"/>
      <c r="C34" s="1306">
        <v>50000</v>
      </c>
      <c r="D34" s="1306">
        <v>100000</v>
      </c>
      <c r="E34" s="1306">
        <v>203000</v>
      </c>
      <c r="F34" s="1306">
        <v>100000</v>
      </c>
      <c r="G34" s="1306">
        <v>402794</v>
      </c>
      <c r="H34" s="1306">
        <v>303000</v>
      </c>
      <c r="I34" s="1306">
        <v>100000</v>
      </c>
      <c r="J34" s="1306">
        <v>150000</v>
      </c>
      <c r="K34" s="1306">
        <v>320000</v>
      </c>
      <c r="L34" s="1306">
        <v>413000</v>
      </c>
      <c r="M34" s="1306">
        <v>289706</v>
      </c>
      <c r="N34" s="1306">
        <v>200000</v>
      </c>
      <c r="O34" s="1307">
        <f>SUM(C34:N34)</f>
        <v>2631500</v>
      </c>
    </row>
    <row r="35" spans="1:15" ht="15" customHeight="1">
      <c r="A35" s="1309"/>
      <c r="B35" s="1310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03"/>
    </row>
    <row r="36" spans="1:15" ht="15" customHeight="1">
      <c r="A36" s="1311" t="s">
        <v>871</v>
      </c>
      <c r="B36" s="1308"/>
      <c r="C36" s="1306">
        <v>50000</v>
      </c>
      <c r="D36" s="1306">
        <v>120000</v>
      </c>
      <c r="E36" s="1306">
        <v>120000</v>
      </c>
      <c r="F36" s="1306">
        <v>100000</v>
      </c>
      <c r="G36" s="1306">
        <v>42000</v>
      </c>
      <c r="H36" s="1306">
        <v>42000</v>
      </c>
      <c r="I36" s="1306">
        <v>42000</v>
      </c>
      <c r="J36" s="1306">
        <v>42000</v>
      </c>
      <c r="K36" s="1306">
        <v>42000</v>
      </c>
      <c r="L36" s="1306">
        <v>42000</v>
      </c>
      <c r="M36" s="1306">
        <v>30000</v>
      </c>
      <c r="N36" s="1306">
        <v>32000</v>
      </c>
      <c r="O36" s="1307">
        <f>SUM(C36:N36)</f>
        <v>704000</v>
      </c>
    </row>
    <row r="37" spans="1:15" ht="15" customHeight="1">
      <c r="A37" s="1309"/>
      <c r="B37" s="1310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03"/>
    </row>
    <row r="38" spans="1:15" ht="14.25" customHeight="1">
      <c r="A38" s="1311" t="s">
        <v>872</v>
      </c>
      <c r="B38" s="1308"/>
      <c r="C38" s="1306">
        <v>21715</v>
      </c>
      <c r="D38" s="1306"/>
      <c r="E38" s="1306"/>
      <c r="F38" s="1306">
        <v>21715</v>
      </c>
      <c r="G38" s="1306"/>
      <c r="H38" s="1306"/>
      <c r="I38" s="1306">
        <v>21715</v>
      </c>
      <c r="J38" s="1306"/>
      <c r="K38" s="1306"/>
      <c r="L38" s="1306">
        <v>21714</v>
      </c>
      <c r="M38" s="1306"/>
      <c r="N38" s="1306"/>
      <c r="O38" s="1307">
        <f>SUM(C38:N38)</f>
        <v>86859</v>
      </c>
    </row>
    <row r="39" spans="1:15" ht="12" customHeight="1" thickBot="1">
      <c r="A39" s="1316"/>
      <c r="B39" s="1317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9"/>
    </row>
    <row r="40" spans="1:15" ht="18" customHeight="1" thickBot="1">
      <c r="A40" s="996" t="s">
        <v>873</v>
      </c>
      <c r="B40" s="997"/>
      <c r="C40" s="991">
        <f aca="true" t="shared" si="1" ref="C40:O40">SUM(C22:C39)</f>
        <v>1076139</v>
      </c>
      <c r="D40" s="991">
        <f t="shared" si="1"/>
        <v>1131414</v>
      </c>
      <c r="E40" s="991">
        <f t="shared" si="1"/>
        <v>1234414</v>
      </c>
      <c r="F40" s="991">
        <f t="shared" si="1"/>
        <v>1133129</v>
      </c>
      <c r="G40" s="991">
        <f t="shared" si="1"/>
        <v>1356208</v>
      </c>
      <c r="H40" s="991">
        <f t="shared" si="1"/>
        <v>1220359</v>
      </c>
      <c r="I40" s="991">
        <f t="shared" si="1"/>
        <v>1040129</v>
      </c>
      <c r="J40" s="991">
        <f t="shared" si="1"/>
        <v>1023414</v>
      </c>
      <c r="K40" s="991">
        <f t="shared" si="1"/>
        <v>1234429</v>
      </c>
      <c r="L40" s="991">
        <f t="shared" si="1"/>
        <v>1396295</v>
      </c>
      <c r="M40" s="991">
        <f t="shared" si="1"/>
        <v>1821655</v>
      </c>
      <c r="N40" s="991">
        <f t="shared" si="1"/>
        <v>1204375</v>
      </c>
      <c r="O40" s="992">
        <f t="shared" si="1"/>
        <v>14871960</v>
      </c>
    </row>
    <row r="41" spans="1:15" ht="12">
      <c r="A41" s="998"/>
      <c r="B41" s="998"/>
      <c r="C41" s="998"/>
      <c r="D41" s="998"/>
      <c r="E41" s="998"/>
      <c r="F41" s="998"/>
      <c r="G41" s="998"/>
      <c r="H41" s="998"/>
      <c r="I41" s="998"/>
      <c r="J41" s="998"/>
      <c r="K41" s="998"/>
      <c r="L41" s="998"/>
      <c r="M41" s="998"/>
      <c r="N41" s="998"/>
      <c r="O41" s="998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6"/>
  <sheetViews>
    <sheetView showZeros="0" zoomScalePageLayoutView="0" workbookViewId="0" topLeftCell="A19">
      <selection activeCell="D22" sqref="D22"/>
    </sheetView>
  </sheetViews>
  <sheetFormatPr defaultColWidth="9.125" defaultRowHeight="12.75"/>
  <cols>
    <col min="1" max="1" width="8.50390625" style="176" customWidth="1"/>
    <col min="2" max="2" width="72.125" style="127" customWidth="1"/>
    <col min="3" max="4" width="12.125" style="127" customWidth="1"/>
    <col min="5" max="5" width="8.50390625" style="127" customWidth="1"/>
    <col min="6" max="7" width="9.125" style="127" customWidth="1"/>
    <col min="8" max="8" width="10.125" style="127" bestFit="1" customWidth="1"/>
    <col min="9" max="16384" width="9.125" style="127" customWidth="1"/>
  </cols>
  <sheetData>
    <row r="1" spans="1:5" ht="12">
      <c r="A1" s="1081" t="s">
        <v>246</v>
      </c>
      <c r="B1" s="1081"/>
      <c r="C1" s="1082"/>
      <c r="D1" s="1082"/>
      <c r="E1" s="1083"/>
    </row>
    <row r="2" spans="1:5" ht="12">
      <c r="A2" s="1081" t="s">
        <v>525</v>
      </c>
      <c r="B2" s="1081"/>
      <c r="C2" s="1082"/>
      <c r="D2" s="1082"/>
      <c r="E2" s="1083"/>
    </row>
    <row r="3" spans="1:2" ht="12">
      <c r="A3" s="125"/>
      <c r="B3" s="126"/>
    </row>
    <row r="4" spans="1:5" ht="11.25" customHeight="1">
      <c r="A4" s="125"/>
      <c r="B4" s="125"/>
      <c r="C4" s="128"/>
      <c r="D4" s="128"/>
      <c r="E4" s="128" t="s">
        <v>247</v>
      </c>
    </row>
    <row r="5" spans="1:5" s="129" customFormat="1" ht="19.5" customHeight="1">
      <c r="A5" s="1088" t="s">
        <v>257</v>
      </c>
      <c r="B5" s="1086" t="s">
        <v>240</v>
      </c>
      <c r="C5" s="1075" t="s">
        <v>58</v>
      </c>
      <c r="D5" s="1075" t="s">
        <v>511</v>
      </c>
      <c r="E5" s="1084" t="s">
        <v>899</v>
      </c>
    </row>
    <row r="6" spans="1:5" s="129" customFormat="1" ht="17.25" customHeight="1">
      <c r="A6" s="1087"/>
      <c r="B6" s="1087"/>
      <c r="C6" s="1089"/>
      <c r="D6" s="1089"/>
      <c r="E6" s="1085"/>
    </row>
    <row r="7" spans="1:5" s="129" customFormat="1" ht="11.25" customHeight="1">
      <c r="A7" s="130" t="s">
        <v>220</v>
      </c>
      <c r="B7" s="131" t="s">
        <v>221</v>
      </c>
      <c r="C7" s="278" t="s">
        <v>222</v>
      </c>
      <c r="D7" s="278" t="s">
        <v>223</v>
      </c>
      <c r="E7" s="131" t="s">
        <v>224</v>
      </c>
    </row>
    <row r="8" spans="1:5" s="134" customFormat="1" ht="16.5" customHeight="1">
      <c r="A8" s="132"/>
      <c r="B8" s="315" t="s">
        <v>462</v>
      </c>
      <c r="C8" s="296"/>
      <c r="D8" s="296"/>
      <c r="E8" s="240"/>
    </row>
    <row r="9" spans="1:5" ht="12" customHeight="1">
      <c r="A9" s="135"/>
      <c r="B9" s="136"/>
      <c r="C9" s="230"/>
      <c r="D9" s="230"/>
      <c r="E9" s="136"/>
    </row>
    <row r="10" spans="1:5" ht="12" customHeight="1">
      <c r="A10" s="140">
        <v>1010</v>
      </c>
      <c r="B10" s="151" t="s">
        <v>281</v>
      </c>
      <c r="C10" s="233">
        <f>SUM(C11:C16)</f>
        <v>1475835</v>
      </c>
      <c r="D10" s="233">
        <f>SUM(D11:D16)</f>
        <v>1354090</v>
      </c>
      <c r="E10" s="383">
        <f aca="true" t="shared" si="0" ref="E10:E15">SUM(D10/C10)</f>
        <v>0.9175077159709588</v>
      </c>
    </row>
    <row r="11" spans="1:5" ht="12" customHeight="1">
      <c r="A11" s="135">
        <v>1011</v>
      </c>
      <c r="B11" s="136" t="s">
        <v>282</v>
      </c>
      <c r="C11" s="230">
        <v>74887</v>
      </c>
      <c r="D11" s="230"/>
      <c r="E11" s="383">
        <f t="shared" si="0"/>
        <v>0</v>
      </c>
    </row>
    <row r="12" spans="1:5" ht="12" customHeight="1">
      <c r="A12" s="135">
        <v>1012</v>
      </c>
      <c r="B12" s="136" t="s">
        <v>283</v>
      </c>
      <c r="C12" s="230">
        <v>695317</v>
      </c>
      <c r="D12" s="230">
        <v>744085</v>
      </c>
      <c r="E12" s="383">
        <f t="shared" si="0"/>
        <v>1.0701377932655178</v>
      </c>
    </row>
    <row r="13" spans="1:6" ht="12" customHeight="1">
      <c r="A13" s="135">
        <v>1013</v>
      </c>
      <c r="B13" s="136" t="s">
        <v>331</v>
      </c>
      <c r="C13" s="230">
        <v>443802</v>
      </c>
      <c r="D13" s="414">
        <v>462927</v>
      </c>
      <c r="E13" s="383">
        <f t="shared" si="0"/>
        <v>1.0430935417145484</v>
      </c>
      <c r="F13" s="415"/>
    </row>
    <row r="14" spans="1:6" ht="12" customHeight="1">
      <c r="A14" s="135">
        <v>1014</v>
      </c>
      <c r="B14" s="136" t="s">
        <v>284</v>
      </c>
      <c r="C14" s="230">
        <v>136589</v>
      </c>
      <c r="D14" s="414">
        <v>147078</v>
      </c>
      <c r="E14" s="383">
        <f t="shared" si="0"/>
        <v>1.076792421058797</v>
      </c>
      <c r="F14" s="415"/>
    </row>
    <row r="15" spans="1:7" ht="12" customHeight="1">
      <c r="A15" s="135">
        <v>1015</v>
      </c>
      <c r="B15" s="136" t="s">
        <v>909</v>
      </c>
      <c r="C15" s="230">
        <v>125240</v>
      </c>
      <c r="D15" s="414"/>
      <c r="E15" s="383">
        <f t="shared" si="0"/>
        <v>0</v>
      </c>
      <c r="F15" s="416"/>
      <c r="G15" s="380"/>
    </row>
    <row r="16" spans="1:6" ht="12" customHeight="1">
      <c r="A16" s="135">
        <v>1016</v>
      </c>
      <c r="B16" s="136" t="s">
        <v>910</v>
      </c>
      <c r="C16" s="230"/>
      <c r="D16" s="414"/>
      <c r="E16" s="383"/>
      <c r="F16" s="415"/>
    </row>
    <row r="17" spans="1:6" ht="12" customHeight="1">
      <c r="A17" s="140">
        <v>1020</v>
      </c>
      <c r="B17" s="151" t="s">
        <v>285</v>
      </c>
      <c r="C17" s="230"/>
      <c r="D17" s="414"/>
      <c r="E17" s="383"/>
      <c r="F17" s="415"/>
    </row>
    <row r="18" spans="1:6" ht="12" customHeight="1" thickBot="1">
      <c r="A18" s="171">
        <v>1030</v>
      </c>
      <c r="B18" s="243" t="s">
        <v>286</v>
      </c>
      <c r="C18" s="297"/>
      <c r="D18" s="417"/>
      <c r="E18" s="755"/>
      <c r="F18" s="415"/>
    </row>
    <row r="19" spans="1:6" ht="16.5" customHeight="1" thickBot="1">
      <c r="A19" s="168"/>
      <c r="B19" s="298" t="s">
        <v>287</v>
      </c>
      <c r="C19" s="235">
        <f>SUM(C10)</f>
        <v>1475835</v>
      </c>
      <c r="D19" s="418">
        <f>SUM(D10+D18+D17)</f>
        <v>1354090</v>
      </c>
      <c r="E19" s="388">
        <f>SUM(D19/C19)</f>
        <v>0.9175077159709588</v>
      </c>
      <c r="F19" s="415"/>
    </row>
    <row r="20" spans="1:5" ht="12" customHeight="1">
      <c r="A20" s="163"/>
      <c r="B20" s="179"/>
      <c r="C20" s="162"/>
      <c r="D20" s="145"/>
      <c r="E20" s="389"/>
    </row>
    <row r="21" spans="1:5" ht="12" customHeight="1">
      <c r="A21" s="137">
        <v>1040</v>
      </c>
      <c r="B21" s="138" t="s">
        <v>288</v>
      </c>
      <c r="C21" s="140">
        <f>SUM(C22:C23)</f>
        <v>3100000</v>
      </c>
      <c r="D21" s="140">
        <f>SUM(D22:D23)</f>
        <v>3250000</v>
      </c>
      <c r="E21" s="383">
        <f aca="true" t="shared" si="1" ref="E21:E29">SUM(D21/C21)</f>
        <v>1.0483870967741935</v>
      </c>
    </row>
    <row r="22" spans="1:5" ht="12" customHeight="1">
      <c r="A22" s="148">
        <v>1041</v>
      </c>
      <c r="B22" s="146" t="s">
        <v>17</v>
      </c>
      <c r="C22" s="135">
        <v>2650000</v>
      </c>
      <c r="D22" s="135">
        <v>2800000</v>
      </c>
      <c r="E22" s="754">
        <f t="shared" si="1"/>
        <v>1.0566037735849056</v>
      </c>
    </row>
    <row r="23" spans="1:5" ht="12" customHeight="1">
      <c r="A23" s="148">
        <v>1042</v>
      </c>
      <c r="B23" s="146" t="s">
        <v>18</v>
      </c>
      <c r="C23" s="135">
        <v>450000</v>
      </c>
      <c r="D23" s="135">
        <v>450000</v>
      </c>
      <c r="E23" s="754">
        <f t="shared" si="1"/>
        <v>1</v>
      </c>
    </row>
    <row r="24" spans="1:5" ht="12" customHeight="1">
      <c r="A24" s="142">
        <v>1050</v>
      </c>
      <c r="B24" s="141" t="s">
        <v>289</v>
      </c>
      <c r="C24" s="140">
        <f>SUM(C25:C27)</f>
        <v>3597165</v>
      </c>
      <c r="D24" s="140">
        <f>SUM(D25:D27)</f>
        <v>3943023</v>
      </c>
      <c r="E24" s="383">
        <f t="shared" si="1"/>
        <v>1.096147382730567</v>
      </c>
    </row>
    <row r="25" spans="1:5" ht="12.75" customHeight="1">
      <c r="A25" s="149">
        <v>1051</v>
      </c>
      <c r="B25" s="136" t="s">
        <v>248</v>
      </c>
      <c r="C25" s="135">
        <v>3352165</v>
      </c>
      <c r="D25" s="135">
        <v>3698023</v>
      </c>
      <c r="E25" s="754">
        <f t="shared" si="1"/>
        <v>1.1031745155742632</v>
      </c>
    </row>
    <row r="26" spans="1:5" ht="12.75" customHeight="1">
      <c r="A26" s="149">
        <v>1052</v>
      </c>
      <c r="B26" s="150" t="s">
        <v>332</v>
      </c>
      <c r="C26" s="135">
        <v>170000</v>
      </c>
      <c r="D26" s="135">
        <v>170000</v>
      </c>
      <c r="E26" s="754">
        <f t="shared" si="1"/>
        <v>1</v>
      </c>
    </row>
    <row r="27" spans="1:5" ht="12.75" customHeight="1">
      <c r="A27" s="149">
        <v>1053</v>
      </c>
      <c r="B27" s="144" t="s">
        <v>242</v>
      </c>
      <c r="C27" s="135">
        <v>75000</v>
      </c>
      <c r="D27" s="135">
        <v>75000</v>
      </c>
      <c r="E27" s="754">
        <f t="shared" si="1"/>
        <v>1</v>
      </c>
    </row>
    <row r="28" spans="1:5" ht="12" customHeight="1">
      <c r="A28" s="142">
        <v>1070</v>
      </c>
      <c r="B28" s="141" t="s">
        <v>250</v>
      </c>
      <c r="C28" s="140">
        <f>SUM(C29:C39)</f>
        <v>494368</v>
      </c>
      <c r="D28" s="140">
        <f>SUM(D29:D39)</f>
        <v>462236</v>
      </c>
      <c r="E28" s="383">
        <f t="shared" si="1"/>
        <v>0.9350038837465208</v>
      </c>
    </row>
    <row r="29" spans="1:5" ht="12" customHeight="1">
      <c r="A29" s="149">
        <v>1071</v>
      </c>
      <c r="B29" s="146" t="s">
        <v>290</v>
      </c>
      <c r="C29" s="135">
        <v>7000</v>
      </c>
      <c r="D29" s="135">
        <v>7000</v>
      </c>
      <c r="E29" s="754">
        <f t="shared" si="1"/>
        <v>1</v>
      </c>
    </row>
    <row r="30" spans="1:5" ht="12" customHeight="1">
      <c r="A30" s="149">
        <v>1073</v>
      </c>
      <c r="B30" s="136" t="s">
        <v>291</v>
      </c>
      <c r="C30" s="135"/>
      <c r="D30" s="135"/>
      <c r="E30" s="383"/>
    </row>
    <row r="31" spans="1:5" ht="12" customHeight="1">
      <c r="A31" s="149">
        <v>1074</v>
      </c>
      <c r="B31" s="136" t="s">
        <v>292</v>
      </c>
      <c r="C31" s="135">
        <v>4000</v>
      </c>
      <c r="D31" s="135">
        <v>4000</v>
      </c>
      <c r="E31" s="754">
        <f aca="true" t="shared" si="2" ref="E31:E40">SUM(D31/C31)</f>
        <v>1</v>
      </c>
    </row>
    <row r="32" spans="1:5" ht="12" customHeight="1">
      <c r="A32" s="149">
        <v>1075</v>
      </c>
      <c r="B32" s="144" t="s">
        <v>40</v>
      </c>
      <c r="C32" s="135">
        <v>20000</v>
      </c>
      <c r="D32" s="135">
        <v>20000</v>
      </c>
      <c r="E32" s="754">
        <f t="shared" si="2"/>
        <v>1</v>
      </c>
    </row>
    <row r="33" spans="1:5" ht="12" customHeight="1">
      <c r="A33" s="149">
        <v>1076</v>
      </c>
      <c r="B33" s="144" t="s">
        <v>0</v>
      </c>
      <c r="C33" s="135">
        <v>8868</v>
      </c>
      <c r="D33" s="135">
        <v>17736</v>
      </c>
      <c r="E33" s="754">
        <f t="shared" si="2"/>
        <v>2</v>
      </c>
    </row>
    <row r="34" spans="1:5" ht="12" customHeight="1">
      <c r="A34" s="149">
        <v>1077</v>
      </c>
      <c r="B34" s="150" t="s">
        <v>293</v>
      </c>
      <c r="C34" s="135">
        <v>236000</v>
      </c>
      <c r="D34" s="135">
        <v>222000</v>
      </c>
      <c r="E34" s="754">
        <f t="shared" si="2"/>
        <v>0.940677966101695</v>
      </c>
    </row>
    <row r="35" spans="1:5" ht="12" customHeight="1">
      <c r="A35" s="149">
        <v>1078</v>
      </c>
      <c r="B35" s="146" t="s">
        <v>294</v>
      </c>
      <c r="C35" s="135">
        <v>7500</v>
      </c>
      <c r="D35" s="135">
        <v>7500</v>
      </c>
      <c r="E35" s="754">
        <f t="shared" si="2"/>
        <v>1</v>
      </c>
    </row>
    <row r="36" spans="1:5" ht="12" customHeight="1">
      <c r="A36" s="149">
        <v>1079</v>
      </c>
      <c r="B36" s="146" t="s">
        <v>295</v>
      </c>
      <c r="C36" s="135">
        <v>90000</v>
      </c>
      <c r="D36" s="135">
        <v>90000</v>
      </c>
      <c r="E36" s="754">
        <f t="shared" si="2"/>
        <v>1</v>
      </c>
    </row>
    <row r="37" spans="1:5" ht="12" customHeight="1">
      <c r="A37" s="149">
        <v>1080</v>
      </c>
      <c r="B37" s="251" t="s">
        <v>296</v>
      </c>
      <c r="C37" s="135">
        <v>40000</v>
      </c>
      <c r="D37" s="135">
        <v>30000</v>
      </c>
      <c r="E37" s="754">
        <f t="shared" si="2"/>
        <v>0.75</v>
      </c>
    </row>
    <row r="38" spans="1:5" ht="12" customHeight="1">
      <c r="A38" s="148">
        <v>1081</v>
      </c>
      <c r="B38" s="251" t="s">
        <v>41</v>
      </c>
      <c r="C38" s="135">
        <v>5000</v>
      </c>
      <c r="D38" s="135"/>
      <c r="E38" s="754">
        <f t="shared" si="2"/>
        <v>0</v>
      </c>
    </row>
    <row r="39" spans="1:5" ht="13.5" customHeight="1" thickBot="1">
      <c r="A39" s="167">
        <v>1082</v>
      </c>
      <c r="B39" s="381" t="s">
        <v>229</v>
      </c>
      <c r="C39" s="382">
        <v>76000</v>
      </c>
      <c r="D39" s="382">
        <v>64000</v>
      </c>
      <c r="E39" s="756">
        <f t="shared" si="2"/>
        <v>0.8421052631578947</v>
      </c>
    </row>
    <row r="40" spans="1:5" ht="17.25" customHeight="1" thickBot="1">
      <c r="A40" s="169"/>
      <c r="B40" s="299" t="s">
        <v>297</v>
      </c>
      <c r="C40" s="300">
        <f>SUM(C21+C24+C28)</f>
        <v>7191533</v>
      </c>
      <c r="D40" s="300">
        <f>SUM(D21+D24+D28)</f>
        <v>7655259</v>
      </c>
      <c r="E40" s="388">
        <f t="shared" si="2"/>
        <v>1.0644822181863032</v>
      </c>
    </row>
    <row r="41" spans="1:5" ht="12" customHeight="1">
      <c r="A41" s="149"/>
      <c r="B41" s="274"/>
      <c r="C41" s="145"/>
      <c r="D41" s="145"/>
      <c r="E41" s="389"/>
    </row>
    <row r="42" spans="1:5" ht="12" customHeight="1">
      <c r="A42" s="142">
        <v>1090</v>
      </c>
      <c r="B42" s="301" t="s">
        <v>298</v>
      </c>
      <c r="C42" s="140">
        <f>SUM(C43:C49)</f>
        <v>1283000</v>
      </c>
      <c r="D42" s="140">
        <f>SUM(D43:D50)</f>
        <v>1272500</v>
      </c>
      <c r="E42" s="383">
        <f aca="true" t="shared" si="3" ref="E42:E54">SUM(D42/C42)</f>
        <v>0.9918160561184723</v>
      </c>
    </row>
    <row r="43" spans="1:5" ht="12" customHeight="1">
      <c r="A43" s="149">
        <v>1091</v>
      </c>
      <c r="B43" s="251" t="s">
        <v>900</v>
      </c>
      <c r="C43" s="135">
        <v>115000</v>
      </c>
      <c r="D43" s="135">
        <v>100000</v>
      </c>
      <c r="E43" s="754">
        <f t="shared" si="3"/>
        <v>0.8695652173913043</v>
      </c>
    </row>
    <row r="44" spans="1:5" ht="12" customHeight="1">
      <c r="A44" s="149">
        <v>1092</v>
      </c>
      <c r="B44" s="146" t="s">
        <v>230</v>
      </c>
      <c r="C44" s="135">
        <v>443000</v>
      </c>
      <c r="D44" s="135">
        <v>466500</v>
      </c>
      <c r="E44" s="754">
        <f t="shared" si="3"/>
        <v>1.0530474040632054</v>
      </c>
    </row>
    <row r="45" spans="1:5" ht="12" customHeight="1">
      <c r="A45" s="149">
        <v>1093</v>
      </c>
      <c r="B45" s="146" t="s">
        <v>901</v>
      </c>
      <c r="C45" s="135">
        <v>15000</v>
      </c>
      <c r="D45" s="135">
        <v>15000</v>
      </c>
      <c r="E45" s="754">
        <f t="shared" si="3"/>
        <v>1</v>
      </c>
    </row>
    <row r="46" spans="1:5" ht="12" customHeight="1">
      <c r="A46" s="149">
        <v>1094</v>
      </c>
      <c r="B46" s="146" t="s">
        <v>902</v>
      </c>
      <c r="C46" s="135">
        <v>15000</v>
      </c>
      <c r="D46" s="135">
        <v>15000</v>
      </c>
      <c r="E46" s="754">
        <f t="shared" si="3"/>
        <v>1</v>
      </c>
    </row>
    <row r="47" spans="1:5" ht="12" customHeight="1">
      <c r="A47" s="149">
        <v>1095</v>
      </c>
      <c r="B47" s="150" t="s">
        <v>436</v>
      </c>
      <c r="C47" s="135">
        <v>340000</v>
      </c>
      <c r="D47" s="135">
        <v>320000</v>
      </c>
      <c r="E47" s="754">
        <f t="shared" si="3"/>
        <v>0.9411764705882353</v>
      </c>
    </row>
    <row r="48" spans="1:5" ht="12" customHeight="1">
      <c r="A48" s="149">
        <v>1096</v>
      </c>
      <c r="B48" s="150" t="s">
        <v>411</v>
      </c>
      <c r="C48" s="135">
        <v>350000</v>
      </c>
      <c r="D48" s="135">
        <v>350000</v>
      </c>
      <c r="E48" s="754">
        <f t="shared" si="3"/>
        <v>1</v>
      </c>
    </row>
    <row r="49" spans="1:5" ht="12" customHeight="1">
      <c r="A49" s="149">
        <v>1097</v>
      </c>
      <c r="B49" s="150" t="s">
        <v>903</v>
      </c>
      <c r="C49" s="135">
        <v>5000</v>
      </c>
      <c r="D49" s="135">
        <v>1000</v>
      </c>
      <c r="E49" s="754">
        <f t="shared" si="3"/>
        <v>0.2</v>
      </c>
    </row>
    <row r="50" spans="1:5" ht="12" customHeight="1">
      <c r="A50" s="149">
        <v>1098</v>
      </c>
      <c r="B50" s="150" t="s">
        <v>911</v>
      </c>
      <c r="C50" s="135"/>
      <c r="D50" s="135">
        <v>5000</v>
      </c>
      <c r="E50" s="754"/>
    </row>
    <row r="51" spans="1:5" ht="12" customHeight="1">
      <c r="A51" s="142">
        <v>1100</v>
      </c>
      <c r="B51" s="301" t="s">
        <v>299</v>
      </c>
      <c r="C51" s="140">
        <f>SUM(C52:C54)</f>
        <v>205066</v>
      </c>
      <c r="D51" s="140">
        <f>SUM(D52:D54)</f>
        <v>225000</v>
      </c>
      <c r="E51" s="383">
        <f t="shared" si="3"/>
        <v>1.09720772824359</v>
      </c>
    </row>
    <row r="52" spans="1:5" ht="12" customHeight="1">
      <c r="A52" s="149">
        <v>1101</v>
      </c>
      <c r="B52" s="150" t="s">
        <v>904</v>
      </c>
      <c r="C52" s="135">
        <v>14066</v>
      </c>
      <c r="D52" s="135">
        <v>14000</v>
      </c>
      <c r="E52" s="754">
        <f t="shared" si="3"/>
        <v>0.9953078344945258</v>
      </c>
    </row>
    <row r="53" spans="1:5" ht="12" customHeight="1">
      <c r="A53" s="149">
        <v>1102</v>
      </c>
      <c r="B53" s="146" t="s">
        <v>300</v>
      </c>
      <c r="C53" s="135">
        <v>141000</v>
      </c>
      <c r="D53" s="135">
        <v>136000</v>
      </c>
      <c r="E53" s="754">
        <f t="shared" si="3"/>
        <v>0.9645390070921985</v>
      </c>
    </row>
    <row r="54" spans="1:5" ht="12" customHeight="1">
      <c r="A54" s="149">
        <v>1103</v>
      </c>
      <c r="B54" s="146" t="s">
        <v>301</v>
      </c>
      <c r="C54" s="135">
        <v>50000</v>
      </c>
      <c r="D54" s="135">
        <v>75000</v>
      </c>
      <c r="E54" s="754">
        <f t="shared" si="3"/>
        <v>1.5</v>
      </c>
    </row>
    <row r="55" spans="1:5" ht="12" customHeight="1">
      <c r="A55" s="775">
        <v>1105</v>
      </c>
      <c r="B55" s="772" t="s">
        <v>469</v>
      </c>
      <c r="C55" s="773"/>
      <c r="D55" s="774"/>
      <c r="E55" s="383"/>
    </row>
    <row r="56" spans="1:5" ht="12" customHeight="1">
      <c r="A56" s="142">
        <v>1110</v>
      </c>
      <c r="B56" s="151" t="s">
        <v>302</v>
      </c>
      <c r="C56" s="135"/>
      <c r="D56" s="135"/>
      <c r="E56" s="383"/>
    </row>
    <row r="57" spans="1:5" ht="12" customHeight="1">
      <c r="A57" s="142">
        <v>1120</v>
      </c>
      <c r="B57" s="151" t="s">
        <v>303</v>
      </c>
      <c r="C57" s="140">
        <f>SUM(C58:C62)</f>
        <v>1245305</v>
      </c>
      <c r="D57" s="140">
        <f>SUM(D58:D62)</f>
        <v>401355</v>
      </c>
      <c r="E57" s="383">
        <f aca="true" t="shared" si="4" ref="E57:E62">SUM(D57/C57)</f>
        <v>0.32229453828580146</v>
      </c>
    </row>
    <row r="58" spans="1:5" ht="12" customHeight="1">
      <c r="A58" s="149">
        <v>1121</v>
      </c>
      <c r="B58" s="136" t="s">
        <v>407</v>
      </c>
      <c r="C58" s="135">
        <v>44298</v>
      </c>
      <c r="D58" s="135">
        <v>39150</v>
      </c>
      <c r="E58" s="754">
        <f t="shared" si="4"/>
        <v>0.8837870784234051</v>
      </c>
    </row>
    <row r="59" spans="1:5" ht="12" customHeight="1">
      <c r="A59" s="149">
        <v>1122</v>
      </c>
      <c r="B59" s="136" t="s">
        <v>419</v>
      </c>
      <c r="C59" s="135">
        <v>222750</v>
      </c>
      <c r="D59" s="135">
        <v>216000</v>
      </c>
      <c r="E59" s="754">
        <f t="shared" si="4"/>
        <v>0.9696969696969697</v>
      </c>
    </row>
    <row r="60" spans="1:5" ht="12" customHeight="1">
      <c r="A60" s="149">
        <v>1123</v>
      </c>
      <c r="B60" s="144" t="s">
        <v>424</v>
      </c>
      <c r="C60" s="135">
        <v>134000</v>
      </c>
      <c r="D60" s="135">
        <v>146205</v>
      </c>
      <c r="E60" s="754">
        <f t="shared" si="4"/>
        <v>1.0910820895522388</v>
      </c>
    </row>
    <row r="61" spans="1:5" ht="12" customHeight="1">
      <c r="A61" s="149">
        <v>1124</v>
      </c>
      <c r="B61" s="274" t="s">
        <v>38</v>
      </c>
      <c r="C61" s="135">
        <v>369270</v>
      </c>
      <c r="D61" s="135"/>
      <c r="E61" s="383">
        <f t="shared" si="4"/>
        <v>0</v>
      </c>
    </row>
    <row r="62" spans="1:5" ht="12" customHeight="1">
      <c r="A62" s="149">
        <v>1125</v>
      </c>
      <c r="B62" s="144" t="s">
        <v>39</v>
      </c>
      <c r="C62" s="135">
        <v>474987</v>
      </c>
      <c r="D62" s="135"/>
      <c r="E62" s="383">
        <f t="shared" si="4"/>
        <v>0</v>
      </c>
    </row>
    <row r="63" spans="1:5" ht="12" customHeight="1">
      <c r="A63" s="142">
        <v>1130</v>
      </c>
      <c r="B63" s="141" t="s">
        <v>304</v>
      </c>
      <c r="C63" s="140"/>
      <c r="D63" s="140"/>
      <c r="E63" s="383"/>
    </row>
    <row r="64" spans="1:5" ht="12" customHeight="1">
      <c r="A64" s="142">
        <v>1140</v>
      </c>
      <c r="B64" s="143" t="s">
        <v>305</v>
      </c>
      <c r="C64" s="140">
        <f>SUM(C65)</f>
        <v>40000</v>
      </c>
      <c r="D64" s="140">
        <f>SUM(D65)</f>
        <v>40000</v>
      </c>
      <c r="E64" s="383">
        <f>SUM(D64/C64)</f>
        <v>1</v>
      </c>
    </row>
    <row r="65" spans="1:5" ht="12" customHeight="1">
      <c r="A65" s="149">
        <v>1141</v>
      </c>
      <c r="B65" s="146" t="s">
        <v>120</v>
      </c>
      <c r="C65" s="135">
        <v>40000</v>
      </c>
      <c r="D65" s="135">
        <v>40000</v>
      </c>
      <c r="E65" s="754">
        <f>SUM(D65/C65)</f>
        <v>1</v>
      </c>
    </row>
    <row r="66" spans="1:5" ht="12" customHeight="1" thickBot="1">
      <c r="A66" s="171">
        <v>1150</v>
      </c>
      <c r="B66" s="243" t="s">
        <v>306</v>
      </c>
      <c r="C66" s="159"/>
      <c r="D66" s="419">
        <v>10000</v>
      </c>
      <c r="E66" s="755"/>
    </row>
    <row r="67" spans="1:5" ht="18.75" customHeight="1" thickBot="1">
      <c r="A67" s="169"/>
      <c r="B67" s="216" t="s">
        <v>467</v>
      </c>
      <c r="C67" s="300">
        <f>SUM(C64+C66+C63+C57+C56+C51+C42)</f>
        <v>2773371</v>
      </c>
      <c r="D67" s="300">
        <f>SUM(D64+D66+D63+D57+D56+D51+D42+D55)</f>
        <v>1948855</v>
      </c>
      <c r="E67" s="388">
        <f>SUM(D67/C67)</f>
        <v>0.702702595505614</v>
      </c>
    </row>
    <row r="68" spans="1:5" ht="12" customHeight="1">
      <c r="A68" s="164"/>
      <c r="B68" s="302"/>
      <c r="C68" s="145"/>
      <c r="D68" s="145"/>
      <c r="E68" s="389"/>
    </row>
    <row r="69" spans="1:5" ht="15" customHeight="1" thickBot="1">
      <c r="A69" s="153">
        <v>1160</v>
      </c>
      <c r="B69" s="175" t="s">
        <v>307</v>
      </c>
      <c r="C69" s="159"/>
      <c r="D69" s="159"/>
      <c r="E69" s="755"/>
    </row>
    <row r="70" spans="1:5" ht="18" customHeight="1" thickBot="1">
      <c r="A70" s="169"/>
      <c r="B70" s="298" t="s">
        <v>308</v>
      </c>
      <c r="C70" s="156">
        <f>SUM(C69)</f>
        <v>0</v>
      </c>
      <c r="D70" s="156"/>
      <c r="E70" s="388"/>
    </row>
    <row r="71" spans="1:5" ht="12" customHeight="1" thickBot="1">
      <c r="A71" s="169"/>
      <c r="B71" s="216"/>
      <c r="C71" s="160"/>
      <c r="D71" s="160"/>
      <c r="E71" s="388"/>
    </row>
    <row r="72" spans="1:5" ht="18.75" customHeight="1" thickBot="1">
      <c r="A72" s="169"/>
      <c r="B72" s="303" t="s">
        <v>74</v>
      </c>
      <c r="C72" s="300">
        <f>SUM(C67+C40+C19+C70)</f>
        <v>11440739</v>
      </c>
      <c r="D72" s="300">
        <f>SUM(D67+D40+D19+D70)</f>
        <v>10958204</v>
      </c>
      <c r="E72" s="1008">
        <f>SUM(D72/C72)</f>
        <v>0.9578230916726621</v>
      </c>
    </row>
    <row r="73" spans="1:5" ht="12" customHeight="1">
      <c r="A73" s="149"/>
      <c r="B73" s="277"/>
      <c r="C73" s="145"/>
      <c r="D73" s="145"/>
      <c r="E73" s="389"/>
    </row>
    <row r="74" spans="1:5" ht="12" customHeight="1">
      <c r="A74" s="140">
        <v>1165</v>
      </c>
      <c r="B74" s="151" t="s">
        <v>309</v>
      </c>
      <c r="C74" s="135"/>
      <c r="D74" s="140"/>
      <c r="E74" s="383"/>
    </row>
    <row r="75" spans="1:5" ht="12" customHeight="1">
      <c r="A75" s="140">
        <v>1170</v>
      </c>
      <c r="B75" s="138" t="s">
        <v>310</v>
      </c>
      <c r="C75" s="140">
        <f>SUM(C76:C78)</f>
        <v>2395920</v>
      </c>
      <c r="D75" s="140">
        <f>SUM(D76:D78)</f>
        <v>311000</v>
      </c>
      <c r="E75" s="383">
        <f aca="true" t="shared" si="5" ref="E75:E82">SUM(D75/C75)</f>
        <v>0.1298040001335604</v>
      </c>
    </row>
    <row r="76" spans="1:5" ht="12" customHeight="1">
      <c r="A76" s="148">
        <v>1172</v>
      </c>
      <c r="B76" s="251" t="s">
        <v>65</v>
      </c>
      <c r="C76" s="135">
        <v>62940</v>
      </c>
      <c r="D76" s="135"/>
      <c r="E76" s="383">
        <f t="shared" si="5"/>
        <v>0</v>
      </c>
    </row>
    <row r="77" spans="1:5" ht="12" customHeight="1">
      <c r="A77" s="148">
        <v>1174</v>
      </c>
      <c r="B77" s="251" t="s">
        <v>102</v>
      </c>
      <c r="C77" s="135">
        <v>2328260</v>
      </c>
      <c r="D77" s="135">
        <v>311000</v>
      </c>
      <c r="E77" s="754">
        <f t="shared" si="5"/>
        <v>0.13357614699389245</v>
      </c>
    </row>
    <row r="78" spans="1:5" ht="12" customHeight="1">
      <c r="A78" s="148">
        <v>1176</v>
      </c>
      <c r="B78" s="251" t="s">
        <v>99</v>
      </c>
      <c r="C78" s="135">
        <v>4720</v>
      </c>
      <c r="D78" s="135"/>
      <c r="E78" s="383">
        <f t="shared" si="5"/>
        <v>0</v>
      </c>
    </row>
    <row r="79" spans="1:5" ht="12" customHeight="1">
      <c r="A79" s="140">
        <v>1180</v>
      </c>
      <c r="B79" s="157" t="s">
        <v>311</v>
      </c>
      <c r="C79" s="140">
        <f>SUM(C80:C82)</f>
        <v>1701355</v>
      </c>
      <c r="D79" s="140">
        <f>SUM(D80:D82)</f>
        <v>1490535</v>
      </c>
      <c r="E79" s="383">
        <f t="shared" si="5"/>
        <v>0.8760870012431268</v>
      </c>
    </row>
    <row r="80" spans="1:5" ht="12" customHeight="1">
      <c r="A80" s="148">
        <v>1181</v>
      </c>
      <c r="B80" s="146" t="s">
        <v>380</v>
      </c>
      <c r="C80" s="135">
        <v>590535</v>
      </c>
      <c r="D80" s="135">
        <v>590535</v>
      </c>
      <c r="E80" s="754">
        <f t="shared" si="5"/>
        <v>1</v>
      </c>
    </row>
    <row r="81" spans="1:5" ht="12" customHeight="1">
      <c r="A81" s="148">
        <v>1182</v>
      </c>
      <c r="B81" s="136" t="s">
        <v>312</v>
      </c>
      <c r="C81" s="135">
        <v>1099000</v>
      </c>
      <c r="D81" s="135">
        <v>900000</v>
      </c>
      <c r="E81" s="754">
        <f t="shared" si="5"/>
        <v>0.818926296633303</v>
      </c>
    </row>
    <row r="82" spans="1:5" ht="12" customHeight="1">
      <c r="A82" s="148">
        <v>1183</v>
      </c>
      <c r="B82" s="251" t="s">
        <v>232</v>
      </c>
      <c r="C82" s="135">
        <v>11820</v>
      </c>
      <c r="D82" s="135"/>
      <c r="E82" s="383">
        <f t="shared" si="5"/>
        <v>0</v>
      </c>
    </row>
    <row r="83" spans="1:5" ht="12" customHeight="1" thickBot="1">
      <c r="A83" s="168">
        <v>1185</v>
      </c>
      <c r="B83" s="385" t="s">
        <v>481</v>
      </c>
      <c r="C83" s="382"/>
      <c r="D83" s="168"/>
      <c r="E83" s="755"/>
    </row>
    <row r="84" spans="1:5" ht="15" customHeight="1" thickBot="1">
      <c r="A84" s="156"/>
      <c r="B84" s="216" t="s">
        <v>313</v>
      </c>
      <c r="C84" s="168">
        <f>SUM(C75+C79)</f>
        <v>4097275</v>
      </c>
      <c r="D84" s="168">
        <f>SUM(D75+D79+D74+D83)</f>
        <v>1801535</v>
      </c>
      <c r="E84" s="388">
        <f>SUM(D84/C84)</f>
        <v>0.43969101414964823</v>
      </c>
    </row>
    <row r="85" spans="1:5" ht="12" customHeight="1">
      <c r="A85" s="142"/>
      <c r="B85" s="150"/>
      <c r="C85" s="145"/>
      <c r="D85" s="145"/>
      <c r="E85" s="389"/>
    </row>
    <row r="86" spans="1:5" ht="12" customHeight="1">
      <c r="A86" s="140">
        <v>1190</v>
      </c>
      <c r="B86" s="143" t="s">
        <v>314</v>
      </c>
      <c r="C86" s="140">
        <f>SUM(C87+C90+C91)</f>
        <v>880000</v>
      </c>
      <c r="D86" s="140">
        <f>SUM(D87+D90+D91)</f>
        <v>997050</v>
      </c>
      <c r="E86" s="383">
        <f>SUM(D86/C86)</f>
        <v>1.1330113636363637</v>
      </c>
    </row>
    <row r="87" spans="1:5" ht="12" customHeight="1">
      <c r="A87" s="148">
        <v>1191</v>
      </c>
      <c r="B87" s="136" t="s">
        <v>315</v>
      </c>
      <c r="C87" s="135">
        <f>SUM(C88:C89)</f>
        <v>250000</v>
      </c>
      <c r="D87" s="135">
        <f>SUM(D88:D89)</f>
        <v>497050</v>
      </c>
      <c r="E87" s="754">
        <f>SUM(D87/C87)</f>
        <v>1.9882</v>
      </c>
    </row>
    <row r="88" spans="1:5" ht="12" customHeight="1">
      <c r="A88" s="148">
        <v>1192</v>
      </c>
      <c r="B88" s="146" t="s">
        <v>316</v>
      </c>
      <c r="C88" s="139"/>
      <c r="D88" s="139"/>
      <c r="E88" s="383"/>
    </row>
    <row r="89" spans="1:5" ht="12" customHeight="1">
      <c r="A89" s="148">
        <v>1193</v>
      </c>
      <c r="B89" s="146" t="s">
        <v>317</v>
      </c>
      <c r="C89" s="139">
        <v>250000</v>
      </c>
      <c r="D89" s="139">
        <v>497050</v>
      </c>
      <c r="E89" s="390">
        <f>SUM(D89/C89)</f>
        <v>1.9882</v>
      </c>
    </row>
    <row r="90" spans="1:5" ht="12" customHeight="1">
      <c r="A90" s="148">
        <v>1194</v>
      </c>
      <c r="B90" s="136" t="s">
        <v>249</v>
      </c>
      <c r="C90" s="135">
        <v>300000</v>
      </c>
      <c r="D90" s="135">
        <v>150000</v>
      </c>
      <c r="E90" s="754">
        <f>SUM(D90/C90)</f>
        <v>0.5</v>
      </c>
    </row>
    <row r="91" spans="1:5" ht="12" customHeight="1" thickBot="1">
      <c r="A91" s="153">
        <v>1195</v>
      </c>
      <c r="B91" s="304" t="s">
        <v>385</v>
      </c>
      <c r="C91" s="159">
        <v>330000</v>
      </c>
      <c r="D91" s="159">
        <v>350000</v>
      </c>
      <c r="E91" s="756">
        <f>SUM(D91/C91)</f>
        <v>1.0606060606060606</v>
      </c>
    </row>
    <row r="92" spans="1:5" ht="15.75" customHeight="1" thickBot="1">
      <c r="A92" s="156"/>
      <c r="B92" s="216" t="s">
        <v>318</v>
      </c>
      <c r="C92" s="156">
        <f>SUM(C86)</f>
        <v>880000</v>
      </c>
      <c r="D92" s="156">
        <f>SUM(D86)</f>
        <v>997050</v>
      </c>
      <c r="E92" s="388">
        <f>SUM(D92/C92)</f>
        <v>1.1330113636363637</v>
      </c>
    </row>
    <row r="93" spans="1:5" ht="12" customHeight="1">
      <c r="A93" s="140">
        <v>1200</v>
      </c>
      <c r="B93" s="151" t="s">
        <v>319</v>
      </c>
      <c r="C93" s="140">
        <f>SUM(C94:C96)</f>
        <v>65000</v>
      </c>
      <c r="D93" s="140">
        <f>SUM(D94:D96)</f>
        <v>40000</v>
      </c>
      <c r="E93" s="389">
        <f>SUM(D93/C93)</f>
        <v>0.6153846153846154</v>
      </c>
    </row>
    <row r="94" spans="1:5" ht="12" customHeight="1">
      <c r="A94" s="148">
        <v>1201</v>
      </c>
      <c r="B94" s="136" t="s">
        <v>431</v>
      </c>
      <c r="C94" s="135"/>
      <c r="D94" s="135"/>
      <c r="E94" s="383"/>
    </row>
    <row r="95" spans="1:5" ht="12" customHeight="1">
      <c r="A95" s="148">
        <v>1202</v>
      </c>
      <c r="B95" s="136" t="s">
        <v>432</v>
      </c>
      <c r="C95" s="135">
        <v>40000</v>
      </c>
      <c r="D95" s="135">
        <v>25000</v>
      </c>
      <c r="E95" s="754">
        <f>SUM(D95/C95)</f>
        <v>0.625</v>
      </c>
    </row>
    <row r="96" spans="1:5" ht="12" customHeight="1">
      <c r="A96" s="148">
        <v>1203</v>
      </c>
      <c r="B96" s="144" t="s">
        <v>72</v>
      </c>
      <c r="C96" s="135">
        <v>25000</v>
      </c>
      <c r="D96" s="135">
        <v>15000</v>
      </c>
      <c r="E96" s="754">
        <f>SUM(D96/C96)</f>
        <v>0.6</v>
      </c>
    </row>
    <row r="97" spans="1:5" ht="12" customHeight="1">
      <c r="A97" s="140">
        <v>1210</v>
      </c>
      <c r="B97" s="151" t="s">
        <v>320</v>
      </c>
      <c r="C97" s="140">
        <v>2955</v>
      </c>
      <c r="D97" s="140"/>
      <c r="E97" s="383">
        <f>SUM(D97/C97)</f>
        <v>0</v>
      </c>
    </row>
    <row r="98" spans="1:5" ht="12" customHeight="1" thickBot="1">
      <c r="A98" s="764">
        <v>1211</v>
      </c>
      <c r="B98" s="765" t="s">
        <v>531</v>
      </c>
      <c r="C98" s="766"/>
      <c r="D98" s="764"/>
      <c r="E98" s="755"/>
    </row>
    <row r="99" spans="1:5" ht="15.75" customHeight="1" thickBot="1">
      <c r="A99" s="156"/>
      <c r="B99" s="216" t="s">
        <v>321</v>
      </c>
      <c r="C99" s="156">
        <f>SUM(C93+C97)</f>
        <v>67955</v>
      </c>
      <c r="D99" s="156">
        <f>SUM(D93+D97+D98)</f>
        <v>40000</v>
      </c>
      <c r="E99" s="388">
        <f>SUM(D99/C99)</f>
        <v>0.588624825252005</v>
      </c>
    </row>
    <row r="100" spans="1:5" ht="12" customHeight="1" thickBot="1">
      <c r="A100" s="156"/>
      <c r="B100" s="179"/>
      <c r="C100" s="160"/>
      <c r="D100" s="160"/>
      <c r="E100" s="388"/>
    </row>
    <row r="101" spans="1:5" ht="24" customHeight="1" thickBot="1">
      <c r="A101" s="156"/>
      <c r="B101" s="309" t="s">
        <v>75</v>
      </c>
      <c r="C101" s="241">
        <f>SUM(C84+C92+C99)</f>
        <v>5045230</v>
      </c>
      <c r="D101" s="241">
        <f>SUM(D84+D92+D99)</f>
        <v>2838585</v>
      </c>
      <c r="E101" s="1008">
        <f>SUM(D101/C101)</f>
        <v>0.5626274718892895</v>
      </c>
    </row>
    <row r="102" spans="1:5" ht="12.75" customHeight="1">
      <c r="A102" s="166"/>
      <c r="B102" s="305"/>
      <c r="C102" s="145"/>
      <c r="D102" s="145"/>
      <c r="E102" s="389"/>
    </row>
    <row r="103" spans="1:5" ht="12" customHeight="1" thickBot="1">
      <c r="A103" s="153">
        <v>1215</v>
      </c>
      <c r="B103" s="170" t="s">
        <v>322</v>
      </c>
      <c r="C103" s="159"/>
      <c r="D103" s="159"/>
      <c r="E103" s="755"/>
    </row>
    <row r="104" spans="1:5" ht="21.75" customHeight="1" thickBot="1">
      <c r="A104" s="156"/>
      <c r="B104" s="298" t="s">
        <v>42</v>
      </c>
      <c r="C104" s="160"/>
      <c r="D104" s="156"/>
      <c r="E104" s="388"/>
    </row>
    <row r="105" spans="1:5" ht="12" customHeight="1">
      <c r="A105" s="166"/>
      <c r="B105" s="242"/>
      <c r="C105" s="145"/>
      <c r="D105" s="145"/>
      <c r="E105" s="389"/>
    </row>
    <row r="106" spans="1:5" ht="12" customHeight="1">
      <c r="A106" s="148">
        <v>1220</v>
      </c>
      <c r="B106" s="150" t="s">
        <v>323</v>
      </c>
      <c r="C106" s="135">
        <v>420000</v>
      </c>
      <c r="D106" s="135"/>
      <c r="E106" s="383">
        <f>SUM(D106/C106)</f>
        <v>0</v>
      </c>
    </row>
    <row r="107" spans="1:5" ht="12" customHeight="1" thickBot="1">
      <c r="A107" s="148">
        <v>1221</v>
      </c>
      <c r="B107" s="170" t="s">
        <v>322</v>
      </c>
      <c r="C107" s="159">
        <v>140000</v>
      </c>
      <c r="D107" s="159">
        <v>586993</v>
      </c>
      <c r="E107" s="755">
        <f>SUM(D107/C107)</f>
        <v>4.192807142857143</v>
      </c>
    </row>
    <row r="108" spans="1:5" ht="18" customHeight="1" thickBot="1">
      <c r="A108" s="156"/>
      <c r="B108" s="215" t="s">
        <v>325</v>
      </c>
      <c r="C108" s="168">
        <f>SUM(C106:C107)</f>
        <v>560000</v>
      </c>
      <c r="D108" s="168">
        <f>SUM(D106:D107)</f>
        <v>586993</v>
      </c>
      <c r="E108" s="387">
        <f>SUM(D108/C108)</f>
        <v>1.0482017857142858</v>
      </c>
    </row>
    <row r="109" spans="1:5" ht="12" customHeight="1" thickBot="1">
      <c r="A109" s="156"/>
      <c r="B109" s="179"/>
      <c r="C109" s="160"/>
      <c r="D109" s="160"/>
      <c r="E109" s="388"/>
    </row>
    <row r="110" spans="1:5" ht="16.5" customHeight="1" thickBot="1">
      <c r="A110" s="156"/>
      <c r="B110" s="306" t="s">
        <v>463</v>
      </c>
      <c r="C110" s="241">
        <f>SUM(C108+C101+C72)</f>
        <v>17045969</v>
      </c>
      <c r="D110" s="241">
        <f>SUM(D108+D101+D72+D104)</f>
        <v>14383782</v>
      </c>
      <c r="E110" s="1009">
        <f>SUM(D110/C110)</f>
        <v>0.84382307629446</v>
      </c>
    </row>
    <row r="111" spans="1:5" ht="12" customHeight="1">
      <c r="A111" s="166"/>
      <c r="B111" s="179"/>
      <c r="C111" s="314"/>
      <c r="D111" s="308"/>
      <c r="E111" s="389"/>
    </row>
    <row r="112" spans="1:5" ht="15.75" customHeight="1">
      <c r="A112" s="140"/>
      <c r="B112" s="316" t="s">
        <v>408</v>
      </c>
      <c r="C112" s="225"/>
      <c r="D112" s="225"/>
      <c r="E112" s="383"/>
    </row>
    <row r="113" spans="1:5" ht="12" customHeight="1">
      <c r="A113" s="140"/>
      <c r="B113" s="310"/>
      <c r="C113" s="307"/>
      <c r="D113" s="307"/>
      <c r="E113" s="383"/>
    </row>
    <row r="114" spans="1:5" ht="12" customHeight="1">
      <c r="A114" s="148">
        <v>1230</v>
      </c>
      <c r="B114" s="146" t="s">
        <v>285</v>
      </c>
      <c r="C114" s="225"/>
      <c r="D114" s="225"/>
      <c r="E114" s="383"/>
    </row>
    <row r="115" spans="1:5" ht="12" customHeight="1" thickBot="1">
      <c r="A115" s="153">
        <v>1231</v>
      </c>
      <c r="B115" s="154" t="s">
        <v>326</v>
      </c>
      <c r="C115" s="313"/>
      <c r="D115" s="297"/>
      <c r="E115" s="755"/>
    </row>
    <row r="116" spans="1:5" ht="12" customHeight="1" thickBot="1">
      <c r="A116" s="156"/>
      <c r="B116" s="155" t="s">
        <v>279</v>
      </c>
      <c r="C116" s="312"/>
      <c r="D116" s="235"/>
      <c r="E116" s="388"/>
    </row>
    <row r="117" spans="1:5" ht="12" customHeight="1">
      <c r="A117" s="142">
        <v>1240</v>
      </c>
      <c r="B117" s="301" t="s">
        <v>298</v>
      </c>
      <c r="C117" s="237">
        <v>7000</v>
      </c>
      <c r="D117" s="237">
        <f>D118</f>
        <v>7000</v>
      </c>
      <c r="E117" s="389">
        <f>SUM(D117/C117)</f>
        <v>1</v>
      </c>
    </row>
    <row r="118" spans="1:5" ht="12" customHeight="1">
      <c r="A118" s="148">
        <v>1241</v>
      </c>
      <c r="B118" s="146" t="s">
        <v>118</v>
      </c>
      <c r="C118" s="230">
        <v>7000</v>
      </c>
      <c r="D118" s="230">
        <v>7000</v>
      </c>
      <c r="E118" s="754">
        <f>SUM(D118/C118)</f>
        <v>1</v>
      </c>
    </row>
    <row r="119" spans="1:5" ht="12" customHeight="1">
      <c r="A119" s="148">
        <v>1242</v>
      </c>
      <c r="B119" s="146" t="s">
        <v>119</v>
      </c>
      <c r="C119" s="230"/>
      <c r="D119" s="230"/>
      <c r="E119" s="754"/>
    </row>
    <row r="120" spans="1:5" ht="12" customHeight="1">
      <c r="A120" s="148">
        <v>1250</v>
      </c>
      <c r="B120" s="251" t="s">
        <v>299</v>
      </c>
      <c r="C120" s="230">
        <v>10000</v>
      </c>
      <c r="D120" s="230">
        <v>15000</v>
      </c>
      <c r="E120" s="754">
        <f>SUM(D120/C120)</f>
        <v>1.5</v>
      </c>
    </row>
    <row r="121" spans="1:5" ht="12" customHeight="1">
      <c r="A121" s="148">
        <v>1255</v>
      </c>
      <c r="B121" s="146" t="s">
        <v>302</v>
      </c>
      <c r="C121" s="230">
        <v>850</v>
      </c>
      <c r="D121" s="230"/>
      <c r="E121" s="754">
        <f>SUM(D121/C121)</f>
        <v>0</v>
      </c>
    </row>
    <row r="122" spans="1:5" ht="12" customHeight="1">
      <c r="A122" s="148">
        <v>1260</v>
      </c>
      <c r="B122" s="146" t="s">
        <v>303</v>
      </c>
      <c r="C122" s="230">
        <v>4500</v>
      </c>
      <c r="D122" s="230">
        <v>5940</v>
      </c>
      <c r="E122" s="754">
        <f>SUM(D122/C122)</f>
        <v>1.32</v>
      </c>
    </row>
    <row r="123" spans="1:5" ht="12" customHeight="1">
      <c r="A123" s="148">
        <v>1261</v>
      </c>
      <c r="B123" s="150" t="s">
        <v>304</v>
      </c>
      <c r="C123" s="230"/>
      <c r="D123" s="230"/>
      <c r="E123" s="754"/>
    </row>
    <row r="124" spans="1:5" ht="12" customHeight="1">
      <c r="A124" s="148">
        <v>1262</v>
      </c>
      <c r="B124" s="144" t="s">
        <v>305</v>
      </c>
      <c r="C124" s="230">
        <v>400</v>
      </c>
      <c r="D124" s="230">
        <v>200</v>
      </c>
      <c r="E124" s="754">
        <f>SUM(D124/C124)</f>
        <v>0.5</v>
      </c>
    </row>
    <row r="125" spans="1:5" ht="12" customHeight="1" thickBot="1">
      <c r="A125" s="153">
        <v>1270</v>
      </c>
      <c r="B125" s="154" t="s">
        <v>306</v>
      </c>
      <c r="C125" s="297"/>
      <c r="D125" s="297"/>
      <c r="E125" s="756"/>
    </row>
    <row r="126" spans="1:5" ht="16.5" customHeight="1" thickBot="1">
      <c r="A126" s="168"/>
      <c r="B126" s="216" t="s">
        <v>467</v>
      </c>
      <c r="C126" s="1010">
        <f>SUM(C117+C120+C122+C124+C121)</f>
        <v>22750</v>
      </c>
      <c r="D126" s="1010">
        <f>SUM(D117+D120+D122+D124+D121+D125)</f>
        <v>28140</v>
      </c>
      <c r="E126" s="1009">
        <f>SUM(D126/C126)</f>
        <v>1.236923076923077</v>
      </c>
    </row>
    <row r="127" spans="1:5" ht="12" customHeight="1">
      <c r="A127" s="166"/>
      <c r="B127" s="143"/>
      <c r="C127" s="314"/>
      <c r="D127" s="308"/>
      <c r="E127" s="389"/>
    </row>
    <row r="128" spans="1:5" ht="12" customHeight="1" thickBot="1">
      <c r="A128" s="167">
        <v>1280</v>
      </c>
      <c r="B128" s="175" t="s">
        <v>307</v>
      </c>
      <c r="C128" s="313"/>
      <c r="D128" s="313"/>
      <c r="E128" s="755"/>
    </row>
    <row r="129" spans="1:5" ht="15.75" customHeight="1" thickBot="1">
      <c r="A129" s="156"/>
      <c r="B129" s="298" t="s">
        <v>308</v>
      </c>
      <c r="C129" s="317"/>
      <c r="D129" s="317"/>
      <c r="E129" s="388"/>
    </row>
    <row r="130" spans="1:5" ht="15.75" customHeight="1" thickBot="1">
      <c r="A130" s="156"/>
      <c r="B130" s="277"/>
      <c r="C130" s="317"/>
      <c r="D130" s="317"/>
      <c r="E130" s="388"/>
    </row>
    <row r="131" spans="1:5" ht="15.75" customHeight="1" thickBot="1">
      <c r="A131" s="156"/>
      <c r="B131" s="303" t="s">
        <v>74</v>
      </c>
      <c r="C131" s="319">
        <f>SUM(C126+C129)</f>
        <v>22750</v>
      </c>
      <c r="D131" s="319">
        <f>SUM(D126+D129+D116)</f>
        <v>28140</v>
      </c>
      <c r="E131" s="387">
        <f>SUM(D131/C131)</f>
        <v>1.236923076923077</v>
      </c>
    </row>
    <row r="132" spans="1:5" ht="13.5" customHeight="1">
      <c r="A132" s="142"/>
      <c r="B132" s="277"/>
      <c r="C132" s="308"/>
      <c r="D132" s="308"/>
      <c r="E132" s="389"/>
    </row>
    <row r="133" spans="1:5" ht="12" customHeight="1">
      <c r="A133" s="148">
        <v>1285</v>
      </c>
      <c r="B133" s="146" t="s">
        <v>309</v>
      </c>
      <c r="C133" s="225"/>
      <c r="D133" s="225"/>
      <c r="E133" s="383"/>
    </row>
    <row r="134" spans="1:5" ht="12" customHeight="1" thickBot="1">
      <c r="A134" s="148">
        <v>1286</v>
      </c>
      <c r="B134" s="146" t="s">
        <v>327</v>
      </c>
      <c r="C134" s="225"/>
      <c r="D134" s="311"/>
      <c r="E134" s="755"/>
    </row>
    <row r="135" spans="1:5" ht="16.5" customHeight="1" thickBot="1">
      <c r="A135" s="156"/>
      <c r="B135" s="216" t="s">
        <v>313</v>
      </c>
      <c r="C135" s="317"/>
      <c r="D135" s="317"/>
      <c r="E135" s="388"/>
    </row>
    <row r="136" spans="1:5" ht="12.75" customHeight="1">
      <c r="A136" s="166"/>
      <c r="B136" s="302"/>
      <c r="C136" s="314"/>
      <c r="D136" s="308"/>
      <c r="E136" s="389"/>
    </row>
    <row r="137" spans="1:5" ht="12.75" customHeight="1" thickBot="1">
      <c r="A137" s="153">
        <v>1290</v>
      </c>
      <c r="B137" s="154" t="s">
        <v>328</v>
      </c>
      <c r="C137" s="313"/>
      <c r="D137" s="313"/>
      <c r="E137" s="755"/>
    </row>
    <row r="138" spans="1:5" ht="16.5" customHeight="1" thickBot="1">
      <c r="A138" s="168"/>
      <c r="B138" s="298" t="s">
        <v>318</v>
      </c>
      <c r="C138" s="317"/>
      <c r="D138" s="398"/>
      <c r="E138" s="388"/>
    </row>
    <row r="139" spans="1:5" ht="9" customHeight="1">
      <c r="A139" s="166"/>
      <c r="B139" s="302"/>
      <c r="C139" s="402"/>
      <c r="D139" s="144"/>
      <c r="E139" s="389"/>
    </row>
    <row r="140" spans="1:5" ht="12.75" customHeight="1" thickBot="1">
      <c r="A140" s="279">
        <v>1291</v>
      </c>
      <c r="B140" s="158" t="s">
        <v>320</v>
      </c>
      <c r="C140" s="311"/>
      <c r="D140" s="311"/>
      <c r="E140" s="755"/>
    </row>
    <row r="141" spans="1:5" ht="16.5" customHeight="1" thickBot="1">
      <c r="A141" s="156"/>
      <c r="B141" s="216" t="s">
        <v>321</v>
      </c>
      <c r="C141" s="317"/>
      <c r="D141" s="317"/>
      <c r="E141" s="388"/>
    </row>
    <row r="142" spans="1:5" ht="12.75" customHeight="1">
      <c r="A142" s="166"/>
      <c r="B142" s="302"/>
      <c r="C142" s="321"/>
      <c r="D142" s="802"/>
      <c r="E142" s="389"/>
    </row>
    <row r="143" spans="1:5" ht="12.75" customHeight="1">
      <c r="A143" s="148">
        <v>1292</v>
      </c>
      <c r="B143" s="146" t="s">
        <v>322</v>
      </c>
      <c r="C143" s="230"/>
      <c r="D143" s="230"/>
      <c r="E143" s="383"/>
    </row>
    <row r="144" spans="1:5" ht="12.75" customHeight="1" thickBot="1">
      <c r="A144" s="167">
        <v>1293</v>
      </c>
      <c r="B144" s="152" t="s">
        <v>276</v>
      </c>
      <c r="C144" s="322">
        <f>SUM('1c.mell '!C117)</f>
        <v>1633123</v>
      </c>
      <c r="D144" s="322">
        <f>SUM('3a.m.'!D58)-D131</f>
        <v>1529501</v>
      </c>
      <c r="E144" s="756">
        <f>SUM(D144/C144)</f>
        <v>0.9365497883502957</v>
      </c>
    </row>
    <row r="145" spans="1:5" ht="17.25" customHeight="1" thickBot="1">
      <c r="A145" s="156"/>
      <c r="B145" s="216" t="s">
        <v>42</v>
      </c>
      <c r="C145" s="206">
        <f>SUM(C143:C144)</f>
        <v>1633123</v>
      </c>
      <c r="D145" s="206">
        <f>SUM(D143:D144)</f>
        <v>1529501</v>
      </c>
      <c r="E145" s="388">
        <f>SUM(D145/C145)</f>
        <v>0.9365497883502957</v>
      </c>
    </row>
    <row r="146" spans="1:5" ht="12" customHeight="1">
      <c r="A146" s="166"/>
      <c r="B146" s="257"/>
      <c r="C146" s="321"/>
      <c r="D146" s="802"/>
      <c r="E146" s="389"/>
    </row>
    <row r="147" spans="1:5" ht="12" customHeight="1">
      <c r="A147" s="148">
        <v>1294</v>
      </c>
      <c r="B147" s="286" t="s">
        <v>324</v>
      </c>
      <c r="C147" s="230"/>
      <c r="D147" s="230"/>
      <c r="E147" s="383"/>
    </row>
    <row r="148" spans="1:5" ht="12.75" customHeight="1" thickBot="1">
      <c r="A148" s="153">
        <v>1295</v>
      </c>
      <c r="B148" s="154" t="s">
        <v>276</v>
      </c>
      <c r="C148" s="297">
        <v>162600</v>
      </c>
      <c r="D148" s="297">
        <f>SUM('3a.m.'!D63)</f>
        <v>167300</v>
      </c>
      <c r="E148" s="756">
        <f>SUM(D148/C148)</f>
        <v>1.0289052890528905</v>
      </c>
    </row>
    <row r="149" spans="1:5" ht="17.25" customHeight="1" thickBot="1">
      <c r="A149" s="156"/>
      <c r="B149" s="320" t="s">
        <v>325</v>
      </c>
      <c r="C149" s="206">
        <f>SUM(C148)</f>
        <v>162600</v>
      </c>
      <c r="D149" s="206">
        <f>SUM(D147:D148)</f>
        <v>167300</v>
      </c>
      <c r="E149" s="388">
        <f>SUM(D149/C149)</f>
        <v>1.0289052890528905</v>
      </c>
    </row>
    <row r="150" spans="1:5" ht="12" customHeight="1" thickBot="1">
      <c r="A150" s="156"/>
      <c r="B150" s="147"/>
      <c r="C150" s="318"/>
      <c r="D150" s="318"/>
      <c r="E150" s="388"/>
    </row>
    <row r="151" spans="1:5" ht="18" customHeight="1" thickBot="1">
      <c r="A151" s="156"/>
      <c r="B151" s="306" t="s">
        <v>464</v>
      </c>
      <c r="C151" s="206">
        <f>SUM(C149+C145+C131)</f>
        <v>1818473</v>
      </c>
      <c r="D151" s="206">
        <f>SUM(D149+D145+D131+D138)</f>
        <v>1724941</v>
      </c>
      <c r="E151" s="388">
        <f>SUM(D151/C151)</f>
        <v>0.9485656372132003</v>
      </c>
    </row>
    <row r="152" spans="1:5" s="129" customFormat="1" ht="11.25">
      <c r="A152" s="164"/>
      <c r="B152" s="165"/>
      <c r="C152" s="166"/>
      <c r="D152" s="142"/>
      <c r="E152" s="389"/>
    </row>
    <row r="153" spans="1:6" s="129" customFormat="1" ht="13.5">
      <c r="A153" s="149"/>
      <c r="B153" s="281" t="s">
        <v>417</v>
      </c>
      <c r="C153" s="228"/>
      <c r="D153" s="228"/>
      <c r="E153" s="383"/>
      <c r="F153" s="420"/>
    </row>
    <row r="154" spans="1:5" s="129" customFormat="1" ht="13.5">
      <c r="A154" s="149"/>
      <c r="B154" s="281"/>
      <c r="C154" s="228"/>
      <c r="D154" s="228"/>
      <c r="E154" s="383"/>
    </row>
    <row r="155" spans="1:5" s="129" customFormat="1" ht="11.25">
      <c r="A155" s="148">
        <v>1301</v>
      </c>
      <c r="B155" s="146" t="s">
        <v>285</v>
      </c>
      <c r="C155" s="225"/>
      <c r="D155" s="8"/>
      <c r="E155" s="383"/>
    </row>
    <row r="156" spans="1:5" s="129" customFormat="1" ht="12" thickBot="1">
      <c r="A156" s="153">
        <v>1302</v>
      </c>
      <c r="B156" s="154" t="s">
        <v>286</v>
      </c>
      <c r="C156" s="313"/>
      <c r="D156" s="669"/>
      <c r="E156" s="755"/>
    </row>
    <row r="157" spans="1:5" s="129" customFormat="1" ht="12" thickBot="1">
      <c r="A157" s="156"/>
      <c r="B157" s="155" t="s">
        <v>279</v>
      </c>
      <c r="C157" s="312"/>
      <c r="D157" s="235"/>
      <c r="E157" s="388"/>
    </row>
    <row r="158" spans="1:5" s="129" customFormat="1" ht="11.25">
      <c r="A158" s="142">
        <v>1310</v>
      </c>
      <c r="B158" s="301" t="s">
        <v>298</v>
      </c>
      <c r="C158" s="237">
        <f>SUM(C159)</f>
        <v>2000</v>
      </c>
      <c r="D158" s="228"/>
      <c r="E158" s="389">
        <f>SUM(D158/C158)</f>
        <v>0</v>
      </c>
    </row>
    <row r="159" spans="1:5" s="129" customFormat="1" ht="12">
      <c r="A159" s="148">
        <v>1311</v>
      </c>
      <c r="B159" s="146" t="s">
        <v>118</v>
      </c>
      <c r="C159" s="227">
        <v>2000</v>
      </c>
      <c r="D159" s="413"/>
      <c r="E159" s="383">
        <f>SUM(D159/C159)</f>
        <v>0</v>
      </c>
    </row>
    <row r="160" spans="1:5" s="129" customFormat="1" ht="11.25">
      <c r="A160" s="148">
        <v>1312</v>
      </c>
      <c r="B160" s="146" t="s">
        <v>119</v>
      </c>
      <c r="C160" s="230"/>
      <c r="D160" s="412"/>
      <c r="E160" s="383"/>
    </row>
    <row r="161" spans="1:5" s="129" customFormat="1" ht="11.25">
      <c r="A161" s="148">
        <v>1320</v>
      </c>
      <c r="B161" s="251" t="s">
        <v>299</v>
      </c>
      <c r="C161" s="230"/>
      <c r="D161" s="412"/>
      <c r="E161" s="383"/>
    </row>
    <row r="162" spans="1:5" s="129" customFormat="1" ht="11.25">
      <c r="A162" s="148">
        <v>1321</v>
      </c>
      <c r="B162" s="146" t="s">
        <v>302</v>
      </c>
      <c r="C162" s="230"/>
      <c r="D162" s="412"/>
      <c r="E162" s="383"/>
    </row>
    <row r="163" spans="1:5" s="129" customFormat="1" ht="11.25">
      <c r="A163" s="148">
        <v>1322</v>
      </c>
      <c r="B163" s="146" t="s">
        <v>303</v>
      </c>
      <c r="C163" s="230"/>
      <c r="D163" s="412"/>
      <c r="E163" s="383"/>
    </row>
    <row r="164" spans="1:5" s="129" customFormat="1" ht="11.25">
      <c r="A164" s="148">
        <v>1323</v>
      </c>
      <c r="B164" s="150" t="s">
        <v>304</v>
      </c>
      <c r="C164" s="230"/>
      <c r="D164" s="412"/>
      <c r="E164" s="383"/>
    </row>
    <row r="165" spans="1:5" s="129" customFormat="1" ht="11.25">
      <c r="A165" s="148">
        <v>1324</v>
      </c>
      <c r="B165" s="144" t="s">
        <v>305</v>
      </c>
      <c r="C165" s="230"/>
      <c r="D165" s="412"/>
      <c r="E165" s="383"/>
    </row>
    <row r="166" spans="1:5" s="129" customFormat="1" ht="12" thickBot="1">
      <c r="A166" s="153">
        <v>1325</v>
      </c>
      <c r="B166" s="154" t="s">
        <v>306</v>
      </c>
      <c r="C166" s="297"/>
      <c r="D166" s="729"/>
      <c r="E166" s="755"/>
    </row>
    <row r="167" spans="1:5" s="129" customFormat="1" ht="14.25" thickBot="1">
      <c r="A167" s="168"/>
      <c r="B167" s="216" t="s">
        <v>467</v>
      </c>
      <c r="C167" s="206">
        <f>SUM(C158+C161+C162+C163+C164+C165+C166)</f>
        <v>2000</v>
      </c>
      <c r="D167" s="206"/>
      <c r="E167" s="388">
        <f>SUM(D167/C167)</f>
        <v>0</v>
      </c>
    </row>
    <row r="168" spans="1:5" s="129" customFormat="1" ht="11.25">
      <c r="A168" s="166"/>
      <c r="B168" s="143"/>
      <c r="C168" s="314"/>
      <c r="D168" s="308"/>
      <c r="E168" s="389"/>
    </row>
    <row r="169" spans="1:5" s="129" customFormat="1" ht="12" thickBot="1">
      <c r="A169" s="167">
        <v>1330</v>
      </c>
      <c r="B169" s="175" t="s">
        <v>307</v>
      </c>
      <c r="C169" s="313"/>
      <c r="D169" s="313"/>
      <c r="E169" s="755"/>
    </row>
    <row r="170" spans="1:5" s="129" customFormat="1" ht="14.25" thickBot="1">
      <c r="A170" s="156"/>
      <c r="B170" s="298" t="s">
        <v>308</v>
      </c>
      <c r="C170" s="317"/>
      <c r="D170" s="317"/>
      <c r="E170" s="388"/>
    </row>
    <row r="171" spans="1:5" s="129" customFormat="1" ht="14.25" thickBot="1">
      <c r="A171" s="156"/>
      <c r="B171" s="277"/>
      <c r="C171" s="317"/>
      <c r="D171" s="312"/>
      <c r="E171" s="388"/>
    </row>
    <row r="172" spans="1:5" s="129" customFormat="1" ht="15.75" thickBot="1">
      <c r="A172" s="156"/>
      <c r="B172" s="303" t="s">
        <v>74</v>
      </c>
      <c r="C172" s="319">
        <f>SUM(C167+C170)</f>
        <v>2000</v>
      </c>
      <c r="D172" s="319"/>
      <c r="E172" s="388">
        <f>SUM(D172/C172)</f>
        <v>0</v>
      </c>
    </row>
    <row r="173" spans="1:5" s="129" customFormat="1" ht="13.5">
      <c r="A173" s="142"/>
      <c r="B173" s="277"/>
      <c r="C173" s="308"/>
      <c r="D173" s="308"/>
      <c r="E173" s="389"/>
    </row>
    <row r="174" spans="1:5" s="129" customFormat="1" ht="11.25">
      <c r="A174" s="148">
        <v>1335</v>
      </c>
      <c r="B174" s="146" t="s">
        <v>309</v>
      </c>
      <c r="C174" s="225"/>
      <c r="D174" s="225"/>
      <c r="E174" s="383"/>
    </row>
    <row r="175" spans="1:5" s="129" customFormat="1" ht="12" thickBot="1">
      <c r="A175" s="148">
        <v>1336</v>
      </c>
      <c r="B175" s="146" t="s">
        <v>327</v>
      </c>
      <c r="C175" s="225"/>
      <c r="D175" s="311"/>
      <c r="E175" s="755"/>
    </row>
    <row r="176" spans="1:5" s="129" customFormat="1" ht="14.25" thickBot="1">
      <c r="A176" s="156"/>
      <c r="B176" s="216" t="s">
        <v>313</v>
      </c>
      <c r="C176" s="317"/>
      <c r="D176" s="317"/>
      <c r="E176" s="388"/>
    </row>
    <row r="177" spans="1:5" s="129" customFormat="1" ht="12" thickBot="1">
      <c r="A177" s="153">
        <v>1340</v>
      </c>
      <c r="B177" s="154" t="s">
        <v>328</v>
      </c>
      <c r="C177" s="313"/>
      <c r="D177" s="312"/>
      <c r="E177" s="388"/>
    </row>
    <row r="178" spans="1:5" s="129" customFormat="1" ht="14.25" thickBot="1">
      <c r="A178" s="168"/>
      <c r="B178" s="298" t="s">
        <v>318</v>
      </c>
      <c r="C178" s="317"/>
      <c r="D178" s="312"/>
      <c r="E178" s="388"/>
    </row>
    <row r="179" spans="1:5" s="129" customFormat="1" ht="11.25">
      <c r="A179" s="149">
        <v>1345</v>
      </c>
      <c r="B179" s="150" t="s">
        <v>320</v>
      </c>
      <c r="C179" s="308"/>
      <c r="D179" s="308"/>
      <c r="E179" s="389"/>
    </row>
    <row r="180" spans="1:5" s="129" customFormat="1" ht="14.25" thickBot="1">
      <c r="A180" s="168"/>
      <c r="B180" s="298" t="s">
        <v>321</v>
      </c>
      <c r="C180" s="312"/>
      <c r="D180" s="312"/>
      <c r="E180" s="755"/>
    </row>
    <row r="181" spans="1:5" s="129" customFormat="1" ht="13.5">
      <c r="A181" s="166"/>
      <c r="B181" s="302"/>
      <c r="C181" s="321"/>
      <c r="D181" s="802"/>
      <c r="E181" s="389"/>
    </row>
    <row r="182" spans="1:5" s="129" customFormat="1" ht="11.25">
      <c r="A182" s="148">
        <v>1350</v>
      </c>
      <c r="B182" s="146" t="s">
        <v>322</v>
      </c>
      <c r="C182" s="230"/>
      <c r="D182" s="230"/>
      <c r="E182" s="383"/>
    </row>
    <row r="183" spans="1:5" s="129" customFormat="1" ht="12" thickBot="1">
      <c r="A183" s="167">
        <v>1351</v>
      </c>
      <c r="B183" s="152" t="s">
        <v>276</v>
      </c>
      <c r="C183" s="322">
        <f>SUM('1c.mell '!C116)</f>
        <v>378982</v>
      </c>
      <c r="D183" s="322">
        <f>SUM('1c.mell '!D116)</f>
        <v>485420</v>
      </c>
      <c r="E183" s="756">
        <f>SUM(D183/C183)</f>
        <v>1.2808523887678043</v>
      </c>
    </row>
    <row r="184" spans="1:5" s="129" customFormat="1" ht="14.25" thickBot="1">
      <c r="A184" s="156"/>
      <c r="B184" s="216" t="s">
        <v>42</v>
      </c>
      <c r="C184" s="206">
        <f>SUM(C182:C183)</f>
        <v>378982</v>
      </c>
      <c r="D184" s="206">
        <f>SUM(D182:D183)</f>
        <v>485420</v>
      </c>
      <c r="E184" s="388">
        <f>SUM(D184/C184)</f>
        <v>1.2808523887678043</v>
      </c>
    </row>
    <row r="185" spans="1:5" s="129" customFormat="1" ht="11.25">
      <c r="A185" s="166"/>
      <c r="B185" s="257"/>
      <c r="C185" s="321"/>
      <c r="D185" s="802"/>
      <c r="E185" s="389"/>
    </row>
    <row r="186" spans="1:5" s="129" customFormat="1" ht="12">
      <c r="A186" s="148">
        <v>1355</v>
      </c>
      <c r="B186" s="286" t="s">
        <v>324</v>
      </c>
      <c r="C186" s="230"/>
      <c r="D186" s="230"/>
      <c r="E186" s="383"/>
    </row>
    <row r="187" spans="1:5" s="129" customFormat="1" ht="12" thickBot="1">
      <c r="A187" s="153">
        <v>1356</v>
      </c>
      <c r="B187" s="154" t="s">
        <v>276</v>
      </c>
      <c r="C187" s="297">
        <v>14000</v>
      </c>
      <c r="D187" s="297">
        <f>SUM('3b.m.'!D45)</f>
        <v>3000</v>
      </c>
      <c r="E187" s="756">
        <f>SUM(D187/C187)</f>
        <v>0.21428571428571427</v>
      </c>
    </row>
    <row r="188" spans="1:5" s="129" customFormat="1" ht="14.25" thickBot="1">
      <c r="A188" s="156"/>
      <c r="B188" s="320" t="s">
        <v>325</v>
      </c>
      <c r="C188" s="206">
        <f>SUM(C187)</f>
        <v>14000</v>
      </c>
      <c r="D188" s="206">
        <f>SUM(D187)</f>
        <v>3000</v>
      </c>
      <c r="E188" s="388">
        <f>SUM(D188/C188)</f>
        <v>0.21428571428571427</v>
      </c>
    </row>
    <row r="189" spans="1:5" s="129" customFormat="1" ht="12" thickBot="1">
      <c r="A189" s="156"/>
      <c r="B189" s="147"/>
      <c r="C189" s="318"/>
      <c r="D189" s="318"/>
      <c r="E189" s="388"/>
    </row>
    <row r="190" spans="1:5" s="129" customFormat="1" ht="15.75" thickBot="1">
      <c r="A190" s="156"/>
      <c r="B190" s="306" t="s">
        <v>76</v>
      </c>
      <c r="C190" s="323">
        <f>SUM(C188+C184+C172)</f>
        <v>394982</v>
      </c>
      <c r="D190" s="323">
        <f>SUM(D188+D184+D172)</f>
        <v>488420</v>
      </c>
      <c r="E190" s="388">
        <f>SUM(D190/C190)</f>
        <v>1.2365626788056165</v>
      </c>
    </row>
    <row r="191" spans="1:5" s="129" customFormat="1" ht="12" customHeight="1">
      <c r="A191" s="166"/>
      <c r="B191" s="324"/>
      <c r="C191" s="237"/>
      <c r="D191" s="228"/>
      <c r="E191" s="389"/>
    </row>
    <row r="192" spans="1:5" s="129" customFormat="1" ht="15" customHeight="1">
      <c r="A192" s="140"/>
      <c r="B192" s="315" t="s">
        <v>48</v>
      </c>
      <c r="C192" s="233"/>
      <c r="D192" s="233"/>
      <c r="E192" s="383"/>
    </row>
    <row r="193" spans="1:5" s="129" customFormat="1" ht="12.75" customHeight="1">
      <c r="A193" s="140"/>
      <c r="B193" s="325"/>
      <c r="C193" s="233"/>
      <c r="D193" s="233"/>
      <c r="E193" s="383"/>
    </row>
    <row r="194" spans="1:5" s="129" customFormat="1" ht="11.25">
      <c r="A194" s="148">
        <v>1400</v>
      </c>
      <c r="B194" s="146" t="s">
        <v>285</v>
      </c>
      <c r="C194" s="225">
        <f>SUM('2.mell'!C525)</f>
        <v>0</v>
      </c>
      <c r="D194" s="225"/>
      <c r="E194" s="383"/>
    </row>
    <row r="195" spans="1:5" s="129" customFormat="1" ht="12" thickBot="1">
      <c r="A195" s="153">
        <v>1401</v>
      </c>
      <c r="B195" s="154" t="s">
        <v>286</v>
      </c>
      <c r="C195" s="304">
        <f>SUM('2.mell'!C526)</f>
        <v>0</v>
      </c>
      <c r="D195" s="159"/>
      <c r="E195" s="755"/>
    </row>
    <row r="196" spans="1:5" s="129" customFormat="1" ht="12" thickBot="1">
      <c r="A196" s="156"/>
      <c r="B196" s="155" t="s">
        <v>279</v>
      </c>
      <c r="C196" s="312">
        <f>SUM(C194:C195)</f>
        <v>0</v>
      </c>
      <c r="D196" s="235"/>
      <c r="E196" s="388"/>
    </row>
    <row r="197" spans="1:5" s="129" customFormat="1" ht="11.25">
      <c r="A197" s="142">
        <v>1410</v>
      </c>
      <c r="B197" s="301" t="s">
        <v>298</v>
      </c>
      <c r="C197" s="237">
        <f>SUM(C198:C199)</f>
        <v>102459</v>
      </c>
      <c r="D197" s="237">
        <f>SUM(D198:D199)</f>
        <v>107214</v>
      </c>
      <c r="E197" s="389">
        <f aca="true" t="shared" si="6" ref="E197:E202">SUM(D197/C197)</f>
        <v>1.0464088074254092</v>
      </c>
    </row>
    <row r="198" spans="1:5" s="129" customFormat="1" ht="11.25">
      <c r="A198" s="148">
        <v>1411</v>
      </c>
      <c r="B198" s="146" t="s">
        <v>118</v>
      </c>
      <c r="C198" s="230">
        <f>SUM('2.mell'!C529)</f>
        <v>41455</v>
      </c>
      <c r="D198" s="230">
        <f>SUM('2.mell'!D529)</f>
        <v>45704</v>
      </c>
      <c r="E198" s="754">
        <f t="shared" si="6"/>
        <v>1.102496683150404</v>
      </c>
    </row>
    <row r="199" spans="1:5" s="129" customFormat="1" ht="11.25">
      <c r="A199" s="148">
        <v>1412</v>
      </c>
      <c r="B199" s="146" t="s">
        <v>119</v>
      </c>
      <c r="C199" s="230">
        <f>SUM('2.mell'!C530)</f>
        <v>61004</v>
      </c>
      <c r="D199" s="230">
        <f>SUM('2.mell'!D530)</f>
        <v>61510</v>
      </c>
      <c r="E199" s="754">
        <f t="shared" si="6"/>
        <v>1.008294538063078</v>
      </c>
    </row>
    <row r="200" spans="1:5" s="129" customFormat="1" ht="11.25">
      <c r="A200" s="148">
        <v>1420</v>
      </c>
      <c r="B200" s="251" t="s">
        <v>299</v>
      </c>
      <c r="C200" s="230">
        <f>SUM('2.mell'!C531)</f>
        <v>27859</v>
      </c>
      <c r="D200" s="230">
        <f>SUM('2.mell'!D531)</f>
        <v>31785</v>
      </c>
      <c r="E200" s="754">
        <f t="shared" si="6"/>
        <v>1.1409239384041063</v>
      </c>
    </row>
    <row r="201" spans="1:5" s="129" customFormat="1" ht="11.25">
      <c r="A201" s="148">
        <v>1421</v>
      </c>
      <c r="B201" s="146" t="s">
        <v>302</v>
      </c>
      <c r="C201" s="230">
        <f>SUM('2.mell'!C532)</f>
        <v>215947</v>
      </c>
      <c r="D201" s="230">
        <f>SUM('2.mell'!D532)</f>
        <v>222559</v>
      </c>
      <c r="E201" s="754">
        <f t="shared" si="6"/>
        <v>1.0306186240142257</v>
      </c>
    </row>
    <row r="202" spans="1:5" s="129" customFormat="1" ht="11.25">
      <c r="A202" s="148">
        <v>1422</v>
      </c>
      <c r="B202" s="146" t="s">
        <v>303</v>
      </c>
      <c r="C202" s="230">
        <f>SUM('2.mell'!C533)</f>
        <v>78433</v>
      </c>
      <c r="D202" s="230">
        <f>SUM('2.mell'!D533)</f>
        <v>91280</v>
      </c>
      <c r="E202" s="754">
        <f t="shared" si="6"/>
        <v>1.1637958512360869</v>
      </c>
    </row>
    <row r="203" spans="1:5" s="129" customFormat="1" ht="11.25">
      <c r="A203" s="148">
        <v>1423</v>
      </c>
      <c r="B203" s="150" t="s">
        <v>304</v>
      </c>
      <c r="C203" s="230">
        <f>SUM('2.mell'!C535)</f>
        <v>0</v>
      </c>
      <c r="D203" s="230">
        <f>SUM('2.mell'!D534)</f>
        <v>0</v>
      </c>
      <c r="E203" s="383"/>
    </row>
    <row r="204" spans="1:5" s="129" customFormat="1" ht="11.25">
      <c r="A204" s="148">
        <v>1424</v>
      </c>
      <c r="B204" s="144" t="s">
        <v>305</v>
      </c>
      <c r="C204" s="230"/>
      <c r="D204" s="230"/>
      <c r="E204" s="383"/>
    </row>
    <row r="205" spans="1:5" s="129" customFormat="1" ht="12" thickBot="1">
      <c r="A205" s="153">
        <v>1425</v>
      </c>
      <c r="B205" s="154" t="s">
        <v>306</v>
      </c>
      <c r="C205" s="230">
        <f>SUM('2.mell'!C536)</f>
        <v>15021</v>
      </c>
      <c r="D205" s="230">
        <f>SUM('2.mell'!D536)</f>
        <v>7200</v>
      </c>
      <c r="E205" s="756">
        <f>SUM(D205/C205)</f>
        <v>0.4793289394847214</v>
      </c>
    </row>
    <row r="206" spans="1:5" s="129" customFormat="1" ht="14.25" thickBot="1">
      <c r="A206" s="168"/>
      <c r="B206" s="216" t="s">
        <v>467</v>
      </c>
      <c r="C206" s="206">
        <f>SUM(C197+C200+C202+C201+C205)</f>
        <v>439719</v>
      </c>
      <c r="D206" s="206">
        <f>SUM(D197+D200+D202+D201+D205)</f>
        <v>460038</v>
      </c>
      <c r="E206" s="388">
        <f>SUM(D206/C206)</f>
        <v>1.0462090562381885</v>
      </c>
    </row>
    <row r="207" spans="1:5" s="129" customFormat="1" ht="11.25">
      <c r="A207" s="166"/>
      <c r="B207" s="143"/>
      <c r="C207" s="314"/>
      <c r="D207" s="308"/>
      <c r="E207" s="389"/>
    </row>
    <row r="208" spans="1:5" s="129" customFormat="1" ht="12" thickBot="1">
      <c r="A208" s="167">
        <v>1430</v>
      </c>
      <c r="B208" s="175" t="s">
        <v>307</v>
      </c>
      <c r="C208" s="313"/>
      <c r="D208" s="313"/>
      <c r="E208" s="755"/>
    </row>
    <row r="209" spans="1:5" s="129" customFormat="1" ht="14.25" thickBot="1">
      <c r="A209" s="156"/>
      <c r="B209" s="298" t="s">
        <v>308</v>
      </c>
      <c r="C209" s="317"/>
      <c r="D209" s="317"/>
      <c r="E209" s="388"/>
    </row>
    <row r="210" spans="1:5" s="129" customFormat="1" ht="14.25" thickBot="1">
      <c r="A210" s="156"/>
      <c r="B210" s="277"/>
      <c r="C210" s="317"/>
      <c r="D210" s="317"/>
      <c r="E210" s="388"/>
    </row>
    <row r="211" spans="1:5" s="129" customFormat="1" ht="15.75" thickBot="1">
      <c r="A211" s="156"/>
      <c r="B211" s="303" t="s">
        <v>74</v>
      </c>
      <c r="C211" s="319">
        <f>SUM(C206+C209)</f>
        <v>439719</v>
      </c>
      <c r="D211" s="319">
        <f>SUM(D206+D209+D196)</f>
        <v>460038</v>
      </c>
      <c r="E211" s="388">
        <f>SUM(D211/C211)</f>
        <v>1.0462090562381885</v>
      </c>
    </row>
    <row r="212" spans="1:5" s="129" customFormat="1" ht="13.5">
      <c r="A212" s="142"/>
      <c r="B212" s="277"/>
      <c r="C212" s="308"/>
      <c r="D212" s="308"/>
      <c r="E212" s="389"/>
    </row>
    <row r="213" spans="1:5" s="129" customFormat="1" ht="11.25">
      <c r="A213" s="148">
        <v>1435</v>
      </c>
      <c r="B213" s="146" t="s">
        <v>309</v>
      </c>
      <c r="C213" s="225"/>
      <c r="D213" s="225"/>
      <c r="E213" s="383"/>
    </row>
    <row r="214" spans="1:5" s="129" customFormat="1" ht="12" thickBot="1">
      <c r="A214" s="148">
        <v>1436</v>
      </c>
      <c r="B214" s="146" t="s">
        <v>327</v>
      </c>
      <c r="C214" s="225"/>
      <c r="D214" s="311"/>
      <c r="E214" s="755"/>
    </row>
    <row r="215" spans="1:5" s="129" customFormat="1" ht="14.25" thickBot="1">
      <c r="A215" s="156"/>
      <c r="B215" s="216" t="s">
        <v>313</v>
      </c>
      <c r="C215" s="317"/>
      <c r="D215" s="317"/>
      <c r="E215" s="388"/>
    </row>
    <row r="216" spans="1:5" s="129" customFormat="1" ht="13.5">
      <c r="A216" s="166"/>
      <c r="B216" s="302"/>
      <c r="C216" s="314"/>
      <c r="D216" s="308"/>
      <c r="E216" s="389"/>
    </row>
    <row r="217" spans="1:5" s="129" customFormat="1" ht="12" thickBot="1">
      <c r="A217" s="153">
        <v>1440</v>
      </c>
      <c r="B217" s="154" t="s">
        <v>328</v>
      </c>
      <c r="C217" s="313"/>
      <c r="D217" s="313"/>
      <c r="E217" s="755"/>
    </row>
    <row r="218" spans="1:5" s="129" customFormat="1" ht="14.25" thickBot="1">
      <c r="A218" s="168"/>
      <c r="B218" s="298" t="s">
        <v>318</v>
      </c>
      <c r="C218" s="317"/>
      <c r="D218" s="317"/>
      <c r="E218" s="388"/>
    </row>
    <row r="219" spans="1:5" s="129" customFormat="1" ht="13.5">
      <c r="A219" s="166"/>
      <c r="B219" s="302"/>
      <c r="C219" s="314"/>
      <c r="D219" s="308"/>
      <c r="E219" s="389"/>
    </row>
    <row r="220" spans="1:5" s="129" customFormat="1" ht="12" thickBot="1">
      <c r="A220" s="279">
        <v>1445</v>
      </c>
      <c r="B220" s="158" t="s">
        <v>320</v>
      </c>
      <c r="C220" s="311"/>
      <c r="D220" s="311"/>
      <c r="E220" s="755"/>
    </row>
    <row r="221" spans="1:5" s="129" customFormat="1" ht="14.25" thickBot="1">
      <c r="A221" s="156"/>
      <c r="B221" s="216" t="s">
        <v>321</v>
      </c>
      <c r="C221" s="317"/>
      <c r="D221" s="317"/>
      <c r="E221" s="388"/>
    </row>
    <row r="222" spans="1:5" s="129" customFormat="1" ht="13.5">
      <c r="A222" s="166"/>
      <c r="B222" s="302"/>
      <c r="C222" s="321"/>
      <c r="D222" s="802"/>
      <c r="E222" s="389"/>
    </row>
    <row r="223" spans="1:5" s="129" customFormat="1" ht="11.25">
      <c r="A223" s="148">
        <v>1450</v>
      </c>
      <c r="B223" s="146" t="s">
        <v>322</v>
      </c>
      <c r="C223" s="230"/>
      <c r="D223" s="230"/>
      <c r="E223" s="383"/>
    </row>
    <row r="224" spans="1:5" s="129" customFormat="1" ht="12" thickBot="1">
      <c r="A224" s="167">
        <v>1451</v>
      </c>
      <c r="B224" s="152" t="s">
        <v>276</v>
      </c>
      <c r="C224" s="322">
        <f>SUM('2.mell'!C541+'2.mell'!C542)</f>
        <v>3442085</v>
      </c>
      <c r="D224" s="322">
        <f>SUM('2.mell'!D541+'2.mell'!D542)</f>
        <v>3539963</v>
      </c>
      <c r="E224" s="756">
        <f>SUM(D224/C224)</f>
        <v>1.028435671983696</v>
      </c>
    </row>
    <row r="225" spans="1:5" s="129" customFormat="1" ht="14.25" thickBot="1">
      <c r="A225" s="156"/>
      <c r="B225" s="216" t="s">
        <v>42</v>
      </c>
      <c r="C225" s="206">
        <f>SUM(C224)</f>
        <v>3442085</v>
      </c>
      <c r="D225" s="206">
        <f>SUM(D223:D224)</f>
        <v>3539963</v>
      </c>
      <c r="E225" s="388">
        <f>SUM(D225/C225)</f>
        <v>1.028435671983696</v>
      </c>
    </row>
    <row r="226" spans="1:5" s="173" customFormat="1" ht="13.5" customHeight="1">
      <c r="A226" s="166"/>
      <c r="B226" s="257"/>
      <c r="C226" s="321"/>
      <c r="D226" s="802"/>
      <c r="E226" s="389"/>
    </row>
    <row r="227" spans="1:5" s="173" customFormat="1" ht="12.75">
      <c r="A227" s="148">
        <v>1455</v>
      </c>
      <c r="B227" s="286" t="s">
        <v>324</v>
      </c>
      <c r="C227" s="230"/>
      <c r="D227" s="230"/>
      <c r="E227" s="383"/>
    </row>
    <row r="228" spans="1:5" s="173" customFormat="1" ht="13.5" thickBot="1">
      <c r="A228" s="153">
        <v>1456</v>
      </c>
      <c r="B228" s="154" t="s">
        <v>276</v>
      </c>
      <c r="C228" s="297"/>
      <c r="D228" s="297"/>
      <c r="E228" s="755"/>
    </row>
    <row r="229" spans="1:5" s="129" customFormat="1" ht="14.25" thickBot="1">
      <c r="A229" s="156"/>
      <c r="B229" s="320" t="s">
        <v>325</v>
      </c>
      <c r="C229" s="206">
        <f>SUM(C228)</f>
        <v>0</v>
      </c>
      <c r="D229" s="206"/>
      <c r="E229" s="388"/>
    </row>
    <row r="230" spans="1:5" s="129" customFormat="1" ht="12" thickBot="1">
      <c r="A230" s="156"/>
      <c r="B230" s="147"/>
      <c r="C230" s="318"/>
      <c r="D230" s="318"/>
      <c r="E230" s="388"/>
    </row>
    <row r="231" spans="1:5" s="129" customFormat="1" ht="15.75" thickBot="1">
      <c r="A231" s="156"/>
      <c r="B231" s="306" t="s">
        <v>49</v>
      </c>
      <c r="C231" s="323">
        <f>SUM(C229+C225+C211)</f>
        <v>3881804</v>
      </c>
      <c r="D231" s="323">
        <f>SUM(D229+D225+D211)</f>
        <v>4000001</v>
      </c>
      <c r="E231" s="388">
        <f>SUM(D231/C231)</f>
        <v>1.0304489871204214</v>
      </c>
    </row>
    <row r="232" spans="1:5" s="173" customFormat="1" ht="12.75">
      <c r="A232" s="172"/>
      <c r="B232" s="203"/>
      <c r="C232" s="239"/>
      <c r="D232" s="239"/>
      <c r="E232" s="389"/>
    </row>
    <row r="233" spans="1:5" s="173" customFormat="1" ht="17.25" customHeight="1">
      <c r="A233" s="174"/>
      <c r="B233" s="315" t="s">
        <v>465</v>
      </c>
      <c r="C233" s="226"/>
      <c r="D233" s="226"/>
      <c r="E233" s="383"/>
    </row>
    <row r="234" spans="1:5" s="173" customFormat="1" ht="12.75">
      <c r="A234" s="174"/>
      <c r="B234" s="133"/>
      <c r="C234" s="226"/>
      <c r="D234" s="226"/>
      <c r="E234" s="383"/>
    </row>
    <row r="235" spans="1:5" s="173" customFormat="1" ht="12.75">
      <c r="A235" s="148">
        <v>1500</v>
      </c>
      <c r="B235" s="146" t="s">
        <v>281</v>
      </c>
      <c r="C235" s="232">
        <f>SUM(C10)</f>
        <v>1475835</v>
      </c>
      <c r="D235" s="232">
        <f>SUM(D10)</f>
        <v>1354090</v>
      </c>
      <c r="E235" s="754">
        <f>SUM(D235/C235)</f>
        <v>0.9175077159709588</v>
      </c>
    </row>
    <row r="236" spans="1:5" s="173" customFormat="1" ht="12.75">
      <c r="A236" s="148">
        <v>1501</v>
      </c>
      <c r="B236" s="146" t="s">
        <v>285</v>
      </c>
      <c r="C236" s="232"/>
      <c r="D236" s="232">
        <f>SUM(D17)</f>
        <v>0</v>
      </c>
      <c r="E236" s="383"/>
    </row>
    <row r="237" spans="1:5" s="173" customFormat="1" ht="13.5" thickBot="1">
      <c r="A237" s="153">
        <v>1502</v>
      </c>
      <c r="B237" s="154" t="s">
        <v>286</v>
      </c>
      <c r="C237" s="226"/>
      <c r="D237" s="232">
        <f>SUM(D195+D18+D115+D156)</f>
        <v>0</v>
      </c>
      <c r="E237" s="755"/>
    </row>
    <row r="238" spans="1:5" s="173" customFormat="1" ht="13.5" thickBot="1">
      <c r="A238" s="156"/>
      <c r="B238" s="161" t="s">
        <v>287</v>
      </c>
      <c r="C238" s="231">
        <f>SUM(C235:C237)</f>
        <v>1475835</v>
      </c>
      <c r="D238" s="231">
        <f>SUM(D235:D237)</f>
        <v>1354090</v>
      </c>
      <c r="E238" s="388">
        <f aca="true" t="shared" si="7" ref="E238:E244">SUM(D238/C238)</f>
        <v>0.9175077159709588</v>
      </c>
    </row>
    <row r="239" spans="1:5" s="173" customFormat="1" ht="12.75">
      <c r="A239" s="149">
        <v>1510</v>
      </c>
      <c r="B239" s="150" t="s">
        <v>288</v>
      </c>
      <c r="C239" s="234">
        <f>SUM(C21)</f>
        <v>3100000</v>
      </c>
      <c r="D239" s="234">
        <f>SUM(D21)</f>
        <v>3250000</v>
      </c>
      <c r="E239" s="784">
        <f t="shared" si="7"/>
        <v>1.0483870967741935</v>
      </c>
    </row>
    <row r="240" spans="1:5" s="173" customFormat="1" ht="12.75">
      <c r="A240" s="148">
        <v>1511</v>
      </c>
      <c r="B240" s="150" t="s">
        <v>289</v>
      </c>
      <c r="C240" s="232">
        <f>SUM(C24)</f>
        <v>3597165</v>
      </c>
      <c r="D240" s="232">
        <f>SUM(D24)</f>
        <v>3943023</v>
      </c>
      <c r="E240" s="754">
        <f t="shared" si="7"/>
        <v>1.096147382730567</v>
      </c>
    </row>
    <row r="241" spans="1:5" s="173" customFormat="1" ht="13.5" thickBot="1">
      <c r="A241" s="153">
        <v>1514</v>
      </c>
      <c r="B241" s="154" t="s">
        <v>250</v>
      </c>
      <c r="C241" s="238">
        <f>SUM(C28)</f>
        <v>494368</v>
      </c>
      <c r="D241" s="238">
        <f>SUM(D28)</f>
        <v>462236</v>
      </c>
      <c r="E241" s="756">
        <f t="shared" si="7"/>
        <v>0.9350038837465208</v>
      </c>
    </row>
    <row r="242" spans="1:5" s="173" customFormat="1" ht="13.5" thickBot="1">
      <c r="A242" s="156"/>
      <c r="B242" s="326" t="s">
        <v>297</v>
      </c>
      <c r="C242" s="231">
        <f>SUM(C239:C241)</f>
        <v>7191533</v>
      </c>
      <c r="D242" s="231">
        <f>SUM(D239:D241)</f>
        <v>7655259</v>
      </c>
      <c r="E242" s="388">
        <f t="shared" si="7"/>
        <v>1.0644822181863032</v>
      </c>
    </row>
    <row r="243" spans="1:5" s="173" customFormat="1" ht="12.75">
      <c r="A243" s="149">
        <v>1520</v>
      </c>
      <c r="B243" s="274" t="s">
        <v>298</v>
      </c>
      <c r="C243" s="234">
        <f>SUM(C42+C117+C158+C197)</f>
        <v>1394459</v>
      </c>
      <c r="D243" s="234">
        <f>SUM(D42+D117+D158+D197)</f>
        <v>1386714</v>
      </c>
      <c r="E243" s="758">
        <f t="shared" si="7"/>
        <v>0.9944458747083995</v>
      </c>
    </row>
    <row r="244" spans="1:5" s="173" customFormat="1" ht="12.75">
      <c r="A244" s="148">
        <v>1521</v>
      </c>
      <c r="B244" s="251" t="s">
        <v>299</v>
      </c>
      <c r="C244" s="232">
        <f>SUM(C51+C120+C161+C200)</f>
        <v>242925</v>
      </c>
      <c r="D244" s="232">
        <f>SUM(D51+D120+D161+D200)</f>
        <v>271785</v>
      </c>
      <c r="E244" s="754">
        <f t="shared" si="7"/>
        <v>1.1188020994133991</v>
      </c>
    </row>
    <row r="245" spans="1:5" s="173" customFormat="1" ht="12.75">
      <c r="A245" s="777">
        <v>1522</v>
      </c>
      <c r="B245" s="770" t="s">
        <v>469</v>
      </c>
      <c r="C245" s="771"/>
      <c r="D245" s="771"/>
      <c r="E245" s="754"/>
    </row>
    <row r="246" spans="1:5" s="173" customFormat="1" ht="12.75">
      <c r="A246" s="148">
        <v>1523</v>
      </c>
      <c r="B246" s="146" t="s">
        <v>302</v>
      </c>
      <c r="C246" s="232">
        <f>SUM(C121+C162+C201+C56)</f>
        <v>216797</v>
      </c>
      <c r="D246" s="232">
        <f>SUM(D121+D162+D201+D56)</f>
        <v>222559</v>
      </c>
      <c r="E246" s="754">
        <f>SUM(D246/C246)</f>
        <v>1.0265778585497032</v>
      </c>
    </row>
    <row r="247" spans="1:5" s="173" customFormat="1" ht="12.75">
      <c r="A247" s="148">
        <v>1524</v>
      </c>
      <c r="B247" s="146" t="s">
        <v>303</v>
      </c>
      <c r="C247" s="232">
        <f>SUM(C57+C122+C163+C202)</f>
        <v>1328238</v>
      </c>
      <c r="D247" s="232">
        <f>SUM(D57+D122+D163+D202)</f>
        <v>498575</v>
      </c>
      <c r="E247" s="754">
        <f>SUM(D247/C247)</f>
        <v>0.3753657100609981</v>
      </c>
    </row>
    <row r="248" spans="1:5" s="173" customFormat="1" ht="12.75">
      <c r="A248" s="148">
        <v>1525</v>
      </c>
      <c r="B248" s="150" t="s">
        <v>304</v>
      </c>
      <c r="C248" s="232">
        <f>SUM(C63+C123+C164+C203)</f>
        <v>0</v>
      </c>
      <c r="D248" s="232">
        <f>SUM(D63+D123+D164+D203)</f>
        <v>0</v>
      </c>
      <c r="E248" s="754"/>
    </row>
    <row r="249" spans="1:5" s="173" customFormat="1" ht="12.75">
      <c r="A249" s="148">
        <v>1526</v>
      </c>
      <c r="B249" s="144" t="s">
        <v>305</v>
      </c>
      <c r="C249" s="232">
        <f>SUM(C64+C124+C165+C204)</f>
        <v>40400</v>
      </c>
      <c r="D249" s="232">
        <f>SUM(D64+D124+D165+D204)</f>
        <v>40200</v>
      </c>
      <c r="E249" s="754">
        <f>SUM(D249/C249)</f>
        <v>0.995049504950495</v>
      </c>
    </row>
    <row r="250" spans="1:5" s="173" customFormat="1" ht="13.5" thickBot="1">
      <c r="A250" s="153">
        <v>1527</v>
      </c>
      <c r="B250" s="154" t="s">
        <v>306</v>
      </c>
      <c r="C250" s="238">
        <f>SUM(C66+C125+C166+C205)</f>
        <v>15021</v>
      </c>
      <c r="D250" s="238">
        <f>SUM(D66+D125+D166+D205)</f>
        <v>17200</v>
      </c>
      <c r="E250" s="756">
        <f>SUM(D250/C250)</f>
        <v>1.1450635776579456</v>
      </c>
    </row>
    <row r="251" spans="1:5" s="173" customFormat="1" ht="13.5" thickBot="1">
      <c r="A251" s="156"/>
      <c r="B251" s="161" t="s">
        <v>467</v>
      </c>
      <c r="C251" s="231">
        <f>SUM(C243:C250)</f>
        <v>3237840</v>
      </c>
      <c r="D251" s="231">
        <f>SUM(D243:D250)</f>
        <v>2437033</v>
      </c>
      <c r="E251" s="388">
        <f>SUM(D251/C251)</f>
        <v>0.7526724606527808</v>
      </c>
    </row>
    <row r="252" spans="1:5" s="173" customFormat="1" ht="13.5" thickBot="1">
      <c r="A252" s="169">
        <v>1530</v>
      </c>
      <c r="B252" s="333" t="s">
        <v>307</v>
      </c>
      <c r="C252" s="231">
        <f>SUM(C69)</f>
        <v>0</v>
      </c>
      <c r="D252" s="399">
        <f>SUM(D69)</f>
        <v>0</v>
      </c>
      <c r="E252" s="388"/>
    </row>
    <row r="253" spans="1:5" s="173" customFormat="1" ht="13.5" thickBot="1">
      <c r="A253" s="349"/>
      <c r="B253" s="330" t="s">
        <v>308</v>
      </c>
      <c r="C253" s="334">
        <f>SUM(C252)</f>
        <v>0</v>
      </c>
      <c r="D253" s="334">
        <f>SUM(D252)</f>
        <v>0</v>
      </c>
      <c r="E253" s="757"/>
    </row>
    <row r="254" spans="1:5" s="173" customFormat="1" ht="16.5" thickBot="1" thickTop="1">
      <c r="A254" s="350"/>
      <c r="B254" s="328" t="s">
        <v>74</v>
      </c>
      <c r="C254" s="332">
        <f>SUM(C238+C242+C251+C253)</f>
        <v>11905208</v>
      </c>
      <c r="D254" s="332">
        <f>SUM(D238+D242+D251+D253)</f>
        <v>11446382</v>
      </c>
      <c r="E254" s="391">
        <f>SUM(D254/C254)</f>
        <v>0.9614600601686254</v>
      </c>
    </row>
    <row r="255" spans="1:5" s="173" customFormat="1" ht="13.5" thickTop="1">
      <c r="A255" s="149">
        <v>1540</v>
      </c>
      <c r="B255" s="150" t="s">
        <v>309</v>
      </c>
      <c r="C255" s="229"/>
      <c r="D255" s="234">
        <f>SUM(D74)</f>
        <v>0</v>
      </c>
      <c r="E255" s="389"/>
    </row>
    <row r="256" spans="1:5" s="173" customFormat="1" ht="12.75">
      <c r="A256" s="148">
        <v>1541</v>
      </c>
      <c r="B256" s="146" t="s">
        <v>310</v>
      </c>
      <c r="C256" s="232">
        <f>SUM(C75)</f>
        <v>2395920</v>
      </c>
      <c r="D256" s="232">
        <f>SUM(D75)</f>
        <v>311000</v>
      </c>
      <c r="E256" s="754">
        <f>SUM(D256/C256)</f>
        <v>0.1298040001335604</v>
      </c>
    </row>
    <row r="257" spans="1:5" s="173" customFormat="1" ht="12.75">
      <c r="A257" s="148">
        <v>1542</v>
      </c>
      <c r="B257" s="146" t="s">
        <v>311</v>
      </c>
      <c r="C257" s="232">
        <f>SUM(C79)</f>
        <v>1701355</v>
      </c>
      <c r="D257" s="232">
        <f>SUM(D79)</f>
        <v>1490535</v>
      </c>
      <c r="E257" s="754">
        <f>SUM(D257/C257)</f>
        <v>0.8760870012431268</v>
      </c>
    </row>
    <row r="258" spans="1:5" s="173" customFormat="1" ht="12.75">
      <c r="A258" s="148">
        <v>1543</v>
      </c>
      <c r="B258" s="146" t="s">
        <v>320</v>
      </c>
      <c r="C258" s="232"/>
      <c r="D258" s="232">
        <f>SUM(D83)</f>
        <v>0</v>
      </c>
      <c r="E258" s="383"/>
    </row>
    <row r="259" spans="1:5" s="173" customFormat="1" ht="13.5" thickBot="1">
      <c r="A259" s="168"/>
      <c r="B259" s="1022" t="s">
        <v>313</v>
      </c>
      <c r="C259" s="1023">
        <f>SUM(C256:C257)</f>
        <v>4097275</v>
      </c>
      <c r="D259" s="1023">
        <f>SUM(D255:D258)</f>
        <v>1801535</v>
      </c>
      <c r="E259" s="387">
        <f>SUM(D259/C259)</f>
        <v>0.43969101414964823</v>
      </c>
    </row>
    <row r="260" spans="1:5" s="173" customFormat="1" ht="12.75">
      <c r="A260" s="149">
        <v>1550</v>
      </c>
      <c r="B260" s="150" t="s">
        <v>314</v>
      </c>
      <c r="C260" s="234">
        <f>SUM(C86)</f>
        <v>880000</v>
      </c>
      <c r="D260" s="234">
        <f>SUM(D86)</f>
        <v>997050</v>
      </c>
      <c r="E260" s="758">
        <f>SUM(D260/C260)</f>
        <v>1.1330113636363637</v>
      </c>
    </row>
    <row r="261" spans="1:5" s="173" customFormat="1" ht="13.5" thickBot="1">
      <c r="A261" s="153">
        <v>1551</v>
      </c>
      <c r="B261" s="154" t="s">
        <v>328</v>
      </c>
      <c r="C261" s="236"/>
      <c r="D261" s="238">
        <f>SUM(D217+D177+D137)</f>
        <v>0</v>
      </c>
      <c r="E261" s="755"/>
    </row>
    <row r="262" spans="1:5" s="173" customFormat="1" ht="13.5" thickBot="1">
      <c r="A262" s="156"/>
      <c r="B262" s="161" t="s">
        <v>318</v>
      </c>
      <c r="C262" s="231">
        <f>SUM(C260:C261)</f>
        <v>880000</v>
      </c>
      <c r="D262" s="231">
        <f>SUM(D260:D261)</f>
        <v>997050</v>
      </c>
      <c r="E262" s="388">
        <f>SUM(D262/C262)</f>
        <v>1.1330113636363637</v>
      </c>
    </row>
    <row r="263" spans="1:5" s="173" customFormat="1" ht="12.75">
      <c r="A263" s="149">
        <v>1560</v>
      </c>
      <c r="B263" s="165" t="s">
        <v>319</v>
      </c>
      <c r="C263" s="234">
        <f>SUM(C93)</f>
        <v>65000</v>
      </c>
      <c r="D263" s="234">
        <f>SUM(D93)</f>
        <v>40000</v>
      </c>
      <c r="E263" s="758">
        <f>SUM(D263/C263)</f>
        <v>0.6153846153846154</v>
      </c>
    </row>
    <row r="264" spans="1:5" s="173" customFormat="1" ht="12.75">
      <c r="A264" s="279">
        <v>1561</v>
      </c>
      <c r="B264" s="152" t="s">
        <v>320</v>
      </c>
      <c r="C264" s="410">
        <f>SUM(C97)</f>
        <v>2955</v>
      </c>
      <c r="D264" s="410">
        <f>SUM(D97)</f>
        <v>0</v>
      </c>
      <c r="E264" s="383">
        <f>SUM(D264/C264)</f>
        <v>0</v>
      </c>
    </row>
    <row r="265" spans="1:5" s="173" customFormat="1" ht="13.5" thickBot="1">
      <c r="A265" s="767">
        <v>1562</v>
      </c>
      <c r="B265" s="768" t="s">
        <v>531</v>
      </c>
      <c r="C265" s="769"/>
      <c r="D265" s="769">
        <f>D98</f>
        <v>0</v>
      </c>
      <c r="E265" s="755"/>
    </row>
    <row r="266" spans="1:5" s="173" customFormat="1" ht="13.5" thickBot="1">
      <c r="A266" s="351"/>
      <c r="B266" s="327" t="s">
        <v>321</v>
      </c>
      <c r="C266" s="332">
        <f>SUM(C263:C264)</f>
        <v>67955</v>
      </c>
      <c r="D266" s="332">
        <f>SUM(D263:D265)</f>
        <v>40000</v>
      </c>
      <c r="E266" s="757">
        <f>SUM(D266/C266)</f>
        <v>0.588624825252005</v>
      </c>
    </row>
    <row r="267" spans="1:5" s="173" customFormat="1" ht="16.5" thickBot="1" thickTop="1">
      <c r="A267" s="350"/>
      <c r="B267" s="331" t="s">
        <v>75</v>
      </c>
      <c r="C267" s="329">
        <f>SUM(C259+C262+C266)</f>
        <v>5045230</v>
      </c>
      <c r="D267" s="329">
        <f>SUM(D259+D262+D266)</f>
        <v>2838585</v>
      </c>
      <c r="E267" s="391">
        <f>SUM(D267/C267)</f>
        <v>0.5626274718892895</v>
      </c>
    </row>
    <row r="268" spans="1:5" s="173" customFormat="1" ht="13.5" thickTop="1">
      <c r="A268" s="149">
        <v>1570</v>
      </c>
      <c r="B268" s="150" t="s">
        <v>322</v>
      </c>
      <c r="C268" s="229"/>
      <c r="D268" s="234">
        <f>SUM(D182+D143+D103+D223)</f>
        <v>0</v>
      </c>
      <c r="E268" s="389"/>
    </row>
    <row r="269" spans="1:5" s="173" customFormat="1" ht="13.5" thickBot="1">
      <c r="A269" s="153">
        <v>1571</v>
      </c>
      <c r="B269" s="154" t="s">
        <v>276</v>
      </c>
      <c r="C269" s="238">
        <f>SUM(C224+C183+C144)</f>
        <v>5454190</v>
      </c>
      <c r="D269" s="238">
        <f>SUM(D224+D183+D144)</f>
        <v>5554884</v>
      </c>
      <c r="E269" s="756">
        <f aca="true" t="shared" si="8" ref="E269:E275">SUM(D269/C269)</f>
        <v>1.0184617697586626</v>
      </c>
    </row>
    <row r="270" spans="1:5" s="173" customFormat="1" ht="14.25" thickBot="1">
      <c r="A270" s="156"/>
      <c r="B270" s="348" t="s">
        <v>67</v>
      </c>
      <c r="C270" s="231">
        <f>SUM(C268:C269)</f>
        <v>5454190</v>
      </c>
      <c r="D270" s="231">
        <f>SUM(D268:D269)</f>
        <v>5554884</v>
      </c>
      <c r="E270" s="388">
        <f t="shared" si="8"/>
        <v>1.0184617697586626</v>
      </c>
    </row>
    <row r="271" spans="1:5" s="173" customFormat="1" ht="12.75">
      <c r="A271" s="149">
        <v>1580</v>
      </c>
      <c r="B271" s="150" t="s">
        <v>323</v>
      </c>
      <c r="C271" s="234">
        <f>SUM(C106)</f>
        <v>420000</v>
      </c>
      <c r="D271" s="234">
        <f>SUM(D106)</f>
        <v>0</v>
      </c>
      <c r="E271" s="389">
        <f t="shared" si="8"/>
        <v>0</v>
      </c>
    </row>
    <row r="272" spans="1:5" s="173" customFormat="1" ht="12" customHeight="1">
      <c r="A272" s="148">
        <v>1581</v>
      </c>
      <c r="B272" s="146" t="s">
        <v>324</v>
      </c>
      <c r="C272" s="232">
        <f>SUM(C107)</f>
        <v>140000</v>
      </c>
      <c r="D272" s="232">
        <f>SUM(D107+D147)</f>
        <v>586993</v>
      </c>
      <c r="E272" s="754">
        <f t="shared" si="8"/>
        <v>4.192807142857143</v>
      </c>
    </row>
    <row r="273" spans="1:5" s="173" customFormat="1" ht="13.5" thickBot="1">
      <c r="A273" s="153">
        <v>1582</v>
      </c>
      <c r="B273" s="154" t="s">
        <v>276</v>
      </c>
      <c r="C273" s="238">
        <f>SUM(C228+C187+C148)</f>
        <v>176600</v>
      </c>
      <c r="D273" s="238">
        <f>SUM(D228+D187+D148)</f>
        <v>170300</v>
      </c>
      <c r="E273" s="756">
        <f t="shared" si="8"/>
        <v>0.964326160815402</v>
      </c>
    </row>
    <row r="274" spans="1:5" s="173" customFormat="1" ht="13.5" thickBot="1">
      <c r="A274" s="156"/>
      <c r="B274" s="214" t="s">
        <v>325</v>
      </c>
      <c r="C274" s="231">
        <f>SUM(C271:C273)</f>
        <v>736600</v>
      </c>
      <c r="D274" s="231">
        <f>SUM(D271:D273)</f>
        <v>757293</v>
      </c>
      <c r="E274" s="388">
        <f t="shared" si="8"/>
        <v>1.0280925875644855</v>
      </c>
    </row>
    <row r="275" spans="1:8" s="173" customFormat="1" ht="18.75" customHeight="1" thickBot="1">
      <c r="A275" s="156"/>
      <c r="B275" s="223" t="s">
        <v>63</v>
      </c>
      <c r="C275" s="1011">
        <f>SUM(C254+C267+C271+C272)</f>
        <v>17510438</v>
      </c>
      <c r="D275" s="1011">
        <f>SUM(D254+D267+D271+D272+D268)</f>
        <v>14871960</v>
      </c>
      <c r="E275" s="1008">
        <f t="shared" si="8"/>
        <v>0.8493197029109152</v>
      </c>
      <c r="F275" s="409"/>
      <c r="H275" s="762"/>
    </row>
    <row r="276" ht="11.25">
      <c r="H276" s="17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8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5">
      <selection activeCell="C21" sqref="C21:C23"/>
    </sheetView>
  </sheetViews>
  <sheetFormatPr defaultColWidth="9.125" defaultRowHeight="12.75"/>
  <cols>
    <col min="1" max="1" width="9.125" style="999" customWidth="1"/>
    <col min="2" max="2" width="31.75390625" style="999" customWidth="1"/>
    <col min="3" max="3" width="13.75390625" style="999" customWidth="1"/>
    <col min="4" max="4" width="12.875" style="999" customWidth="1"/>
    <col min="5" max="5" width="13.125" style="999" customWidth="1"/>
    <col min="6" max="6" width="13.875" style="999" customWidth="1"/>
    <col min="7" max="16384" width="9.125" style="999" customWidth="1"/>
  </cols>
  <sheetData>
    <row r="2" spans="2:6" ht="12.75">
      <c r="B2" s="1320" t="s">
        <v>874</v>
      </c>
      <c r="C2" s="1132"/>
      <c r="D2" s="1132"/>
      <c r="E2" s="1132"/>
      <c r="F2" s="1132"/>
    </row>
    <row r="3" spans="2:6" ht="12">
      <c r="B3" s="1321" t="s">
        <v>875</v>
      </c>
      <c r="C3" s="1322"/>
      <c r="D3" s="1322"/>
      <c r="E3" s="1322"/>
      <c r="F3" s="1322"/>
    </row>
    <row r="4" spans="2:6" ht="12">
      <c r="B4" s="1322"/>
      <c r="C4" s="1322"/>
      <c r="D4" s="1322"/>
      <c r="E4" s="1322"/>
      <c r="F4" s="1322"/>
    </row>
    <row r="5" spans="2:6" ht="12">
      <c r="B5" s="1000"/>
      <c r="C5" s="1000"/>
      <c r="D5" s="1000"/>
      <c r="E5" s="1000"/>
      <c r="F5" s="1000"/>
    </row>
    <row r="6" ht="12.75">
      <c r="F6" s="1001" t="s">
        <v>497</v>
      </c>
    </row>
    <row r="7" spans="2:6" ht="12.75" customHeight="1">
      <c r="B7" s="1323" t="s">
        <v>876</v>
      </c>
      <c r="C7" s="1324" t="s">
        <v>920</v>
      </c>
      <c r="D7" s="1324" t="s">
        <v>877</v>
      </c>
      <c r="E7" s="1324" t="s">
        <v>878</v>
      </c>
      <c r="F7" s="1324" t="s">
        <v>921</v>
      </c>
    </row>
    <row r="8" spans="2:6" ht="30.75" customHeight="1">
      <c r="B8" s="1323"/>
      <c r="C8" s="1324"/>
      <c r="D8" s="1324"/>
      <c r="E8" s="1324"/>
      <c r="F8" s="1324"/>
    </row>
    <row r="9" spans="2:6" ht="12.75" customHeight="1">
      <c r="B9" s="1325" t="s">
        <v>879</v>
      </c>
      <c r="C9" s="1326">
        <v>7023023</v>
      </c>
      <c r="D9" s="1326">
        <v>7023023</v>
      </c>
      <c r="E9" s="1326">
        <v>7023023</v>
      </c>
      <c r="F9" s="1326">
        <v>7023023</v>
      </c>
    </row>
    <row r="10" spans="2:6" ht="12.75" customHeight="1">
      <c r="B10" s="1325"/>
      <c r="C10" s="1326"/>
      <c r="D10" s="1326"/>
      <c r="E10" s="1326"/>
      <c r="F10" s="1326"/>
    </row>
    <row r="11" spans="2:6" ht="27" customHeight="1">
      <c r="B11" s="1325"/>
      <c r="C11" s="1326"/>
      <c r="D11" s="1326"/>
      <c r="E11" s="1326"/>
      <c r="F11" s="1326"/>
    </row>
    <row r="12" spans="2:6" ht="12">
      <c r="B12" s="1325" t="s">
        <v>880</v>
      </c>
      <c r="C12" s="1326">
        <v>671000</v>
      </c>
      <c r="D12" s="1326">
        <v>671000</v>
      </c>
      <c r="E12" s="1326">
        <v>671000</v>
      </c>
      <c r="F12" s="1326">
        <v>671000</v>
      </c>
    </row>
    <row r="13" spans="2:6" ht="12">
      <c r="B13" s="1325"/>
      <c r="C13" s="1326"/>
      <c r="D13" s="1326"/>
      <c r="E13" s="1326"/>
      <c r="F13" s="1326"/>
    </row>
    <row r="14" spans="2:6" ht="60" customHeight="1">
      <c r="B14" s="1325"/>
      <c r="C14" s="1326"/>
      <c r="D14" s="1326"/>
      <c r="E14" s="1326"/>
      <c r="F14" s="1326"/>
    </row>
    <row r="15" spans="2:6" ht="12.75" customHeight="1">
      <c r="B15" s="1325" t="s">
        <v>881</v>
      </c>
      <c r="C15" s="1327" t="s">
        <v>882</v>
      </c>
      <c r="D15" s="1327" t="s">
        <v>882</v>
      </c>
      <c r="E15" s="1327" t="s">
        <v>882</v>
      </c>
      <c r="F15" s="1327" t="s">
        <v>882</v>
      </c>
    </row>
    <row r="16" spans="2:6" ht="12.75" customHeight="1">
      <c r="B16" s="1325"/>
      <c r="C16" s="1328"/>
      <c r="D16" s="1328"/>
      <c r="E16" s="1328"/>
      <c r="F16" s="1328"/>
    </row>
    <row r="17" spans="2:6" ht="27" customHeight="1">
      <c r="B17" s="1325"/>
      <c r="C17" s="1329"/>
      <c r="D17" s="1329"/>
      <c r="E17" s="1329"/>
      <c r="F17" s="1329"/>
    </row>
    <row r="18" spans="2:6" ht="12.75" customHeight="1">
      <c r="B18" s="1325" t="s">
        <v>883</v>
      </c>
      <c r="C18" s="1326">
        <v>997050</v>
      </c>
      <c r="D18" s="1326">
        <v>997050</v>
      </c>
      <c r="E18" s="1326">
        <v>997050</v>
      </c>
      <c r="F18" s="1326">
        <v>997050</v>
      </c>
    </row>
    <row r="19" spans="2:6" ht="15.75" customHeight="1">
      <c r="B19" s="1325"/>
      <c r="C19" s="1326"/>
      <c r="D19" s="1326"/>
      <c r="E19" s="1326"/>
      <c r="F19" s="1326"/>
    </row>
    <row r="20" spans="2:6" ht="43.5" customHeight="1">
      <c r="B20" s="1325"/>
      <c r="C20" s="1326"/>
      <c r="D20" s="1326"/>
      <c r="E20" s="1326"/>
      <c r="F20" s="1326"/>
    </row>
    <row r="21" spans="2:6" ht="12.75" customHeight="1">
      <c r="B21" s="1325" t="s">
        <v>884</v>
      </c>
      <c r="C21" s="1326">
        <v>455236</v>
      </c>
      <c r="D21" s="1326">
        <v>455236</v>
      </c>
      <c r="E21" s="1326">
        <v>455236</v>
      </c>
      <c r="F21" s="1326">
        <v>455236</v>
      </c>
    </row>
    <row r="22" spans="2:6" ht="12.75" customHeight="1">
      <c r="B22" s="1325"/>
      <c r="C22" s="1326"/>
      <c r="D22" s="1326"/>
      <c r="E22" s="1326"/>
      <c r="F22" s="1326"/>
    </row>
    <row r="23" spans="2:6" ht="27" customHeight="1">
      <c r="B23" s="1325"/>
      <c r="C23" s="1326"/>
      <c r="D23" s="1326"/>
      <c r="E23" s="1326"/>
      <c r="F23" s="1326"/>
    </row>
    <row r="24" spans="2:6" ht="12.75" customHeight="1">
      <c r="B24" s="1325" t="s">
        <v>885</v>
      </c>
      <c r="C24" s="1327" t="s">
        <v>882</v>
      </c>
      <c r="D24" s="1327" t="s">
        <v>882</v>
      </c>
      <c r="E24" s="1327" t="s">
        <v>882</v>
      </c>
      <c r="F24" s="1327" t="s">
        <v>882</v>
      </c>
    </row>
    <row r="25" spans="2:6" ht="12.75" customHeight="1">
      <c r="B25" s="1325"/>
      <c r="C25" s="1328"/>
      <c r="D25" s="1328"/>
      <c r="E25" s="1328"/>
      <c r="F25" s="1328"/>
    </row>
    <row r="26" spans="2:6" ht="27" customHeight="1">
      <c r="B26" s="1325"/>
      <c r="C26" s="1329"/>
      <c r="D26" s="1329"/>
      <c r="E26" s="1329"/>
      <c r="F26" s="1329"/>
    </row>
    <row r="27" spans="2:6" ht="12.75" customHeight="1">
      <c r="B27" s="1330" t="s">
        <v>241</v>
      </c>
      <c r="C27" s="1332">
        <f>SUM(C9:C26)</f>
        <v>9146309</v>
      </c>
      <c r="D27" s="1332">
        <f>SUM(D9:D26)</f>
        <v>9146309</v>
      </c>
      <c r="E27" s="1332">
        <f>SUM(E9:E26)</f>
        <v>9146309</v>
      </c>
      <c r="F27" s="1332">
        <f>SUM(F9:F26)</f>
        <v>9146309</v>
      </c>
    </row>
    <row r="28" spans="2:6" ht="12.75" customHeight="1">
      <c r="B28" s="1330"/>
      <c r="C28" s="1332"/>
      <c r="D28" s="1332"/>
      <c r="E28" s="1332"/>
      <c r="F28" s="1332"/>
    </row>
    <row r="29" spans="2:6" ht="27.75" customHeight="1" thickBot="1">
      <c r="B29" s="1331"/>
      <c r="C29" s="1333"/>
      <c r="D29" s="1333"/>
      <c r="E29" s="1333"/>
      <c r="F29" s="1333"/>
    </row>
    <row r="30" spans="2:6" ht="21" customHeight="1" thickTop="1">
      <c r="B30" s="1334" t="s">
        <v>886</v>
      </c>
      <c r="C30" s="1335">
        <v>28221</v>
      </c>
      <c r="D30" s="1335">
        <v>51154</v>
      </c>
      <c r="E30" s="1335">
        <v>50638</v>
      </c>
      <c r="F30" s="1335">
        <v>50134</v>
      </c>
    </row>
    <row r="31" spans="1:6" ht="18.75" customHeight="1">
      <c r="A31" s="1002"/>
      <c r="B31" s="1330"/>
      <c r="C31" s="1332"/>
      <c r="D31" s="1332"/>
      <c r="E31" s="1332"/>
      <c r="F31" s="1332"/>
    </row>
    <row r="32" spans="2:6" ht="18.75" customHeight="1" thickBot="1">
      <c r="B32" s="1331"/>
      <c r="C32" s="1333"/>
      <c r="D32" s="1333"/>
      <c r="E32" s="1333"/>
      <c r="F32" s="1333"/>
    </row>
    <row r="33" ht="12.7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7"/>
  <sheetViews>
    <sheetView tabSelected="1" zoomScalePageLayoutView="0" workbookViewId="0" topLeftCell="A359">
      <selection activeCell="A373" sqref="A373:A375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50390625" style="0" customWidth="1"/>
  </cols>
  <sheetData>
    <row r="1" spans="1:6" ht="12">
      <c r="A1" s="1365" t="s">
        <v>1091</v>
      </c>
      <c r="B1" s="1365"/>
      <c r="C1" s="1365"/>
      <c r="D1" s="1365"/>
      <c r="E1" s="1365"/>
      <c r="F1" s="1365"/>
    </row>
    <row r="2" spans="1:6" ht="12">
      <c r="A2" s="1365" t="s">
        <v>1092</v>
      </c>
      <c r="B2" s="1365"/>
      <c r="C2" s="1365"/>
      <c r="D2" s="1365"/>
      <c r="E2" s="1365"/>
      <c r="F2" s="1365"/>
    </row>
    <row r="4" ht="12">
      <c r="F4" s="1038" t="s">
        <v>497</v>
      </c>
    </row>
    <row r="5" spans="1:7" ht="13.5">
      <c r="A5" s="1343" t="s">
        <v>948</v>
      </c>
      <c r="B5" s="1344" t="s">
        <v>949</v>
      </c>
      <c r="C5" s="1344"/>
      <c r="D5" s="1344"/>
      <c r="E5" s="1344"/>
      <c r="F5" s="1336">
        <f>SUM(F8:F16)</f>
        <v>2177929</v>
      </c>
      <c r="G5" s="1036"/>
    </row>
    <row r="6" spans="1:7" ht="13.5">
      <c r="A6" s="1343"/>
      <c r="B6" s="1344"/>
      <c r="C6" s="1344"/>
      <c r="D6" s="1344"/>
      <c r="E6" s="1344"/>
      <c r="F6" s="1337"/>
      <c r="G6" s="1036"/>
    </row>
    <row r="7" spans="1:7" ht="13.5">
      <c r="A7" s="1343"/>
      <c r="B7" s="1344"/>
      <c r="C7" s="1344"/>
      <c r="D7" s="1344"/>
      <c r="E7" s="1344"/>
      <c r="F7" s="1338"/>
      <c r="G7" s="1036"/>
    </row>
    <row r="8" spans="1:7" ht="13.5">
      <c r="A8" s="1364">
        <v>3200</v>
      </c>
      <c r="B8" s="1364"/>
      <c r="C8" s="1361" t="s">
        <v>149</v>
      </c>
      <c r="D8" s="1362"/>
      <c r="E8" s="1363"/>
      <c r="F8" s="1037">
        <f>SUM('3c.m.'!D176)</f>
        <v>84388</v>
      </c>
      <c r="G8" s="1036"/>
    </row>
    <row r="9" spans="1:7" ht="13.5">
      <c r="A9" s="1364">
        <v>3201</v>
      </c>
      <c r="B9" s="1364"/>
      <c r="C9" s="1361" t="s">
        <v>479</v>
      </c>
      <c r="D9" s="1362"/>
      <c r="E9" s="1363"/>
      <c r="F9" s="1037">
        <f>SUM('3c.m.'!D184)</f>
        <v>105000</v>
      </c>
      <c r="G9" s="1036"/>
    </row>
    <row r="10" spans="1:7" ht="13.5">
      <c r="A10" s="1339">
        <v>3208</v>
      </c>
      <c r="B10" s="1339"/>
      <c r="C10" s="1340" t="s">
        <v>259</v>
      </c>
      <c r="D10" s="1341"/>
      <c r="E10" s="1342"/>
      <c r="F10" s="1037">
        <f>SUM('3c.m.'!D242)</f>
        <v>20500</v>
      </c>
      <c r="G10" s="1036"/>
    </row>
    <row r="11" spans="1:7" ht="13.5">
      <c r="A11" s="1339">
        <v>3209</v>
      </c>
      <c r="B11" s="1339"/>
      <c r="C11" s="1340" t="s">
        <v>88</v>
      </c>
      <c r="D11" s="1341"/>
      <c r="E11" s="1342"/>
      <c r="F11" s="1037">
        <f>SUM('3c.m.'!D250)</f>
        <v>8000</v>
      </c>
      <c r="G11" s="1036"/>
    </row>
    <row r="12" spans="1:7" ht="13.5">
      <c r="A12" s="1339">
        <v>3223</v>
      </c>
      <c r="B12" s="1339"/>
      <c r="C12" s="1340" t="s">
        <v>96</v>
      </c>
      <c r="D12" s="1341"/>
      <c r="E12" s="1342"/>
      <c r="F12" s="1037">
        <f>SUM('3c.m.'!D308)</f>
        <v>20000</v>
      </c>
      <c r="G12" s="1036"/>
    </row>
    <row r="13" spans="1:7" ht="13.5">
      <c r="A13" s="1339">
        <v>3000</v>
      </c>
      <c r="B13" s="1339"/>
      <c r="C13" s="1340" t="s">
        <v>1068</v>
      </c>
      <c r="D13" s="1341"/>
      <c r="E13" s="1342"/>
      <c r="F13" s="1037">
        <f>SUM('3a.m.'!D65)</f>
        <v>1724941</v>
      </c>
      <c r="G13" s="1036"/>
    </row>
    <row r="14" spans="1:7" ht="13.5">
      <c r="A14" s="1339">
        <v>1801</v>
      </c>
      <c r="B14" s="1339"/>
      <c r="C14" s="1340" t="s">
        <v>1082</v>
      </c>
      <c r="D14" s="1341"/>
      <c r="E14" s="1342"/>
      <c r="F14" s="1037">
        <f>SUM('1c.mell '!D77)</f>
        <v>50000</v>
      </c>
      <c r="G14" s="1036"/>
    </row>
    <row r="15" spans="1:7" ht="13.5">
      <c r="A15" s="1339">
        <v>1803</v>
      </c>
      <c r="B15" s="1339"/>
      <c r="C15" s="1340" t="s">
        <v>819</v>
      </c>
      <c r="D15" s="1341"/>
      <c r="E15" s="1342"/>
      <c r="F15" s="1037">
        <f>SUM('1c.mell '!D79)</f>
        <v>7000</v>
      </c>
      <c r="G15" s="1036"/>
    </row>
    <row r="16" spans="1:7" ht="13.5">
      <c r="A16" s="1339">
        <v>1807</v>
      </c>
      <c r="B16" s="1339"/>
      <c r="C16" s="1340" t="s">
        <v>1083</v>
      </c>
      <c r="D16" s="1341"/>
      <c r="E16" s="1342"/>
      <c r="F16" s="1037">
        <f>SUM('1c.mell '!D81)</f>
        <v>158100</v>
      </c>
      <c r="G16" s="1036"/>
    </row>
    <row r="17" spans="1:7" ht="13.5">
      <c r="A17" s="1343" t="s">
        <v>950</v>
      </c>
      <c r="B17" s="1344" t="s">
        <v>951</v>
      </c>
      <c r="C17" s="1344"/>
      <c r="D17" s="1344"/>
      <c r="E17" s="1344"/>
      <c r="F17" s="1336">
        <f>SUM(F20:F48)</f>
        <v>4473024</v>
      </c>
      <c r="G17" s="1036"/>
    </row>
    <row r="18" spans="1:7" ht="13.5">
      <c r="A18" s="1343"/>
      <c r="B18" s="1344"/>
      <c r="C18" s="1344"/>
      <c r="D18" s="1344"/>
      <c r="E18" s="1344"/>
      <c r="F18" s="1337"/>
      <c r="G18" s="1036"/>
    </row>
    <row r="19" spans="1:7" ht="13.5">
      <c r="A19" s="1356"/>
      <c r="B19" s="1344"/>
      <c r="C19" s="1344"/>
      <c r="D19" s="1344"/>
      <c r="E19" s="1344"/>
      <c r="F19" s="1338"/>
      <c r="G19" s="1036"/>
    </row>
    <row r="20" spans="1:7" ht="13.5">
      <c r="A20" s="1339">
        <v>3111</v>
      </c>
      <c r="B20" s="1339"/>
      <c r="C20" s="1340" t="s">
        <v>214</v>
      </c>
      <c r="D20" s="1341"/>
      <c r="E20" s="1342"/>
      <c r="F20" s="1039">
        <f>SUM('3c.m.'!D53)</f>
        <v>480000</v>
      </c>
      <c r="G20" s="1036"/>
    </row>
    <row r="21" spans="1:7" ht="13.5">
      <c r="A21" s="1339">
        <v>3113</v>
      </c>
      <c r="B21" s="1339"/>
      <c r="C21" s="1340" t="s">
        <v>258</v>
      </c>
      <c r="D21" s="1341"/>
      <c r="E21" s="1342"/>
      <c r="F21" s="1039">
        <f>SUM('3c.m.'!D61)</f>
        <v>19900</v>
      </c>
      <c r="G21" s="1036"/>
    </row>
    <row r="22" spans="1:7" ht="13.5">
      <c r="A22" s="1339">
        <v>3114</v>
      </c>
      <c r="B22" s="1339"/>
      <c r="C22" s="1340" t="s">
        <v>158</v>
      </c>
      <c r="D22" s="1341"/>
      <c r="E22" s="1342"/>
      <c r="F22" s="1039">
        <f>SUM('3c.m.'!D69)</f>
        <v>110000</v>
      </c>
      <c r="G22" s="1036"/>
    </row>
    <row r="23" spans="1:7" ht="13.5">
      <c r="A23" s="1339">
        <v>3121</v>
      </c>
      <c r="B23" s="1339"/>
      <c r="C23" s="1340" t="s">
        <v>253</v>
      </c>
      <c r="D23" s="1341"/>
      <c r="E23" s="1342"/>
      <c r="F23" s="1039">
        <f>SUM('3c.m.'!D78)</f>
        <v>5000</v>
      </c>
      <c r="G23" s="1036"/>
    </row>
    <row r="24" spans="1:7" ht="13.5">
      <c r="A24" s="1339">
        <v>3122</v>
      </c>
      <c r="B24" s="1339"/>
      <c r="C24" s="1340" t="s">
        <v>243</v>
      </c>
      <c r="D24" s="1341"/>
      <c r="E24" s="1342"/>
      <c r="F24" s="1039">
        <f>SUM('3c.m.'!D86)</f>
        <v>20000</v>
      </c>
      <c r="G24" s="1036"/>
    </row>
    <row r="25" spans="1:7" ht="13.5">
      <c r="A25" s="1339">
        <v>3123</v>
      </c>
      <c r="B25" s="1339"/>
      <c r="C25" s="1340" t="s">
        <v>157</v>
      </c>
      <c r="D25" s="1341"/>
      <c r="E25" s="1342"/>
      <c r="F25" s="1037">
        <f>SUM('3c.m.'!D94)</f>
        <v>10000</v>
      </c>
      <c r="G25" s="1036"/>
    </row>
    <row r="26" spans="1:7" ht="13.5">
      <c r="A26" s="1339">
        <v>3124</v>
      </c>
      <c r="B26" s="1339"/>
      <c r="C26" s="1340" t="s">
        <v>160</v>
      </c>
      <c r="D26" s="1341"/>
      <c r="E26" s="1342"/>
      <c r="F26" s="1037">
        <f>SUM('3c.m.'!D102)</f>
        <v>15000</v>
      </c>
      <c r="G26" s="1036"/>
    </row>
    <row r="27" spans="1:7" ht="13.5">
      <c r="A27" s="1339">
        <v>3125</v>
      </c>
      <c r="B27" s="1339"/>
      <c r="C27" s="1340" t="s">
        <v>24</v>
      </c>
      <c r="D27" s="1341"/>
      <c r="E27" s="1342"/>
      <c r="F27" s="1037">
        <f>SUM('3c.m.'!D110)</f>
        <v>4000</v>
      </c>
      <c r="G27" s="1036"/>
    </row>
    <row r="28" spans="1:6" ht="13.5">
      <c r="A28" s="1339">
        <v>3126</v>
      </c>
      <c r="B28" s="1339"/>
      <c r="C28" s="1340" t="s">
        <v>527</v>
      </c>
      <c r="D28" s="1341"/>
      <c r="E28" s="1342"/>
      <c r="F28" s="1040">
        <f>SUM('3c.m.'!D118)</f>
        <v>10000</v>
      </c>
    </row>
    <row r="29" spans="1:6" ht="13.5">
      <c r="A29" s="1339">
        <v>3211</v>
      </c>
      <c r="B29" s="1339"/>
      <c r="C29" s="1340" t="s">
        <v>9</v>
      </c>
      <c r="D29" s="1341"/>
      <c r="E29" s="1342"/>
      <c r="F29" s="1040">
        <f>SUM('3c.m.'!D267)</f>
        <v>191795</v>
      </c>
    </row>
    <row r="30" spans="1:6" ht="13.5">
      <c r="A30" s="1339">
        <v>3213</v>
      </c>
      <c r="B30" s="1339"/>
      <c r="C30" s="1340" t="s">
        <v>466</v>
      </c>
      <c r="D30" s="1341"/>
      <c r="E30" s="1342"/>
      <c r="F30" s="1041">
        <f>SUM('3c.m.'!D283)</f>
        <v>630910</v>
      </c>
    </row>
    <row r="31" spans="1:6" ht="13.5">
      <c r="A31" s="1339">
        <v>3911</v>
      </c>
      <c r="B31" s="1339"/>
      <c r="C31" s="1340" t="s">
        <v>1043</v>
      </c>
      <c r="D31" s="1341"/>
      <c r="E31" s="1342"/>
      <c r="F31" s="1041">
        <f>SUM('3d.m.'!D9)</f>
        <v>15000</v>
      </c>
    </row>
    <row r="32" spans="1:6" ht="13.5">
      <c r="A32" s="1339">
        <v>3925</v>
      </c>
      <c r="B32" s="1339"/>
      <c r="C32" s="1340" t="s">
        <v>1046</v>
      </c>
      <c r="D32" s="1341"/>
      <c r="E32" s="1342"/>
      <c r="F32" s="1041">
        <f>SUM('3d.m.'!D14)</f>
        <v>290000</v>
      </c>
    </row>
    <row r="33" spans="1:6" ht="13.5">
      <c r="A33" s="1339">
        <v>4114</v>
      </c>
      <c r="B33" s="1339"/>
      <c r="C33" s="1340" t="s">
        <v>244</v>
      </c>
      <c r="D33" s="1341"/>
      <c r="E33" s="1342"/>
      <c r="F33" s="1041">
        <f>SUM('4.mell.'!D19)</f>
        <v>150000</v>
      </c>
    </row>
    <row r="34" spans="1:6" ht="13.5">
      <c r="A34" s="1339">
        <v>4118</v>
      </c>
      <c r="B34" s="1339"/>
      <c r="C34" s="1340" t="s">
        <v>484</v>
      </c>
      <c r="D34" s="1341"/>
      <c r="E34" s="1342"/>
      <c r="F34" s="1041">
        <f>SUM('4.mell.'!D23)</f>
        <v>610000</v>
      </c>
    </row>
    <row r="35" spans="1:6" ht="13.5">
      <c r="A35" s="1339">
        <v>4119</v>
      </c>
      <c r="B35" s="1339"/>
      <c r="C35" s="1340" t="s">
        <v>1056</v>
      </c>
      <c r="D35" s="1341"/>
      <c r="E35" s="1342"/>
      <c r="F35" s="1041">
        <f>SUM('4.mell.'!D24)</f>
        <v>420000</v>
      </c>
    </row>
    <row r="36" spans="1:6" ht="13.5">
      <c r="A36" s="1339">
        <v>4120</v>
      </c>
      <c r="B36" s="1339"/>
      <c r="C36" s="1340" t="s">
        <v>1057</v>
      </c>
      <c r="D36" s="1341"/>
      <c r="E36" s="1342"/>
      <c r="F36" s="1041">
        <f>SUM('4.mell.'!D25)</f>
        <v>400000</v>
      </c>
    </row>
    <row r="37" spans="1:6" ht="13.5">
      <c r="A37" s="1339">
        <v>4121</v>
      </c>
      <c r="B37" s="1339"/>
      <c r="C37" s="1340" t="s">
        <v>1130</v>
      </c>
      <c r="D37" s="1341"/>
      <c r="E37" s="1342"/>
      <c r="F37" s="1041">
        <f>SUM('4.mell.'!D26)</f>
        <v>40000</v>
      </c>
    </row>
    <row r="38" spans="1:6" ht="13.5">
      <c r="A38" s="1339">
        <v>4122</v>
      </c>
      <c r="B38" s="1339"/>
      <c r="C38" s="1340" t="s">
        <v>1129</v>
      </c>
      <c r="D38" s="1341"/>
      <c r="E38" s="1342"/>
      <c r="F38" s="1041">
        <f>SUM('4.mell.'!D29)</f>
        <v>120000</v>
      </c>
    </row>
    <row r="39" spans="1:6" ht="13.5">
      <c r="A39" s="1339">
        <v>4123</v>
      </c>
      <c r="B39" s="1339"/>
      <c r="C39" s="1340" t="s">
        <v>1058</v>
      </c>
      <c r="D39" s="1341"/>
      <c r="E39" s="1342"/>
      <c r="F39" s="1041">
        <f>SUM('4.mell.'!D32)</f>
        <v>319740</v>
      </c>
    </row>
    <row r="40" spans="1:6" ht="13.5">
      <c r="A40" s="1339">
        <v>4124</v>
      </c>
      <c r="B40" s="1339"/>
      <c r="C40" s="1340" t="s">
        <v>1124</v>
      </c>
      <c r="D40" s="1341"/>
      <c r="E40" s="1342"/>
      <c r="F40" s="1041">
        <f>SUM('4.mell.'!D37)</f>
        <v>11260</v>
      </c>
    </row>
    <row r="41" spans="1:6" ht="13.5">
      <c r="A41" s="1339">
        <v>4131</v>
      </c>
      <c r="B41" s="1339"/>
      <c r="C41" s="1340" t="s">
        <v>387</v>
      </c>
      <c r="D41" s="1341"/>
      <c r="E41" s="1342"/>
      <c r="F41" s="1041">
        <f>SUM('4.mell.'!D39)</f>
        <v>50000</v>
      </c>
    </row>
    <row r="42" spans="1:6" ht="13.5">
      <c r="A42" s="1339">
        <v>4133</v>
      </c>
      <c r="B42" s="1339"/>
      <c r="C42" s="1340" t="s">
        <v>388</v>
      </c>
      <c r="D42" s="1341"/>
      <c r="E42" s="1342"/>
      <c r="F42" s="1041">
        <f>SUM('4.mell.'!D43)</f>
        <v>100000</v>
      </c>
    </row>
    <row r="43" spans="1:6" ht="13.5">
      <c r="A43" s="1339">
        <v>4135</v>
      </c>
      <c r="B43" s="1339"/>
      <c r="C43" s="1340" t="s">
        <v>389</v>
      </c>
      <c r="D43" s="1341"/>
      <c r="E43" s="1342"/>
      <c r="F43" s="1041">
        <f>SUM('4.mell.'!D46)</f>
        <v>120000</v>
      </c>
    </row>
    <row r="44" spans="1:6" ht="13.5">
      <c r="A44" s="1339">
        <v>4265</v>
      </c>
      <c r="B44" s="1339"/>
      <c r="C44" s="1340" t="s">
        <v>19</v>
      </c>
      <c r="D44" s="1341"/>
      <c r="E44" s="1342"/>
      <c r="F44" s="1041">
        <f>SUM('4.mell.'!D75)</f>
        <v>200000</v>
      </c>
    </row>
    <row r="45" spans="1:6" ht="13.5">
      <c r="A45" s="1339">
        <v>4310</v>
      </c>
      <c r="B45" s="1339"/>
      <c r="C45" s="1340" t="s">
        <v>510</v>
      </c>
      <c r="D45" s="1341"/>
      <c r="E45" s="1342"/>
      <c r="F45" s="1041">
        <f>SUM('4.mell.'!D78)</f>
        <v>20000</v>
      </c>
    </row>
    <row r="46" spans="1:6" ht="13.5">
      <c r="A46" s="1339">
        <v>1851</v>
      </c>
      <c r="B46" s="1339"/>
      <c r="C46" s="1340" t="s">
        <v>1084</v>
      </c>
      <c r="D46" s="1341"/>
      <c r="E46" s="1342"/>
      <c r="F46" s="1041">
        <f>SUM('1c.mell '!D120)</f>
        <v>23334</v>
      </c>
    </row>
    <row r="47" spans="1:6" ht="13.5">
      <c r="A47" s="1339">
        <v>1852</v>
      </c>
      <c r="B47" s="1339"/>
      <c r="C47" s="1340" t="s">
        <v>92</v>
      </c>
      <c r="D47" s="1341"/>
      <c r="E47" s="1342"/>
      <c r="F47" s="1041">
        <f>SUM('1c.mell '!D121)</f>
        <v>63525</v>
      </c>
    </row>
    <row r="48" spans="1:6" ht="13.5">
      <c r="A48" s="1339">
        <v>5021</v>
      </c>
      <c r="B48" s="1339"/>
      <c r="C48" s="1340" t="s">
        <v>1125</v>
      </c>
      <c r="D48" s="1341"/>
      <c r="E48" s="1342"/>
      <c r="F48" s="1041">
        <f>SUM('5.mell. '!D16)</f>
        <v>23560</v>
      </c>
    </row>
    <row r="49" spans="1:6" ht="12">
      <c r="A49" s="1343" t="s">
        <v>1175</v>
      </c>
      <c r="B49" s="1344" t="s">
        <v>1176</v>
      </c>
      <c r="C49" s="1344"/>
      <c r="D49" s="1344"/>
      <c r="E49" s="1344"/>
      <c r="F49" s="1336">
        <f>SUM(F52)</f>
        <v>55512</v>
      </c>
    </row>
    <row r="50" spans="1:6" ht="12">
      <c r="A50" s="1343"/>
      <c r="B50" s="1344"/>
      <c r="C50" s="1344"/>
      <c r="D50" s="1344"/>
      <c r="E50" s="1344"/>
      <c r="F50" s="1337"/>
    </row>
    <row r="51" spans="1:6" ht="12">
      <c r="A51" s="1343"/>
      <c r="B51" s="1344"/>
      <c r="C51" s="1344"/>
      <c r="D51" s="1344"/>
      <c r="E51" s="1344"/>
      <c r="F51" s="1338"/>
    </row>
    <row r="52" spans="1:6" ht="13.5">
      <c r="A52" s="1339">
        <v>2985</v>
      </c>
      <c r="B52" s="1339"/>
      <c r="C52" s="1340" t="s">
        <v>652</v>
      </c>
      <c r="D52" s="1341"/>
      <c r="E52" s="1342"/>
      <c r="F52" s="1041">
        <v>55512</v>
      </c>
    </row>
    <row r="53" spans="1:6" ht="12">
      <c r="A53" s="1343" t="s">
        <v>1065</v>
      </c>
      <c r="B53" s="1344" t="s">
        <v>1066</v>
      </c>
      <c r="C53" s="1344"/>
      <c r="D53" s="1344"/>
      <c r="E53" s="1344"/>
      <c r="F53" s="1336">
        <f>SUM(F56)</f>
        <v>488420</v>
      </c>
    </row>
    <row r="54" spans="1:6" ht="12">
      <c r="A54" s="1343"/>
      <c r="B54" s="1344"/>
      <c r="C54" s="1344"/>
      <c r="D54" s="1344"/>
      <c r="E54" s="1344"/>
      <c r="F54" s="1337"/>
    </row>
    <row r="55" spans="1:6" ht="12">
      <c r="A55" s="1343"/>
      <c r="B55" s="1344"/>
      <c r="C55" s="1344"/>
      <c r="D55" s="1344"/>
      <c r="E55" s="1344"/>
      <c r="F55" s="1338"/>
    </row>
    <row r="56" spans="1:6" ht="13.5">
      <c r="A56" s="1339">
        <v>3030</v>
      </c>
      <c r="B56" s="1339"/>
      <c r="C56" s="1340" t="s">
        <v>1067</v>
      </c>
      <c r="D56" s="1341"/>
      <c r="E56" s="1342"/>
      <c r="F56" s="1041">
        <f>SUM('3b.m.'!D46)</f>
        <v>488420</v>
      </c>
    </row>
    <row r="57" spans="1:6" ht="12">
      <c r="A57" s="1343" t="s">
        <v>952</v>
      </c>
      <c r="B57" s="1344" t="s">
        <v>30</v>
      </c>
      <c r="C57" s="1344"/>
      <c r="D57" s="1344"/>
      <c r="E57" s="1344"/>
      <c r="F57" s="1336">
        <f>SUM(F60:F62)</f>
        <v>94167</v>
      </c>
    </row>
    <row r="58" spans="1:6" ht="12">
      <c r="A58" s="1343"/>
      <c r="B58" s="1344"/>
      <c r="C58" s="1344"/>
      <c r="D58" s="1344"/>
      <c r="E58" s="1344"/>
      <c r="F58" s="1337"/>
    </row>
    <row r="59" spans="1:6" ht="12">
      <c r="A59" s="1343"/>
      <c r="B59" s="1344"/>
      <c r="C59" s="1344"/>
      <c r="D59" s="1344"/>
      <c r="E59" s="1344"/>
      <c r="F59" s="1338"/>
    </row>
    <row r="60" spans="1:6" ht="13.5">
      <c r="A60" s="1339">
        <v>3204</v>
      </c>
      <c r="B60" s="1339"/>
      <c r="C60" s="1340" t="s">
        <v>169</v>
      </c>
      <c r="D60" s="1341"/>
      <c r="E60" s="1342"/>
      <c r="F60" s="1037">
        <f>SUM('3c.m.'!D209)</f>
        <v>3000</v>
      </c>
    </row>
    <row r="61" spans="1:6" ht="13.5">
      <c r="A61" s="1339">
        <v>3210</v>
      </c>
      <c r="B61" s="1339"/>
      <c r="C61" s="1340" t="s">
        <v>30</v>
      </c>
      <c r="D61" s="1341"/>
      <c r="E61" s="1342"/>
      <c r="F61" s="1037">
        <f>SUM('3c.m.'!D258)</f>
        <v>3000</v>
      </c>
    </row>
    <row r="62" spans="1:6" ht="13.5">
      <c r="A62" s="1339">
        <v>5033</v>
      </c>
      <c r="B62" s="1339"/>
      <c r="C62" s="1340" t="s">
        <v>11</v>
      </c>
      <c r="D62" s="1341"/>
      <c r="E62" s="1342"/>
      <c r="F62" s="1037">
        <f>SUM('5.mell. '!D21)</f>
        <v>88167</v>
      </c>
    </row>
    <row r="63" spans="1:6" ht="12">
      <c r="A63" s="1343" t="s">
        <v>1041</v>
      </c>
      <c r="B63" s="1344" t="s">
        <v>1042</v>
      </c>
      <c r="C63" s="1344"/>
      <c r="D63" s="1344"/>
      <c r="E63" s="1344"/>
      <c r="F63" s="1336">
        <f>SUM(F66)</f>
        <v>2707</v>
      </c>
    </row>
    <row r="64" spans="1:6" ht="12">
      <c r="A64" s="1343"/>
      <c r="B64" s="1344"/>
      <c r="C64" s="1344"/>
      <c r="D64" s="1344"/>
      <c r="E64" s="1344"/>
      <c r="F64" s="1337"/>
    </row>
    <row r="65" spans="1:6" ht="12">
      <c r="A65" s="1343"/>
      <c r="B65" s="1344"/>
      <c r="C65" s="1344"/>
      <c r="D65" s="1344"/>
      <c r="E65" s="1344"/>
      <c r="F65" s="1338"/>
    </row>
    <row r="66" spans="1:6" ht="13.5">
      <c r="A66" s="1339">
        <v>3452</v>
      </c>
      <c r="B66" s="1339"/>
      <c r="C66" s="1340" t="s">
        <v>1050</v>
      </c>
      <c r="D66" s="1341"/>
      <c r="E66" s="1342"/>
      <c r="F66" s="1037">
        <f>SUM('3c.m.'!D826)</f>
        <v>2707</v>
      </c>
    </row>
    <row r="67" spans="1:6" ht="12" customHeight="1">
      <c r="A67" s="1343" t="s">
        <v>1074</v>
      </c>
      <c r="B67" s="1344" t="s">
        <v>1075</v>
      </c>
      <c r="C67" s="1344"/>
      <c r="D67" s="1344"/>
      <c r="E67" s="1344"/>
      <c r="F67" s="1336">
        <f>SUM(F70)</f>
        <v>464348</v>
      </c>
    </row>
    <row r="68" spans="1:6" ht="12" customHeight="1">
      <c r="A68" s="1343"/>
      <c r="B68" s="1344"/>
      <c r="C68" s="1344"/>
      <c r="D68" s="1344"/>
      <c r="E68" s="1344"/>
      <c r="F68" s="1337"/>
    </row>
    <row r="69" spans="1:6" ht="12" customHeight="1">
      <c r="A69" s="1343"/>
      <c r="B69" s="1344"/>
      <c r="C69" s="1344"/>
      <c r="D69" s="1344"/>
      <c r="E69" s="1344"/>
      <c r="F69" s="1338"/>
    </row>
    <row r="70" spans="1:6" ht="13.5">
      <c r="A70" s="1339">
        <v>2795</v>
      </c>
      <c r="B70" s="1339"/>
      <c r="C70" s="1340" t="s">
        <v>1076</v>
      </c>
      <c r="D70" s="1341"/>
      <c r="E70" s="1342"/>
      <c r="F70" s="1037">
        <v>464348</v>
      </c>
    </row>
    <row r="71" spans="1:6" ht="12">
      <c r="A71" s="1343" t="s">
        <v>1010</v>
      </c>
      <c r="B71" s="1344" t="s">
        <v>1011</v>
      </c>
      <c r="C71" s="1344"/>
      <c r="D71" s="1344"/>
      <c r="E71" s="1344"/>
      <c r="F71" s="1336">
        <f>SUM(F74)</f>
        <v>25000</v>
      </c>
    </row>
    <row r="72" spans="1:6" ht="12">
      <c r="A72" s="1343"/>
      <c r="B72" s="1344"/>
      <c r="C72" s="1344"/>
      <c r="D72" s="1344"/>
      <c r="E72" s="1344"/>
      <c r="F72" s="1337"/>
    </row>
    <row r="73" spans="1:6" ht="12">
      <c r="A73" s="1343"/>
      <c r="B73" s="1344"/>
      <c r="C73" s="1344"/>
      <c r="D73" s="1344"/>
      <c r="E73" s="1344"/>
      <c r="F73" s="1338"/>
    </row>
    <row r="74" spans="1:6" ht="13.5">
      <c r="A74" s="1339">
        <v>3356</v>
      </c>
      <c r="B74" s="1339"/>
      <c r="C74" s="1340" t="s">
        <v>1012</v>
      </c>
      <c r="D74" s="1341"/>
      <c r="E74" s="1342"/>
      <c r="F74" s="1037">
        <f>SUM('3c.m.'!D606)</f>
        <v>25000</v>
      </c>
    </row>
    <row r="75" spans="1:6" ht="12" customHeight="1">
      <c r="A75" s="1343" t="s">
        <v>1048</v>
      </c>
      <c r="B75" s="1344" t="s">
        <v>1049</v>
      </c>
      <c r="C75" s="1344"/>
      <c r="D75" s="1344"/>
      <c r="E75" s="1344"/>
      <c r="F75" s="1336">
        <f>SUM(F78)</f>
        <v>258800</v>
      </c>
    </row>
    <row r="76" spans="1:6" ht="12" customHeight="1">
      <c r="A76" s="1343"/>
      <c r="B76" s="1344"/>
      <c r="C76" s="1344"/>
      <c r="D76" s="1344"/>
      <c r="E76" s="1344"/>
      <c r="F76" s="1337"/>
    </row>
    <row r="77" spans="1:6" ht="12" customHeight="1">
      <c r="A77" s="1343"/>
      <c r="B77" s="1344"/>
      <c r="C77" s="1344"/>
      <c r="D77" s="1344"/>
      <c r="E77" s="1344"/>
      <c r="F77" s="1338"/>
    </row>
    <row r="78" spans="1:6" ht="13.5">
      <c r="A78" s="1339">
        <v>3941</v>
      </c>
      <c r="B78" s="1339"/>
      <c r="C78" s="1340" t="s">
        <v>1051</v>
      </c>
      <c r="D78" s="1341"/>
      <c r="E78" s="1342"/>
      <c r="F78" s="1037">
        <f>SUM('3d.m.'!D25)</f>
        <v>258800</v>
      </c>
    </row>
    <row r="79" spans="1:6" ht="12">
      <c r="A79" s="1343" t="s">
        <v>953</v>
      </c>
      <c r="B79" s="1344" t="s">
        <v>954</v>
      </c>
      <c r="C79" s="1344"/>
      <c r="D79" s="1344"/>
      <c r="E79" s="1344"/>
      <c r="F79" s="1336">
        <f>SUM(F82)</f>
        <v>26000</v>
      </c>
    </row>
    <row r="80" spans="1:6" ht="12">
      <c r="A80" s="1343"/>
      <c r="B80" s="1344"/>
      <c r="C80" s="1344"/>
      <c r="D80" s="1344"/>
      <c r="E80" s="1344"/>
      <c r="F80" s="1337"/>
    </row>
    <row r="81" spans="1:6" ht="12">
      <c r="A81" s="1343"/>
      <c r="B81" s="1344"/>
      <c r="C81" s="1344"/>
      <c r="D81" s="1344"/>
      <c r="E81" s="1344"/>
      <c r="F81" s="1338"/>
    </row>
    <row r="82" spans="1:6" ht="13.5">
      <c r="A82" s="1339">
        <v>3207</v>
      </c>
      <c r="B82" s="1339"/>
      <c r="C82" s="1340" t="s">
        <v>390</v>
      </c>
      <c r="D82" s="1341"/>
      <c r="E82" s="1342"/>
      <c r="F82" s="1037">
        <f>SUM('3c.m.'!D234)</f>
        <v>26000</v>
      </c>
    </row>
    <row r="83" spans="1:6" ht="12">
      <c r="A83" s="1343" t="s">
        <v>1171</v>
      </c>
      <c r="B83" s="1344" t="s">
        <v>1172</v>
      </c>
      <c r="C83" s="1344"/>
      <c r="D83" s="1344"/>
      <c r="E83" s="1344"/>
      <c r="F83" s="1336">
        <f>SUM(F86)</f>
        <v>2000</v>
      </c>
    </row>
    <row r="84" spans="1:6" ht="12">
      <c r="A84" s="1343"/>
      <c r="B84" s="1344"/>
      <c r="C84" s="1344"/>
      <c r="D84" s="1344"/>
      <c r="E84" s="1344"/>
      <c r="F84" s="1337"/>
    </row>
    <row r="85" spans="1:6" ht="12">
      <c r="A85" s="1343"/>
      <c r="B85" s="1344"/>
      <c r="C85" s="1344"/>
      <c r="D85" s="1344"/>
      <c r="E85" s="1344"/>
      <c r="F85" s="1338"/>
    </row>
    <row r="86" spans="1:6" ht="13.5">
      <c r="A86" s="1339">
        <v>2795</v>
      </c>
      <c r="B86" s="1339"/>
      <c r="C86" s="1340" t="s">
        <v>1076</v>
      </c>
      <c r="D86" s="1341"/>
      <c r="E86" s="1342"/>
      <c r="F86" s="1072">
        <v>2000</v>
      </c>
    </row>
    <row r="87" spans="1:6" ht="12">
      <c r="A87" s="1343" t="s">
        <v>973</v>
      </c>
      <c r="B87" s="1344" t="s">
        <v>974</v>
      </c>
      <c r="C87" s="1344"/>
      <c r="D87" s="1344"/>
      <c r="E87" s="1344"/>
      <c r="F87" s="1336">
        <f>SUM(F90)</f>
        <v>842151</v>
      </c>
    </row>
    <row r="88" spans="1:6" ht="12">
      <c r="A88" s="1343"/>
      <c r="B88" s="1344"/>
      <c r="C88" s="1344"/>
      <c r="D88" s="1344"/>
      <c r="E88" s="1344"/>
      <c r="F88" s="1337"/>
    </row>
    <row r="89" spans="1:6" ht="12">
      <c r="A89" s="1343"/>
      <c r="B89" s="1344"/>
      <c r="C89" s="1344"/>
      <c r="D89" s="1344"/>
      <c r="E89" s="1344"/>
      <c r="F89" s="1338"/>
    </row>
    <row r="90" spans="1:6" ht="13.5">
      <c r="A90" s="1339">
        <v>3212</v>
      </c>
      <c r="B90" s="1339"/>
      <c r="C90" s="1340" t="s">
        <v>226</v>
      </c>
      <c r="D90" s="1341"/>
      <c r="E90" s="1342"/>
      <c r="F90" s="1037">
        <f>SUM('3c.m.'!D275)</f>
        <v>842151</v>
      </c>
    </row>
    <row r="91" spans="1:6" ht="12" customHeight="1">
      <c r="A91" s="1343" t="s">
        <v>971</v>
      </c>
      <c r="B91" s="1344" t="s">
        <v>972</v>
      </c>
      <c r="C91" s="1344"/>
      <c r="D91" s="1344"/>
      <c r="E91" s="1344"/>
      <c r="F91" s="1336">
        <f>SUM(F94)</f>
        <v>29000</v>
      </c>
    </row>
    <row r="92" spans="1:6" ht="12" customHeight="1">
      <c r="A92" s="1343"/>
      <c r="B92" s="1344"/>
      <c r="C92" s="1344"/>
      <c r="D92" s="1344"/>
      <c r="E92" s="1344"/>
      <c r="F92" s="1337"/>
    </row>
    <row r="93" spans="1:6" ht="12" customHeight="1">
      <c r="A93" s="1343"/>
      <c r="B93" s="1344"/>
      <c r="C93" s="1344"/>
      <c r="D93" s="1344"/>
      <c r="E93" s="1344"/>
      <c r="F93" s="1338"/>
    </row>
    <row r="94" spans="1:6" ht="13.5">
      <c r="A94" s="1339">
        <v>3205</v>
      </c>
      <c r="B94" s="1339"/>
      <c r="C94" s="1340" t="s">
        <v>482</v>
      </c>
      <c r="D94" s="1341"/>
      <c r="E94" s="1342"/>
      <c r="F94" s="1037">
        <f>SUM('3c.m.'!D218)</f>
        <v>29000</v>
      </c>
    </row>
    <row r="95" spans="1:6" ht="12">
      <c r="A95" s="1343" t="s">
        <v>975</v>
      </c>
      <c r="B95" s="1344" t="s">
        <v>976</v>
      </c>
      <c r="C95" s="1344"/>
      <c r="D95" s="1344"/>
      <c r="E95" s="1344"/>
      <c r="F95" s="1336">
        <f>SUM(F98)</f>
        <v>335170</v>
      </c>
    </row>
    <row r="96" spans="1:6" ht="12">
      <c r="A96" s="1343"/>
      <c r="B96" s="1344"/>
      <c r="C96" s="1344"/>
      <c r="D96" s="1344"/>
      <c r="E96" s="1344"/>
      <c r="F96" s="1337"/>
    </row>
    <row r="97" spans="1:6" ht="12">
      <c r="A97" s="1343"/>
      <c r="B97" s="1344"/>
      <c r="C97" s="1344"/>
      <c r="D97" s="1344"/>
      <c r="E97" s="1344"/>
      <c r="F97" s="1338"/>
    </row>
    <row r="98" spans="1:6" ht="13.5">
      <c r="A98" s="1339">
        <v>3216</v>
      </c>
      <c r="B98" s="1339"/>
      <c r="C98" s="1340" t="s">
        <v>977</v>
      </c>
      <c r="D98" s="1341"/>
      <c r="E98" s="1342"/>
      <c r="F98" s="1037">
        <f>SUM('3c.m.'!D299)</f>
        <v>335170</v>
      </c>
    </row>
    <row r="99" spans="1:6" ht="12">
      <c r="A99" s="1343" t="s">
        <v>955</v>
      </c>
      <c r="B99" s="1344" t="s">
        <v>956</v>
      </c>
      <c r="C99" s="1344"/>
      <c r="D99" s="1344"/>
      <c r="E99" s="1344"/>
      <c r="F99" s="1336">
        <f>SUM(F102:F116)</f>
        <v>987392</v>
      </c>
    </row>
    <row r="100" spans="1:6" ht="12">
      <c r="A100" s="1343"/>
      <c r="B100" s="1344"/>
      <c r="C100" s="1344"/>
      <c r="D100" s="1344"/>
      <c r="E100" s="1344"/>
      <c r="F100" s="1337"/>
    </row>
    <row r="101" spans="1:6" ht="12">
      <c r="A101" s="1343"/>
      <c r="B101" s="1344"/>
      <c r="C101" s="1344"/>
      <c r="D101" s="1344"/>
      <c r="E101" s="1344"/>
      <c r="F101" s="1338"/>
    </row>
    <row r="102" spans="1:6" ht="13.5">
      <c r="A102" s="1339">
        <v>3052</v>
      </c>
      <c r="B102" s="1339"/>
      <c r="C102" s="1340" t="s">
        <v>4</v>
      </c>
      <c r="D102" s="1341"/>
      <c r="E102" s="1342"/>
      <c r="F102" s="1037">
        <f>SUM('3c.m.'!D17)</f>
        <v>4500</v>
      </c>
    </row>
    <row r="103" spans="1:6" ht="13.5">
      <c r="A103" s="1339">
        <v>3061</v>
      </c>
      <c r="B103" s="1339"/>
      <c r="C103" s="1340" t="s">
        <v>155</v>
      </c>
      <c r="D103" s="1341"/>
      <c r="E103" s="1342"/>
      <c r="F103" s="1037">
        <f>SUM('3c.m.'!D26)</f>
        <v>2000</v>
      </c>
    </row>
    <row r="104" spans="1:6" ht="13.5">
      <c r="A104" s="1339">
        <v>3071</v>
      </c>
      <c r="B104" s="1339"/>
      <c r="C104" s="1340" t="s">
        <v>191</v>
      </c>
      <c r="D104" s="1341"/>
      <c r="E104" s="1342"/>
      <c r="F104" s="1037">
        <f>SUM('3c.m.'!D34)</f>
        <v>3000</v>
      </c>
    </row>
    <row r="105" spans="1:6" ht="13.5">
      <c r="A105" s="1339">
        <v>3203</v>
      </c>
      <c r="B105" s="1339"/>
      <c r="C105" s="1340" t="s">
        <v>228</v>
      </c>
      <c r="D105" s="1341"/>
      <c r="E105" s="1342"/>
      <c r="F105" s="1037">
        <f>SUM('3c.m.'!D201)</f>
        <v>10000</v>
      </c>
    </row>
    <row r="106" spans="1:6" ht="13.5">
      <c r="A106" s="1339">
        <v>3206</v>
      </c>
      <c r="B106" s="1339"/>
      <c r="C106" s="1340" t="s">
        <v>161</v>
      </c>
      <c r="D106" s="1341"/>
      <c r="E106" s="1342"/>
      <c r="F106" s="1037">
        <f>SUM('3c.m.'!D226)</f>
        <v>3000</v>
      </c>
    </row>
    <row r="107" spans="1:6" ht="13.5">
      <c r="A107" s="1339">
        <v>3214</v>
      </c>
      <c r="B107" s="1339"/>
      <c r="C107" s="1340" t="s">
        <v>492</v>
      </c>
      <c r="D107" s="1341"/>
      <c r="E107" s="1342"/>
      <c r="F107" s="1037">
        <f>SUM('3c.m.'!D291)</f>
        <v>127000</v>
      </c>
    </row>
    <row r="108" spans="1:6" ht="13.5">
      <c r="A108" s="1339">
        <v>3424</v>
      </c>
      <c r="B108" s="1339"/>
      <c r="C108" s="1340" t="s">
        <v>399</v>
      </c>
      <c r="D108" s="1341"/>
      <c r="E108" s="1342"/>
      <c r="F108" s="1037">
        <f>SUM('3c.m.'!D721)</f>
        <v>5770</v>
      </c>
    </row>
    <row r="109" spans="1:6" ht="13.5">
      <c r="A109" s="1339">
        <v>3425</v>
      </c>
      <c r="B109" s="1339"/>
      <c r="C109" s="1340" t="s">
        <v>31</v>
      </c>
      <c r="D109" s="1341"/>
      <c r="E109" s="1342"/>
      <c r="F109" s="1037">
        <f>SUM('3c.m.'!D729)</f>
        <v>4500</v>
      </c>
    </row>
    <row r="110" spans="1:6" ht="13.5">
      <c r="A110" s="1339">
        <v>3427</v>
      </c>
      <c r="B110" s="1339"/>
      <c r="C110" s="1340" t="s">
        <v>1032</v>
      </c>
      <c r="D110" s="1341"/>
      <c r="E110" s="1342"/>
      <c r="F110" s="1037">
        <f>SUM('3c.m.'!D745)</f>
        <v>14000</v>
      </c>
    </row>
    <row r="111" spans="1:6" ht="13.5">
      <c r="A111" s="1339">
        <v>3928</v>
      </c>
      <c r="B111" s="1339"/>
      <c r="C111" s="1340" t="s">
        <v>207</v>
      </c>
      <c r="D111" s="1341"/>
      <c r="E111" s="1342"/>
      <c r="F111" s="1037">
        <f>SUM('3d.m.'!D16)</f>
        <v>160000</v>
      </c>
    </row>
    <row r="112" spans="1:6" ht="13.5">
      <c r="A112" s="1339">
        <v>4014</v>
      </c>
      <c r="B112" s="1339"/>
      <c r="C112" s="1340" t="s">
        <v>496</v>
      </c>
      <c r="D112" s="1341"/>
      <c r="E112" s="1342"/>
      <c r="F112" s="1037">
        <f>SUM('4.mell.'!D11)</f>
        <v>30000</v>
      </c>
    </row>
    <row r="113" spans="1:6" ht="13.5">
      <c r="A113" s="1339">
        <v>4132</v>
      </c>
      <c r="B113" s="1339"/>
      <c r="C113" s="1340" t="s">
        <v>159</v>
      </c>
      <c r="D113" s="1341"/>
      <c r="E113" s="1342"/>
      <c r="F113" s="1037">
        <f>SUM('4.mell.'!D42)</f>
        <v>30000</v>
      </c>
    </row>
    <row r="114" spans="1:6" ht="13.5">
      <c r="A114" s="1339">
        <v>5031</v>
      </c>
      <c r="B114" s="1339"/>
      <c r="C114" s="1340" t="s">
        <v>1059</v>
      </c>
      <c r="D114" s="1341"/>
      <c r="E114" s="1342"/>
      <c r="F114" s="1037">
        <f>SUM('5.mell. '!D19)</f>
        <v>1700</v>
      </c>
    </row>
    <row r="115" spans="1:6" ht="13.5">
      <c r="A115" s="1339">
        <v>5032</v>
      </c>
      <c r="B115" s="1339"/>
      <c r="C115" s="1340" t="s">
        <v>233</v>
      </c>
      <c r="D115" s="1341"/>
      <c r="E115" s="1342"/>
      <c r="F115" s="1037">
        <f>SUM('5.mell. '!D27)</f>
        <v>1387</v>
      </c>
    </row>
    <row r="116" spans="1:6" ht="13.5">
      <c r="A116" s="1339">
        <v>5038</v>
      </c>
      <c r="B116" s="1339"/>
      <c r="C116" s="1340" t="s">
        <v>1060</v>
      </c>
      <c r="D116" s="1341"/>
      <c r="E116" s="1342"/>
      <c r="F116" s="1037">
        <f>SUM('5.mell. '!D28)</f>
        <v>590535</v>
      </c>
    </row>
    <row r="117" spans="1:6" ht="12" customHeight="1">
      <c r="A117" s="1343" t="s">
        <v>980</v>
      </c>
      <c r="B117" s="1344" t="s">
        <v>981</v>
      </c>
      <c r="C117" s="1344"/>
      <c r="D117" s="1344"/>
      <c r="E117" s="1344"/>
      <c r="F117" s="1336">
        <f>SUM(F120)</f>
        <v>197000</v>
      </c>
    </row>
    <row r="118" spans="1:6" ht="12" customHeight="1">
      <c r="A118" s="1343"/>
      <c r="B118" s="1344"/>
      <c r="C118" s="1344"/>
      <c r="D118" s="1344"/>
      <c r="E118" s="1344"/>
      <c r="F118" s="1337"/>
    </row>
    <row r="119" spans="1:6" ht="12" customHeight="1">
      <c r="A119" s="1343"/>
      <c r="B119" s="1344"/>
      <c r="C119" s="1344"/>
      <c r="D119" s="1344"/>
      <c r="E119" s="1344"/>
      <c r="F119" s="1338"/>
    </row>
    <row r="120" spans="1:6" ht="13.5">
      <c r="A120" s="1339">
        <v>3302</v>
      </c>
      <c r="B120" s="1339"/>
      <c r="C120" s="1340" t="s">
        <v>437</v>
      </c>
      <c r="D120" s="1341"/>
      <c r="E120" s="1342"/>
      <c r="F120" s="1037">
        <f>SUM('3c.m.'!D325)</f>
        <v>197000</v>
      </c>
    </row>
    <row r="121" spans="1:6" ht="12" customHeight="1">
      <c r="A121" s="1343" t="s">
        <v>1013</v>
      </c>
      <c r="B121" s="1344" t="s">
        <v>1014</v>
      </c>
      <c r="C121" s="1344"/>
      <c r="D121" s="1344"/>
      <c r="E121" s="1344"/>
      <c r="F121" s="1336">
        <f>SUM(F124)</f>
        <v>5000</v>
      </c>
    </row>
    <row r="122" spans="1:6" ht="12" customHeight="1">
      <c r="A122" s="1343"/>
      <c r="B122" s="1344"/>
      <c r="C122" s="1344"/>
      <c r="D122" s="1344"/>
      <c r="E122" s="1344"/>
      <c r="F122" s="1337"/>
    </row>
    <row r="123" spans="1:6" ht="12" customHeight="1">
      <c r="A123" s="1343"/>
      <c r="B123" s="1344"/>
      <c r="C123" s="1344"/>
      <c r="D123" s="1344"/>
      <c r="E123" s="1344"/>
      <c r="F123" s="1338"/>
    </row>
    <row r="124" spans="1:6" ht="12" customHeight="1">
      <c r="A124" s="1339">
        <v>3357</v>
      </c>
      <c r="B124" s="1339"/>
      <c r="C124" s="1340" t="s">
        <v>1015</v>
      </c>
      <c r="D124" s="1341"/>
      <c r="E124" s="1342"/>
      <c r="F124" s="1037">
        <f>SUM('3c.m.'!D614)</f>
        <v>5000</v>
      </c>
    </row>
    <row r="125" spans="1:6" ht="12">
      <c r="A125" s="1343" t="s">
        <v>978</v>
      </c>
      <c r="B125" s="1344" t="s">
        <v>979</v>
      </c>
      <c r="C125" s="1344"/>
      <c r="D125" s="1344"/>
      <c r="E125" s="1344"/>
      <c r="F125" s="1336">
        <f>SUM(F128:F129)</f>
        <v>9500</v>
      </c>
    </row>
    <row r="126" spans="1:6" ht="12">
      <c r="A126" s="1343"/>
      <c r="B126" s="1344"/>
      <c r="C126" s="1344"/>
      <c r="D126" s="1344"/>
      <c r="E126" s="1344"/>
      <c r="F126" s="1337"/>
    </row>
    <row r="127" spans="1:6" ht="12">
      <c r="A127" s="1343"/>
      <c r="B127" s="1344"/>
      <c r="C127" s="1344"/>
      <c r="D127" s="1344"/>
      <c r="E127" s="1344"/>
      <c r="F127" s="1338"/>
    </row>
    <row r="128" spans="1:6" ht="13.5">
      <c r="A128" s="1339">
        <v>3301</v>
      </c>
      <c r="B128" s="1339"/>
      <c r="C128" s="1340" t="s">
        <v>204</v>
      </c>
      <c r="D128" s="1341"/>
      <c r="E128" s="1342"/>
      <c r="F128" s="1037">
        <f>SUM('3c.m.'!D317)</f>
        <v>8000</v>
      </c>
    </row>
    <row r="129" spans="1:6" ht="13.5">
      <c r="A129" s="1339">
        <v>3361</v>
      </c>
      <c r="B129" s="1339"/>
      <c r="C129" s="1340" t="s">
        <v>524</v>
      </c>
      <c r="D129" s="1341"/>
      <c r="E129" s="1342"/>
      <c r="F129" s="1037">
        <f>SUM('3c.m.'!D638)</f>
        <v>1500</v>
      </c>
    </row>
    <row r="130" spans="1:6" ht="12">
      <c r="A130" s="1343" t="s">
        <v>1169</v>
      </c>
      <c r="B130" s="1344" t="s">
        <v>1170</v>
      </c>
      <c r="C130" s="1344"/>
      <c r="D130" s="1344"/>
      <c r="E130" s="1344"/>
      <c r="F130" s="1336">
        <f>SUM(F133)</f>
        <v>1712</v>
      </c>
    </row>
    <row r="131" spans="1:6" ht="12">
      <c r="A131" s="1343"/>
      <c r="B131" s="1344"/>
      <c r="C131" s="1344"/>
      <c r="D131" s="1344"/>
      <c r="E131" s="1344"/>
      <c r="F131" s="1337"/>
    </row>
    <row r="132" spans="1:6" ht="12">
      <c r="A132" s="1343"/>
      <c r="B132" s="1344"/>
      <c r="C132" s="1344"/>
      <c r="D132" s="1344"/>
      <c r="E132" s="1344"/>
      <c r="F132" s="1338"/>
    </row>
    <row r="133" spans="1:6" ht="13.5">
      <c r="A133" s="1339">
        <v>2795</v>
      </c>
      <c r="B133" s="1339"/>
      <c r="C133" s="1340" t="s">
        <v>1159</v>
      </c>
      <c r="D133" s="1341"/>
      <c r="E133" s="1342"/>
      <c r="F133" s="1037">
        <v>1712</v>
      </c>
    </row>
    <row r="134" spans="1:6" ht="13.5">
      <c r="A134" s="1066"/>
      <c r="B134" s="1066"/>
      <c r="C134" s="1067"/>
      <c r="D134" s="1068"/>
      <c r="E134" s="1069"/>
      <c r="F134" s="1072"/>
    </row>
    <row r="135" spans="1:6" ht="12">
      <c r="A135" s="1343" t="s">
        <v>1025</v>
      </c>
      <c r="B135" s="1344" t="s">
        <v>1026</v>
      </c>
      <c r="C135" s="1344"/>
      <c r="D135" s="1344"/>
      <c r="E135" s="1344"/>
      <c r="F135" s="1336">
        <f>SUM(F138)</f>
        <v>20000</v>
      </c>
    </row>
    <row r="136" spans="1:6" ht="12">
      <c r="A136" s="1343"/>
      <c r="B136" s="1344"/>
      <c r="C136" s="1344"/>
      <c r="D136" s="1344"/>
      <c r="E136" s="1344"/>
      <c r="F136" s="1337"/>
    </row>
    <row r="137" spans="1:6" ht="12">
      <c r="A137" s="1343"/>
      <c r="B137" s="1344"/>
      <c r="C137" s="1344"/>
      <c r="D137" s="1344"/>
      <c r="E137" s="1344"/>
      <c r="F137" s="1338"/>
    </row>
    <row r="138" spans="1:6" ht="13.5">
      <c r="A138" s="1339">
        <v>3416</v>
      </c>
      <c r="B138" s="1339"/>
      <c r="C138" s="1340" t="s">
        <v>236</v>
      </c>
      <c r="D138" s="1341"/>
      <c r="E138" s="1342"/>
      <c r="F138" s="1037">
        <f>SUM('3c.m.'!D696)</f>
        <v>20000</v>
      </c>
    </row>
    <row r="139" spans="1:6" ht="12">
      <c r="A139" s="1343" t="s">
        <v>1022</v>
      </c>
      <c r="B139" s="1344" t="s">
        <v>1023</v>
      </c>
      <c r="C139" s="1344"/>
      <c r="D139" s="1344"/>
      <c r="E139" s="1344"/>
      <c r="F139" s="1336">
        <f>SUM(F142:F143)</f>
        <v>15000</v>
      </c>
    </row>
    <row r="140" spans="1:6" ht="12">
      <c r="A140" s="1343"/>
      <c r="B140" s="1344"/>
      <c r="C140" s="1344"/>
      <c r="D140" s="1344"/>
      <c r="E140" s="1344"/>
      <c r="F140" s="1337"/>
    </row>
    <row r="141" spans="1:6" ht="12">
      <c r="A141" s="1343"/>
      <c r="B141" s="1344"/>
      <c r="C141" s="1344"/>
      <c r="D141" s="1344"/>
      <c r="E141" s="1344"/>
      <c r="F141" s="1338"/>
    </row>
    <row r="142" spans="1:6" ht="13.5">
      <c r="A142" s="1339">
        <v>3413</v>
      </c>
      <c r="B142" s="1339"/>
      <c r="C142" s="1340" t="s">
        <v>193</v>
      </c>
      <c r="D142" s="1341"/>
      <c r="E142" s="1342"/>
      <c r="F142" s="1037">
        <f>SUM('3c.m.'!D672)</f>
        <v>12000</v>
      </c>
    </row>
    <row r="143" spans="1:6" ht="13.5">
      <c r="A143" s="1339">
        <v>3414</v>
      </c>
      <c r="B143" s="1339"/>
      <c r="C143" s="1340" t="s">
        <v>98</v>
      </c>
      <c r="D143" s="1341"/>
      <c r="E143" s="1342"/>
      <c r="F143" s="1037">
        <f>SUM('3c.m.'!D680)</f>
        <v>3000</v>
      </c>
    </row>
    <row r="144" spans="1:6" ht="12">
      <c r="A144" s="1343" t="s">
        <v>1020</v>
      </c>
      <c r="B144" s="1344" t="s">
        <v>1021</v>
      </c>
      <c r="C144" s="1344"/>
      <c r="D144" s="1344"/>
      <c r="E144" s="1344"/>
      <c r="F144" s="1336">
        <f>SUM(F147:F149)</f>
        <v>14335</v>
      </c>
    </row>
    <row r="145" spans="1:6" ht="12">
      <c r="A145" s="1343"/>
      <c r="B145" s="1344"/>
      <c r="C145" s="1344"/>
      <c r="D145" s="1344"/>
      <c r="E145" s="1344"/>
      <c r="F145" s="1337"/>
    </row>
    <row r="146" spans="1:6" ht="12">
      <c r="A146" s="1343"/>
      <c r="B146" s="1344"/>
      <c r="C146" s="1344"/>
      <c r="D146" s="1344"/>
      <c r="E146" s="1344"/>
      <c r="F146" s="1338"/>
    </row>
    <row r="147" spans="1:6" ht="13.5">
      <c r="A147" s="1339">
        <v>3411</v>
      </c>
      <c r="B147" s="1339"/>
      <c r="C147" s="1340" t="s">
        <v>184</v>
      </c>
      <c r="D147" s="1341"/>
      <c r="E147" s="1342"/>
      <c r="F147" s="1037">
        <f>SUM('3c.m.'!D656)</f>
        <v>5000</v>
      </c>
    </row>
    <row r="148" spans="1:6" ht="13.5">
      <c r="A148" s="1339">
        <v>3412</v>
      </c>
      <c r="B148" s="1339"/>
      <c r="C148" s="1340" t="s">
        <v>192</v>
      </c>
      <c r="D148" s="1341"/>
      <c r="E148" s="1342"/>
      <c r="F148" s="1037">
        <f>SUM('3c.m.'!D664)</f>
        <v>6335</v>
      </c>
    </row>
    <row r="149" spans="1:6" ht="13.5">
      <c r="A149" s="1339">
        <v>3415</v>
      </c>
      <c r="B149" s="1339"/>
      <c r="C149" s="1340" t="s">
        <v>1024</v>
      </c>
      <c r="D149" s="1341"/>
      <c r="E149" s="1342"/>
      <c r="F149" s="1037">
        <f>SUM('3c.m.'!D688)</f>
        <v>3000</v>
      </c>
    </row>
    <row r="150" spans="1:6" ht="12">
      <c r="A150" s="1343" t="s">
        <v>1167</v>
      </c>
      <c r="B150" s="1344" t="s">
        <v>1168</v>
      </c>
      <c r="C150" s="1344"/>
      <c r="D150" s="1344"/>
      <c r="E150" s="1344"/>
      <c r="F150" s="1336">
        <f>SUM(F153)</f>
        <v>26982</v>
      </c>
    </row>
    <row r="151" spans="1:6" ht="12">
      <c r="A151" s="1343"/>
      <c r="B151" s="1344"/>
      <c r="C151" s="1344"/>
      <c r="D151" s="1344"/>
      <c r="E151" s="1344"/>
      <c r="F151" s="1337"/>
    </row>
    <row r="152" spans="1:6" ht="12">
      <c r="A152" s="1343"/>
      <c r="B152" s="1344"/>
      <c r="C152" s="1344"/>
      <c r="D152" s="1344"/>
      <c r="E152" s="1344"/>
      <c r="F152" s="1338"/>
    </row>
    <row r="153" spans="1:6" ht="13.5">
      <c r="A153" s="1339">
        <v>2795</v>
      </c>
      <c r="B153" s="1339"/>
      <c r="C153" s="1340" t="s">
        <v>1159</v>
      </c>
      <c r="D153" s="1341"/>
      <c r="E153" s="1342"/>
      <c r="F153" s="1037">
        <v>26982</v>
      </c>
    </row>
    <row r="154" spans="1:6" ht="13.5">
      <c r="A154" s="1066"/>
      <c r="B154" s="1066"/>
      <c r="C154" s="1067"/>
      <c r="D154" s="1068"/>
      <c r="E154" s="1069"/>
      <c r="F154" s="1072"/>
    </row>
    <row r="155" spans="1:6" ht="12">
      <c r="A155" s="1343" t="s">
        <v>1035</v>
      </c>
      <c r="B155" s="1344" t="s">
        <v>1036</v>
      </c>
      <c r="C155" s="1344"/>
      <c r="D155" s="1344"/>
      <c r="E155" s="1344"/>
      <c r="F155" s="1336">
        <f>SUM(F158:F164)</f>
        <v>19600</v>
      </c>
    </row>
    <row r="156" spans="1:6" ht="12">
      <c r="A156" s="1343"/>
      <c r="B156" s="1344"/>
      <c r="C156" s="1344"/>
      <c r="D156" s="1344"/>
      <c r="E156" s="1344"/>
      <c r="F156" s="1337"/>
    </row>
    <row r="157" spans="1:6" ht="12">
      <c r="A157" s="1343"/>
      <c r="B157" s="1344"/>
      <c r="C157" s="1344"/>
      <c r="D157" s="1344"/>
      <c r="E157" s="1344"/>
      <c r="F157" s="1338"/>
    </row>
    <row r="158" spans="1:6" ht="13.5">
      <c r="A158" s="1339">
        <v>3429</v>
      </c>
      <c r="B158" s="1339"/>
      <c r="C158" s="1340" t="s">
        <v>13</v>
      </c>
      <c r="D158" s="1341"/>
      <c r="E158" s="1342"/>
      <c r="F158" s="1037">
        <f>SUM('3c.m.'!D761)</f>
        <v>2000</v>
      </c>
    </row>
    <row r="159" spans="1:6" ht="13.5">
      <c r="A159" s="1339">
        <v>3430</v>
      </c>
      <c r="B159" s="1339"/>
      <c r="C159" s="1340" t="s">
        <v>23</v>
      </c>
      <c r="D159" s="1341"/>
      <c r="E159" s="1342"/>
      <c r="F159" s="1037">
        <f>SUM('3c.m.'!D769)</f>
        <v>100</v>
      </c>
    </row>
    <row r="160" spans="1:6" ht="13.5">
      <c r="A160" s="1339">
        <v>3431</v>
      </c>
      <c r="B160" s="1339"/>
      <c r="C160" s="1340" t="s">
        <v>1037</v>
      </c>
      <c r="D160" s="1341"/>
      <c r="E160" s="1342"/>
      <c r="F160" s="1037">
        <f>SUM('3c.m.'!D777)</f>
        <v>5000</v>
      </c>
    </row>
    <row r="161" spans="1:6" ht="13.5">
      <c r="A161" s="1339">
        <v>3432</v>
      </c>
      <c r="B161" s="1339"/>
      <c r="C161" s="1340" t="s">
        <v>1038</v>
      </c>
      <c r="D161" s="1341"/>
      <c r="E161" s="1342"/>
      <c r="F161" s="1037">
        <f>SUM('3c.m.'!D785)</f>
        <v>5000</v>
      </c>
    </row>
    <row r="162" spans="1:6" ht="13.5">
      <c r="A162" s="1339">
        <v>3433</v>
      </c>
      <c r="B162" s="1339"/>
      <c r="C162" s="1340" t="s">
        <v>897</v>
      </c>
      <c r="D162" s="1341"/>
      <c r="E162" s="1342"/>
      <c r="F162" s="1037">
        <f>SUM('3c.m.'!D794)</f>
        <v>3000</v>
      </c>
    </row>
    <row r="163" spans="1:6" ht="13.5">
      <c r="A163" s="1339">
        <v>3434</v>
      </c>
      <c r="B163" s="1339"/>
      <c r="C163" s="1340" t="s">
        <v>541</v>
      </c>
      <c r="D163" s="1341"/>
      <c r="E163" s="1342"/>
      <c r="F163" s="1037">
        <f>SUM('3c.m.'!D802)</f>
        <v>3000</v>
      </c>
    </row>
    <row r="164" spans="1:6" ht="13.5">
      <c r="A164" s="1339">
        <v>3435</v>
      </c>
      <c r="B164" s="1339"/>
      <c r="C164" s="1340" t="s">
        <v>542</v>
      </c>
      <c r="D164" s="1341"/>
      <c r="E164" s="1342"/>
      <c r="F164" s="1037">
        <f>SUM('3c.m.'!D810)</f>
        <v>1500</v>
      </c>
    </row>
    <row r="165" spans="1:6" ht="12">
      <c r="A165" s="1343" t="s">
        <v>1179</v>
      </c>
      <c r="B165" s="1344" t="s">
        <v>1180</v>
      </c>
      <c r="C165" s="1344"/>
      <c r="D165" s="1344"/>
      <c r="E165" s="1344"/>
      <c r="F165" s="1336">
        <f>SUM(F168)</f>
        <v>93792</v>
      </c>
    </row>
    <row r="166" spans="1:6" ht="12">
      <c r="A166" s="1343"/>
      <c r="B166" s="1344"/>
      <c r="C166" s="1344"/>
      <c r="D166" s="1344"/>
      <c r="E166" s="1344"/>
      <c r="F166" s="1337"/>
    </row>
    <row r="167" spans="1:6" ht="12">
      <c r="A167" s="1343"/>
      <c r="B167" s="1344"/>
      <c r="C167" s="1344"/>
      <c r="D167" s="1344"/>
      <c r="E167" s="1344"/>
      <c r="F167" s="1338"/>
    </row>
    <row r="168" spans="1:6" ht="13.5">
      <c r="A168" s="1339">
        <v>2985</v>
      </c>
      <c r="B168" s="1339"/>
      <c r="C168" s="1340" t="s">
        <v>652</v>
      </c>
      <c r="D168" s="1341"/>
      <c r="E168" s="1342"/>
      <c r="F168" s="1037">
        <v>93792</v>
      </c>
    </row>
    <row r="169" spans="1:6" ht="12" customHeight="1">
      <c r="A169" s="1343" t="s">
        <v>1177</v>
      </c>
      <c r="B169" s="1344" t="s">
        <v>1178</v>
      </c>
      <c r="C169" s="1344"/>
      <c r="D169" s="1344"/>
      <c r="E169" s="1344"/>
      <c r="F169" s="1336">
        <f>SUM(F172)</f>
        <v>243580</v>
      </c>
    </row>
    <row r="170" spans="1:6" ht="12" customHeight="1">
      <c r="A170" s="1343"/>
      <c r="B170" s="1344"/>
      <c r="C170" s="1344"/>
      <c r="D170" s="1344"/>
      <c r="E170" s="1344"/>
      <c r="F170" s="1337"/>
    </row>
    <row r="171" spans="1:6" ht="12" customHeight="1">
      <c r="A171" s="1343"/>
      <c r="B171" s="1344"/>
      <c r="C171" s="1344"/>
      <c r="D171" s="1344"/>
      <c r="E171" s="1344"/>
      <c r="F171" s="1338"/>
    </row>
    <row r="172" spans="1:6" ht="13.5">
      <c r="A172" s="1339">
        <v>2985</v>
      </c>
      <c r="B172" s="1339"/>
      <c r="C172" s="1340" t="s">
        <v>652</v>
      </c>
      <c r="D172" s="1341"/>
      <c r="E172" s="1342"/>
      <c r="F172" s="1037">
        <v>243580</v>
      </c>
    </row>
    <row r="173" spans="1:6" ht="12">
      <c r="A173" s="1343" t="s">
        <v>1181</v>
      </c>
      <c r="B173" s="1344" t="s">
        <v>1182</v>
      </c>
      <c r="C173" s="1344"/>
      <c r="D173" s="1344"/>
      <c r="E173" s="1344"/>
      <c r="F173" s="1336">
        <f>SUM(F176)</f>
        <v>21707</v>
      </c>
    </row>
    <row r="174" spans="1:6" ht="12">
      <c r="A174" s="1343"/>
      <c r="B174" s="1344"/>
      <c r="C174" s="1344"/>
      <c r="D174" s="1344"/>
      <c r="E174" s="1344"/>
      <c r="F174" s="1337"/>
    </row>
    <row r="175" spans="1:6" ht="12">
      <c r="A175" s="1343"/>
      <c r="B175" s="1344"/>
      <c r="C175" s="1344"/>
      <c r="D175" s="1344"/>
      <c r="E175" s="1344"/>
      <c r="F175" s="1338"/>
    </row>
    <row r="176" spans="1:6" ht="13.5">
      <c r="A176" s="1339">
        <v>2985</v>
      </c>
      <c r="B176" s="1339"/>
      <c r="C176" s="1340" t="s">
        <v>652</v>
      </c>
      <c r="D176" s="1341"/>
      <c r="E176" s="1342"/>
      <c r="F176" s="1037">
        <v>21707</v>
      </c>
    </row>
    <row r="177" spans="1:6" ht="12">
      <c r="A177" s="1343" t="s">
        <v>1173</v>
      </c>
      <c r="B177" s="1344" t="s">
        <v>1174</v>
      </c>
      <c r="C177" s="1344"/>
      <c r="D177" s="1344"/>
      <c r="E177" s="1344"/>
      <c r="F177" s="1336">
        <f>SUM(F180)</f>
        <v>10465</v>
      </c>
    </row>
    <row r="178" spans="1:6" ht="12">
      <c r="A178" s="1343"/>
      <c r="B178" s="1344"/>
      <c r="C178" s="1344"/>
      <c r="D178" s="1344"/>
      <c r="E178" s="1344"/>
      <c r="F178" s="1337"/>
    </row>
    <row r="179" spans="1:6" ht="12">
      <c r="A179" s="1343"/>
      <c r="B179" s="1344"/>
      <c r="C179" s="1344"/>
      <c r="D179" s="1344"/>
      <c r="E179" s="1344"/>
      <c r="F179" s="1338"/>
    </row>
    <row r="180" spans="1:6" ht="13.5">
      <c r="A180" s="1339">
        <v>2985</v>
      </c>
      <c r="B180" s="1339"/>
      <c r="C180" s="1340" t="s">
        <v>652</v>
      </c>
      <c r="D180" s="1341"/>
      <c r="E180" s="1342"/>
      <c r="F180" s="1037">
        <v>10465</v>
      </c>
    </row>
    <row r="181" spans="1:6" ht="12" customHeight="1">
      <c r="A181" s="1343" t="s">
        <v>1033</v>
      </c>
      <c r="B181" s="1344" t="s">
        <v>1034</v>
      </c>
      <c r="C181" s="1344"/>
      <c r="D181" s="1344"/>
      <c r="E181" s="1344"/>
      <c r="F181" s="1336">
        <f>SUM(F184)</f>
        <v>3000</v>
      </c>
    </row>
    <row r="182" spans="1:6" ht="12" customHeight="1">
      <c r="A182" s="1343"/>
      <c r="B182" s="1344"/>
      <c r="C182" s="1344"/>
      <c r="D182" s="1344"/>
      <c r="E182" s="1344"/>
      <c r="F182" s="1337"/>
    </row>
    <row r="183" spans="1:6" ht="12" customHeight="1">
      <c r="A183" s="1343"/>
      <c r="B183" s="1344"/>
      <c r="C183" s="1344"/>
      <c r="D183" s="1344"/>
      <c r="E183" s="1344"/>
      <c r="F183" s="1338"/>
    </row>
    <row r="184" spans="1:6" ht="13.5">
      <c r="A184" s="1339">
        <v>3428</v>
      </c>
      <c r="B184" s="1339"/>
      <c r="C184" s="1340" t="s">
        <v>945</v>
      </c>
      <c r="D184" s="1341"/>
      <c r="E184" s="1342"/>
      <c r="F184" s="1037">
        <f>SUM('3c.m.'!D753)</f>
        <v>3000</v>
      </c>
    </row>
    <row r="185" spans="1:6" ht="12">
      <c r="A185" s="1343" t="s">
        <v>1027</v>
      </c>
      <c r="B185" s="1344" t="s">
        <v>1028</v>
      </c>
      <c r="C185" s="1344"/>
      <c r="D185" s="1344"/>
      <c r="E185" s="1344"/>
      <c r="F185" s="1336">
        <f>SUM(F188)</f>
        <v>25000</v>
      </c>
    </row>
    <row r="186" spans="1:6" ht="12">
      <c r="A186" s="1343"/>
      <c r="B186" s="1344"/>
      <c r="C186" s="1344"/>
      <c r="D186" s="1344"/>
      <c r="E186" s="1344"/>
      <c r="F186" s="1337"/>
    </row>
    <row r="187" spans="1:6" ht="12">
      <c r="A187" s="1343"/>
      <c r="B187" s="1344"/>
      <c r="C187" s="1344"/>
      <c r="D187" s="1344"/>
      <c r="E187" s="1344"/>
      <c r="F187" s="1338"/>
    </row>
    <row r="188" spans="1:6" ht="13.5">
      <c r="A188" s="1339">
        <v>3422</v>
      </c>
      <c r="B188" s="1339"/>
      <c r="C188" s="1340" t="s">
        <v>195</v>
      </c>
      <c r="D188" s="1341"/>
      <c r="E188" s="1342"/>
      <c r="F188" s="1037">
        <f>SUM('3c.m.'!D705)</f>
        <v>25000</v>
      </c>
    </row>
    <row r="189" spans="1:6" ht="12" customHeight="1">
      <c r="A189" s="1343" t="s">
        <v>1016</v>
      </c>
      <c r="B189" s="1344" t="s">
        <v>1017</v>
      </c>
      <c r="C189" s="1344"/>
      <c r="D189" s="1344"/>
      <c r="E189" s="1344"/>
      <c r="F189" s="1336">
        <f>SUM(F192:F193)</f>
        <v>48000</v>
      </c>
    </row>
    <row r="190" spans="1:6" ht="12" customHeight="1">
      <c r="A190" s="1343"/>
      <c r="B190" s="1344"/>
      <c r="C190" s="1344"/>
      <c r="D190" s="1344"/>
      <c r="E190" s="1344"/>
      <c r="F190" s="1337"/>
    </row>
    <row r="191" spans="1:6" ht="12" customHeight="1">
      <c r="A191" s="1343"/>
      <c r="B191" s="1344"/>
      <c r="C191" s="1344"/>
      <c r="D191" s="1344"/>
      <c r="E191" s="1344"/>
      <c r="F191" s="1338"/>
    </row>
    <row r="192" spans="1:6" ht="13.5">
      <c r="A192" s="1339">
        <v>3360</v>
      </c>
      <c r="B192" s="1339"/>
      <c r="C192" s="1340" t="s">
        <v>523</v>
      </c>
      <c r="D192" s="1341"/>
      <c r="E192" s="1342"/>
      <c r="F192" s="1037">
        <f>SUM('3c.m.'!D630)</f>
        <v>7000</v>
      </c>
    </row>
    <row r="193" spans="1:6" ht="13.5">
      <c r="A193" s="1339">
        <v>3426</v>
      </c>
      <c r="B193" s="1339"/>
      <c r="C193" s="1340" t="s">
        <v>1031</v>
      </c>
      <c r="D193" s="1341"/>
      <c r="E193" s="1342"/>
      <c r="F193" s="1037">
        <f>SUM('3c.m.'!D737)</f>
        <v>41000</v>
      </c>
    </row>
    <row r="194" spans="1:6" ht="12">
      <c r="A194" s="1343" t="s">
        <v>1018</v>
      </c>
      <c r="B194" s="1344" t="s">
        <v>1019</v>
      </c>
      <c r="C194" s="1344"/>
      <c r="D194" s="1344"/>
      <c r="E194" s="1344"/>
      <c r="F194" s="1336">
        <f>SUM(F197)</f>
        <v>3000</v>
      </c>
    </row>
    <row r="195" spans="1:6" ht="12">
      <c r="A195" s="1343"/>
      <c r="B195" s="1344"/>
      <c r="C195" s="1344"/>
      <c r="D195" s="1344"/>
      <c r="E195" s="1344"/>
      <c r="F195" s="1337"/>
    </row>
    <row r="196" spans="1:6" ht="12">
      <c r="A196" s="1343"/>
      <c r="B196" s="1344"/>
      <c r="C196" s="1344"/>
      <c r="D196" s="1344"/>
      <c r="E196" s="1344"/>
      <c r="F196" s="1338"/>
    </row>
    <row r="197" spans="1:6" ht="13.5">
      <c r="A197" s="1339">
        <v>3362</v>
      </c>
      <c r="B197" s="1339"/>
      <c r="C197" s="1340" t="s">
        <v>891</v>
      </c>
      <c r="D197" s="1341"/>
      <c r="E197" s="1342"/>
      <c r="F197" s="1037">
        <f>SUM('3c.m.'!D646)</f>
        <v>3000</v>
      </c>
    </row>
    <row r="198" spans="1:6" ht="12">
      <c r="A198" s="1343" t="s">
        <v>1039</v>
      </c>
      <c r="B198" s="1344" t="s">
        <v>1040</v>
      </c>
      <c r="C198" s="1344"/>
      <c r="D198" s="1344"/>
      <c r="E198" s="1344"/>
      <c r="F198" s="1336">
        <f>SUM(F201:F212)</f>
        <v>21020</v>
      </c>
    </row>
    <row r="199" spans="1:6" ht="12">
      <c r="A199" s="1343"/>
      <c r="B199" s="1344"/>
      <c r="C199" s="1344"/>
      <c r="D199" s="1344"/>
      <c r="E199" s="1344"/>
      <c r="F199" s="1337"/>
    </row>
    <row r="200" spans="1:6" ht="12">
      <c r="A200" s="1343"/>
      <c r="B200" s="1344"/>
      <c r="C200" s="1344"/>
      <c r="D200" s="1344"/>
      <c r="E200" s="1344"/>
      <c r="F200" s="1338"/>
    </row>
    <row r="201" spans="1:6" ht="13.5">
      <c r="A201" s="1339">
        <v>3451</v>
      </c>
      <c r="B201" s="1339"/>
      <c r="C201" s="1340" t="s">
        <v>176</v>
      </c>
      <c r="D201" s="1341"/>
      <c r="E201" s="1342"/>
      <c r="F201" s="1037">
        <f>SUM('3c.m.'!D818)</f>
        <v>1500</v>
      </c>
    </row>
    <row r="202" spans="1:6" ht="13.5">
      <c r="A202" s="1339">
        <v>3988</v>
      </c>
      <c r="B202" s="1339"/>
      <c r="C202" s="1340" t="s">
        <v>1055</v>
      </c>
      <c r="D202" s="1341"/>
      <c r="E202" s="1342"/>
      <c r="F202" s="1037">
        <f>SUM('3d.m.'!D35)</f>
        <v>800</v>
      </c>
    </row>
    <row r="203" spans="1:6" ht="13.5">
      <c r="A203" s="1339">
        <v>3989</v>
      </c>
      <c r="B203" s="1339"/>
      <c r="C203" s="1340" t="s">
        <v>485</v>
      </c>
      <c r="D203" s="1341"/>
      <c r="E203" s="1342"/>
      <c r="F203" s="1037">
        <f>SUM('3d.m.'!D36)</f>
        <v>6000</v>
      </c>
    </row>
    <row r="204" spans="1:6" ht="13.5">
      <c r="A204" s="1339">
        <v>3990</v>
      </c>
      <c r="B204" s="1339"/>
      <c r="C204" s="1340" t="s">
        <v>414</v>
      </c>
      <c r="D204" s="1341"/>
      <c r="E204" s="1342"/>
      <c r="F204" s="1037">
        <f>SUM('3d.m.'!D37)</f>
        <v>1000</v>
      </c>
    </row>
    <row r="205" spans="1:6" ht="13.5">
      <c r="A205" s="1339">
        <v>3990</v>
      </c>
      <c r="B205" s="1339"/>
      <c r="C205" s="1340" t="s">
        <v>475</v>
      </c>
      <c r="D205" s="1341"/>
      <c r="E205" s="1342"/>
      <c r="F205" s="1037">
        <f>SUM('3d.m.'!D38)</f>
        <v>4820</v>
      </c>
    </row>
    <row r="206" spans="1:6" ht="13.5">
      <c r="A206" s="1339">
        <v>3992</v>
      </c>
      <c r="B206" s="1339"/>
      <c r="C206" s="1340" t="s">
        <v>415</v>
      </c>
      <c r="D206" s="1341"/>
      <c r="E206" s="1342"/>
      <c r="F206" s="1037">
        <f>SUM('3d.m.'!D39)</f>
        <v>1400</v>
      </c>
    </row>
    <row r="207" spans="1:6" ht="13.5">
      <c r="A207" s="1339">
        <v>3993</v>
      </c>
      <c r="B207" s="1339"/>
      <c r="C207" s="1340" t="s">
        <v>416</v>
      </c>
      <c r="D207" s="1341"/>
      <c r="E207" s="1342"/>
      <c r="F207" s="1037">
        <f>SUM('3d.m.'!D40)</f>
        <v>900</v>
      </c>
    </row>
    <row r="208" spans="1:6" ht="13.5">
      <c r="A208" s="1339">
        <v>3994</v>
      </c>
      <c r="B208" s="1339"/>
      <c r="C208" s="1340" t="s">
        <v>127</v>
      </c>
      <c r="D208" s="1341"/>
      <c r="E208" s="1342"/>
      <c r="F208" s="1037">
        <f>SUM('3d.m.'!D41)</f>
        <v>900</v>
      </c>
    </row>
    <row r="209" spans="1:6" ht="13.5">
      <c r="A209" s="1339">
        <v>3995</v>
      </c>
      <c r="B209" s="1339"/>
      <c r="C209" s="1340" t="s">
        <v>128</v>
      </c>
      <c r="D209" s="1341"/>
      <c r="E209" s="1342"/>
      <c r="F209" s="1037">
        <f>SUM('3d.m.'!D42)</f>
        <v>900</v>
      </c>
    </row>
    <row r="210" spans="1:6" ht="13.5">
      <c r="A210" s="1339">
        <v>3997</v>
      </c>
      <c r="B210" s="1339"/>
      <c r="C210" s="1340" t="s">
        <v>130</v>
      </c>
      <c r="D210" s="1341"/>
      <c r="E210" s="1342"/>
      <c r="F210" s="1037">
        <f>SUM('3d.m.'!D44)</f>
        <v>900</v>
      </c>
    </row>
    <row r="211" spans="1:6" ht="13.5">
      <c r="A211" s="1339">
        <v>3998</v>
      </c>
      <c r="B211" s="1339"/>
      <c r="C211" s="1340" t="s">
        <v>131</v>
      </c>
      <c r="D211" s="1341"/>
      <c r="E211" s="1342"/>
      <c r="F211" s="1037">
        <f>SUM('3d.m.'!D45)</f>
        <v>900</v>
      </c>
    </row>
    <row r="212" spans="1:6" ht="13.5">
      <c r="A212" s="1339">
        <v>3999</v>
      </c>
      <c r="B212" s="1339"/>
      <c r="C212" s="1340" t="s">
        <v>132</v>
      </c>
      <c r="D212" s="1341"/>
      <c r="E212" s="1342"/>
      <c r="F212" s="1037">
        <f>SUM('3d.m.'!D46)</f>
        <v>1000</v>
      </c>
    </row>
    <row r="213" spans="1:6" ht="12">
      <c r="A213" s="1343" t="s">
        <v>1053</v>
      </c>
      <c r="B213" s="1344" t="s">
        <v>1054</v>
      </c>
      <c r="C213" s="1344"/>
      <c r="D213" s="1344"/>
      <c r="E213" s="1344"/>
      <c r="F213" s="1336">
        <f>SUM(F216:F217)</f>
        <v>174900</v>
      </c>
    </row>
    <row r="214" spans="1:6" ht="12">
      <c r="A214" s="1343"/>
      <c r="B214" s="1344"/>
      <c r="C214" s="1344"/>
      <c r="D214" s="1344"/>
      <c r="E214" s="1344"/>
      <c r="F214" s="1337"/>
    </row>
    <row r="215" spans="1:6" ht="12">
      <c r="A215" s="1343"/>
      <c r="B215" s="1344"/>
      <c r="C215" s="1344"/>
      <c r="D215" s="1344"/>
      <c r="E215" s="1344"/>
      <c r="F215" s="1338"/>
    </row>
    <row r="216" spans="1:6" ht="13.5">
      <c r="A216" s="1339">
        <v>3961</v>
      </c>
      <c r="B216" s="1339"/>
      <c r="C216" s="1340" t="s">
        <v>209</v>
      </c>
      <c r="D216" s="1341"/>
      <c r="E216" s="1342"/>
      <c r="F216" s="1037">
        <f>SUM('3d.m.'!D30)</f>
        <v>124900</v>
      </c>
    </row>
    <row r="217" spans="1:6" ht="13.5">
      <c r="A217" s="1339">
        <v>3962</v>
      </c>
      <c r="B217" s="1339"/>
      <c r="C217" s="1340" t="s">
        <v>480</v>
      </c>
      <c r="D217" s="1341"/>
      <c r="E217" s="1342"/>
      <c r="F217" s="1037">
        <f>SUM('3d.m.'!D31)</f>
        <v>50000</v>
      </c>
    </row>
    <row r="218" spans="1:6" ht="12" customHeight="1">
      <c r="A218" s="1343" t="s">
        <v>1044</v>
      </c>
      <c r="B218" s="1344" t="s">
        <v>1045</v>
      </c>
      <c r="C218" s="1344"/>
      <c r="D218" s="1344"/>
      <c r="E218" s="1344"/>
      <c r="F218" s="1336">
        <f>SUM(F221:F224)</f>
        <v>41000</v>
      </c>
    </row>
    <row r="219" spans="1:6" ht="12" customHeight="1">
      <c r="A219" s="1343"/>
      <c r="B219" s="1344"/>
      <c r="C219" s="1344"/>
      <c r="D219" s="1344"/>
      <c r="E219" s="1344"/>
      <c r="F219" s="1337"/>
    </row>
    <row r="220" spans="1:6" ht="12" customHeight="1">
      <c r="A220" s="1343"/>
      <c r="B220" s="1344"/>
      <c r="C220" s="1344"/>
      <c r="D220" s="1344"/>
      <c r="E220" s="1344"/>
      <c r="F220" s="1338"/>
    </row>
    <row r="221" spans="1:6" ht="13.5">
      <c r="A221" s="1339">
        <v>3922</v>
      </c>
      <c r="B221" s="1339"/>
      <c r="C221" s="1340" t="s">
        <v>895</v>
      </c>
      <c r="D221" s="1341"/>
      <c r="E221" s="1342"/>
      <c r="F221" s="1037">
        <f>SUM('3d.m.'!D13)</f>
        <v>5000</v>
      </c>
    </row>
    <row r="222" spans="1:6" ht="13.5">
      <c r="A222" s="1339">
        <v>3931</v>
      </c>
      <c r="B222" s="1339"/>
      <c r="C222" s="1340" t="s">
        <v>212</v>
      </c>
      <c r="D222" s="1341"/>
      <c r="E222" s="1342"/>
      <c r="F222" s="1037">
        <f>SUM('3d.m.'!D21)</f>
        <v>5000</v>
      </c>
    </row>
    <row r="223" spans="1:6" ht="13.5">
      <c r="A223" s="1339">
        <v>3932</v>
      </c>
      <c r="B223" s="1339"/>
      <c r="C223" s="1340" t="s">
        <v>255</v>
      </c>
      <c r="D223" s="1341"/>
      <c r="E223" s="1342"/>
      <c r="F223" s="1037">
        <f>SUM('3d.m.'!D22)</f>
        <v>12500</v>
      </c>
    </row>
    <row r="224" spans="1:6" ht="13.5">
      <c r="A224" s="1339">
        <v>3972</v>
      </c>
      <c r="B224" s="1339"/>
      <c r="C224" s="1340" t="s">
        <v>894</v>
      </c>
      <c r="D224" s="1341"/>
      <c r="E224" s="1342"/>
      <c r="F224" s="1037">
        <f>SUM('3d.m.'!D32)</f>
        <v>18500</v>
      </c>
    </row>
    <row r="225" spans="1:6" ht="12">
      <c r="A225" s="1343" t="s">
        <v>957</v>
      </c>
      <c r="B225" s="1344" t="s">
        <v>958</v>
      </c>
      <c r="C225" s="1344"/>
      <c r="D225" s="1344"/>
      <c r="E225" s="1344"/>
      <c r="F225" s="1336">
        <f>SUM(F228:F230)</f>
        <v>20000</v>
      </c>
    </row>
    <row r="226" spans="1:6" ht="12">
      <c r="A226" s="1343"/>
      <c r="B226" s="1344"/>
      <c r="C226" s="1344"/>
      <c r="D226" s="1344"/>
      <c r="E226" s="1344"/>
      <c r="F226" s="1337"/>
    </row>
    <row r="227" spans="1:6" ht="12">
      <c r="A227" s="1343"/>
      <c r="B227" s="1344"/>
      <c r="C227" s="1344"/>
      <c r="D227" s="1344"/>
      <c r="E227" s="1344"/>
      <c r="F227" s="1338"/>
    </row>
    <row r="228" spans="1:6" ht="13.5">
      <c r="A228" s="1339">
        <v>3146</v>
      </c>
      <c r="B228" s="1339"/>
      <c r="C228" s="1340" t="s">
        <v>890</v>
      </c>
      <c r="D228" s="1341"/>
      <c r="E228" s="1342"/>
      <c r="F228" s="1037">
        <f>SUM('3c.m.'!D167)</f>
        <v>4000</v>
      </c>
    </row>
    <row r="229" spans="1:6" ht="13.5">
      <c r="A229" s="1339">
        <v>3921</v>
      </c>
      <c r="B229" s="1339"/>
      <c r="C229" s="1340" t="s">
        <v>896</v>
      </c>
      <c r="D229" s="1341"/>
      <c r="E229" s="1342"/>
      <c r="F229" s="1037">
        <f>SUM('3d.m.'!D12)</f>
        <v>6000</v>
      </c>
    </row>
    <row r="230" spans="1:6" ht="13.5">
      <c r="A230" s="1339">
        <v>3929</v>
      </c>
      <c r="B230" s="1339"/>
      <c r="C230" s="1340" t="s">
        <v>1047</v>
      </c>
      <c r="D230" s="1341"/>
      <c r="E230" s="1342"/>
      <c r="F230" s="1037">
        <f>SUM('3d.m.'!D18)</f>
        <v>10000</v>
      </c>
    </row>
    <row r="231" spans="1:6" ht="12">
      <c r="A231" s="1343" t="s">
        <v>959</v>
      </c>
      <c r="B231" s="1344" t="s">
        <v>960</v>
      </c>
      <c r="C231" s="1344"/>
      <c r="D231" s="1344"/>
      <c r="E231" s="1344"/>
      <c r="F231" s="1336">
        <f>SUM(F234)</f>
        <v>4000</v>
      </c>
    </row>
    <row r="232" spans="1:6" ht="12">
      <c r="A232" s="1343"/>
      <c r="B232" s="1344"/>
      <c r="C232" s="1344"/>
      <c r="D232" s="1344"/>
      <c r="E232" s="1344"/>
      <c r="F232" s="1337"/>
    </row>
    <row r="233" spans="1:6" ht="12">
      <c r="A233" s="1343"/>
      <c r="B233" s="1344"/>
      <c r="C233" s="1344"/>
      <c r="D233" s="1344"/>
      <c r="E233" s="1344"/>
      <c r="F233" s="1338"/>
    </row>
    <row r="234" spans="1:6" ht="13.5">
      <c r="A234" s="1339">
        <v>3145</v>
      </c>
      <c r="B234" s="1339"/>
      <c r="C234" s="1340" t="s">
        <v>36</v>
      </c>
      <c r="D234" s="1341"/>
      <c r="E234" s="1342"/>
      <c r="F234" s="1037">
        <f>SUM('3c.m.'!D159)</f>
        <v>4000</v>
      </c>
    </row>
    <row r="235" spans="1:6" ht="12">
      <c r="A235" s="1343" t="s">
        <v>1029</v>
      </c>
      <c r="B235" s="1344" t="s">
        <v>1030</v>
      </c>
      <c r="C235" s="1344"/>
      <c r="D235" s="1344"/>
      <c r="E235" s="1344"/>
      <c r="F235" s="1336">
        <f>SUM(F238)</f>
        <v>10000</v>
      </c>
    </row>
    <row r="236" spans="1:6" ht="12">
      <c r="A236" s="1343"/>
      <c r="B236" s="1344"/>
      <c r="C236" s="1344"/>
      <c r="D236" s="1344"/>
      <c r="E236" s="1344"/>
      <c r="F236" s="1337"/>
    </row>
    <row r="237" spans="1:6" ht="12">
      <c r="A237" s="1343"/>
      <c r="B237" s="1344"/>
      <c r="C237" s="1344"/>
      <c r="D237" s="1344"/>
      <c r="E237" s="1344"/>
      <c r="F237" s="1338"/>
    </row>
    <row r="238" spans="1:6" ht="13.5">
      <c r="A238" s="1339">
        <v>3423</v>
      </c>
      <c r="B238" s="1339"/>
      <c r="C238" s="1340" t="s">
        <v>194</v>
      </c>
      <c r="D238" s="1341"/>
      <c r="E238" s="1342"/>
      <c r="F238" s="1037">
        <f>SUM('3c.m.'!D713)</f>
        <v>10000</v>
      </c>
    </row>
    <row r="239" spans="1:6" ht="12">
      <c r="A239" s="1343" t="s">
        <v>961</v>
      </c>
      <c r="B239" s="1344" t="s">
        <v>962</v>
      </c>
      <c r="C239" s="1344"/>
      <c r="D239" s="1344"/>
      <c r="E239" s="1344"/>
      <c r="F239" s="1336">
        <f>SUM(F242)</f>
        <v>0</v>
      </c>
    </row>
    <row r="240" spans="1:6" ht="12">
      <c r="A240" s="1343"/>
      <c r="B240" s="1344"/>
      <c r="C240" s="1344"/>
      <c r="D240" s="1344"/>
      <c r="E240" s="1344"/>
      <c r="F240" s="1337"/>
    </row>
    <row r="241" spans="1:6" ht="12">
      <c r="A241" s="1343"/>
      <c r="B241" s="1344"/>
      <c r="C241" s="1344"/>
      <c r="D241" s="1344"/>
      <c r="E241" s="1344"/>
      <c r="F241" s="1338"/>
    </row>
    <row r="242" spans="1:6" ht="13.5">
      <c r="A242" s="1339"/>
      <c r="B242" s="1339"/>
      <c r="C242" s="1340"/>
      <c r="D242" s="1341"/>
      <c r="E242" s="1342"/>
      <c r="F242" s="1037"/>
    </row>
    <row r="243" spans="1:6" ht="12">
      <c r="A243" s="1343" t="s">
        <v>1069</v>
      </c>
      <c r="B243" s="1344" t="s">
        <v>1070</v>
      </c>
      <c r="C243" s="1344"/>
      <c r="D243" s="1344"/>
      <c r="E243" s="1344"/>
      <c r="F243" s="1336">
        <f>SUM(F246)</f>
        <v>926340</v>
      </c>
    </row>
    <row r="244" spans="1:6" ht="12">
      <c r="A244" s="1343"/>
      <c r="B244" s="1344"/>
      <c r="C244" s="1344"/>
      <c r="D244" s="1344"/>
      <c r="E244" s="1344"/>
      <c r="F244" s="1337"/>
    </row>
    <row r="245" spans="1:6" ht="12">
      <c r="A245" s="1343"/>
      <c r="B245" s="1344"/>
      <c r="C245" s="1344"/>
      <c r="D245" s="1344"/>
      <c r="E245" s="1344"/>
      <c r="F245" s="1338"/>
    </row>
    <row r="246" spans="1:6" ht="13.5">
      <c r="A246" s="1339">
        <v>2499</v>
      </c>
      <c r="B246" s="1339"/>
      <c r="C246" s="1340" t="s">
        <v>1071</v>
      </c>
      <c r="D246" s="1341"/>
      <c r="E246" s="1342"/>
      <c r="F246" s="1037">
        <v>926340</v>
      </c>
    </row>
    <row r="247" spans="1:6" ht="12">
      <c r="A247" s="1343" t="s">
        <v>1072</v>
      </c>
      <c r="B247" s="1344" t="s">
        <v>1073</v>
      </c>
      <c r="C247" s="1344"/>
      <c r="D247" s="1344"/>
      <c r="E247" s="1344"/>
      <c r="F247" s="1336">
        <f>SUM(F250:F251)</f>
        <v>175996</v>
      </c>
    </row>
    <row r="248" spans="1:6" ht="12">
      <c r="A248" s="1343"/>
      <c r="B248" s="1344"/>
      <c r="C248" s="1344"/>
      <c r="D248" s="1344"/>
      <c r="E248" s="1344"/>
      <c r="F248" s="1337"/>
    </row>
    <row r="249" spans="1:6" ht="12">
      <c r="A249" s="1343"/>
      <c r="B249" s="1344"/>
      <c r="C249" s="1344"/>
      <c r="D249" s="1344"/>
      <c r="E249" s="1344"/>
      <c r="F249" s="1338"/>
    </row>
    <row r="250" spans="1:6" ht="13.5">
      <c r="A250" s="1339">
        <v>2499</v>
      </c>
      <c r="B250" s="1339"/>
      <c r="C250" s="1340" t="s">
        <v>1071</v>
      </c>
      <c r="D250" s="1341"/>
      <c r="E250" s="1342"/>
      <c r="F250" s="1037">
        <v>169996</v>
      </c>
    </row>
    <row r="251" spans="1:6" ht="13.5">
      <c r="A251" s="1339">
        <v>2795</v>
      </c>
      <c r="B251" s="1339"/>
      <c r="C251" s="1340" t="s">
        <v>1159</v>
      </c>
      <c r="D251" s="1341"/>
      <c r="E251" s="1342"/>
      <c r="F251" s="1037">
        <v>6000</v>
      </c>
    </row>
    <row r="252" spans="1:6" ht="12">
      <c r="A252" s="1343" t="s">
        <v>1165</v>
      </c>
      <c r="B252" s="1344" t="s">
        <v>1166</v>
      </c>
      <c r="C252" s="1344"/>
      <c r="D252" s="1344"/>
      <c r="E252" s="1344"/>
      <c r="F252" s="1336">
        <f>SUM(F255)</f>
        <v>169424</v>
      </c>
    </row>
    <row r="253" spans="1:6" ht="12">
      <c r="A253" s="1343"/>
      <c r="B253" s="1344"/>
      <c r="C253" s="1344"/>
      <c r="D253" s="1344"/>
      <c r="E253" s="1344"/>
      <c r="F253" s="1337"/>
    </row>
    <row r="254" spans="1:6" ht="12">
      <c r="A254" s="1343"/>
      <c r="B254" s="1344"/>
      <c r="C254" s="1344"/>
      <c r="D254" s="1344"/>
      <c r="E254" s="1344"/>
      <c r="F254" s="1338"/>
    </row>
    <row r="255" spans="1:6" ht="13.5">
      <c r="A255" s="1339">
        <v>2795</v>
      </c>
      <c r="B255" s="1339"/>
      <c r="C255" s="1340" t="s">
        <v>1159</v>
      </c>
      <c r="D255" s="1341"/>
      <c r="E255" s="1342"/>
      <c r="F255" s="1037">
        <v>169424</v>
      </c>
    </row>
    <row r="256" spans="1:6" ht="12">
      <c r="A256" s="1343" t="s">
        <v>1157</v>
      </c>
      <c r="B256" s="1344" t="s">
        <v>1158</v>
      </c>
      <c r="C256" s="1344"/>
      <c r="D256" s="1344"/>
      <c r="E256" s="1344"/>
      <c r="F256" s="1336">
        <f>SUM(F259)</f>
        <v>11628</v>
      </c>
    </row>
    <row r="257" spans="1:6" ht="12">
      <c r="A257" s="1343"/>
      <c r="B257" s="1344"/>
      <c r="C257" s="1344"/>
      <c r="D257" s="1344"/>
      <c r="E257" s="1344"/>
      <c r="F257" s="1337"/>
    </row>
    <row r="258" spans="1:6" ht="12">
      <c r="A258" s="1343"/>
      <c r="B258" s="1344"/>
      <c r="C258" s="1344"/>
      <c r="D258" s="1344"/>
      <c r="E258" s="1344"/>
      <c r="F258" s="1338"/>
    </row>
    <row r="259" spans="1:6" ht="13.5">
      <c r="A259" s="1339">
        <v>2795</v>
      </c>
      <c r="B259" s="1339"/>
      <c r="C259" s="1340" t="s">
        <v>1159</v>
      </c>
      <c r="D259" s="1341"/>
      <c r="E259" s="1342"/>
      <c r="F259" s="1037">
        <v>11628</v>
      </c>
    </row>
    <row r="260" spans="1:6" ht="12" customHeight="1">
      <c r="A260" s="1343" t="s">
        <v>1163</v>
      </c>
      <c r="B260" s="1344" t="s">
        <v>1164</v>
      </c>
      <c r="C260" s="1344"/>
      <c r="D260" s="1344"/>
      <c r="E260" s="1344"/>
      <c r="F260" s="1336">
        <f>SUM(F263)</f>
        <v>128352</v>
      </c>
    </row>
    <row r="261" spans="1:6" ht="12" customHeight="1">
      <c r="A261" s="1343"/>
      <c r="B261" s="1344"/>
      <c r="C261" s="1344"/>
      <c r="D261" s="1344"/>
      <c r="E261" s="1344"/>
      <c r="F261" s="1337"/>
    </row>
    <row r="262" spans="1:6" ht="12" customHeight="1">
      <c r="A262" s="1343"/>
      <c r="B262" s="1344"/>
      <c r="C262" s="1344"/>
      <c r="D262" s="1344"/>
      <c r="E262" s="1344"/>
      <c r="F262" s="1338"/>
    </row>
    <row r="263" spans="1:6" ht="13.5">
      <c r="A263" s="1339">
        <v>2795</v>
      </c>
      <c r="B263" s="1339"/>
      <c r="C263" s="1340" t="s">
        <v>1159</v>
      </c>
      <c r="D263" s="1341"/>
      <c r="E263" s="1342"/>
      <c r="F263" s="1037">
        <v>128352</v>
      </c>
    </row>
    <row r="264" spans="1:6" ht="12">
      <c r="A264" s="1343" t="s">
        <v>1161</v>
      </c>
      <c r="B264" s="1344" t="s">
        <v>1162</v>
      </c>
      <c r="C264" s="1344"/>
      <c r="D264" s="1344"/>
      <c r="E264" s="1344"/>
      <c r="F264" s="1336">
        <f>SUM(F267)</f>
        <v>215630</v>
      </c>
    </row>
    <row r="265" spans="1:6" ht="12">
      <c r="A265" s="1343"/>
      <c r="B265" s="1344"/>
      <c r="C265" s="1344"/>
      <c r="D265" s="1344"/>
      <c r="E265" s="1344"/>
      <c r="F265" s="1337"/>
    </row>
    <row r="266" spans="1:6" ht="12">
      <c r="A266" s="1343"/>
      <c r="B266" s="1344"/>
      <c r="C266" s="1344"/>
      <c r="D266" s="1344"/>
      <c r="E266" s="1344"/>
      <c r="F266" s="1338"/>
    </row>
    <row r="267" spans="1:6" ht="13.5">
      <c r="A267" s="1339">
        <v>2795</v>
      </c>
      <c r="B267" s="1339"/>
      <c r="C267" s="1340" t="s">
        <v>1159</v>
      </c>
      <c r="D267" s="1341"/>
      <c r="E267" s="1342"/>
      <c r="F267" s="1037">
        <v>215630</v>
      </c>
    </row>
    <row r="268" spans="1:6" ht="12">
      <c r="A268" s="1343" t="s">
        <v>963</v>
      </c>
      <c r="B268" s="1344" t="s">
        <v>964</v>
      </c>
      <c r="C268" s="1344"/>
      <c r="D268" s="1344"/>
      <c r="E268" s="1344"/>
      <c r="F268" s="1336">
        <f>SUM(F271)</f>
        <v>20000</v>
      </c>
    </row>
    <row r="269" spans="1:6" ht="12">
      <c r="A269" s="1343"/>
      <c r="B269" s="1344"/>
      <c r="C269" s="1344"/>
      <c r="D269" s="1344"/>
      <c r="E269" s="1344"/>
      <c r="F269" s="1337"/>
    </row>
    <row r="270" spans="1:6" ht="12">
      <c r="A270" s="1343"/>
      <c r="B270" s="1344"/>
      <c r="C270" s="1344"/>
      <c r="D270" s="1344"/>
      <c r="E270" s="1344"/>
      <c r="F270" s="1338"/>
    </row>
    <row r="271" spans="1:6" ht="13.5">
      <c r="A271" s="1339">
        <v>3141</v>
      </c>
      <c r="B271" s="1339"/>
      <c r="C271" s="1340" t="s">
        <v>822</v>
      </c>
      <c r="D271" s="1341"/>
      <c r="E271" s="1342"/>
      <c r="F271" s="1037">
        <f>SUM('3c.m.'!D127)</f>
        <v>20000</v>
      </c>
    </row>
    <row r="272" spans="1:6" ht="12" customHeight="1">
      <c r="A272" s="1356" t="s">
        <v>1151</v>
      </c>
      <c r="B272" s="1347" t="s">
        <v>1160</v>
      </c>
      <c r="C272" s="1348"/>
      <c r="D272" s="1348"/>
      <c r="E272" s="1349"/>
      <c r="F272" s="1336">
        <f>SUM(F275:F276)</f>
        <v>478761</v>
      </c>
    </row>
    <row r="273" spans="1:6" ht="12" customHeight="1">
      <c r="A273" s="1357"/>
      <c r="B273" s="1350"/>
      <c r="C273" s="1351"/>
      <c r="D273" s="1351"/>
      <c r="E273" s="1352"/>
      <c r="F273" s="1345"/>
    </row>
    <row r="274" spans="1:6" ht="12" customHeight="1">
      <c r="A274" s="1358"/>
      <c r="B274" s="1353"/>
      <c r="C274" s="1354"/>
      <c r="D274" s="1354"/>
      <c r="E274" s="1355"/>
      <c r="F274" s="1346"/>
    </row>
    <row r="275" spans="1:6" ht="13.5">
      <c r="A275" s="1359">
        <v>2795</v>
      </c>
      <c r="B275" s="1360"/>
      <c r="C275" s="1340" t="s">
        <v>1159</v>
      </c>
      <c r="D275" s="1341"/>
      <c r="E275" s="1342"/>
      <c r="F275" s="1037">
        <v>310708</v>
      </c>
    </row>
    <row r="276" spans="1:6" ht="13.5">
      <c r="A276" s="1339">
        <v>2499</v>
      </c>
      <c r="B276" s="1339"/>
      <c r="C276" s="1340" t="s">
        <v>1071</v>
      </c>
      <c r="D276" s="1341"/>
      <c r="E276" s="1342"/>
      <c r="F276" s="1037">
        <v>168053</v>
      </c>
    </row>
    <row r="277" spans="1:6" ht="12">
      <c r="A277" s="1356" t="s">
        <v>1193</v>
      </c>
      <c r="B277" s="1347" t="s">
        <v>1194</v>
      </c>
      <c r="C277" s="1348"/>
      <c r="D277" s="1348"/>
      <c r="E277" s="1349"/>
      <c r="F277" s="1336">
        <f>SUM(F280)</f>
        <v>2625</v>
      </c>
    </row>
    <row r="278" spans="1:6" ht="12">
      <c r="A278" s="1357"/>
      <c r="B278" s="1350"/>
      <c r="C278" s="1351"/>
      <c r="D278" s="1351"/>
      <c r="E278" s="1352"/>
      <c r="F278" s="1345"/>
    </row>
    <row r="279" spans="1:6" ht="12">
      <c r="A279" s="1358"/>
      <c r="B279" s="1353"/>
      <c r="C279" s="1354"/>
      <c r="D279" s="1354"/>
      <c r="E279" s="1355"/>
      <c r="F279" s="1346"/>
    </row>
    <row r="280" spans="1:6" ht="13.5">
      <c r="A280" s="1339">
        <v>2499</v>
      </c>
      <c r="B280" s="1339"/>
      <c r="C280" s="1340" t="s">
        <v>1071</v>
      </c>
      <c r="D280" s="1341"/>
      <c r="E280" s="1342"/>
      <c r="F280" s="1037">
        <v>2625</v>
      </c>
    </row>
    <row r="281" spans="1:6" ht="12">
      <c r="A281" s="1343" t="s">
        <v>965</v>
      </c>
      <c r="B281" s="1344" t="s">
        <v>966</v>
      </c>
      <c r="C281" s="1344"/>
      <c r="D281" s="1344"/>
      <c r="E281" s="1344"/>
      <c r="F281" s="1336">
        <f>SUM(F284:F285)</f>
        <v>14000</v>
      </c>
    </row>
    <row r="282" spans="1:6" ht="12">
      <c r="A282" s="1343"/>
      <c r="B282" s="1344"/>
      <c r="C282" s="1344"/>
      <c r="D282" s="1344"/>
      <c r="E282" s="1344"/>
      <c r="F282" s="1337"/>
    </row>
    <row r="283" spans="1:6" ht="12">
      <c r="A283" s="1343"/>
      <c r="B283" s="1344"/>
      <c r="C283" s="1344"/>
      <c r="D283" s="1344"/>
      <c r="E283" s="1344"/>
      <c r="F283" s="1338"/>
    </row>
    <row r="284" spans="1:6" ht="13.5">
      <c r="A284" s="1339">
        <v>3142</v>
      </c>
      <c r="B284" s="1339"/>
      <c r="C284" s="1340" t="s">
        <v>12</v>
      </c>
      <c r="D284" s="1341"/>
      <c r="E284" s="1342"/>
      <c r="F284" s="1037">
        <f>SUM('3c.m.'!D135)</f>
        <v>8000</v>
      </c>
    </row>
    <row r="285" spans="1:6" ht="13.5">
      <c r="A285" s="1339">
        <v>3143</v>
      </c>
      <c r="B285" s="1339"/>
      <c r="C285" s="1340" t="s">
        <v>26</v>
      </c>
      <c r="D285" s="1341"/>
      <c r="E285" s="1342"/>
      <c r="F285" s="1037">
        <f>SUM('3c.m.'!D143)</f>
        <v>6000</v>
      </c>
    </row>
    <row r="286" spans="1:6" ht="12">
      <c r="A286" s="1343" t="s">
        <v>1005</v>
      </c>
      <c r="B286" s="1344" t="s">
        <v>1006</v>
      </c>
      <c r="C286" s="1344"/>
      <c r="D286" s="1344"/>
      <c r="E286" s="1344"/>
      <c r="F286" s="1336">
        <f>SUM(F289)</f>
        <v>2880</v>
      </c>
    </row>
    <row r="287" spans="1:6" ht="12">
      <c r="A287" s="1343"/>
      <c r="B287" s="1344"/>
      <c r="C287" s="1344"/>
      <c r="D287" s="1344"/>
      <c r="E287" s="1344"/>
      <c r="F287" s="1337"/>
    </row>
    <row r="288" spans="1:6" ht="12">
      <c r="A288" s="1343"/>
      <c r="B288" s="1344"/>
      <c r="C288" s="1344"/>
      <c r="D288" s="1344"/>
      <c r="E288" s="1344"/>
      <c r="F288" s="1338"/>
    </row>
    <row r="289" spans="1:6" ht="13.5">
      <c r="A289" s="1339">
        <v>3349</v>
      </c>
      <c r="B289" s="1339"/>
      <c r="C289" s="1340" t="s">
        <v>1007</v>
      </c>
      <c r="D289" s="1341"/>
      <c r="E289" s="1342"/>
      <c r="F289" s="1037">
        <f>SUM('3c.m.'!D557)</f>
        <v>2880</v>
      </c>
    </row>
    <row r="290" spans="1:6" ht="12">
      <c r="A290" s="1343" t="s">
        <v>1003</v>
      </c>
      <c r="B290" s="1344" t="s">
        <v>1004</v>
      </c>
      <c r="C290" s="1344"/>
      <c r="D290" s="1344"/>
      <c r="E290" s="1344"/>
      <c r="F290" s="1336">
        <f>SUM(F293:F294)</f>
        <v>22585</v>
      </c>
    </row>
    <row r="291" spans="1:6" ht="12">
      <c r="A291" s="1343"/>
      <c r="B291" s="1344"/>
      <c r="C291" s="1344"/>
      <c r="D291" s="1344"/>
      <c r="E291" s="1344"/>
      <c r="F291" s="1337"/>
    </row>
    <row r="292" spans="1:6" ht="12">
      <c r="A292" s="1343"/>
      <c r="B292" s="1344"/>
      <c r="C292" s="1344"/>
      <c r="D292" s="1344"/>
      <c r="E292" s="1344"/>
      <c r="F292" s="1338"/>
    </row>
    <row r="293" spans="1:6" ht="13.5">
      <c r="A293" s="1339">
        <v>3348</v>
      </c>
      <c r="B293" s="1339"/>
      <c r="C293" s="1340" t="s">
        <v>237</v>
      </c>
      <c r="D293" s="1341"/>
      <c r="E293" s="1342"/>
      <c r="F293" s="1037">
        <f>SUM('3c.m.'!D549)</f>
        <v>400</v>
      </c>
    </row>
    <row r="294" spans="1:6" ht="13.5">
      <c r="A294" s="1339">
        <v>2875</v>
      </c>
      <c r="B294" s="1339"/>
      <c r="C294" s="1340" t="s">
        <v>413</v>
      </c>
      <c r="D294" s="1341"/>
      <c r="E294" s="1342"/>
      <c r="F294" s="1037">
        <v>22185</v>
      </c>
    </row>
    <row r="295" spans="1:6" ht="12">
      <c r="A295" s="1343" t="s">
        <v>982</v>
      </c>
      <c r="B295" s="1344" t="s">
        <v>983</v>
      </c>
      <c r="C295" s="1344"/>
      <c r="D295" s="1344"/>
      <c r="E295" s="1344"/>
      <c r="F295" s="1336">
        <f>SUM(F298)</f>
        <v>1500</v>
      </c>
    </row>
    <row r="296" spans="1:6" ht="12">
      <c r="A296" s="1343"/>
      <c r="B296" s="1344"/>
      <c r="C296" s="1344"/>
      <c r="D296" s="1344"/>
      <c r="E296" s="1344"/>
      <c r="F296" s="1337"/>
    </row>
    <row r="297" spans="1:6" ht="12">
      <c r="A297" s="1343"/>
      <c r="B297" s="1344"/>
      <c r="C297" s="1344"/>
      <c r="D297" s="1344"/>
      <c r="E297" s="1344"/>
      <c r="F297" s="1338"/>
    </row>
    <row r="298" spans="1:6" ht="13.5">
      <c r="A298" s="1339">
        <v>3303</v>
      </c>
      <c r="B298" s="1339"/>
      <c r="C298" s="1340" t="s">
        <v>251</v>
      </c>
      <c r="D298" s="1341"/>
      <c r="E298" s="1342"/>
      <c r="F298" s="1037">
        <f>SUM('3c.m.'!D333)</f>
        <v>1500</v>
      </c>
    </row>
    <row r="299" spans="1:6" ht="12">
      <c r="A299" s="1343" t="s">
        <v>991</v>
      </c>
      <c r="B299" s="1344" t="s">
        <v>992</v>
      </c>
      <c r="C299" s="1344"/>
      <c r="D299" s="1344"/>
      <c r="E299" s="1344"/>
      <c r="F299" s="1336">
        <f>SUM(F302:F304)</f>
        <v>4380</v>
      </c>
    </row>
    <row r="300" spans="1:6" ht="12">
      <c r="A300" s="1343"/>
      <c r="B300" s="1344"/>
      <c r="C300" s="1344"/>
      <c r="D300" s="1344"/>
      <c r="E300" s="1344"/>
      <c r="F300" s="1337"/>
    </row>
    <row r="301" spans="1:6" ht="12">
      <c r="A301" s="1343"/>
      <c r="B301" s="1344"/>
      <c r="C301" s="1344"/>
      <c r="D301" s="1344"/>
      <c r="E301" s="1344"/>
      <c r="F301" s="1338"/>
    </row>
    <row r="302" spans="1:6" ht="13.5">
      <c r="A302" s="1339">
        <v>3341</v>
      </c>
      <c r="B302" s="1339"/>
      <c r="C302" s="1340" t="s">
        <v>395</v>
      </c>
      <c r="D302" s="1341"/>
      <c r="E302" s="1342"/>
      <c r="F302" s="1037">
        <f>SUM('3c.m.'!D492)</f>
        <v>1500</v>
      </c>
    </row>
    <row r="303" spans="1:6" ht="13.5">
      <c r="A303" s="1339">
        <v>3342</v>
      </c>
      <c r="B303" s="1339"/>
      <c r="C303" s="1340" t="s">
        <v>396</v>
      </c>
      <c r="D303" s="1341"/>
      <c r="E303" s="1342"/>
      <c r="F303" s="1037">
        <f>SUM('3c.m.'!D501)</f>
        <v>880</v>
      </c>
    </row>
    <row r="304" spans="1:6" ht="13.5">
      <c r="A304" s="1339">
        <v>3347</v>
      </c>
      <c r="B304" s="1339"/>
      <c r="C304" s="1340" t="s">
        <v>152</v>
      </c>
      <c r="D304" s="1341"/>
      <c r="E304" s="1342"/>
      <c r="F304" s="1037">
        <f>SUM('3c.m.'!D541)</f>
        <v>2000</v>
      </c>
    </row>
    <row r="305" spans="1:6" ht="12">
      <c r="A305" s="1343" t="s">
        <v>998</v>
      </c>
      <c r="B305" s="1344" t="s">
        <v>999</v>
      </c>
      <c r="C305" s="1344"/>
      <c r="D305" s="1344"/>
      <c r="E305" s="1344"/>
      <c r="F305" s="1336">
        <f>SUM(F308)</f>
        <v>300</v>
      </c>
    </row>
    <row r="306" spans="1:6" ht="12">
      <c r="A306" s="1343"/>
      <c r="B306" s="1344"/>
      <c r="C306" s="1344"/>
      <c r="D306" s="1344"/>
      <c r="E306" s="1344"/>
      <c r="F306" s="1337"/>
    </row>
    <row r="307" spans="1:6" ht="12">
      <c r="A307" s="1343"/>
      <c r="B307" s="1344"/>
      <c r="C307" s="1344"/>
      <c r="D307" s="1344"/>
      <c r="E307" s="1344"/>
      <c r="F307" s="1338"/>
    </row>
    <row r="308" spans="1:6" ht="13.5">
      <c r="A308" s="1339">
        <v>3345</v>
      </c>
      <c r="B308" s="1339"/>
      <c r="C308" s="1340" t="s">
        <v>1000</v>
      </c>
      <c r="D308" s="1341"/>
      <c r="E308" s="1342"/>
      <c r="F308" s="1037">
        <f>SUM('3c.m.'!D525)</f>
        <v>300</v>
      </c>
    </row>
    <row r="309" spans="1:6" ht="12">
      <c r="A309" s="1343" t="s">
        <v>1183</v>
      </c>
      <c r="B309" s="1344" t="s">
        <v>1184</v>
      </c>
      <c r="C309" s="1344"/>
      <c r="D309" s="1344"/>
      <c r="E309" s="1344"/>
      <c r="F309" s="1336">
        <f>SUM(F312)</f>
        <v>38586</v>
      </c>
    </row>
    <row r="310" spans="1:6" ht="12">
      <c r="A310" s="1343"/>
      <c r="B310" s="1344"/>
      <c r="C310" s="1344"/>
      <c r="D310" s="1344"/>
      <c r="E310" s="1344"/>
      <c r="F310" s="1337"/>
    </row>
    <row r="311" spans="1:6" ht="12">
      <c r="A311" s="1343"/>
      <c r="B311" s="1344"/>
      <c r="C311" s="1344"/>
      <c r="D311" s="1344"/>
      <c r="E311" s="1344"/>
      <c r="F311" s="1338"/>
    </row>
    <row r="312" spans="1:6" ht="13.5">
      <c r="A312" s="1339">
        <v>2875</v>
      </c>
      <c r="B312" s="1339"/>
      <c r="C312" s="1340" t="s">
        <v>413</v>
      </c>
      <c r="D312" s="1341"/>
      <c r="E312" s="1342"/>
      <c r="F312" s="1037">
        <v>38586</v>
      </c>
    </row>
    <row r="313" spans="1:6" ht="12">
      <c r="A313" s="1343" t="s">
        <v>1080</v>
      </c>
      <c r="B313" s="1344" t="s">
        <v>1081</v>
      </c>
      <c r="C313" s="1344"/>
      <c r="D313" s="1344"/>
      <c r="E313" s="1344"/>
      <c r="F313" s="1336">
        <f>SUM(F316)</f>
        <v>65252</v>
      </c>
    </row>
    <row r="314" spans="1:6" ht="12">
      <c r="A314" s="1343"/>
      <c r="B314" s="1344"/>
      <c r="C314" s="1344"/>
      <c r="D314" s="1344"/>
      <c r="E314" s="1344"/>
      <c r="F314" s="1337"/>
    </row>
    <row r="315" spans="1:6" ht="12">
      <c r="A315" s="1343"/>
      <c r="B315" s="1344"/>
      <c r="C315" s="1344"/>
      <c r="D315" s="1344"/>
      <c r="E315" s="1344"/>
      <c r="F315" s="1338"/>
    </row>
    <row r="316" spans="1:6" ht="13.5">
      <c r="A316" s="1339">
        <v>2875</v>
      </c>
      <c r="B316" s="1339"/>
      <c r="C316" s="1340" t="s">
        <v>413</v>
      </c>
      <c r="D316" s="1341"/>
      <c r="E316" s="1342"/>
      <c r="F316" s="1037">
        <v>65252</v>
      </c>
    </row>
    <row r="317" spans="1:6" ht="12">
      <c r="A317" s="1343" t="s">
        <v>1008</v>
      </c>
      <c r="B317" s="1344" t="s">
        <v>1009</v>
      </c>
      <c r="C317" s="1344"/>
      <c r="D317" s="1344"/>
      <c r="E317" s="1344"/>
      <c r="F317" s="1336">
        <f>SUM(F320)</f>
        <v>8000</v>
      </c>
    </row>
    <row r="318" spans="1:6" ht="12">
      <c r="A318" s="1343"/>
      <c r="B318" s="1344"/>
      <c r="C318" s="1344"/>
      <c r="D318" s="1344"/>
      <c r="E318" s="1344"/>
      <c r="F318" s="1337"/>
    </row>
    <row r="319" spans="1:6" ht="12">
      <c r="A319" s="1343"/>
      <c r="B319" s="1344"/>
      <c r="C319" s="1344"/>
      <c r="D319" s="1344"/>
      <c r="E319" s="1344"/>
      <c r="F319" s="1338"/>
    </row>
    <row r="320" spans="1:6" ht="13.5">
      <c r="A320" s="1339">
        <v>3355</v>
      </c>
      <c r="B320" s="1339"/>
      <c r="C320" s="1340" t="s">
        <v>827</v>
      </c>
      <c r="D320" s="1341"/>
      <c r="E320" s="1342"/>
      <c r="F320" s="1037">
        <f>SUM('3c.m.'!D598)</f>
        <v>8000</v>
      </c>
    </row>
    <row r="321" spans="1:6" ht="12" customHeight="1">
      <c r="A321" s="1343" t="s">
        <v>1185</v>
      </c>
      <c r="B321" s="1344" t="s">
        <v>1186</v>
      </c>
      <c r="C321" s="1344"/>
      <c r="D321" s="1344"/>
      <c r="E321" s="1344"/>
      <c r="F321" s="1336">
        <f>SUM(F324)</f>
        <v>50730</v>
      </c>
    </row>
    <row r="322" spans="1:6" ht="12" customHeight="1">
      <c r="A322" s="1343"/>
      <c r="B322" s="1344"/>
      <c r="C322" s="1344"/>
      <c r="D322" s="1344"/>
      <c r="E322" s="1344"/>
      <c r="F322" s="1337"/>
    </row>
    <row r="323" spans="1:6" ht="12" customHeight="1">
      <c r="A323" s="1343"/>
      <c r="B323" s="1344"/>
      <c r="C323" s="1344"/>
      <c r="D323" s="1344"/>
      <c r="E323" s="1344"/>
      <c r="F323" s="1338"/>
    </row>
    <row r="324" spans="1:6" ht="13.5">
      <c r="A324" s="1339">
        <v>2875</v>
      </c>
      <c r="B324" s="1339"/>
      <c r="C324" s="1340" t="s">
        <v>413</v>
      </c>
      <c r="D324" s="1341"/>
      <c r="E324" s="1342"/>
      <c r="F324" s="1037">
        <v>50730</v>
      </c>
    </row>
    <row r="325" spans="1:6" ht="12" customHeight="1">
      <c r="A325" s="1343" t="s">
        <v>1077</v>
      </c>
      <c r="B325" s="1344" t="s">
        <v>1078</v>
      </c>
      <c r="C325" s="1344"/>
      <c r="D325" s="1344"/>
      <c r="E325" s="1344"/>
      <c r="F325" s="1336">
        <f>SUM(F328)</f>
        <v>430869</v>
      </c>
    </row>
    <row r="326" spans="1:6" ht="12" customHeight="1">
      <c r="A326" s="1343"/>
      <c r="B326" s="1344"/>
      <c r="C326" s="1344"/>
      <c r="D326" s="1344"/>
      <c r="E326" s="1344"/>
      <c r="F326" s="1337"/>
    </row>
    <row r="327" spans="1:6" ht="12" customHeight="1">
      <c r="A327" s="1343"/>
      <c r="B327" s="1344"/>
      <c r="C327" s="1344"/>
      <c r="D327" s="1344"/>
      <c r="E327" s="1344"/>
      <c r="F327" s="1338"/>
    </row>
    <row r="328" spans="1:6" ht="13.5">
      <c r="A328" s="1339">
        <v>2850</v>
      </c>
      <c r="B328" s="1339"/>
      <c r="C328" s="1340" t="s">
        <v>1079</v>
      </c>
      <c r="D328" s="1341"/>
      <c r="E328" s="1342"/>
      <c r="F328" s="1037">
        <f>SUM('2.mell'!D427)</f>
        <v>430869</v>
      </c>
    </row>
    <row r="329" spans="1:6" ht="12">
      <c r="A329" s="1343" t="s">
        <v>1187</v>
      </c>
      <c r="B329" s="1344" t="s">
        <v>1188</v>
      </c>
      <c r="C329" s="1344"/>
      <c r="D329" s="1344"/>
      <c r="E329" s="1344"/>
      <c r="F329" s="1336">
        <f>SUM(F332)</f>
        <v>65051</v>
      </c>
    </row>
    <row r="330" spans="1:6" ht="12">
      <c r="A330" s="1343"/>
      <c r="B330" s="1344"/>
      <c r="C330" s="1344"/>
      <c r="D330" s="1344"/>
      <c r="E330" s="1344"/>
      <c r="F330" s="1337"/>
    </row>
    <row r="331" spans="1:6" ht="12">
      <c r="A331" s="1343"/>
      <c r="B331" s="1344"/>
      <c r="C331" s="1344"/>
      <c r="D331" s="1344"/>
      <c r="E331" s="1344"/>
      <c r="F331" s="1338"/>
    </row>
    <row r="332" spans="1:6" ht="13.5">
      <c r="A332" s="1339">
        <v>2875</v>
      </c>
      <c r="B332" s="1339"/>
      <c r="C332" s="1340" t="s">
        <v>413</v>
      </c>
      <c r="D332" s="1341"/>
      <c r="E332" s="1342"/>
      <c r="F332" s="1037">
        <v>65051</v>
      </c>
    </row>
    <row r="333" spans="1:6" ht="12">
      <c r="A333" s="1343" t="s">
        <v>988</v>
      </c>
      <c r="B333" s="1344" t="s">
        <v>989</v>
      </c>
      <c r="C333" s="1344"/>
      <c r="D333" s="1344"/>
      <c r="E333" s="1344"/>
      <c r="F333" s="1336">
        <f>SUM(F336:F337)</f>
        <v>32040</v>
      </c>
    </row>
    <row r="334" spans="1:6" ht="12">
      <c r="A334" s="1343"/>
      <c r="B334" s="1344"/>
      <c r="C334" s="1344"/>
      <c r="D334" s="1344"/>
      <c r="E334" s="1344"/>
      <c r="F334" s="1337"/>
    </row>
    <row r="335" spans="1:6" ht="12">
      <c r="A335" s="1343"/>
      <c r="B335" s="1344"/>
      <c r="C335" s="1344"/>
      <c r="D335" s="1344"/>
      <c r="E335" s="1344"/>
      <c r="F335" s="1338"/>
    </row>
    <row r="336" spans="1:6" ht="13.5">
      <c r="A336" s="1339">
        <v>3307</v>
      </c>
      <c r="B336" s="1339"/>
      <c r="C336" s="1340" t="s">
        <v>275</v>
      </c>
      <c r="D336" s="1341"/>
      <c r="E336" s="1342"/>
      <c r="F336" s="1037">
        <f>SUM('3c.m.'!D369)</f>
        <v>30000</v>
      </c>
    </row>
    <row r="337" spans="1:6" ht="13.5">
      <c r="A337" s="1339">
        <v>3320</v>
      </c>
      <c r="B337" s="1339"/>
      <c r="C337" s="1340" t="s">
        <v>990</v>
      </c>
      <c r="D337" s="1341"/>
      <c r="E337" s="1342"/>
      <c r="F337" s="1037">
        <f>SUM('3c.m.'!D460)</f>
        <v>2040</v>
      </c>
    </row>
    <row r="338" spans="1:6" ht="12">
      <c r="A338" s="1343" t="s">
        <v>984</v>
      </c>
      <c r="B338" s="1344" t="s">
        <v>985</v>
      </c>
      <c r="C338" s="1344"/>
      <c r="D338" s="1344"/>
      <c r="E338" s="1344"/>
      <c r="F338" s="1336">
        <f>SUM(F341:F342)</f>
        <v>3100</v>
      </c>
    </row>
    <row r="339" spans="1:6" ht="12">
      <c r="A339" s="1343"/>
      <c r="B339" s="1344"/>
      <c r="C339" s="1344"/>
      <c r="D339" s="1344"/>
      <c r="E339" s="1344"/>
      <c r="F339" s="1337"/>
    </row>
    <row r="340" spans="1:6" ht="12">
      <c r="A340" s="1343"/>
      <c r="B340" s="1344"/>
      <c r="C340" s="1344"/>
      <c r="D340" s="1344"/>
      <c r="E340" s="1344"/>
      <c r="F340" s="1338"/>
    </row>
    <row r="341" spans="1:6" ht="13.5">
      <c r="A341" s="1339">
        <v>3304</v>
      </c>
      <c r="B341" s="1339"/>
      <c r="C341" s="1340" t="s">
        <v>252</v>
      </c>
      <c r="D341" s="1341"/>
      <c r="E341" s="1342"/>
      <c r="F341" s="1037">
        <f>SUM('3c.m.'!D342)</f>
        <v>500</v>
      </c>
    </row>
    <row r="342" spans="1:6" ht="13.5">
      <c r="A342" s="1339">
        <v>3308</v>
      </c>
      <c r="B342" s="1339"/>
      <c r="C342" s="1340" t="s">
        <v>368</v>
      </c>
      <c r="D342" s="1341"/>
      <c r="E342" s="1342"/>
      <c r="F342" s="1037">
        <f>SUM('3c.m.'!D378)</f>
        <v>2600</v>
      </c>
    </row>
    <row r="343" spans="1:6" ht="12">
      <c r="A343" s="1343" t="s">
        <v>986</v>
      </c>
      <c r="B343" s="1344" t="s">
        <v>987</v>
      </c>
      <c r="C343" s="1344"/>
      <c r="D343" s="1344"/>
      <c r="E343" s="1344"/>
      <c r="F343" s="1336">
        <f>SUM(F346:F350)</f>
        <v>38800</v>
      </c>
    </row>
    <row r="344" spans="1:6" ht="12">
      <c r="A344" s="1343"/>
      <c r="B344" s="1344"/>
      <c r="C344" s="1344"/>
      <c r="D344" s="1344"/>
      <c r="E344" s="1344"/>
      <c r="F344" s="1337"/>
    </row>
    <row r="345" spans="1:6" ht="12">
      <c r="A345" s="1343"/>
      <c r="B345" s="1344"/>
      <c r="C345" s="1344"/>
      <c r="D345" s="1344"/>
      <c r="E345" s="1344"/>
      <c r="F345" s="1338"/>
    </row>
    <row r="346" spans="1:6" ht="13.5">
      <c r="A346" s="1339">
        <v>3305</v>
      </c>
      <c r="B346" s="1339"/>
      <c r="C346" s="1340" t="s">
        <v>273</v>
      </c>
      <c r="D346" s="1341"/>
      <c r="E346" s="1342"/>
      <c r="F346" s="1037">
        <f>SUM('3c.m.'!D351)</f>
        <v>10000</v>
      </c>
    </row>
    <row r="347" spans="1:6" ht="13.5">
      <c r="A347" s="1339">
        <v>3309</v>
      </c>
      <c r="B347" s="1339"/>
      <c r="C347" s="1340" t="s">
        <v>369</v>
      </c>
      <c r="D347" s="1341"/>
      <c r="E347" s="1342"/>
      <c r="F347" s="1037">
        <f>SUM('3c.m.'!D386)</f>
        <v>2000</v>
      </c>
    </row>
    <row r="348" spans="1:6" ht="13.5">
      <c r="A348" s="1339">
        <v>3310</v>
      </c>
      <c r="B348" s="1339"/>
      <c r="C348" s="1340" t="s">
        <v>438</v>
      </c>
      <c r="D348" s="1341"/>
      <c r="E348" s="1342"/>
      <c r="F348" s="1037">
        <f>SUM('3c.m.'!D394)</f>
        <v>6000</v>
      </c>
    </row>
    <row r="349" spans="1:6" ht="13.5">
      <c r="A349" s="1339">
        <v>3311</v>
      </c>
      <c r="B349" s="1339"/>
      <c r="C349" s="1340" t="s">
        <v>188</v>
      </c>
      <c r="D349" s="1341"/>
      <c r="E349" s="1342"/>
      <c r="F349" s="1037">
        <f>SUM('3c.m.'!D402)</f>
        <v>20000</v>
      </c>
    </row>
    <row r="350" spans="1:6" ht="13.5">
      <c r="A350" s="1339">
        <v>3318</v>
      </c>
      <c r="B350" s="1339"/>
      <c r="C350" s="1340" t="s">
        <v>189</v>
      </c>
      <c r="D350" s="1341"/>
      <c r="E350" s="1342"/>
      <c r="F350" s="1037">
        <f>SUM('3c.m.'!D451)</f>
        <v>800</v>
      </c>
    </row>
    <row r="351" spans="1:6" ht="12">
      <c r="A351" s="1343" t="s">
        <v>993</v>
      </c>
      <c r="B351" s="1344" t="s">
        <v>994</v>
      </c>
      <c r="C351" s="1344"/>
      <c r="D351" s="1344"/>
      <c r="E351" s="1344"/>
      <c r="F351" s="1336">
        <f>SUM(F354)</f>
        <v>1000</v>
      </c>
    </row>
    <row r="352" spans="1:6" ht="12">
      <c r="A352" s="1343"/>
      <c r="B352" s="1344"/>
      <c r="C352" s="1344"/>
      <c r="D352" s="1344"/>
      <c r="E352" s="1344"/>
      <c r="F352" s="1337"/>
    </row>
    <row r="353" spans="1:6" ht="12">
      <c r="A353" s="1343"/>
      <c r="B353" s="1344"/>
      <c r="C353" s="1344"/>
      <c r="D353" s="1344"/>
      <c r="E353" s="1344"/>
      <c r="F353" s="1338"/>
    </row>
    <row r="354" spans="1:6" ht="13.5">
      <c r="A354" s="1339">
        <v>3343</v>
      </c>
      <c r="B354" s="1339"/>
      <c r="C354" s="1340" t="s">
        <v>995</v>
      </c>
      <c r="D354" s="1341"/>
      <c r="E354" s="1342"/>
      <c r="F354" s="1037">
        <f>SUM('3c.m.'!D509)</f>
        <v>1000</v>
      </c>
    </row>
    <row r="355" spans="1:6" ht="12" customHeight="1">
      <c r="A355" s="1343" t="s">
        <v>996</v>
      </c>
      <c r="B355" s="1344" t="s">
        <v>997</v>
      </c>
      <c r="C355" s="1344"/>
      <c r="D355" s="1344"/>
      <c r="E355" s="1344"/>
      <c r="F355" s="1336">
        <f>SUM(F358:F359)</f>
        <v>4295</v>
      </c>
    </row>
    <row r="356" spans="1:6" ht="12" customHeight="1">
      <c r="A356" s="1343"/>
      <c r="B356" s="1344"/>
      <c r="C356" s="1344"/>
      <c r="D356" s="1344"/>
      <c r="E356" s="1344"/>
      <c r="F356" s="1337"/>
    </row>
    <row r="357" spans="1:6" ht="12" customHeight="1">
      <c r="A357" s="1343"/>
      <c r="B357" s="1344"/>
      <c r="C357" s="1344"/>
      <c r="D357" s="1344"/>
      <c r="E357" s="1344"/>
      <c r="F357" s="1338"/>
    </row>
    <row r="358" spans="1:6" ht="13.5">
      <c r="A358" s="1339">
        <v>3344</v>
      </c>
      <c r="B358" s="1339"/>
      <c r="C358" s="1340" t="s">
        <v>371</v>
      </c>
      <c r="D358" s="1341"/>
      <c r="E358" s="1342"/>
      <c r="F358" s="1037">
        <f>SUM('3c.m.'!D517)</f>
        <v>1027</v>
      </c>
    </row>
    <row r="359" spans="1:6" ht="13.5">
      <c r="A359" s="1339">
        <v>2875</v>
      </c>
      <c r="B359" s="1339"/>
      <c r="C359" s="1340" t="s">
        <v>413</v>
      </c>
      <c r="D359" s="1341"/>
      <c r="E359" s="1342"/>
      <c r="F359" s="1037">
        <v>3268</v>
      </c>
    </row>
    <row r="360" spans="1:6" ht="12" customHeight="1">
      <c r="A360" s="1343" t="s">
        <v>1191</v>
      </c>
      <c r="B360" s="1344" t="s">
        <v>1192</v>
      </c>
      <c r="C360" s="1344"/>
      <c r="D360" s="1344"/>
      <c r="E360" s="1344"/>
      <c r="F360" s="1336">
        <f>SUM(F363)</f>
        <v>52913</v>
      </c>
    </row>
    <row r="361" spans="1:6" ht="12" customHeight="1">
      <c r="A361" s="1343"/>
      <c r="B361" s="1344"/>
      <c r="C361" s="1344"/>
      <c r="D361" s="1344"/>
      <c r="E361" s="1344"/>
      <c r="F361" s="1337"/>
    </row>
    <row r="362" spans="1:6" ht="12" customHeight="1">
      <c r="A362" s="1343"/>
      <c r="B362" s="1344"/>
      <c r="C362" s="1344"/>
      <c r="D362" s="1344"/>
      <c r="E362" s="1344"/>
      <c r="F362" s="1338"/>
    </row>
    <row r="363" spans="1:6" ht="13.5">
      <c r="A363" s="1339">
        <v>2875</v>
      </c>
      <c r="B363" s="1339"/>
      <c r="C363" s="1340" t="s">
        <v>413</v>
      </c>
      <c r="D363" s="1341"/>
      <c r="E363" s="1342"/>
      <c r="F363" s="1037">
        <v>52913</v>
      </c>
    </row>
    <row r="364" spans="1:6" ht="12">
      <c r="A364" s="1343" t="s">
        <v>1189</v>
      </c>
      <c r="B364" s="1344" t="s">
        <v>1190</v>
      </c>
      <c r="C364" s="1344"/>
      <c r="D364" s="1344"/>
      <c r="E364" s="1344"/>
      <c r="F364" s="1336">
        <f>SUM(F367)</f>
        <v>89953</v>
      </c>
    </row>
    <row r="365" spans="1:6" ht="12">
      <c r="A365" s="1343"/>
      <c r="B365" s="1344"/>
      <c r="C365" s="1344"/>
      <c r="D365" s="1344"/>
      <c r="E365" s="1344"/>
      <c r="F365" s="1337"/>
    </row>
    <row r="366" spans="1:6" ht="12">
      <c r="A366" s="1343"/>
      <c r="B366" s="1344"/>
      <c r="C366" s="1344"/>
      <c r="D366" s="1344"/>
      <c r="E366" s="1344"/>
      <c r="F366" s="1338"/>
    </row>
    <row r="367" spans="1:6" ht="13.5">
      <c r="A367" s="1339">
        <v>2875</v>
      </c>
      <c r="B367" s="1339"/>
      <c r="C367" s="1340" t="s">
        <v>413</v>
      </c>
      <c r="D367" s="1341"/>
      <c r="E367" s="1342"/>
      <c r="F367" s="1037">
        <v>89953</v>
      </c>
    </row>
    <row r="368" spans="1:6" ht="12">
      <c r="A368" s="1343" t="s">
        <v>1001</v>
      </c>
      <c r="B368" s="1344" t="s">
        <v>1002</v>
      </c>
      <c r="C368" s="1344"/>
      <c r="D368" s="1344"/>
      <c r="E368" s="1344"/>
      <c r="F368" s="1336">
        <f>SUM(F371:F372)</f>
        <v>156073</v>
      </c>
    </row>
    <row r="369" spans="1:6" ht="12">
      <c r="A369" s="1343"/>
      <c r="B369" s="1344"/>
      <c r="C369" s="1344"/>
      <c r="D369" s="1344"/>
      <c r="E369" s="1344"/>
      <c r="F369" s="1337"/>
    </row>
    <row r="370" spans="1:6" ht="12">
      <c r="A370" s="1343"/>
      <c r="B370" s="1344"/>
      <c r="C370" s="1344"/>
      <c r="D370" s="1344"/>
      <c r="E370" s="1344"/>
      <c r="F370" s="1338"/>
    </row>
    <row r="371" spans="1:6" ht="13.5">
      <c r="A371" s="1339">
        <v>3346</v>
      </c>
      <c r="B371" s="1339"/>
      <c r="C371" s="1340" t="s">
        <v>151</v>
      </c>
      <c r="D371" s="1341"/>
      <c r="E371" s="1342"/>
      <c r="F371" s="1037">
        <f>SUM('3c.m.'!D533)</f>
        <v>3733</v>
      </c>
    </row>
    <row r="372" spans="1:6" ht="13.5">
      <c r="A372" s="1339">
        <v>2875</v>
      </c>
      <c r="B372" s="1339"/>
      <c r="C372" s="1340" t="s">
        <v>413</v>
      </c>
      <c r="D372" s="1341"/>
      <c r="E372" s="1342"/>
      <c r="F372" s="1037">
        <v>152340</v>
      </c>
    </row>
    <row r="373" spans="1:6" ht="12">
      <c r="A373" s="1343" t="s">
        <v>1196</v>
      </c>
      <c r="B373" s="1344" t="s">
        <v>892</v>
      </c>
      <c r="C373" s="1344"/>
      <c r="D373" s="1344"/>
      <c r="E373" s="1344"/>
      <c r="F373" s="1336">
        <f>SUM(F376)</f>
        <v>7000</v>
      </c>
    </row>
    <row r="374" spans="1:6" ht="12">
      <c r="A374" s="1343"/>
      <c r="B374" s="1344"/>
      <c r="C374" s="1344"/>
      <c r="D374" s="1344"/>
      <c r="E374" s="1344"/>
      <c r="F374" s="1337"/>
    </row>
    <row r="375" spans="1:6" ht="12">
      <c r="A375" s="1343"/>
      <c r="B375" s="1344"/>
      <c r="C375" s="1344"/>
      <c r="D375" s="1344"/>
      <c r="E375" s="1344"/>
      <c r="F375" s="1338"/>
    </row>
    <row r="376" spans="1:6" ht="13.5">
      <c r="A376" s="1339">
        <v>3340</v>
      </c>
      <c r="B376" s="1339"/>
      <c r="C376" s="1340" t="s">
        <v>892</v>
      </c>
      <c r="D376" s="1341"/>
      <c r="E376" s="1342"/>
      <c r="F376" s="1037">
        <f>SUM('3c.m.'!D484)</f>
        <v>7000</v>
      </c>
    </row>
    <row r="377" spans="1:6" ht="12">
      <c r="A377" s="1343" t="s">
        <v>967</v>
      </c>
      <c r="B377" s="1344" t="s">
        <v>968</v>
      </c>
      <c r="C377" s="1344"/>
      <c r="D377" s="1344"/>
      <c r="E377" s="1344"/>
      <c r="F377" s="1336">
        <f>SUM(F380:F395)</f>
        <v>258000</v>
      </c>
    </row>
    <row r="378" spans="1:6" ht="12">
      <c r="A378" s="1343"/>
      <c r="B378" s="1344"/>
      <c r="C378" s="1344"/>
      <c r="D378" s="1344"/>
      <c r="E378" s="1344"/>
      <c r="F378" s="1337"/>
    </row>
    <row r="379" spans="1:6" ht="12">
      <c r="A379" s="1343"/>
      <c r="B379" s="1344"/>
      <c r="C379" s="1344"/>
      <c r="D379" s="1344"/>
      <c r="E379" s="1344"/>
      <c r="F379" s="1338"/>
    </row>
    <row r="380" spans="1:6" ht="13.5">
      <c r="A380" s="1339">
        <v>3081</v>
      </c>
      <c r="B380" s="1339"/>
      <c r="C380" s="1340" t="s">
        <v>196</v>
      </c>
      <c r="D380" s="1341"/>
      <c r="E380" s="1342"/>
      <c r="F380" s="1037">
        <f>SUM('3c.m.'!D43)</f>
        <v>21500</v>
      </c>
    </row>
    <row r="381" spans="1:6" ht="13.5">
      <c r="A381" s="1339">
        <v>3144</v>
      </c>
      <c r="B381" s="1339"/>
      <c r="C381" s="1340" t="s">
        <v>186</v>
      </c>
      <c r="D381" s="1341"/>
      <c r="E381" s="1342"/>
      <c r="F381" s="1037">
        <f>SUM('3c.m.'!D151)</f>
        <v>2000</v>
      </c>
    </row>
    <row r="382" spans="1:6" ht="13.5">
      <c r="A382" s="1339">
        <v>3306</v>
      </c>
      <c r="B382" s="1339"/>
      <c r="C382" s="1340" t="s">
        <v>274</v>
      </c>
      <c r="D382" s="1341"/>
      <c r="E382" s="1342"/>
      <c r="F382" s="1037">
        <f>SUM('3c.m.'!D360)</f>
        <v>5000</v>
      </c>
    </row>
    <row r="383" spans="1:6" ht="13.5">
      <c r="A383" s="1339">
        <v>3312</v>
      </c>
      <c r="B383" s="1339"/>
      <c r="C383" s="1340" t="s">
        <v>112</v>
      </c>
      <c r="D383" s="1341"/>
      <c r="E383" s="1342"/>
      <c r="F383" s="1037">
        <f>SUM('3c.m.'!D410)</f>
        <v>30000</v>
      </c>
    </row>
    <row r="384" spans="1:6" ht="13.5">
      <c r="A384" s="1339">
        <v>3313</v>
      </c>
      <c r="B384" s="1339"/>
      <c r="C384" s="1340" t="s">
        <v>1112</v>
      </c>
      <c r="D384" s="1341"/>
      <c r="E384" s="1342"/>
      <c r="F384" s="1037">
        <f>SUM('3c.m.'!D418)</f>
        <v>20000</v>
      </c>
    </row>
    <row r="385" spans="1:6" ht="13.5">
      <c r="A385" s="1339">
        <v>3315</v>
      </c>
      <c r="B385" s="1339"/>
      <c r="C385" s="1340" t="s">
        <v>1126</v>
      </c>
      <c r="D385" s="1341"/>
      <c r="E385" s="1342"/>
      <c r="F385" s="1037">
        <f>SUM('3c.m.'!D426)</f>
        <v>22000</v>
      </c>
    </row>
    <row r="386" spans="1:6" ht="13.5">
      <c r="A386" s="1339">
        <v>3316</v>
      </c>
      <c r="B386" s="1339"/>
      <c r="C386" s="1340" t="s">
        <v>1114</v>
      </c>
      <c r="D386" s="1341"/>
      <c r="E386" s="1342"/>
      <c r="F386" s="1037">
        <f>SUM('3c.m.'!D434)</f>
        <v>12000</v>
      </c>
    </row>
    <row r="387" spans="1:6" ht="13.5">
      <c r="A387" s="1339">
        <v>3317</v>
      </c>
      <c r="B387" s="1339"/>
      <c r="C387" s="1340" t="s">
        <v>1127</v>
      </c>
      <c r="D387" s="1341"/>
      <c r="E387" s="1342"/>
      <c r="F387" s="1037">
        <f>SUM('3c.m.'!D442)</f>
        <v>90000</v>
      </c>
    </row>
    <row r="388" spans="1:6" ht="13.5">
      <c r="A388" s="1339">
        <v>3322</v>
      </c>
      <c r="B388" s="1339"/>
      <c r="C388" s="1340" t="s">
        <v>190</v>
      </c>
      <c r="D388" s="1341"/>
      <c r="E388" s="1342"/>
      <c r="F388" s="1037">
        <f>SUM('3c.m.'!D468)</f>
        <v>9500</v>
      </c>
    </row>
    <row r="389" spans="1:6" ht="13.5">
      <c r="A389" s="1359">
        <v>3323</v>
      </c>
      <c r="B389" s="1360"/>
      <c r="C389" s="1340" t="s">
        <v>488</v>
      </c>
      <c r="D389" s="1341"/>
      <c r="E389" s="1342"/>
      <c r="F389" s="1037">
        <f>SUM('3c.m.'!D476)</f>
        <v>9000</v>
      </c>
    </row>
    <row r="390" spans="1:6" ht="13.5">
      <c r="A390" s="1339">
        <v>3350</v>
      </c>
      <c r="B390" s="1339"/>
      <c r="C390" s="1340" t="s">
        <v>394</v>
      </c>
      <c r="D390" s="1341"/>
      <c r="E390" s="1342"/>
      <c r="F390" s="1037">
        <f>SUM('3c.m.'!D565)</f>
        <v>1000</v>
      </c>
    </row>
    <row r="391" spans="1:6" ht="13.5">
      <c r="A391" s="1339">
        <v>3351</v>
      </c>
      <c r="B391" s="1339"/>
      <c r="C391" s="1340" t="s">
        <v>5</v>
      </c>
      <c r="D391" s="1341"/>
      <c r="E391" s="1342"/>
      <c r="F391" s="1037">
        <f>SUM('3c.m.'!D573)</f>
        <v>15000</v>
      </c>
    </row>
    <row r="392" spans="1:6" ht="13.5">
      <c r="A392" s="1339">
        <v>3352</v>
      </c>
      <c r="B392" s="1339"/>
      <c r="C392" s="1340" t="s">
        <v>113</v>
      </c>
      <c r="D392" s="1341"/>
      <c r="E392" s="1342"/>
      <c r="F392" s="1037">
        <f>SUM('3c.m.'!D582)</f>
        <v>7000</v>
      </c>
    </row>
    <row r="393" spans="1:6" ht="13.5">
      <c r="A393" s="1339">
        <v>3354</v>
      </c>
      <c r="B393" s="1339"/>
      <c r="C393" s="1340" t="s">
        <v>27</v>
      </c>
      <c r="D393" s="1341"/>
      <c r="E393" s="1342"/>
      <c r="F393" s="1037">
        <f>SUM('3c.m.'!D590)</f>
        <v>10000</v>
      </c>
    </row>
    <row r="394" spans="1:6" ht="13.5">
      <c r="A394" s="1339">
        <v>3358</v>
      </c>
      <c r="B394" s="1339"/>
      <c r="C394" s="1340" t="s">
        <v>944</v>
      </c>
      <c r="D394" s="1341"/>
      <c r="E394" s="1342"/>
      <c r="F394" s="1037">
        <f>SUM('3c.m.'!D622)</f>
        <v>2000</v>
      </c>
    </row>
    <row r="395" spans="1:6" ht="13.5">
      <c r="A395" s="1339">
        <v>3943</v>
      </c>
      <c r="B395" s="1339"/>
      <c r="C395" s="1340" t="s">
        <v>1052</v>
      </c>
      <c r="D395" s="1341"/>
      <c r="E395" s="1342"/>
      <c r="F395" s="1037">
        <f>SUM('3d.m.'!D27)</f>
        <v>2000</v>
      </c>
    </row>
    <row r="396" spans="1:6" ht="12" customHeight="1">
      <c r="A396" s="1356" t="s">
        <v>969</v>
      </c>
      <c r="B396" s="1347" t="s">
        <v>970</v>
      </c>
      <c r="C396" s="1348"/>
      <c r="D396" s="1348"/>
      <c r="E396" s="1349"/>
      <c r="F396" s="1336">
        <f>SUM(F399)</f>
        <v>10000</v>
      </c>
    </row>
    <row r="397" spans="1:6" ht="12" customHeight="1">
      <c r="A397" s="1357"/>
      <c r="B397" s="1350"/>
      <c r="C397" s="1351"/>
      <c r="D397" s="1351"/>
      <c r="E397" s="1352"/>
      <c r="F397" s="1337"/>
    </row>
    <row r="398" spans="1:6" ht="12" customHeight="1">
      <c r="A398" s="1358"/>
      <c r="B398" s="1353"/>
      <c r="C398" s="1354"/>
      <c r="D398" s="1354"/>
      <c r="E398" s="1355"/>
      <c r="F398" s="1338"/>
    </row>
    <row r="399" spans="1:6" ht="13.5">
      <c r="A399" s="1339">
        <v>3202</v>
      </c>
      <c r="B399" s="1339"/>
      <c r="C399" s="1340" t="s">
        <v>384</v>
      </c>
      <c r="D399" s="1341"/>
      <c r="E399" s="1342"/>
      <c r="F399" s="1037">
        <f>SUM('3c.m.'!D192)</f>
        <v>10000</v>
      </c>
    </row>
    <row r="400" spans="1:6" ht="12">
      <c r="A400" s="1356" t="s">
        <v>1061</v>
      </c>
      <c r="B400" s="1347" t="s">
        <v>1062</v>
      </c>
      <c r="C400" s="1348"/>
      <c r="D400" s="1348"/>
      <c r="E400" s="1349"/>
      <c r="F400" s="1336">
        <f>SUM(F403:F405)</f>
        <v>95684</v>
      </c>
    </row>
    <row r="401" spans="1:6" ht="12">
      <c r="A401" s="1357"/>
      <c r="B401" s="1350"/>
      <c r="C401" s="1351"/>
      <c r="D401" s="1351"/>
      <c r="E401" s="1352"/>
      <c r="F401" s="1337"/>
    </row>
    <row r="402" spans="1:6" ht="12">
      <c r="A402" s="1358"/>
      <c r="B402" s="1353"/>
      <c r="C402" s="1354"/>
      <c r="D402" s="1354"/>
      <c r="E402" s="1355"/>
      <c r="F402" s="1338"/>
    </row>
    <row r="403" spans="1:6" ht="13.5">
      <c r="A403" s="1339">
        <v>6110</v>
      </c>
      <c r="B403" s="1339"/>
      <c r="C403" s="1340" t="s">
        <v>1063</v>
      </c>
      <c r="D403" s="1341"/>
      <c r="E403" s="1342"/>
      <c r="F403" s="1037">
        <f>SUM('6.mell. '!D12)</f>
        <v>75984</v>
      </c>
    </row>
    <row r="404" spans="1:6" ht="13.5">
      <c r="A404" s="1339">
        <v>6121</v>
      </c>
      <c r="B404" s="1339"/>
      <c r="C404" s="1340" t="s">
        <v>835</v>
      </c>
      <c r="D404" s="1341"/>
      <c r="E404" s="1342"/>
      <c r="F404" s="1037">
        <f>SUM('6.mell. '!D15)</f>
        <v>17000</v>
      </c>
    </row>
    <row r="405" spans="1:6" ht="13.5">
      <c r="A405" s="1339">
        <v>6124</v>
      </c>
      <c r="B405" s="1339"/>
      <c r="C405" s="1340" t="s">
        <v>1064</v>
      </c>
      <c r="D405" s="1341"/>
      <c r="E405" s="1342"/>
      <c r="F405" s="1037">
        <f>SUM('6.mell. '!D18)</f>
        <v>2700</v>
      </c>
    </row>
    <row r="406" spans="1:6" ht="12.75" customHeight="1">
      <c r="A406" s="1366" t="s">
        <v>205</v>
      </c>
      <c r="B406" s="1367"/>
      <c r="C406" s="1367"/>
      <c r="D406" s="1367"/>
      <c r="E406" s="1368"/>
      <c r="F406" s="1372">
        <f>SUM(F400+F396+F377+F373+F368+F355+F351+F343+F338+F333+F325+F317+F313+F305+F299+F295+F290+F286+F281+F268+F247+F243++F239+F235+F231+F225+F218+F213+F198+F194+F189+F185+F181+F155+F144+F139+F135+F125+F121+F117+F99+F95+F91+F87+F79+F75+F71+F67+F63+F57+F53+F17+F5++F272+F264+F260+F256+F252+F150+F130+F83+F177+F173+F169+F165+F49+F364+F360+F329+F321+F309+F277)</f>
        <v>14871960</v>
      </c>
    </row>
    <row r="407" spans="1:6" ht="12.75" customHeight="1">
      <c r="A407" s="1369"/>
      <c r="B407" s="1370"/>
      <c r="C407" s="1370"/>
      <c r="D407" s="1370"/>
      <c r="E407" s="1371"/>
      <c r="F407" s="1373"/>
    </row>
  </sheetData>
  <sheetProtection/>
  <mergeCells count="586">
    <mergeCell ref="A276:B276"/>
    <mergeCell ref="C276:E276"/>
    <mergeCell ref="A277:A279"/>
    <mergeCell ref="B277:E279"/>
    <mergeCell ref="F277:F279"/>
    <mergeCell ref="A280:B280"/>
    <mergeCell ref="C280:E280"/>
    <mergeCell ref="C372:E372"/>
    <mergeCell ref="A360:A362"/>
    <mergeCell ref="B360:E362"/>
    <mergeCell ref="F360:F362"/>
    <mergeCell ref="A363:B363"/>
    <mergeCell ref="C363:E363"/>
    <mergeCell ref="F368:F370"/>
    <mergeCell ref="A294:B294"/>
    <mergeCell ref="C294:E294"/>
    <mergeCell ref="A364:A366"/>
    <mergeCell ref="B364:E366"/>
    <mergeCell ref="F364:F366"/>
    <mergeCell ref="A367:B367"/>
    <mergeCell ref="C367:E367"/>
    <mergeCell ref="A359:B359"/>
    <mergeCell ref="C359:E359"/>
    <mergeCell ref="A324:B324"/>
    <mergeCell ref="C324:E324"/>
    <mergeCell ref="A329:A331"/>
    <mergeCell ref="B329:E331"/>
    <mergeCell ref="F329:F331"/>
    <mergeCell ref="A332:B332"/>
    <mergeCell ref="C332:E332"/>
    <mergeCell ref="A325:A327"/>
    <mergeCell ref="B325:E327"/>
    <mergeCell ref="C312:E312"/>
    <mergeCell ref="A321:A323"/>
    <mergeCell ref="B321:E323"/>
    <mergeCell ref="F321:F323"/>
    <mergeCell ref="C316:E316"/>
    <mergeCell ref="A313:A315"/>
    <mergeCell ref="A406:E407"/>
    <mergeCell ref="F406:F407"/>
    <mergeCell ref="C40:E40"/>
    <mergeCell ref="A48:B48"/>
    <mergeCell ref="C48:E48"/>
    <mergeCell ref="A385:B385"/>
    <mergeCell ref="C385:E385"/>
    <mergeCell ref="A386:B386"/>
    <mergeCell ref="C386:E386"/>
    <mergeCell ref="A246:B246"/>
    <mergeCell ref="A1:F1"/>
    <mergeCell ref="A2:F2"/>
    <mergeCell ref="C103:E103"/>
    <mergeCell ref="A104:B104"/>
    <mergeCell ref="C104:E104"/>
    <mergeCell ref="A242:B242"/>
    <mergeCell ref="C242:E242"/>
    <mergeCell ref="A115:B115"/>
    <mergeCell ref="C115:E115"/>
    <mergeCell ref="A44:B44"/>
    <mergeCell ref="C44:E44"/>
    <mergeCell ref="A45:B45"/>
    <mergeCell ref="C45:E45"/>
    <mergeCell ref="B313:E315"/>
    <mergeCell ref="B67:E69"/>
    <mergeCell ref="C246:E246"/>
    <mergeCell ref="A67:A69"/>
    <mergeCell ref="A212:B212"/>
    <mergeCell ref="C212:E212"/>
    <mergeCell ref="A112:B112"/>
    <mergeCell ref="C15:E15"/>
    <mergeCell ref="A16:B16"/>
    <mergeCell ref="A70:B70"/>
    <mergeCell ref="C70:E70"/>
    <mergeCell ref="A13:B13"/>
    <mergeCell ref="C13:E13"/>
    <mergeCell ref="A14:B14"/>
    <mergeCell ref="C14:E14"/>
    <mergeCell ref="A15:B15"/>
    <mergeCell ref="A40:B40"/>
    <mergeCell ref="A393:B393"/>
    <mergeCell ref="C393:E393"/>
    <mergeCell ref="F67:F69"/>
    <mergeCell ref="A405:B405"/>
    <mergeCell ref="C405:E405"/>
    <mergeCell ref="A53:A55"/>
    <mergeCell ref="B53:E55"/>
    <mergeCell ref="F53:F55"/>
    <mergeCell ref="A56:B56"/>
    <mergeCell ref="C56:E56"/>
    <mergeCell ref="A400:A402"/>
    <mergeCell ref="B400:E402"/>
    <mergeCell ref="F400:F402"/>
    <mergeCell ref="A403:B403"/>
    <mergeCell ref="C403:E403"/>
    <mergeCell ref="A395:B395"/>
    <mergeCell ref="C395:E395"/>
    <mergeCell ref="F396:F398"/>
    <mergeCell ref="A399:B399"/>
    <mergeCell ref="C399:E399"/>
    <mergeCell ref="A404:B404"/>
    <mergeCell ref="C404:E404"/>
    <mergeCell ref="A62:B62"/>
    <mergeCell ref="C62:E62"/>
    <mergeCell ref="A46:B46"/>
    <mergeCell ref="C46:E46"/>
    <mergeCell ref="A47:B47"/>
    <mergeCell ref="C47:E47"/>
    <mergeCell ref="A211:B211"/>
    <mergeCell ref="C211:E211"/>
    <mergeCell ref="A39:B39"/>
    <mergeCell ref="C39:E39"/>
    <mergeCell ref="A41:B41"/>
    <mergeCell ref="C41:E41"/>
    <mergeCell ref="A113:B113"/>
    <mergeCell ref="C113:E113"/>
    <mergeCell ref="A42:B42"/>
    <mergeCell ref="C42:E42"/>
    <mergeCell ref="A43:B43"/>
    <mergeCell ref="C43:E43"/>
    <mergeCell ref="A36:B36"/>
    <mergeCell ref="C36:E36"/>
    <mergeCell ref="A37:B37"/>
    <mergeCell ref="C37:E37"/>
    <mergeCell ref="A38:B38"/>
    <mergeCell ref="C38:E38"/>
    <mergeCell ref="C112:E112"/>
    <mergeCell ref="A114:B114"/>
    <mergeCell ref="C114:E114"/>
    <mergeCell ref="A116:B116"/>
    <mergeCell ref="C116:E116"/>
    <mergeCell ref="C210:E210"/>
    <mergeCell ref="C209:E209"/>
    <mergeCell ref="A206:B206"/>
    <mergeCell ref="C204:E204"/>
    <mergeCell ref="C206:E206"/>
    <mergeCell ref="A33:B33"/>
    <mergeCell ref="C33:E33"/>
    <mergeCell ref="A34:B34"/>
    <mergeCell ref="C34:E34"/>
    <mergeCell ref="A35:B35"/>
    <mergeCell ref="C35:E35"/>
    <mergeCell ref="A222:B222"/>
    <mergeCell ref="C222:E222"/>
    <mergeCell ref="A207:B207"/>
    <mergeCell ref="C207:E207"/>
    <mergeCell ref="A208:B208"/>
    <mergeCell ref="C208:E208"/>
    <mergeCell ref="A217:B217"/>
    <mergeCell ref="C217:E217"/>
    <mergeCell ref="A210:B210"/>
    <mergeCell ref="A209:B209"/>
    <mergeCell ref="F213:F215"/>
    <mergeCell ref="A205:B205"/>
    <mergeCell ref="C205:E205"/>
    <mergeCell ref="A224:B224"/>
    <mergeCell ref="C224:E224"/>
    <mergeCell ref="A202:B202"/>
    <mergeCell ref="C202:E202"/>
    <mergeCell ref="A203:B203"/>
    <mergeCell ref="C203:E203"/>
    <mergeCell ref="A204:B204"/>
    <mergeCell ref="A286:A288"/>
    <mergeCell ref="B286:E288"/>
    <mergeCell ref="C308:E308"/>
    <mergeCell ref="B225:E227"/>
    <mergeCell ref="F75:F77"/>
    <mergeCell ref="A78:B78"/>
    <mergeCell ref="C78:E78"/>
    <mergeCell ref="A213:A215"/>
    <mergeCell ref="B213:E215"/>
    <mergeCell ref="F218:F220"/>
    <mergeCell ref="A221:B221"/>
    <mergeCell ref="C221:E221"/>
    <mergeCell ref="A32:B32"/>
    <mergeCell ref="C32:E32"/>
    <mergeCell ref="A111:B111"/>
    <mergeCell ref="C111:E111"/>
    <mergeCell ref="A75:A77"/>
    <mergeCell ref="B75:E77"/>
    <mergeCell ref="A216:B216"/>
    <mergeCell ref="A185:A187"/>
    <mergeCell ref="A31:B31"/>
    <mergeCell ref="C31:E31"/>
    <mergeCell ref="A229:B229"/>
    <mergeCell ref="C229:E229"/>
    <mergeCell ref="A218:A220"/>
    <mergeCell ref="B218:E220"/>
    <mergeCell ref="C216:E216"/>
    <mergeCell ref="A223:B223"/>
    <mergeCell ref="C223:E223"/>
    <mergeCell ref="A66:B66"/>
    <mergeCell ref="B185:E187"/>
    <mergeCell ref="F185:F187"/>
    <mergeCell ref="A63:A65"/>
    <mergeCell ref="B63:E65"/>
    <mergeCell ref="F63:F65"/>
    <mergeCell ref="C66:E66"/>
    <mergeCell ref="C161:E161"/>
    <mergeCell ref="A162:B162"/>
    <mergeCell ref="C162:E162"/>
    <mergeCell ref="A164:B164"/>
    <mergeCell ref="C164:E164"/>
    <mergeCell ref="A110:B110"/>
    <mergeCell ref="C110:E110"/>
    <mergeCell ref="A143:B143"/>
    <mergeCell ref="C143:E143"/>
    <mergeCell ref="A129:B129"/>
    <mergeCell ref="C129:E129"/>
    <mergeCell ref="A135:A137"/>
    <mergeCell ref="B135:E137"/>
    <mergeCell ref="A149:B149"/>
    <mergeCell ref="A181:A183"/>
    <mergeCell ref="B181:E183"/>
    <mergeCell ref="F181:F183"/>
    <mergeCell ref="A184:B184"/>
    <mergeCell ref="C184:E184"/>
    <mergeCell ref="A155:A157"/>
    <mergeCell ref="B155:E157"/>
    <mergeCell ref="F155:F157"/>
    <mergeCell ref="C168:E168"/>
    <mergeCell ref="A173:A175"/>
    <mergeCell ref="F235:F237"/>
    <mergeCell ref="A193:B193"/>
    <mergeCell ref="C193:E193"/>
    <mergeCell ref="F189:F191"/>
    <mergeCell ref="A192:B192"/>
    <mergeCell ref="C192:E192"/>
    <mergeCell ref="A198:A200"/>
    <mergeCell ref="B198:E200"/>
    <mergeCell ref="F198:F200"/>
    <mergeCell ref="A201:B201"/>
    <mergeCell ref="A188:B188"/>
    <mergeCell ref="C188:E188"/>
    <mergeCell ref="A235:A237"/>
    <mergeCell ref="B235:E237"/>
    <mergeCell ref="A158:B158"/>
    <mergeCell ref="C158:E158"/>
    <mergeCell ref="A159:B159"/>
    <mergeCell ref="C159:E159"/>
    <mergeCell ref="A194:A196"/>
    <mergeCell ref="B194:E196"/>
    <mergeCell ref="F135:F137"/>
    <mergeCell ref="A138:B138"/>
    <mergeCell ref="C138:E138"/>
    <mergeCell ref="A139:A141"/>
    <mergeCell ref="B139:E141"/>
    <mergeCell ref="F139:F141"/>
    <mergeCell ref="C147:E147"/>
    <mergeCell ref="F144:F146"/>
    <mergeCell ref="A142:B142"/>
    <mergeCell ref="C142:E142"/>
    <mergeCell ref="A148:B148"/>
    <mergeCell ref="C148:E148"/>
    <mergeCell ref="F194:F196"/>
    <mergeCell ref="A144:A146"/>
    <mergeCell ref="B144:E146"/>
    <mergeCell ref="A160:B160"/>
    <mergeCell ref="C160:E160"/>
    <mergeCell ref="A161:B161"/>
    <mergeCell ref="A172:B172"/>
    <mergeCell ref="C172:E172"/>
    <mergeCell ref="F165:F167"/>
    <mergeCell ref="A168:B168"/>
    <mergeCell ref="A394:B394"/>
    <mergeCell ref="C394:E394"/>
    <mergeCell ref="A189:A191"/>
    <mergeCell ref="B189:E191"/>
    <mergeCell ref="A197:B197"/>
    <mergeCell ref="C197:E197"/>
    <mergeCell ref="C201:E201"/>
    <mergeCell ref="A250:B250"/>
    <mergeCell ref="C250:E250"/>
    <mergeCell ref="A316:B316"/>
    <mergeCell ref="F71:F73"/>
    <mergeCell ref="A74:B74"/>
    <mergeCell ref="C74:E74"/>
    <mergeCell ref="A121:A123"/>
    <mergeCell ref="B121:E123"/>
    <mergeCell ref="F121:F123"/>
    <mergeCell ref="A108:B108"/>
    <mergeCell ref="C108:E108"/>
    <mergeCell ref="A109:B109"/>
    <mergeCell ref="C109:E109"/>
    <mergeCell ref="A290:A292"/>
    <mergeCell ref="B290:E292"/>
    <mergeCell ref="C304:E304"/>
    <mergeCell ref="B305:E307"/>
    <mergeCell ref="A389:B389"/>
    <mergeCell ref="C389:E389"/>
    <mergeCell ref="A317:A319"/>
    <mergeCell ref="B317:E319"/>
    <mergeCell ref="A320:B320"/>
    <mergeCell ref="C320:E320"/>
    <mergeCell ref="A304:B304"/>
    <mergeCell ref="A391:B391"/>
    <mergeCell ref="C391:E391"/>
    <mergeCell ref="A392:B392"/>
    <mergeCell ref="C392:E392"/>
    <mergeCell ref="F317:F319"/>
    <mergeCell ref="A390:B390"/>
    <mergeCell ref="C390:E390"/>
    <mergeCell ref="F355:F357"/>
    <mergeCell ref="C328:E328"/>
    <mergeCell ref="F290:F292"/>
    <mergeCell ref="A293:B293"/>
    <mergeCell ref="C293:E293"/>
    <mergeCell ref="A371:B371"/>
    <mergeCell ref="C371:E371"/>
    <mergeCell ref="A308:B308"/>
    <mergeCell ref="A368:A370"/>
    <mergeCell ref="B368:E370"/>
    <mergeCell ref="A299:A301"/>
    <mergeCell ref="C302:E302"/>
    <mergeCell ref="F286:F288"/>
    <mergeCell ref="A289:B289"/>
    <mergeCell ref="C289:E289"/>
    <mergeCell ref="F351:F353"/>
    <mergeCell ref="A342:B342"/>
    <mergeCell ref="C342:E342"/>
    <mergeCell ref="A343:A345"/>
    <mergeCell ref="B343:E345"/>
    <mergeCell ref="F343:F345"/>
    <mergeCell ref="A346:B346"/>
    <mergeCell ref="A388:B388"/>
    <mergeCell ref="C388:E388"/>
    <mergeCell ref="A381:B381"/>
    <mergeCell ref="C382:E382"/>
    <mergeCell ref="F377:F379"/>
    <mergeCell ref="A380:B380"/>
    <mergeCell ref="C380:E380"/>
    <mergeCell ref="A387:B387"/>
    <mergeCell ref="C387:E387"/>
    <mergeCell ref="A383:B383"/>
    <mergeCell ref="F305:F307"/>
    <mergeCell ref="F313:F315"/>
    <mergeCell ref="F325:F327"/>
    <mergeCell ref="A328:B328"/>
    <mergeCell ref="A348:B348"/>
    <mergeCell ref="C348:E348"/>
    <mergeCell ref="A309:A311"/>
    <mergeCell ref="B309:E311"/>
    <mergeCell ref="F309:F311"/>
    <mergeCell ref="A312:B312"/>
    <mergeCell ref="F295:F297"/>
    <mergeCell ref="A298:B298"/>
    <mergeCell ref="C298:E298"/>
    <mergeCell ref="A347:B347"/>
    <mergeCell ref="C347:E347"/>
    <mergeCell ref="A337:B337"/>
    <mergeCell ref="C337:E337"/>
    <mergeCell ref="B338:E340"/>
    <mergeCell ref="B299:E301"/>
    <mergeCell ref="A303:B303"/>
    <mergeCell ref="C383:E383"/>
    <mergeCell ref="A384:B384"/>
    <mergeCell ref="C384:E384"/>
    <mergeCell ref="A350:B350"/>
    <mergeCell ref="C350:E350"/>
    <mergeCell ref="A354:B354"/>
    <mergeCell ref="A373:A375"/>
    <mergeCell ref="B373:E375"/>
    <mergeCell ref="A377:A379"/>
    <mergeCell ref="B377:E379"/>
    <mergeCell ref="F299:F301"/>
    <mergeCell ref="A349:B349"/>
    <mergeCell ref="A351:A353"/>
    <mergeCell ref="B351:E353"/>
    <mergeCell ref="A333:A335"/>
    <mergeCell ref="B333:E335"/>
    <mergeCell ref="A336:B336"/>
    <mergeCell ref="C336:E336"/>
    <mergeCell ref="A305:A307"/>
    <mergeCell ref="A341:B341"/>
    <mergeCell ref="A225:A227"/>
    <mergeCell ref="A295:A297"/>
    <mergeCell ref="A12:B12"/>
    <mergeCell ref="C12:E12"/>
    <mergeCell ref="A125:A127"/>
    <mergeCell ref="B125:E127"/>
    <mergeCell ref="A30:B30"/>
    <mergeCell ref="C30:E30"/>
    <mergeCell ref="A107:B107"/>
    <mergeCell ref="A120:B120"/>
    <mergeCell ref="A105:B105"/>
    <mergeCell ref="F125:F127"/>
    <mergeCell ref="A128:B128"/>
    <mergeCell ref="C128:E128"/>
    <mergeCell ref="A117:A119"/>
    <mergeCell ref="B117:E119"/>
    <mergeCell ref="F117:F119"/>
    <mergeCell ref="C120:E120"/>
    <mergeCell ref="A124:B124"/>
    <mergeCell ref="C124:E124"/>
    <mergeCell ref="A95:A97"/>
    <mergeCell ref="B95:E97"/>
    <mergeCell ref="A98:B98"/>
    <mergeCell ref="C98:E98"/>
    <mergeCell ref="A71:A73"/>
    <mergeCell ref="B71:E73"/>
    <mergeCell ref="C94:E94"/>
    <mergeCell ref="C86:E86"/>
    <mergeCell ref="C10:E10"/>
    <mergeCell ref="C11:E11"/>
    <mergeCell ref="A8:B8"/>
    <mergeCell ref="A9:B9"/>
    <mergeCell ref="A10:B10"/>
    <mergeCell ref="A11:B11"/>
    <mergeCell ref="A17:A19"/>
    <mergeCell ref="B17:E19"/>
    <mergeCell ref="F5:F7"/>
    <mergeCell ref="F17:F19"/>
    <mergeCell ref="A20:B20"/>
    <mergeCell ref="A21:B21"/>
    <mergeCell ref="B5:E7"/>
    <mergeCell ref="A5:A7"/>
    <mergeCell ref="C8:E8"/>
    <mergeCell ref="C9:E9"/>
    <mergeCell ref="A22:B22"/>
    <mergeCell ref="A23:B23"/>
    <mergeCell ref="A24:B24"/>
    <mergeCell ref="C20:E20"/>
    <mergeCell ref="C21:E21"/>
    <mergeCell ref="C22:E22"/>
    <mergeCell ref="C23:E23"/>
    <mergeCell ref="C24:E24"/>
    <mergeCell ref="A25:B25"/>
    <mergeCell ref="A26:B26"/>
    <mergeCell ref="A27:B27"/>
    <mergeCell ref="A28:B28"/>
    <mergeCell ref="C25:E25"/>
    <mergeCell ref="C26:E26"/>
    <mergeCell ref="C27:E27"/>
    <mergeCell ref="C28:E28"/>
    <mergeCell ref="A57:A59"/>
    <mergeCell ref="B57:E59"/>
    <mergeCell ref="F57:F59"/>
    <mergeCell ref="A60:B60"/>
    <mergeCell ref="C60:E60"/>
    <mergeCell ref="A61:B61"/>
    <mergeCell ref="C61:E61"/>
    <mergeCell ref="F95:F97"/>
    <mergeCell ref="A99:A101"/>
    <mergeCell ref="B99:E101"/>
    <mergeCell ref="F99:F101"/>
    <mergeCell ref="A79:A81"/>
    <mergeCell ref="B79:E81"/>
    <mergeCell ref="A91:A93"/>
    <mergeCell ref="B91:E93"/>
    <mergeCell ref="F91:F93"/>
    <mergeCell ref="A94:B94"/>
    <mergeCell ref="C105:E105"/>
    <mergeCell ref="A102:B102"/>
    <mergeCell ref="C102:E102"/>
    <mergeCell ref="A103:B103"/>
    <mergeCell ref="F225:F227"/>
    <mergeCell ref="A228:B228"/>
    <mergeCell ref="C228:E228"/>
    <mergeCell ref="C107:E107"/>
    <mergeCell ref="A106:B106"/>
    <mergeCell ref="C106:E106"/>
    <mergeCell ref="B268:E270"/>
    <mergeCell ref="F247:F249"/>
    <mergeCell ref="A247:A249"/>
    <mergeCell ref="B247:E249"/>
    <mergeCell ref="B243:E245"/>
    <mergeCell ref="F243:F245"/>
    <mergeCell ref="A243:A245"/>
    <mergeCell ref="F256:F258"/>
    <mergeCell ref="C16:E16"/>
    <mergeCell ref="A396:A398"/>
    <mergeCell ref="B396:E398"/>
    <mergeCell ref="F268:F270"/>
    <mergeCell ref="A271:B271"/>
    <mergeCell ref="C271:E271"/>
    <mergeCell ref="A281:A283"/>
    <mergeCell ref="B281:E283"/>
    <mergeCell ref="F281:F283"/>
    <mergeCell ref="F338:F340"/>
    <mergeCell ref="B295:E297"/>
    <mergeCell ref="C381:E381"/>
    <mergeCell ref="A284:B284"/>
    <mergeCell ref="C284:E284"/>
    <mergeCell ref="A285:B285"/>
    <mergeCell ref="C285:E285"/>
    <mergeCell ref="C341:E341"/>
    <mergeCell ref="A302:B302"/>
    <mergeCell ref="C354:E354"/>
    <mergeCell ref="A355:A357"/>
    <mergeCell ref="B355:E357"/>
    <mergeCell ref="C349:E349"/>
    <mergeCell ref="C346:E346"/>
    <mergeCell ref="A382:B382"/>
    <mergeCell ref="F333:F335"/>
    <mergeCell ref="A338:A340"/>
    <mergeCell ref="F373:F375"/>
    <mergeCell ref="A376:B376"/>
    <mergeCell ref="C376:E376"/>
    <mergeCell ref="A372:B372"/>
    <mergeCell ref="A29:B29"/>
    <mergeCell ref="C29:E29"/>
    <mergeCell ref="A87:A89"/>
    <mergeCell ref="B87:E89"/>
    <mergeCell ref="C303:E303"/>
    <mergeCell ref="A358:B358"/>
    <mergeCell ref="C358:E358"/>
    <mergeCell ref="A256:A258"/>
    <mergeCell ref="B256:E258"/>
    <mergeCell ref="A275:B275"/>
    <mergeCell ref="F87:F89"/>
    <mergeCell ref="A90:B90"/>
    <mergeCell ref="C90:E90"/>
    <mergeCell ref="F79:F81"/>
    <mergeCell ref="A82:B82"/>
    <mergeCell ref="C82:E82"/>
    <mergeCell ref="A83:A85"/>
    <mergeCell ref="B83:E85"/>
    <mergeCell ref="F83:F85"/>
    <mergeCell ref="A86:B86"/>
    <mergeCell ref="A130:A132"/>
    <mergeCell ref="B130:E132"/>
    <mergeCell ref="F130:F132"/>
    <mergeCell ref="A133:B133"/>
    <mergeCell ref="C133:E133"/>
    <mergeCell ref="A180:B180"/>
    <mergeCell ref="C180:E180"/>
    <mergeCell ref="A150:A152"/>
    <mergeCell ref="C149:E149"/>
    <mergeCell ref="A147:B147"/>
    <mergeCell ref="C275:E275"/>
    <mergeCell ref="F272:F274"/>
    <mergeCell ref="B272:E274"/>
    <mergeCell ref="A272:A274"/>
    <mergeCell ref="A264:A266"/>
    <mergeCell ref="B264:E266"/>
    <mergeCell ref="F264:F266"/>
    <mergeCell ref="A267:B267"/>
    <mergeCell ref="C267:E267"/>
    <mergeCell ref="A268:A270"/>
    <mergeCell ref="A263:B263"/>
    <mergeCell ref="C263:E263"/>
    <mergeCell ref="A252:A254"/>
    <mergeCell ref="B252:E254"/>
    <mergeCell ref="F252:F254"/>
    <mergeCell ref="A255:B255"/>
    <mergeCell ref="C255:E255"/>
    <mergeCell ref="A259:B259"/>
    <mergeCell ref="C259:E259"/>
    <mergeCell ref="A163:B163"/>
    <mergeCell ref="C163:E163"/>
    <mergeCell ref="B169:E171"/>
    <mergeCell ref="A260:A262"/>
    <mergeCell ref="B260:E262"/>
    <mergeCell ref="F260:F262"/>
    <mergeCell ref="C238:E238"/>
    <mergeCell ref="A231:A233"/>
    <mergeCell ref="B231:E233"/>
    <mergeCell ref="F231:F233"/>
    <mergeCell ref="F239:F241"/>
    <mergeCell ref="A238:B238"/>
    <mergeCell ref="B173:E175"/>
    <mergeCell ref="B150:E152"/>
    <mergeCell ref="F150:F152"/>
    <mergeCell ref="A153:B153"/>
    <mergeCell ref="C153:E153"/>
    <mergeCell ref="A177:A179"/>
    <mergeCell ref="B177:E179"/>
    <mergeCell ref="F177:F179"/>
    <mergeCell ref="A165:A167"/>
    <mergeCell ref="B165:E167"/>
    <mergeCell ref="A251:B251"/>
    <mergeCell ref="C251:E251"/>
    <mergeCell ref="A239:A241"/>
    <mergeCell ref="B239:E241"/>
    <mergeCell ref="A230:B230"/>
    <mergeCell ref="C230:E230"/>
    <mergeCell ref="A234:B234"/>
    <mergeCell ref="C234:E234"/>
    <mergeCell ref="F173:F175"/>
    <mergeCell ref="A176:B176"/>
    <mergeCell ref="C176:E176"/>
    <mergeCell ref="A49:A51"/>
    <mergeCell ref="B49:E51"/>
    <mergeCell ref="F49:F51"/>
    <mergeCell ref="A52:B52"/>
    <mergeCell ref="C52:E52"/>
    <mergeCell ref="A169:A171"/>
    <mergeCell ref="F169:F171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4">
      <selection activeCell="A75" sqref="A75:F76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365" t="s">
        <v>1118</v>
      </c>
      <c r="B1" s="1365"/>
      <c r="C1" s="1365"/>
      <c r="D1" s="1365"/>
      <c r="E1" s="1365"/>
      <c r="F1" s="1365"/>
    </row>
    <row r="2" spans="1:6" ht="12">
      <c r="A2" s="1365" t="s">
        <v>1119</v>
      </c>
      <c r="B2" s="1365"/>
      <c r="C2" s="1365"/>
      <c r="D2" s="1365"/>
      <c r="E2" s="1365"/>
      <c r="F2" s="1365"/>
    </row>
    <row r="5" spans="1:6" ht="12">
      <c r="A5" s="1343" t="s">
        <v>948</v>
      </c>
      <c r="B5" s="1344" t="s">
        <v>949</v>
      </c>
      <c r="C5" s="1344"/>
      <c r="D5" s="1344"/>
      <c r="E5" s="1344"/>
      <c r="F5" s="1336">
        <f>SUM(F8:F26)</f>
        <v>742964</v>
      </c>
    </row>
    <row r="6" spans="1:6" ht="12">
      <c r="A6" s="1343"/>
      <c r="B6" s="1344"/>
      <c r="C6" s="1344"/>
      <c r="D6" s="1344"/>
      <c r="E6" s="1344"/>
      <c r="F6" s="1337"/>
    </row>
    <row r="7" spans="1:6" ht="12">
      <c r="A7" s="1343"/>
      <c r="B7" s="1344"/>
      <c r="C7" s="1344"/>
      <c r="D7" s="1344"/>
      <c r="E7" s="1344"/>
      <c r="F7" s="1338"/>
    </row>
    <row r="8" spans="1:6" ht="13.5">
      <c r="A8" s="1364">
        <v>1071</v>
      </c>
      <c r="B8" s="1364"/>
      <c r="C8" s="1361" t="s">
        <v>1154</v>
      </c>
      <c r="D8" s="1362"/>
      <c r="E8" s="1363"/>
      <c r="F8" s="1037">
        <f>SUM('1b.mell '!D29)</f>
        <v>7000</v>
      </c>
    </row>
    <row r="9" spans="1:6" ht="13.5">
      <c r="A9" s="1364">
        <v>1074</v>
      </c>
      <c r="B9" s="1364"/>
      <c r="C9" s="1361" t="s">
        <v>1093</v>
      </c>
      <c r="D9" s="1362"/>
      <c r="E9" s="1363"/>
      <c r="F9" s="1037">
        <f>SUM('1b.mell '!D31)</f>
        <v>4000</v>
      </c>
    </row>
    <row r="10" spans="1:6" ht="13.5">
      <c r="A10" s="1364">
        <v>1078</v>
      </c>
      <c r="B10" s="1364"/>
      <c r="C10" s="1361" t="s">
        <v>1095</v>
      </c>
      <c r="D10" s="1362"/>
      <c r="E10" s="1363"/>
      <c r="F10" s="1037">
        <f>SUM('1b.mell '!D35)</f>
        <v>7500</v>
      </c>
    </row>
    <row r="11" spans="1:6" ht="13.5">
      <c r="A11" s="1364">
        <v>1093</v>
      </c>
      <c r="B11" s="1364"/>
      <c r="C11" s="1361" t="s">
        <v>1102</v>
      </c>
      <c r="D11" s="1362"/>
      <c r="E11" s="1363"/>
      <c r="F11" s="1037">
        <f>SUM('1b.mell '!D45)</f>
        <v>15000</v>
      </c>
    </row>
    <row r="12" spans="1:6" ht="13.5">
      <c r="A12" s="1364">
        <v>1101</v>
      </c>
      <c r="B12" s="1364"/>
      <c r="C12" s="1361" t="s">
        <v>1107</v>
      </c>
      <c r="D12" s="1362"/>
      <c r="E12" s="1363"/>
      <c r="F12" s="1037">
        <f>SUM('1b.mell '!D52)</f>
        <v>14000</v>
      </c>
    </row>
    <row r="13" spans="1:6" ht="13.5">
      <c r="A13" s="1364">
        <v>1121</v>
      </c>
      <c r="B13" s="1364"/>
      <c r="C13" s="1361" t="s">
        <v>1110</v>
      </c>
      <c r="D13" s="1362"/>
      <c r="E13" s="1363"/>
      <c r="F13" s="1037">
        <f>SUM('1b.mell '!D58)</f>
        <v>39150</v>
      </c>
    </row>
    <row r="14" spans="1:6" ht="13.5">
      <c r="A14" s="1364">
        <v>1122</v>
      </c>
      <c r="B14" s="1364"/>
      <c r="C14" s="1361" t="s">
        <v>1137</v>
      </c>
      <c r="D14" s="1362"/>
      <c r="E14" s="1363"/>
      <c r="F14" s="1037">
        <f>SUM('1b.mell '!D59)</f>
        <v>216000</v>
      </c>
    </row>
    <row r="15" spans="1:6" ht="13.5">
      <c r="A15" s="1364">
        <v>1123</v>
      </c>
      <c r="B15" s="1364"/>
      <c r="C15" s="1361" t="s">
        <v>1138</v>
      </c>
      <c r="D15" s="1362"/>
      <c r="E15" s="1363"/>
      <c r="F15" s="1037">
        <f>SUM('1b.mell '!D60)</f>
        <v>146205</v>
      </c>
    </row>
    <row r="16" spans="1:6" ht="13.5">
      <c r="A16" s="1364">
        <v>1141</v>
      </c>
      <c r="B16" s="1364"/>
      <c r="C16" s="1361" t="s">
        <v>1139</v>
      </c>
      <c r="D16" s="1362"/>
      <c r="E16" s="1363"/>
      <c r="F16" s="1037">
        <f>SUM('1b.mell '!D65)</f>
        <v>40000</v>
      </c>
    </row>
    <row r="17" spans="1:6" ht="13.5">
      <c r="A17" s="1364">
        <v>1150</v>
      </c>
      <c r="B17" s="1364"/>
      <c r="C17" s="1361" t="s">
        <v>306</v>
      </c>
      <c r="D17" s="1362"/>
      <c r="E17" s="1363"/>
      <c r="F17" s="1037">
        <f>SUM('1b.mell '!D66)</f>
        <v>10000</v>
      </c>
    </row>
    <row r="18" spans="1:6" ht="13.5">
      <c r="A18" s="1364">
        <v>1200</v>
      </c>
      <c r="B18" s="1364"/>
      <c r="C18" s="1361" t="s">
        <v>1146</v>
      </c>
      <c r="D18" s="1362"/>
      <c r="E18" s="1363"/>
      <c r="F18" s="1037">
        <f>SUM('1b.mell '!D93)</f>
        <v>40000</v>
      </c>
    </row>
    <row r="19" spans="1:6" ht="13.5">
      <c r="A19" s="1364">
        <v>1241</v>
      </c>
      <c r="B19" s="1364"/>
      <c r="C19" s="1361" t="s">
        <v>1102</v>
      </c>
      <c r="D19" s="1362"/>
      <c r="E19" s="1363"/>
      <c r="F19" s="1037">
        <f>SUM('1b.mell '!D118)</f>
        <v>7000</v>
      </c>
    </row>
    <row r="20" spans="1:6" ht="13.5">
      <c r="A20" s="1364">
        <v>1250</v>
      </c>
      <c r="B20" s="1364"/>
      <c r="C20" s="1361" t="s">
        <v>299</v>
      </c>
      <c r="D20" s="1362"/>
      <c r="E20" s="1363"/>
      <c r="F20" s="1037">
        <f>SUM('1b.mell '!D120)</f>
        <v>15000</v>
      </c>
    </row>
    <row r="21" spans="1:6" ht="13.5">
      <c r="A21" s="1364">
        <v>1260</v>
      </c>
      <c r="B21" s="1364"/>
      <c r="C21" s="1361" t="s">
        <v>303</v>
      </c>
      <c r="D21" s="1362"/>
      <c r="E21" s="1363"/>
      <c r="F21" s="1037">
        <f>SUM('1b.mell '!D122)</f>
        <v>5940</v>
      </c>
    </row>
    <row r="22" spans="1:6" ht="13.5">
      <c r="A22" s="1364">
        <v>1262</v>
      </c>
      <c r="B22" s="1364"/>
      <c r="C22" s="1361" t="s">
        <v>1150</v>
      </c>
      <c r="D22" s="1362"/>
      <c r="E22" s="1363"/>
      <c r="F22" s="1037">
        <f>SUM('1b.mell '!D124)</f>
        <v>200</v>
      </c>
    </row>
    <row r="23" spans="1:6" ht="13.5">
      <c r="A23" s="1364">
        <v>1411</v>
      </c>
      <c r="B23" s="1364"/>
      <c r="C23" s="1361" t="s">
        <v>1102</v>
      </c>
      <c r="D23" s="1362"/>
      <c r="E23" s="1363"/>
      <c r="F23" s="1037">
        <f>SUM('1b.mell '!D198)</f>
        <v>45704</v>
      </c>
    </row>
    <row r="24" spans="1:6" ht="13.5">
      <c r="A24" s="1364">
        <v>1420</v>
      </c>
      <c r="B24" s="1364"/>
      <c r="C24" s="1361" t="s">
        <v>299</v>
      </c>
      <c r="D24" s="1362"/>
      <c r="E24" s="1363"/>
      <c r="F24" s="1037">
        <f>SUM('1b.mell '!D200)</f>
        <v>31785</v>
      </c>
    </row>
    <row r="25" spans="1:6" ht="13.5">
      <c r="A25" s="1364">
        <v>1422</v>
      </c>
      <c r="B25" s="1364"/>
      <c r="C25" s="1361" t="s">
        <v>1153</v>
      </c>
      <c r="D25" s="1362"/>
      <c r="E25" s="1363"/>
      <c r="F25" s="1037">
        <f>SUM('1b.mell '!D202)</f>
        <v>91280</v>
      </c>
    </row>
    <row r="26" spans="1:6" ht="13.5">
      <c r="A26" s="1364">
        <v>1425</v>
      </c>
      <c r="B26" s="1364"/>
      <c r="C26" s="1361" t="s">
        <v>306</v>
      </c>
      <c r="D26" s="1362"/>
      <c r="E26" s="1363"/>
      <c r="F26" s="1037">
        <f>SUM('1b.mell '!D205)</f>
        <v>7200</v>
      </c>
    </row>
    <row r="27" spans="1:6" ht="18" customHeight="1">
      <c r="A27" s="1343" t="s">
        <v>1085</v>
      </c>
      <c r="B27" s="1344" t="s">
        <v>1101</v>
      </c>
      <c r="C27" s="1344"/>
      <c r="D27" s="1344"/>
      <c r="E27" s="1344"/>
      <c r="F27" s="1336">
        <f>SUM(F30:F36)</f>
        <v>7230759</v>
      </c>
    </row>
    <row r="28" spans="1:6" ht="18.75" customHeight="1">
      <c r="A28" s="1343"/>
      <c r="B28" s="1344"/>
      <c r="C28" s="1344"/>
      <c r="D28" s="1344"/>
      <c r="E28" s="1344"/>
      <c r="F28" s="1337"/>
    </row>
    <row r="29" spans="1:6" ht="21.75" customHeight="1">
      <c r="A29" s="1343"/>
      <c r="B29" s="1344"/>
      <c r="C29" s="1344"/>
      <c r="D29" s="1344"/>
      <c r="E29" s="1344"/>
      <c r="F29" s="1338"/>
    </row>
    <row r="30" spans="1:6" ht="13.5">
      <c r="A30" s="1364">
        <v>1041</v>
      </c>
      <c r="B30" s="1364"/>
      <c r="C30" s="1361" t="s">
        <v>660</v>
      </c>
      <c r="D30" s="1362"/>
      <c r="E30" s="1363"/>
      <c r="F30" s="1037">
        <f>SUM('1b.mell '!D22)</f>
        <v>2800000</v>
      </c>
    </row>
    <row r="31" spans="1:6" ht="13.5">
      <c r="A31" s="1364">
        <v>1042</v>
      </c>
      <c r="B31" s="1364"/>
      <c r="C31" s="1361" t="s">
        <v>663</v>
      </c>
      <c r="D31" s="1362"/>
      <c r="E31" s="1363"/>
      <c r="F31" s="1037">
        <f>SUM('1b.mell '!D23)</f>
        <v>450000</v>
      </c>
    </row>
    <row r="32" spans="1:6" ht="13.5">
      <c r="A32" s="1364">
        <v>1051</v>
      </c>
      <c r="B32" s="1364"/>
      <c r="C32" s="1361" t="s">
        <v>1086</v>
      </c>
      <c r="D32" s="1362"/>
      <c r="E32" s="1363"/>
      <c r="F32" s="1037">
        <f>SUM('1b.mell '!D25)</f>
        <v>3698023</v>
      </c>
    </row>
    <row r="33" spans="1:6" ht="13.5">
      <c r="A33" s="1364">
        <v>1052</v>
      </c>
      <c r="B33" s="1364"/>
      <c r="C33" s="1361" t="s">
        <v>1088</v>
      </c>
      <c r="D33" s="1362"/>
      <c r="E33" s="1363"/>
      <c r="F33" s="1037">
        <f>SUM('1b.mell '!D26)</f>
        <v>170000</v>
      </c>
    </row>
    <row r="34" spans="1:6" ht="13.5">
      <c r="A34" s="1364">
        <v>1053</v>
      </c>
      <c r="B34" s="1364"/>
      <c r="C34" s="1361" t="s">
        <v>1087</v>
      </c>
      <c r="D34" s="1362"/>
      <c r="E34" s="1363"/>
      <c r="F34" s="1037">
        <f>SUM('1b.mell '!D27)</f>
        <v>75000</v>
      </c>
    </row>
    <row r="35" spans="1:6" ht="13.5">
      <c r="A35" s="1364">
        <v>1075</v>
      </c>
      <c r="B35" s="1364"/>
      <c r="C35" s="1361" t="s">
        <v>1089</v>
      </c>
      <c r="D35" s="1362"/>
      <c r="E35" s="1363"/>
      <c r="F35" s="1037">
        <f>SUM('1b.mell '!D32)</f>
        <v>20000</v>
      </c>
    </row>
    <row r="36" spans="1:6" ht="13.5">
      <c r="A36" s="1364">
        <v>1076</v>
      </c>
      <c r="B36" s="1364"/>
      <c r="C36" s="1361" t="s">
        <v>1090</v>
      </c>
      <c r="D36" s="1362"/>
      <c r="E36" s="1363"/>
      <c r="F36" s="1037">
        <f>SUM('1b.mell '!D33)</f>
        <v>17736</v>
      </c>
    </row>
    <row r="37" spans="1:6" ht="12">
      <c r="A37" s="1343" t="s">
        <v>950</v>
      </c>
      <c r="B37" s="1344" t="s">
        <v>951</v>
      </c>
      <c r="C37" s="1344"/>
      <c r="D37" s="1344"/>
      <c r="E37" s="1344"/>
      <c r="F37" s="1336">
        <f>SUM(F40:F52)</f>
        <v>3782095</v>
      </c>
    </row>
    <row r="38" spans="1:6" ht="12">
      <c r="A38" s="1343"/>
      <c r="B38" s="1344"/>
      <c r="C38" s="1344"/>
      <c r="D38" s="1344"/>
      <c r="E38" s="1344"/>
      <c r="F38" s="1337"/>
    </row>
    <row r="39" spans="1:6" ht="12">
      <c r="A39" s="1356"/>
      <c r="B39" s="1344"/>
      <c r="C39" s="1344"/>
      <c r="D39" s="1344"/>
      <c r="E39" s="1344"/>
      <c r="F39" s="1338"/>
    </row>
    <row r="40" spans="1:6" ht="13.5">
      <c r="A40" s="1364">
        <v>1091</v>
      </c>
      <c r="B40" s="1364"/>
      <c r="C40" s="1361" t="s">
        <v>1099</v>
      </c>
      <c r="D40" s="1362"/>
      <c r="E40" s="1363"/>
      <c r="F40" s="1037">
        <f>SUM('1b.mell '!D43)</f>
        <v>100000</v>
      </c>
    </row>
    <row r="41" spans="1:6" ht="13.5">
      <c r="A41" s="1364">
        <v>1094</v>
      </c>
      <c r="B41" s="1364"/>
      <c r="C41" s="1361" t="s">
        <v>1103</v>
      </c>
      <c r="D41" s="1362"/>
      <c r="E41" s="1363"/>
      <c r="F41" s="1037">
        <f>SUM('1b.mell '!D46)</f>
        <v>15000</v>
      </c>
    </row>
    <row r="42" spans="1:6" ht="13.5">
      <c r="A42" s="1364">
        <v>1095</v>
      </c>
      <c r="B42" s="1364"/>
      <c r="C42" s="1361" t="s">
        <v>1104</v>
      </c>
      <c r="D42" s="1362"/>
      <c r="E42" s="1363"/>
      <c r="F42" s="1037">
        <f>SUM('1b.mell '!D47)</f>
        <v>320000</v>
      </c>
    </row>
    <row r="43" spans="1:6" ht="13.5">
      <c r="A43" s="1364">
        <v>1096</v>
      </c>
      <c r="B43" s="1364"/>
      <c r="C43" s="1361" t="s">
        <v>668</v>
      </c>
      <c r="D43" s="1362"/>
      <c r="E43" s="1363"/>
      <c r="F43" s="1037">
        <f>SUM('1b.mell '!D48)</f>
        <v>350000</v>
      </c>
    </row>
    <row r="44" spans="1:6" ht="13.5">
      <c r="A44" s="1364">
        <v>1097</v>
      </c>
      <c r="B44" s="1364"/>
      <c r="C44" s="1361" t="s">
        <v>1105</v>
      </c>
      <c r="D44" s="1362"/>
      <c r="E44" s="1363"/>
      <c r="F44" s="1037">
        <f>SUM('1b.mell '!D49)</f>
        <v>1000</v>
      </c>
    </row>
    <row r="45" spans="1:6" ht="13.5">
      <c r="A45" s="1364">
        <v>1102</v>
      </c>
      <c r="B45" s="1364"/>
      <c r="C45" s="1361" t="s">
        <v>1108</v>
      </c>
      <c r="D45" s="1362"/>
      <c r="E45" s="1363"/>
      <c r="F45" s="1037">
        <f>SUM('1b.mell '!D53)</f>
        <v>136000</v>
      </c>
    </row>
    <row r="46" spans="1:6" ht="13.5">
      <c r="A46" s="1364">
        <v>1174</v>
      </c>
      <c r="B46" s="1364"/>
      <c r="C46" s="1361" t="s">
        <v>1140</v>
      </c>
      <c r="D46" s="1362"/>
      <c r="E46" s="1363"/>
      <c r="F46" s="1037">
        <f>SUM('1b.mell '!D77)</f>
        <v>311000</v>
      </c>
    </row>
    <row r="47" spans="1:6" ht="13.5">
      <c r="A47" s="1364">
        <v>1181</v>
      </c>
      <c r="B47" s="1364"/>
      <c r="C47" s="1361" t="s">
        <v>1141</v>
      </c>
      <c r="D47" s="1362"/>
      <c r="E47" s="1363"/>
      <c r="F47" s="1037">
        <f>SUM('1b.mell '!D80)</f>
        <v>590535</v>
      </c>
    </row>
    <row r="48" spans="1:6" ht="13.5">
      <c r="A48" s="1364">
        <v>1182</v>
      </c>
      <c r="B48" s="1364"/>
      <c r="C48" s="1361" t="s">
        <v>1142</v>
      </c>
      <c r="D48" s="1362"/>
      <c r="E48" s="1363"/>
      <c r="F48" s="1037">
        <f>SUM('1b.mell '!D81)</f>
        <v>900000</v>
      </c>
    </row>
    <row r="49" spans="1:6" ht="13.5">
      <c r="A49" s="1364">
        <v>1193</v>
      </c>
      <c r="B49" s="1364"/>
      <c r="C49" s="1361" t="s">
        <v>1143</v>
      </c>
      <c r="D49" s="1362"/>
      <c r="E49" s="1363"/>
      <c r="F49" s="1037">
        <f>SUM('1b.mell '!D89)</f>
        <v>497050</v>
      </c>
    </row>
    <row r="50" spans="1:6" ht="13.5">
      <c r="A50" s="1364">
        <v>1194</v>
      </c>
      <c r="B50" s="1364"/>
      <c r="C50" s="1361" t="s">
        <v>1145</v>
      </c>
      <c r="D50" s="1362"/>
      <c r="E50" s="1363"/>
      <c r="F50" s="1037">
        <f>SUM('1b.mell '!D90)</f>
        <v>150000</v>
      </c>
    </row>
    <row r="51" spans="1:6" ht="13.5">
      <c r="A51" s="1364">
        <v>1195</v>
      </c>
      <c r="B51" s="1364"/>
      <c r="C51" s="1361" t="s">
        <v>1144</v>
      </c>
      <c r="D51" s="1362"/>
      <c r="E51" s="1363"/>
      <c r="F51" s="1037">
        <f>SUM('1b.mell '!D91)</f>
        <v>350000</v>
      </c>
    </row>
    <row r="52" spans="1:6" ht="13.5">
      <c r="A52" s="1364">
        <v>1412</v>
      </c>
      <c r="B52" s="1364"/>
      <c r="C52" s="1361" t="s">
        <v>1103</v>
      </c>
      <c r="D52" s="1362"/>
      <c r="E52" s="1363"/>
      <c r="F52" s="1037">
        <f>SUM('1b.mell '!D199)</f>
        <v>61510</v>
      </c>
    </row>
    <row r="53" spans="1:6" ht="12">
      <c r="A53" s="1343" t="s">
        <v>1135</v>
      </c>
      <c r="B53" s="1344" t="s">
        <v>1136</v>
      </c>
      <c r="C53" s="1344"/>
      <c r="D53" s="1344"/>
      <c r="E53" s="1344"/>
      <c r="F53" s="1336">
        <f>SUM(F56)</f>
        <v>1354090</v>
      </c>
    </row>
    <row r="54" spans="1:6" ht="12">
      <c r="A54" s="1343"/>
      <c r="B54" s="1344"/>
      <c r="C54" s="1344"/>
      <c r="D54" s="1344"/>
      <c r="E54" s="1344"/>
      <c r="F54" s="1337"/>
    </row>
    <row r="55" spans="1:6" ht="12">
      <c r="A55" s="1356"/>
      <c r="B55" s="1344"/>
      <c r="C55" s="1344"/>
      <c r="D55" s="1344"/>
      <c r="E55" s="1344"/>
      <c r="F55" s="1338"/>
    </row>
    <row r="56" spans="1:6" ht="13.5">
      <c r="A56" s="1364">
        <v>1010</v>
      </c>
      <c r="B56" s="1364"/>
      <c r="C56" s="1361" t="s">
        <v>281</v>
      </c>
      <c r="D56" s="1362"/>
      <c r="E56" s="1363"/>
      <c r="F56" s="1037">
        <f>SUM('1b.mell '!D10)</f>
        <v>1354090</v>
      </c>
    </row>
    <row r="57" spans="1:6" ht="12">
      <c r="A57" s="1343" t="s">
        <v>1147</v>
      </c>
      <c r="B57" s="1344" t="s">
        <v>1148</v>
      </c>
      <c r="C57" s="1344"/>
      <c r="D57" s="1344"/>
      <c r="E57" s="1344"/>
      <c r="F57" s="1336">
        <f>SUM(F60:F60)</f>
        <v>586993</v>
      </c>
    </row>
    <row r="58" spans="1:6" ht="12">
      <c r="A58" s="1343"/>
      <c r="B58" s="1344"/>
      <c r="C58" s="1344"/>
      <c r="D58" s="1344"/>
      <c r="E58" s="1344"/>
      <c r="F58" s="1337"/>
    </row>
    <row r="59" spans="1:6" ht="12">
      <c r="A59" s="1356"/>
      <c r="B59" s="1344"/>
      <c r="C59" s="1344"/>
      <c r="D59" s="1344"/>
      <c r="E59" s="1344"/>
      <c r="F59" s="1338"/>
    </row>
    <row r="60" spans="1:6" ht="13.5">
      <c r="A60" s="1364">
        <v>1221</v>
      </c>
      <c r="B60" s="1364"/>
      <c r="C60" s="1361" t="s">
        <v>1149</v>
      </c>
      <c r="D60" s="1362"/>
      <c r="E60" s="1363"/>
      <c r="F60" s="1037">
        <f>SUM('1b.mell '!D107)</f>
        <v>586993</v>
      </c>
    </row>
    <row r="61" spans="1:6" ht="12">
      <c r="A61" s="1343" t="s">
        <v>955</v>
      </c>
      <c r="B61" s="1344" t="s">
        <v>956</v>
      </c>
      <c r="C61" s="1344"/>
      <c r="D61" s="1344"/>
      <c r="E61" s="1344"/>
      <c r="F61" s="1336">
        <f>SUM(F64:F70)</f>
        <v>952500</v>
      </c>
    </row>
    <row r="62" spans="1:6" ht="12">
      <c r="A62" s="1343"/>
      <c r="B62" s="1344"/>
      <c r="C62" s="1344"/>
      <c r="D62" s="1344"/>
      <c r="E62" s="1344"/>
      <c r="F62" s="1337"/>
    </row>
    <row r="63" spans="1:6" ht="12">
      <c r="A63" s="1343"/>
      <c r="B63" s="1344"/>
      <c r="C63" s="1344"/>
      <c r="D63" s="1344"/>
      <c r="E63" s="1344"/>
      <c r="F63" s="1338"/>
    </row>
    <row r="64" spans="1:6" ht="13.5">
      <c r="A64" s="1364">
        <v>1077</v>
      </c>
      <c r="B64" s="1364"/>
      <c r="C64" s="1361" t="s">
        <v>1094</v>
      </c>
      <c r="D64" s="1362"/>
      <c r="E64" s="1363"/>
      <c r="F64" s="1037">
        <f>SUM('1b.mell '!D34)</f>
        <v>222000</v>
      </c>
    </row>
    <row r="65" spans="1:6" ht="13.5">
      <c r="A65" s="1364">
        <v>1079</v>
      </c>
      <c r="B65" s="1364"/>
      <c r="C65" s="1361" t="s">
        <v>1096</v>
      </c>
      <c r="D65" s="1362"/>
      <c r="E65" s="1363"/>
      <c r="F65" s="1037">
        <f>SUM('1b.mell '!D36)</f>
        <v>90000</v>
      </c>
    </row>
    <row r="66" spans="1:6" ht="13.5">
      <c r="A66" s="1364">
        <v>1080</v>
      </c>
      <c r="B66" s="1364"/>
      <c r="C66" s="1361" t="s">
        <v>1097</v>
      </c>
      <c r="D66" s="1362"/>
      <c r="E66" s="1363"/>
      <c r="F66" s="1037">
        <f>SUM('1b.mell '!D37)</f>
        <v>30000</v>
      </c>
    </row>
    <row r="67" spans="1:6" ht="13.5">
      <c r="A67" s="1364">
        <v>1082</v>
      </c>
      <c r="B67" s="1364"/>
      <c r="C67" s="1361" t="s">
        <v>1098</v>
      </c>
      <c r="D67" s="1362"/>
      <c r="E67" s="1363"/>
      <c r="F67" s="1037">
        <f>SUM('1b.mell '!D39)</f>
        <v>64000</v>
      </c>
    </row>
    <row r="68" spans="1:6" ht="13.5">
      <c r="A68" s="1364">
        <v>1092</v>
      </c>
      <c r="B68" s="1364"/>
      <c r="C68" s="1361" t="s">
        <v>1100</v>
      </c>
      <c r="D68" s="1362"/>
      <c r="E68" s="1363"/>
      <c r="F68" s="1037">
        <f>SUM('1b.mell '!D44)</f>
        <v>466500</v>
      </c>
    </row>
    <row r="69" spans="1:6" ht="13.5">
      <c r="A69" s="1364">
        <v>1098</v>
      </c>
      <c r="B69" s="1364"/>
      <c r="C69" s="1361" t="s">
        <v>1106</v>
      </c>
      <c r="D69" s="1362"/>
      <c r="E69" s="1363"/>
      <c r="F69" s="1037">
        <f>SUM('1b.mell '!D50)</f>
        <v>5000</v>
      </c>
    </row>
    <row r="70" spans="1:6" ht="13.5">
      <c r="A70" s="1364">
        <v>1103</v>
      </c>
      <c r="B70" s="1364"/>
      <c r="C70" s="1361" t="s">
        <v>1109</v>
      </c>
      <c r="D70" s="1362"/>
      <c r="E70" s="1363"/>
      <c r="F70" s="1037">
        <f>SUM('1b.mell '!D54)</f>
        <v>75000</v>
      </c>
    </row>
    <row r="71" spans="1:6" ht="12">
      <c r="A71" s="1343" t="s">
        <v>1151</v>
      </c>
      <c r="B71" s="1344" t="s">
        <v>1152</v>
      </c>
      <c r="C71" s="1344"/>
      <c r="D71" s="1344"/>
      <c r="E71" s="1344"/>
      <c r="F71" s="1336">
        <f>SUM(F74)</f>
        <v>222559</v>
      </c>
    </row>
    <row r="72" spans="1:6" ht="12">
      <c r="A72" s="1343"/>
      <c r="B72" s="1344"/>
      <c r="C72" s="1344"/>
      <c r="D72" s="1344"/>
      <c r="E72" s="1344"/>
      <c r="F72" s="1337"/>
    </row>
    <row r="73" spans="1:6" ht="12">
      <c r="A73" s="1343"/>
      <c r="B73" s="1344"/>
      <c r="C73" s="1344"/>
      <c r="D73" s="1344"/>
      <c r="E73" s="1344"/>
      <c r="F73" s="1338"/>
    </row>
    <row r="74" spans="1:6" ht="13.5">
      <c r="A74" s="1364">
        <v>1421</v>
      </c>
      <c r="B74" s="1364"/>
      <c r="C74" s="1361" t="s">
        <v>302</v>
      </c>
      <c r="D74" s="1362"/>
      <c r="E74" s="1363"/>
      <c r="F74" s="1037">
        <f>SUM('1b.mell '!D201)</f>
        <v>222559</v>
      </c>
    </row>
    <row r="75" spans="1:6" ht="12">
      <c r="A75" s="1374" t="s">
        <v>205</v>
      </c>
      <c r="B75" s="1375"/>
      <c r="C75" s="1375"/>
      <c r="D75" s="1375"/>
      <c r="E75" s="1375"/>
      <c r="F75" s="1372">
        <f>SUM(F71+F61+F57+F53+F37+F27+F5)</f>
        <v>14871960</v>
      </c>
    </row>
    <row r="76" spans="1:6" ht="12">
      <c r="A76" s="1376"/>
      <c r="B76" s="1377"/>
      <c r="C76" s="1377"/>
      <c r="D76" s="1377"/>
      <c r="E76" s="1377"/>
      <c r="F76" s="1378"/>
    </row>
  </sheetData>
  <sheetProtection/>
  <mergeCells count="123">
    <mergeCell ref="A75:E76"/>
    <mergeCell ref="F75:F76"/>
    <mergeCell ref="A17:B17"/>
    <mergeCell ref="C17:E17"/>
    <mergeCell ref="A8:B8"/>
    <mergeCell ref="C8:E8"/>
    <mergeCell ref="A52:B52"/>
    <mergeCell ref="C52:E52"/>
    <mergeCell ref="A25:B25"/>
    <mergeCell ref="C25:E25"/>
    <mergeCell ref="A71:A73"/>
    <mergeCell ref="B71:E73"/>
    <mergeCell ref="F71:F73"/>
    <mergeCell ref="A74:B74"/>
    <mergeCell ref="C74:E74"/>
    <mergeCell ref="A57:A59"/>
    <mergeCell ref="B57:E59"/>
    <mergeCell ref="F57:F59"/>
    <mergeCell ref="A60:B60"/>
    <mergeCell ref="C60:E60"/>
    <mergeCell ref="A19:B19"/>
    <mergeCell ref="C19:E19"/>
    <mergeCell ref="A20:B20"/>
    <mergeCell ref="C20:E20"/>
    <mergeCell ref="A21:B21"/>
    <mergeCell ref="A50:B50"/>
    <mergeCell ref="C50:E50"/>
    <mergeCell ref="C48:E48"/>
    <mergeCell ref="A49:B49"/>
    <mergeCell ref="C49:E49"/>
    <mergeCell ref="C21:E21"/>
    <mergeCell ref="A22:B22"/>
    <mergeCell ref="C22:E22"/>
    <mergeCell ref="A23:B23"/>
    <mergeCell ref="A47:B47"/>
    <mergeCell ref="C47:E47"/>
    <mergeCell ref="A26:B26"/>
    <mergeCell ref="C26:E26"/>
    <mergeCell ref="F53:F55"/>
    <mergeCell ref="A56:B56"/>
    <mergeCell ref="C56:E56"/>
    <mergeCell ref="A53:A55"/>
    <mergeCell ref="B53:E55"/>
    <mergeCell ref="C51:E51"/>
    <mergeCell ref="A51:B51"/>
    <mergeCell ref="A48:B48"/>
    <mergeCell ref="A46:B46"/>
    <mergeCell ref="C46:E46"/>
    <mergeCell ref="A44:B44"/>
    <mergeCell ref="C44:E44"/>
    <mergeCell ref="A12:B12"/>
    <mergeCell ref="C12:E12"/>
    <mergeCell ref="A13:B13"/>
    <mergeCell ref="C14:E14"/>
    <mergeCell ref="A15:B15"/>
    <mergeCell ref="F27:F29"/>
    <mergeCell ref="A30:B30"/>
    <mergeCell ref="C30:E30"/>
    <mergeCell ref="A1:F1"/>
    <mergeCell ref="A2:F2"/>
    <mergeCell ref="C11:E11"/>
    <mergeCell ref="A16:B16"/>
    <mergeCell ref="C16:E16"/>
    <mergeCell ref="C23:E23"/>
    <mergeCell ref="C18:E18"/>
    <mergeCell ref="B61:E63"/>
    <mergeCell ref="A37:A39"/>
    <mergeCell ref="B37:E39"/>
    <mergeCell ref="A45:B45"/>
    <mergeCell ref="A14:B14"/>
    <mergeCell ref="A24:B24"/>
    <mergeCell ref="A32:B32"/>
    <mergeCell ref="C32:E32"/>
    <mergeCell ref="A33:B33"/>
    <mergeCell ref="C33:E33"/>
    <mergeCell ref="A43:B43"/>
    <mergeCell ref="C43:E43"/>
    <mergeCell ref="C36:E36"/>
    <mergeCell ref="C42:E42"/>
    <mergeCell ref="C13:E13"/>
    <mergeCell ref="A27:A29"/>
    <mergeCell ref="B27:E29"/>
    <mergeCell ref="C24:E24"/>
    <mergeCell ref="C15:E15"/>
    <mergeCell ref="A18:B18"/>
    <mergeCell ref="A34:B34"/>
    <mergeCell ref="C34:E34"/>
    <mergeCell ref="A31:B31"/>
    <mergeCell ref="C31:E31"/>
    <mergeCell ref="F61:F63"/>
    <mergeCell ref="A64:B64"/>
    <mergeCell ref="C64:E64"/>
    <mergeCell ref="A35:B35"/>
    <mergeCell ref="C35:E35"/>
    <mergeCell ref="A36:B36"/>
    <mergeCell ref="F5:F7"/>
    <mergeCell ref="A9:B9"/>
    <mergeCell ref="C9:E9"/>
    <mergeCell ref="A10:B10"/>
    <mergeCell ref="C10:E10"/>
    <mergeCell ref="A11:B11"/>
    <mergeCell ref="A5:A7"/>
    <mergeCell ref="B5:E7"/>
    <mergeCell ref="F37:F39"/>
    <mergeCell ref="A40:B40"/>
    <mergeCell ref="C40:E40"/>
    <mergeCell ref="A65:B65"/>
    <mergeCell ref="C65:E65"/>
    <mergeCell ref="A66:B66"/>
    <mergeCell ref="C66:E66"/>
    <mergeCell ref="A41:B41"/>
    <mergeCell ref="C41:E41"/>
    <mergeCell ref="A42:B42"/>
    <mergeCell ref="C45:E45"/>
    <mergeCell ref="A70:B70"/>
    <mergeCell ref="C70:E70"/>
    <mergeCell ref="A67:B67"/>
    <mergeCell ref="C67:E67"/>
    <mergeCell ref="A68:B68"/>
    <mergeCell ref="C68:E68"/>
    <mergeCell ref="A69:B69"/>
    <mergeCell ref="C69:E69"/>
    <mergeCell ref="A61:A63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showZeros="0" zoomScalePageLayoutView="0" workbookViewId="0" topLeftCell="A113">
      <selection activeCell="D8" sqref="D8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4" width="12.125" style="19" customWidth="1"/>
    <col min="5" max="7" width="9.125" style="19" customWidth="1"/>
    <col min="8" max="8" width="9.875" style="19" bestFit="1" customWidth="1"/>
    <col min="9" max="16384" width="9.125" style="19" customWidth="1"/>
  </cols>
  <sheetData>
    <row r="1" spans="1:5" ht="12.75">
      <c r="A1" s="1093" t="s">
        <v>372</v>
      </c>
      <c r="B1" s="1093"/>
      <c r="C1" s="1083"/>
      <c r="D1" s="1083"/>
      <c r="E1" s="1083"/>
    </row>
    <row r="2" spans="1:5" ht="12.75">
      <c r="A2" s="1093" t="s">
        <v>526</v>
      </c>
      <c r="B2" s="1093"/>
      <c r="C2" s="1083"/>
      <c r="D2" s="1083"/>
      <c r="E2" s="1083"/>
    </row>
    <row r="3" spans="1:2" ht="9" customHeight="1">
      <c r="A3" s="111"/>
      <c r="B3" s="111"/>
    </row>
    <row r="4" spans="1:5" ht="12" customHeight="1">
      <c r="A4" s="96"/>
      <c r="B4" s="95"/>
      <c r="C4" s="90"/>
      <c r="D4" s="90"/>
      <c r="E4" s="90" t="s">
        <v>247</v>
      </c>
    </row>
    <row r="5" spans="1:5" s="21" customFormat="1" ht="12" customHeight="1">
      <c r="A5" s="101"/>
      <c r="B5" s="20"/>
      <c r="C5" s="1075" t="s">
        <v>58</v>
      </c>
      <c r="D5" s="1075" t="s">
        <v>511</v>
      </c>
      <c r="E5" s="1090" t="s">
        <v>917</v>
      </c>
    </row>
    <row r="6" spans="1:5" s="21" customFormat="1" ht="12" customHeight="1">
      <c r="A6" s="1" t="s">
        <v>257</v>
      </c>
      <c r="B6" s="1" t="s">
        <v>219</v>
      </c>
      <c r="C6" s="1094"/>
      <c r="D6" s="1094"/>
      <c r="E6" s="1091"/>
    </row>
    <row r="7" spans="1:5" s="21" customFormat="1" ht="12.75" customHeight="1" thickBot="1">
      <c r="A7" s="22"/>
      <c r="B7" s="22"/>
      <c r="C7" s="1095"/>
      <c r="D7" s="1095"/>
      <c r="E7" s="1092"/>
    </row>
    <row r="8" spans="1:5" ht="12" customHeight="1">
      <c r="A8" s="2" t="s">
        <v>220</v>
      </c>
      <c r="B8" s="3" t="s">
        <v>221</v>
      </c>
      <c r="C8" s="15" t="s">
        <v>222</v>
      </c>
      <c r="D8" s="15">
        <v>4</v>
      </c>
      <c r="E8" s="15">
        <v>5</v>
      </c>
    </row>
    <row r="9" spans="1:5" ht="15" customHeight="1">
      <c r="A9" s="2"/>
      <c r="B9" s="122" t="s">
        <v>373</v>
      </c>
      <c r="C9" s="8"/>
      <c r="D9" s="8"/>
      <c r="E9" s="5"/>
    </row>
    <row r="10" spans="1:5" ht="11.25">
      <c r="A10" s="2"/>
      <c r="B10" s="109"/>
      <c r="C10" s="8"/>
      <c r="D10" s="8"/>
      <c r="E10" s="5"/>
    </row>
    <row r="11" spans="1:5" ht="11.25">
      <c r="A11" s="4">
        <v>1710</v>
      </c>
      <c r="B11" s="4" t="s">
        <v>428</v>
      </c>
      <c r="C11" s="4">
        <f>SUM(C12:C18)</f>
        <v>1818473</v>
      </c>
      <c r="D11" s="421">
        <f>SUM(D12:D18)</f>
        <v>1724941</v>
      </c>
      <c r="E11" s="244">
        <f>SUM(D11/C11)</f>
        <v>0.9485656372132003</v>
      </c>
    </row>
    <row r="12" spans="1:5" ht="11.25">
      <c r="A12" s="8">
        <v>1711</v>
      </c>
      <c r="B12" s="8" t="s">
        <v>374</v>
      </c>
      <c r="C12" s="8">
        <f>SUM('3a.m.'!C53)</f>
        <v>984903</v>
      </c>
      <c r="D12" s="412">
        <f>SUM('3a.m.'!D53)</f>
        <v>954903</v>
      </c>
      <c r="E12" s="392">
        <f>SUM(D12/C12)</f>
        <v>0.9695401476084446</v>
      </c>
    </row>
    <row r="13" spans="1:5" ht="11.25">
      <c r="A13" s="8">
        <v>1712</v>
      </c>
      <c r="B13" s="8" t="s">
        <v>133</v>
      </c>
      <c r="C13" s="8">
        <f>SUM('3a.m.'!C54)</f>
        <v>274499</v>
      </c>
      <c r="D13" s="412">
        <f>SUM('3a.m.'!D54)</f>
        <v>279792</v>
      </c>
      <c r="E13" s="392">
        <f>SUM(D13/C13)</f>
        <v>1.0192824017573834</v>
      </c>
    </row>
    <row r="14" spans="1:5" ht="11.25">
      <c r="A14" s="8">
        <v>1713</v>
      </c>
      <c r="B14" s="8" t="s">
        <v>134</v>
      </c>
      <c r="C14" s="8">
        <f>SUM('3a.m.'!C55)</f>
        <v>396471</v>
      </c>
      <c r="D14" s="412">
        <f>SUM('3a.m.'!D55)</f>
        <v>322946</v>
      </c>
      <c r="E14" s="392">
        <f>SUM(D14/C14)</f>
        <v>0.814551379546045</v>
      </c>
    </row>
    <row r="15" spans="1:5" ht="11.25">
      <c r="A15" s="8">
        <v>1714</v>
      </c>
      <c r="B15" s="8" t="s">
        <v>153</v>
      </c>
      <c r="C15" s="8">
        <f>SUM('3a.m.'!C56)</f>
        <v>0</v>
      </c>
      <c r="D15" s="412">
        <f>SUM('3a.m.'!D56)</f>
        <v>0</v>
      </c>
      <c r="E15" s="392"/>
    </row>
    <row r="16" spans="1:5" ht="11.25">
      <c r="A16" s="8">
        <v>1715</v>
      </c>
      <c r="B16" s="5" t="s">
        <v>392</v>
      </c>
      <c r="C16" s="8">
        <f>SUM('3a.m.'!C57)</f>
        <v>0</v>
      </c>
      <c r="D16" s="412">
        <f>SUM('3a.m.'!D57)</f>
        <v>0</v>
      </c>
      <c r="E16" s="392"/>
    </row>
    <row r="17" spans="1:5" ht="11.25">
      <c r="A17" s="8">
        <v>1716</v>
      </c>
      <c r="B17" s="48" t="s">
        <v>335</v>
      </c>
      <c r="C17" s="8">
        <f>SUM('3a.m.'!C61)</f>
        <v>162100</v>
      </c>
      <c r="D17" s="412">
        <f>SUM('3a.m.'!D61)</f>
        <v>126800</v>
      </c>
      <c r="E17" s="392">
        <f>SUM(D17/C17)</f>
        <v>0.7822331893892659</v>
      </c>
    </row>
    <row r="18" spans="1:5" ht="11.25">
      <c r="A18" s="8">
        <v>1717</v>
      </c>
      <c r="B18" s="49" t="s">
        <v>336</v>
      </c>
      <c r="C18" s="8">
        <f>SUM('3a.m.'!C60)</f>
        <v>500</v>
      </c>
      <c r="D18" s="412">
        <f>SUM('3a.m.'!D60)</f>
        <v>40500</v>
      </c>
      <c r="E18" s="392">
        <f>SUM(D18/C18)</f>
        <v>81</v>
      </c>
    </row>
    <row r="19" spans="1:5" ht="11.25">
      <c r="A19" s="8">
        <v>1718</v>
      </c>
      <c r="B19" s="49" t="s">
        <v>135</v>
      </c>
      <c r="C19" s="8"/>
      <c r="D19" s="412"/>
      <c r="E19" s="392"/>
    </row>
    <row r="20" spans="1:5" ht="9.75" customHeight="1">
      <c r="A20" s="8"/>
      <c r="B20" s="8"/>
      <c r="C20" s="8"/>
      <c r="D20" s="412"/>
      <c r="E20" s="392"/>
    </row>
    <row r="21" spans="1:5" ht="11.25">
      <c r="A21" s="84">
        <v>1720</v>
      </c>
      <c r="B21" s="84" t="s">
        <v>429</v>
      </c>
      <c r="C21" s="84">
        <f>SUM('4.mell.'!C88)</f>
        <v>0</v>
      </c>
      <c r="D21" s="422"/>
      <c r="E21" s="392"/>
    </row>
    <row r="22" spans="1:5" ht="11.25">
      <c r="A22" s="84"/>
      <c r="B22" s="84"/>
      <c r="C22" s="84"/>
      <c r="D22" s="422"/>
      <c r="E22" s="392"/>
    </row>
    <row r="23" spans="1:5" ht="11.25">
      <c r="A23" s="84">
        <v>1730</v>
      </c>
      <c r="B23" s="84" t="s">
        <v>430</v>
      </c>
      <c r="C23" s="84"/>
      <c r="D23" s="422"/>
      <c r="E23" s="392"/>
    </row>
    <row r="24" spans="1:5" ht="11.25">
      <c r="A24" s="8"/>
      <c r="B24" s="8"/>
      <c r="C24" s="8"/>
      <c r="D24" s="412"/>
      <c r="E24" s="392"/>
    </row>
    <row r="25" spans="1:5" ht="12.75">
      <c r="A25" s="8"/>
      <c r="B25" s="123" t="s">
        <v>420</v>
      </c>
      <c r="C25" s="8"/>
      <c r="D25" s="412"/>
      <c r="E25" s="392"/>
    </row>
    <row r="26" spans="1:5" ht="6.75" customHeight="1">
      <c r="A26" s="8"/>
      <c r="B26" s="8"/>
      <c r="C26" s="8"/>
      <c r="D26" s="412"/>
      <c r="E26" s="392"/>
    </row>
    <row r="27" spans="1:5" ht="11.25">
      <c r="A27" s="84">
        <v>1740</v>
      </c>
      <c r="B27" s="84" t="s">
        <v>87</v>
      </c>
      <c r="C27" s="84">
        <f>SUM(C28:C35)</f>
        <v>394982</v>
      </c>
      <c r="D27" s="422">
        <f>SUM(D28:D35)</f>
        <v>488420</v>
      </c>
      <c r="E27" s="244">
        <f>SUM(D27/C27)</f>
        <v>1.2365626788056165</v>
      </c>
    </row>
    <row r="28" spans="1:5" ht="11.25">
      <c r="A28" s="8">
        <v>1741</v>
      </c>
      <c r="B28" s="8" t="s">
        <v>374</v>
      </c>
      <c r="C28" s="8">
        <f>SUM('3b.m.'!C34)</f>
        <v>208450</v>
      </c>
      <c r="D28" s="412">
        <f>SUM('3b.m.'!D34)</f>
        <v>252138</v>
      </c>
      <c r="E28" s="392">
        <f>SUM(D28/C28)</f>
        <v>1.2095850323818662</v>
      </c>
    </row>
    <row r="29" spans="1:5" ht="11.25">
      <c r="A29" s="8">
        <v>1742</v>
      </c>
      <c r="B29" s="8" t="s">
        <v>133</v>
      </c>
      <c r="C29" s="8">
        <f>SUM('3b.m.'!C35)</f>
        <v>56282</v>
      </c>
      <c r="D29" s="412">
        <f>SUM('3b.m.'!D35)</f>
        <v>69554</v>
      </c>
      <c r="E29" s="392">
        <f>SUM(D29/C29)</f>
        <v>1.2358125155467112</v>
      </c>
    </row>
    <row r="30" spans="1:5" ht="11.25">
      <c r="A30" s="8">
        <v>1743</v>
      </c>
      <c r="B30" s="8" t="s">
        <v>134</v>
      </c>
      <c r="C30" s="8">
        <f>SUM('3b.m.'!C36)</f>
        <v>116250</v>
      </c>
      <c r="D30" s="412">
        <f>SUM('3b.m.'!D36)</f>
        <v>163728</v>
      </c>
      <c r="E30" s="392">
        <f>SUM(D30/C30)</f>
        <v>1.4084129032258064</v>
      </c>
    </row>
    <row r="31" spans="1:5" ht="11.25">
      <c r="A31" s="8">
        <v>1744</v>
      </c>
      <c r="B31" s="8" t="s">
        <v>153</v>
      </c>
      <c r="C31" s="8">
        <f>SUM('3b.m.'!C37)</f>
        <v>0</v>
      </c>
      <c r="D31" s="412">
        <f>SUM('3b.m.'!D37)</f>
        <v>0</v>
      </c>
      <c r="E31" s="392"/>
    </row>
    <row r="32" spans="1:5" ht="11.25">
      <c r="A32" s="8">
        <v>1745</v>
      </c>
      <c r="B32" s="8" t="s">
        <v>392</v>
      </c>
      <c r="C32" s="8">
        <f>SUM('3b.m.'!C38)</f>
        <v>0</v>
      </c>
      <c r="D32" s="412">
        <f>SUM('3b.m.'!D38)</f>
        <v>0</v>
      </c>
      <c r="E32" s="392"/>
    </row>
    <row r="33" spans="1:5" ht="11.25">
      <c r="A33" s="8">
        <v>1746</v>
      </c>
      <c r="B33" s="8" t="s">
        <v>335</v>
      </c>
      <c r="C33" s="8">
        <f>SUM('3b.m.'!C42)</f>
        <v>14000</v>
      </c>
      <c r="D33" s="412">
        <f>SUM('3b.m.'!D42)</f>
        <v>3000</v>
      </c>
      <c r="E33" s="392">
        <f>SUM(D33/C33)</f>
        <v>0.21428571428571427</v>
      </c>
    </row>
    <row r="34" spans="1:5" ht="11.25">
      <c r="A34" s="8">
        <v>1747</v>
      </c>
      <c r="B34" s="8" t="s">
        <v>336</v>
      </c>
      <c r="C34" s="8">
        <f>SUM('3b.m.'!C43)</f>
        <v>0</v>
      </c>
      <c r="D34" s="412">
        <f>SUM('3b.m.'!D43)</f>
        <v>0</v>
      </c>
      <c r="E34" s="392"/>
    </row>
    <row r="35" spans="1:5" ht="11.25">
      <c r="A35" s="8">
        <v>1748</v>
      </c>
      <c r="B35" s="5" t="s">
        <v>135</v>
      </c>
      <c r="C35" s="8"/>
      <c r="D35" s="412"/>
      <c r="E35" s="392"/>
    </row>
    <row r="36" spans="1:5" ht="7.5" customHeight="1">
      <c r="A36" s="8"/>
      <c r="B36" s="8"/>
      <c r="C36" s="8"/>
      <c r="D36" s="412"/>
      <c r="E36" s="392"/>
    </row>
    <row r="37" spans="1:5" ht="12.75">
      <c r="A37" s="8"/>
      <c r="B37" s="123" t="s">
        <v>421</v>
      </c>
      <c r="C37" s="8"/>
      <c r="D37" s="412"/>
      <c r="E37" s="392"/>
    </row>
    <row r="38" spans="1:5" ht="7.5" customHeight="1">
      <c r="A38" s="2"/>
      <c r="B38" s="109"/>
      <c r="C38" s="8"/>
      <c r="D38" s="412"/>
      <c r="E38" s="392"/>
    </row>
    <row r="39" spans="1:5" ht="11.25">
      <c r="A39" s="9">
        <v>1750</v>
      </c>
      <c r="B39" s="9" t="s">
        <v>43</v>
      </c>
      <c r="C39" s="9">
        <f>SUM(C40:C48)</f>
        <v>3651259</v>
      </c>
      <c r="D39" s="423">
        <f>SUM(D40:D48)</f>
        <v>3957386</v>
      </c>
      <c r="E39" s="244">
        <f aca="true" t="shared" si="0" ref="E39:E45">SUM(D39/C39)</f>
        <v>1.0838414913869434</v>
      </c>
    </row>
    <row r="40" spans="1:5" ht="11.25">
      <c r="A40" s="8">
        <v>1751</v>
      </c>
      <c r="B40" s="8" t="s">
        <v>374</v>
      </c>
      <c r="C40" s="8">
        <f>SUM('3c.m.'!C829)</f>
        <v>78936</v>
      </c>
      <c r="D40" s="412">
        <f>SUM('3c.m.'!D829)</f>
        <v>114344</v>
      </c>
      <c r="E40" s="392">
        <f t="shared" si="0"/>
        <v>1.4485659268267963</v>
      </c>
    </row>
    <row r="41" spans="1:5" ht="11.25">
      <c r="A41" s="8">
        <v>1752</v>
      </c>
      <c r="B41" s="8" t="s">
        <v>133</v>
      </c>
      <c r="C41" s="8">
        <f>SUM('3c.m.'!C830)</f>
        <v>21911</v>
      </c>
      <c r="D41" s="412">
        <f>SUM('3c.m.'!D830)</f>
        <v>31051</v>
      </c>
      <c r="E41" s="392">
        <f t="shared" si="0"/>
        <v>1.4171420747569714</v>
      </c>
    </row>
    <row r="42" spans="1:5" ht="11.25">
      <c r="A42" s="8">
        <v>1753</v>
      </c>
      <c r="B42" s="8" t="s">
        <v>134</v>
      </c>
      <c r="C42" s="8">
        <f>SUM('3c.m.'!C831)</f>
        <v>2742401</v>
      </c>
      <c r="D42" s="412">
        <f>SUM('3c.m.'!D831)</f>
        <v>2785259</v>
      </c>
      <c r="E42" s="392">
        <f t="shared" si="0"/>
        <v>1.015627911454233</v>
      </c>
    </row>
    <row r="43" spans="1:5" ht="11.25">
      <c r="A43" s="8">
        <v>1754</v>
      </c>
      <c r="B43" s="8" t="s">
        <v>153</v>
      </c>
      <c r="C43" s="8">
        <f>SUM('3c.m.'!C832)</f>
        <v>185205</v>
      </c>
      <c r="D43" s="412">
        <f>SUM('3c.m.'!D832)</f>
        <v>283825</v>
      </c>
      <c r="E43" s="392">
        <f t="shared" si="0"/>
        <v>1.5324910234604898</v>
      </c>
    </row>
    <row r="44" spans="1:5" ht="11.25">
      <c r="A44" s="8">
        <v>1755</v>
      </c>
      <c r="B44" s="8" t="s">
        <v>392</v>
      </c>
      <c r="C44" s="8">
        <f>SUM('3c.m.'!C833)</f>
        <v>90000</v>
      </c>
      <c r="D44" s="412">
        <f>SUM('3c.m.'!D833)</f>
        <v>133200</v>
      </c>
      <c r="E44" s="392">
        <f t="shared" si="0"/>
        <v>1.48</v>
      </c>
    </row>
    <row r="45" spans="1:5" ht="11.25">
      <c r="A45" s="8">
        <v>1756</v>
      </c>
      <c r="B45" s="8" t="s">
        <v>335</v>
      </c>
      <c r="C45" s="8">
        <f>SUM('3c.m.'!C836)</f>
        <v>32806</v>
      </c>
      <c r="D45" s="412">
        <f>SUM('3c.m.'!D836)</f>
        <v>129707</v>
      </c>
      <c r="E45" s="392">
        <f t="shared" si="0"/>
        <v>3.9537584588185086</v>
      </c>
    </row>
    <row r="46" spans="1:5" ht="11.25">
      <c r="A46" s="5">
        <v>1757</v>
      </c>
      <c r="B46" s="5" t="s">
        <v>336</v>
      </c>
      <c r="C46" s="8">
        <f>SUM('3c.m.'!C837)</f>
        <v>0</v>
      </c>
      <c r="D46" s="412">
        <f>SUM('3c.m.'!D835)</f>
        <v>0</v>
      </c>
      <c r="E46" s="392"/>
    </row>
    <row r="47" spans="1:5" ht="11.25">
      <c r="A47" s="8">
        <v>1758</v>
      </c>
      <c r="B47" s="8" t="s">
        <v>470</v>
      </c>
      <c r="C47" s="8">
        <f>SUM('3c.m.'!C838)</f>
        <v>500000</v>
      </c>
      <c r="D47" s="412">
        <f>SUM('3c.m.'!D838)</f>
        <v>480000</v>
      </c>
      <c r="E47" s="392">
        <f>SUM(D47/C47)</f>
        <v>0.96</v>
      </c>
    </row>
    <row r="48" spans="1:5" ht="11.25">
      <c r="A48" s="8"/>
      <c r="B48" s="8"/>
      <c r="C48" s="8"/>
      <c r="D48" s="412"/>
      <c r="E48" s="392"/>
    </row>
    <row r="49" spans="1:5" ht="11.25">
      <c r="A49" s="8"/>
      <c r="B49" s="8"/>
      <c r="C49" s="8"/>
      <c r="D49" s="412"/>
      <c r="E49" s="392"/>
    </row>
    <row r="50" spans="1:5" ht="11.25">
      <c r="A50" s="4">
        <v>1760</v>
      </c>
      <c r="B50" s="4" t="s">
        <v>433</v>
      </c>
      <c r="C50" s="4">
        <f>SUM(C51:C56)</f>
        <v>962520</v>
      </c>
      <c r="D50" s="421">
        <f>SUM(D51:D56)</f>
        <v>977220</v>
      </c>
      <c r="E50" s="244">
        <f>SUM(D50/C50)</f>
        <v>1.0152724099239496</v>
      </c>
    </row>
    <row r="51" spans="1:5" ht="11.25">
      <c r="A51" s="8">
        <v>1761</v>
      </c>
      <c r="B51" s="8" t="s">
        <v>374</v>
      </c>
      <c r="C51" s="5">
        <f>SUM('3d.m.'!C49)</f>
        <v>0</v>
      </c>
      <c r="D51" s="5">
        <f>SUM('3d.m.'!G49)</f>
        <v>0</v>
      </c>
      <c r="E51" s="392"/>
    </row>
    <row r="52" spans="1:5" ht="11.25">
      <c r="A52" s="5">
        <v>1762</v>
      </c>
      <c r="B52" s="5" t="s">
        <v>133</v>
      </c>
      <c r="C52" s="5">
        <f>SUM('3d.m.'!C50)</f>
        <v>0</v>
      </c>
      <c r="D52" s="5">
        <f>SUM('3d.m.'!G50)</f>
        <v>0</v>
      </c>
      <c r="E52" s="392"/>
    </row>
    <row r="53" spans="1:5" ht="11.25">
      <c r="A53" s="8">
        <v>1763</v>
      </c>
      <c r="B53" s="8" t="s">
        <v>134</v>
      </c>
      <c r="C53" s="5">
        <f>SUM('3d.m.'!C51)</f>
        <v>0</v>
      </c>
      <c r="D53" s="5">
        <f>SUM('3d.m.'!G51)</f>
        <v>0</v>
      </c>
      <c r="E53" s="392"/>
    </row>
    <row r="54" spans="1:5" ht="11.25">
      <c r="A54" s="8">
        <v>1764</v>
      </c>
      <c r="B54" s="8" t="s">
        <v>392</v>
      </c>
      <c r="C54" s="5">
        <f>SUM('3d.m.'!C52)</f>
        <v>758520</v>
      </c>
      <c r="D54" s="5">
        <f>SUM('3d.m.'!D52)</f>
        <v>790220</v>
      </c>
      <c r="E54" s="392">
        <f>SUM(D54/C54)</f>
        <v>1.0417919105626747</v>
      </c>
    </row>
    <row r="55" spans="1:5" ht="11.25">
      <c r="A55" s="8">
        <v>1765</v>
      </c>
      <c r="B55" s="8" t="s">
        <v>435</v>
      </c>
      <c r="C55" s="5">
        <f>SUM('3d.m.'!C53)</f>
        <v>204000</v>
      </c>
      <c r="D55" s="5">
        <f>SUM('3d.m.'!D53)</f>
        <v>187000</v>
      </c>
      <c r="E55" s="392">
        <f>SUM(D55/C55)</f>
        <v>0.9166666666666666</v>
      </c>
    </row>
    <row r="56" spans="1:5" ht="11.25">
      <c r="A56" s="8"/>
      <c r="B56" s="8"/>
      <c r="C56" s="5"/>
      <c r="D56" s="5"/>
      <c r="E56" s="392"/>
    </row>
    <row r="57" spans="1:5" ht="11.25">
      <c r="A57" s="2"/>
      <c r="B57" s="109"/>
      <c r="C57" s="8"/>
      <c r="D57" s="412"/>
      <c r="E57" s="392"/>
    </row>
    <row r="58" spans="1:5" ht="11.25">
      <c r="A58" s="4">
        <v>1770</v>
      </c>
      <c r="B58" s="23" t="s">
        <v>422</v>
      </c>
      <c r="C58" s="4">
        <f>SUM(C61:C66)-C65</f>
        <v>5415201</v>
      </c>
      <c r="D58" s="421">
        <f>SUM(D59:D66)-D65</f>
        <v>2621000</v>
      </c>
      <c r="E58" s="244">
        <f>SUM(D58/C58)</f>
        <v>0.48400788816518536</v>
      </c>
    </row>
    <row r="59" spans="1:5" ht="11.25">
      <c r="A59" s="82">
        <v>1771</v>
      </c>
      <c r="B59" s="8" t="s">
        <v>374</v>
      </c>
      <c r="C59" s="89">
        <f>SUM('4.mell.'!C90)</f>
        <v>0</v>
      </c>
      <c r="D59" s="220">
        <f>SUM('4.mell.'!D90)</f>
        <v>0</v>
      </c>
      <c r="E59" s="392"/>
    </row>
    <row r="60" spans="1:5" ht="11.25">
      <c r="A60" s="82">
        <v>1772</v>
      </c>
      <c r="B60" s="8" t="s">
        <v>133</v>
      </c>
      <c r="C60" s="89">
        <f>SUM('4.mell.'!C91)</f>
        <v>0</v>
      </c>
      <c r="D60" s="220">
        <f>SUM('4.mell.'!D91)</f>
        <v>0</v>
      </c>
      <c r="E60" s="392"/>
    </row>
    <row r="61" spans="1:5" ht="11.25">
      <c r="A61" s="8">
        <v>1773</v>
      </c>
      <c r="B61" s="8" t="s">
        <v>134</v>
      </c>
      <c r="C61" s="5"/>
      <c r="D61" s="220">
        <f>SUM('4.mell.'!D92)</f>
        <v>0</v>
      </c>
      <c r="E61" s="392"/>
    </row>
    <row r="62" spans="1:5" ht="11.25">
      <c r="A62" s="8">
        <v>1774</v>
      </c>
      <c r="B62" s="8" t="s">
        <v>364</v>
      </c>
      <c r="C62" s="5">
        <f>SUM('4.mell.'!C93)</f>
        <v>0</v>
      </c>
      <c r="D62" s="220">
        <f>SUM('4.mell.'!D93)</f>
        <v>0</v>
      </c>
      <c r="E62" s="392"/>
    </row>
    <row r="63" spans="1:5" ht="11.25">
      <c r="A63" s="8">
        <v>1775</v>
      </c>
      <c r="B63" s="8" t="s">
        <v>335</v>
      </c>
      <c r="C63" s="5"/>
      <c r="D63" s="220">
        <f>SUM('4.mell.'!D96)</f>
        <v>0</v>
      </c>
      <c r="E63" s="392"/>
    </row>
    <row r="64" spans="1:5" ht="11.25">
      <c r="A64" s="8">
        <v>1776</v>
      </c>
      <c r="B64" s="8" t="s">
        <v>336</v>
      </c>
      <c r="C64" s="5">
        <f>SUM('4.mell.'!C97)</f>
        <v>5385201</v>
      </c>
      <c r="D64" s="424">
        <f>SUM('4.mell.'!D97)</f>
        <v>2591000</v>
      </c>
      <c r="E64" s="392">
        <f>SUM(D64/C64)</f>
        <v>0.4811333875931465</v>
      </c>
    </row>
    <row r="65" spans="1:5" ht="12">
      <c r="A65" s="8"/>
      <c r="B65" s="78" t="s">
        <v>156</v>
      </c>
      <c r="C65" s="271">
        <f>SUM('4.mell.'!C98)</f>
        <v>369270</v>
      </c>
      <c r="D65" s="425">
        <f>SUM('4.mell.'!D98)</f>
        <v>0</v>
      </c>
      <c r="E65" s="392">
        <f>SUM(D65/C65)</f>
        <v>0</v>
      </c>
    </row>
    <row r="66" spans="1:5" ht="11.25">
      <c r="A66" s="8">
        <v>1777</v>
      </c>
      <c r="B66" s="8" t="s">
        <v>135</v>
      </c>
      <c r="C66" s="5">
        <f>SUM('4.mell.'!C99)</f>
        <v>30000</v>
      </c>
      <c r="D66" s="424">
        <f>SUM('4.mell.'!D99)</f>
        <v>30000</v>
      </c>
      <c r="E66" s="392">
        <f>SUM(D66/C66)</f>
        <v>1</v>
      </c>
    </row>
    <row r="67" spans="1:5" ht="11.25">
      <c r="A67" s="8"/>
      <c r="B67" s="8"/>
      <c r="C67" s="8"/>
      <c r="D67" s="412"/>
      <c r="E67" s="392"/>
    </row>
    <row r="68" spans="1:5" ht="11.25">
      <c r="A68" s="4">
        <v>1780</v>
      </c>
      <c r="B68" s="4" t="s">
        <v>423</v>
      </c>
      <c r="C68" s="4">
        <f>SUM(C69:C75)</f>
        <v>729360</v>
      </c>
      <c r="D68" s="421">
        <f>SUM(D69:D75)</f>
        <v>705349</v>
      </c>
      <c r="E68" s="244">
        <f>SUM(D68/C68)</f>
        <v>0.9670793572447077</v>
      </c>
    </row>
    <row r="69" spans="1:5" ht="11.25">
      <c r="A69" s="82">
        <v>1781</v>
      </c>
      <c r="B69" s="8" t="s">
        <v>374</v>
      </c>
      <c r="C69" s="89">
        <f>SUM('5.mell. '!C43)</f>
        <v>0</v>
      </c>
      <c r="D69" s="424">
        <f>SUM('5.mell. '!G43)</f>
        <v>0</v>
      </c>
      <c r="E69" s="392"/>
    </row>
    <row r="70" spans="1:5" ht="11.25">
      <c r="A70" s="82">
        <v>1782</v>
      </c>
      <c r="B70" s="8" t="s">
        <v>133</v>
      </c>
      <c r="C70" s="89">
        <f>SUM('5.mell. '!C44)</f>
        <v>0</v>
      </c>
      <c r="D70" s="424">
        <f>SUM('5.mell. '!G44)</f>
        <v>0</v>
      </c>
      <c r="E70" s="392"/>
    </row>
    <row r="71" spans="1:5" ht="11.25">
      <c r="A71" s="8">
        <v>1783</v>
      </c>
      <c r="B71" s="8" t="s">
        <v>134</v>
      </c>
      <c r="C71" s="5">
        <f>SUM('5.mell. '!C45)</f>
        <v>0</v>
      </c>
      <c r="D71" s="220">
        <f>SUM('5.mell. '!D45)</f>
        <v>0</v>
      </c>
      <c r="E71" s="392"/>
    </row>
    <row r="72" spans="1:5" ht="11.25">
      <c r="A72" s="8">
        <v>1784</v>
      </c>
      <c r="B72" s="8" t="s">
        <v>364</v>
      </c>
      <c r="C72" s="5"/>
      <c r="D72" s="5">
        <f>SUM('5.mell. '!D46)</f>
        <v>0</v>
      </c>
      <c r="E72" s="392"/>
    </row>
    <row r="73" spans="1:5" ht="11.25">
      <c r="A73" s="8">
        <v>1785</v>
      </c>
      <c r="B73" s="8" t="s">
        <v>335</v>
      </c>
      <c r="C73" s="5">
        <f>SUM('5.mell. '!C50)</f>
        <v>729360</v>
      </c>
      <c r="D73" s="5">
        <f>SUM('5.mell. '!D50)</f>
        <v>705349</v>
      </c>
      <c r="E73" s="392">
        <f>SUM(D73/C73)</f>
        <v>0.9670793572447077</v>
      </c>
    </row>
    <row r="74" spans="1:5" ht="11.25">
      <c r="A74" s="8">
        <v>1786</v>
      </c>
      <c r="B74" s="8" t="s">
        <v>336</v>
      </c>
      <c r="C74" s="5">
        <f>SUM('5.mell. '!C46)</f>
        <v>0</v>
      </c>
      <c r="D74" s="5">
        <f>SUM('5.mell. '!D48)</f>
        <v>0</v>
      </c>
      <c r="E74" s="392"/>
    </row>
    <row r="75" spans="1:5" ht="11.25">
      <c r="A75" s="5">
        <v>1787</v>
      </c>
      <c r="B75" s="8" t="s">
        <v>135</v>
      </c>
      <c r="C75" s="5"/>
      <c r="D75" s="5">
        <f>SUM('5.mell. '!D51)</f>
        <v>0</v>
      </c>
      <c r="E75" s="392"/>
    </row>
    <row r="76" spans="1:5" s="21" customFormat="1" ht="12">
      <c r="A76" s="5"/>
      <c r="B76" s="78"/>
      <c r="C76" s="8"/>
      <c r="D76" s="8"/>
      <c r="E76" s="392"/>
    </row>
    <row r="77" spans="1:5" s="25" customFormat="1" ht="13.5" customHeight="1">
      <c r="A77" s="4">
        <v>1801</v>
      </c>
      <c r="B77" s="9" t="s">
        <v>138</v>
      </c>
      <c r="C77" s="4">
        <v>50000</v>
      </c>
      <c r="D77" s="4">
        <v>50000</v>
      </c>
      <c r="E77" s="244">
        <f>SUM(D77/C77)</f>
        <v>1</v>
      </c>
    </row>
    <row r="78" spans="1:5" s="25" customFormat="1" ht="13.5" customHeight="1">
      <c r="A78" s="4"/>
      <c r="B78" s="9"/>
      <c r="C78" s="4"/>
      <c r="D78" s="4"/>
      <c r="E78" s="392"/>
    </row>
    <row r="79" spans="1:5" s="25" customFormat="1" ht="13.5" customHeight="1">
      <c r="A79" s="4">
        <v>1803</v>
      </c>
      <c r="B79" s="9" t="s">
        <v>44</v>
      </c>
      <c r="C79" s="4">
        <v>5000</v>
      </c>
      <c r="D79" s="4">
        <v>7000</v>
      </c>
      <c r="E79" s="244">
        <f>SUM(D79/C79)</f>
        <v>1.4</v>
      </c>
    </row>
    <row r="80" spans="1:5" ht="12" customHeight="1">
      <c r="A80" s="83"/>
      <c r="B80" s="84"/>
      <c r="C80" s="83"/>
      <c r="D80" s="83"/>
      <c r="E80" s="392"/>
    </row>
    <row r="81" spans="1:5" s="25" customFormat="1" ht="11.25">
      <c r="A81" s="4">
        <v>1804</v>
      </c>
      <c r="B81" s="9" t="s">
        <v>45</v>
      </c>
      <c r="C81" s="4">
        <v>180000</v>
      </c>
      <c r="D81" s="4">
        <v>158100</v>
      </c>
      <c r="E81" s="244">
        <f>SUM(D81/C81)</f>
        <v>0.8783333333333333</v>
      </c>
    </row>
    <row r="82" spans="1:5" s="25" customFormat="1" ht="12" customHeight="1">
      <c r="A82" s="4"/>
      <c r="B82" s="9"/>
      <c r="C82" s="83"/>
      <c r="D82" s="83"/>
      <c r="E82" s="392"/>
    </row>
    <row r="83" spans="1:5" s="25" customFormat="1" ht="11.25">
      <c r="A83" s="4">
        <v>1805</v>
      </c>
      <c r="B83" s="9" t="s">
        <v>533</v>
      </c>
      <c r="C83" s="20"/>
      <c r="D83" s="20"/>
      <c r="E83" s="392"/>
    </row>
    <row r="84" spans="1:5" s="25" customFormat="1" ht="11.25">
      <c r="A84" s="4"/>
      <c r="B84" s="9"/>
      <c r="C84" s="20"/>
      <c r="D84" s="20"/>
      <c r="E84" s="392"/>
    </row>
    <row r="85" spans="1:5" s="25" customFormat="1" ht="11.25">
      <c r="A85" s="4">
        <v>1806</v>
      </c>
      <c r="B85" s="4" t="s">
        <v>532</v>
      </c>
      <c r="C85" s="83"/>
      <c r="D85" s="83"/>
      <c r="E85" s="392"/>
    </row>
    <row r="86" spans="1:5" s="25" customFormat="1" ht="12">
      <c r="A86" s="20"/>
      <c r="B86" s="89" t="s">
        <v>534</v>
      </c>
      <c r="C86" s="85"/>
      <c r="D86" s="271"/>
      <c r="E86" s="392"/>
    </row>
    <row r="87" spans="1:5" s="25" customFormat="1" ht="12">
      <c r="A87" s="20"/>
      <c r="B87" s="89" t="s">
        <v>535</v>
      </c>
      <c r="C87" s="85"/>
      <c r="D87" s="425"/>
      <c r="E87" s="392"/>
    </row>
    <row r="88" spans="1:5" s="25" customFormat="1" ht="11.25">
      <c r="A88" s="20"/>
      <c r="B88" s="4"/>
      <c r="C88" s="85"/>
      <c r="D88" s="426"/>
      <c r="E88" s="392"/>
    </row>
    <row r="89" spans="1:5" s="25" customFormat="1" ht="11.25">
      <c r="A89" s="20">
        <v>1807</v>
      </c>
      <c r="B89" s="4" t="s">
        <v>499</v>
      </c>
      <c r="C89" s="85"/>
      <c r="D89" s="426"/>
      <c r="E89" s="392"/>
    </row>
    <row r="90" spans="1:5" s="25" customFormat="1" ht="11.25">
      <c r="A90" s="4"/>
      <c r="B90" s="4"/>
      <c r="C90" s="4"/>
      <c r="D90" s="421"/>
      <c r="E90" s="392"/>
    </row>
    <row r="91" spans="1:5" s="25" customFormat="1" ht="12">
      <c r="A91" s="83">
        <v>1812</v>
      </c>
      <c r="B91" s="119" t="s">
        <v>46</v>
      </c>
      <c r="C91" s="4">
        <f>SUM('6.mell. '!C12)</f>
        <v>262093</v>
      </c>
      <c r="D91" s="421">
        <f>SUM('6.mell. '!D12)</f>
        <v>75984</v>
      </c>
      <c r="E91" s="244">
        <f>SUM(D91/C91)</f>
        <v>0.2899123593533593</v>
      </c>
    </row>
    <row r="92" spans="1:5" s="25" customFormat="1" ht="12">
      <c r="A92" s="83">
        <v>1813</v>
      </c>
      <c r="B92" s="113" t="s">
        <v>47</v>
      </c>
      <c r="C92" s="20">
        <f>SUM('6.mell. '!C14)</f>
        <v>89312</v>
      </c>
      <c r="D92" s="427">
        <f>SUM('6.mell. '!D14+'6.mell. '!D21)</f>
        <v>19700</v>
      </c>
      <c r="E92" s="244">
        <f>SUM(D92/C92)</f>
        <v>0.22057506270154068</v>
      </c>
    </row>
    <row r="93" spans="1:5" s="25" customFormat="1" ht="11.25">
      <c r="A93" s="20">
        <v>1816</v>
      </c>
      <c r="B93" s="83" t="s">
        <v>89</v>
      </c>
      <c r="C93" s="83">
        <f>SUM(C91+C92)</f>
        <v>351405</v>
      </c>
      <c r="D93" s="428">
        <f>SUM(D91+D92)</f>
        <v>95684</v>
      </c>
      <c r="E93" s="244">
        <f>SUM(D93/C93)</f>
        <v>0.27228980805623143</v>
      </c>
    </row>
    <row r="94" spans="1:5" ht="11.25">
      <c r="A94" s="5"/>
      <c r="B94" s="5"/>
      <c r="C94" s="83"/>
      <c r="D94" s="83"/>
      <c r="E94" s="244"/>
    </row>
    <row r="95" spans="1:5" s="28" customFormat="1" ht="13.5" customHeight="1">
      <c r="A95" s="98"/>
      <c r="B95" s="98" t="s">
        <v>78</v>
      </c>
      <c r="C95" s="98"/>
      <c r="D95" s="403"/>
      <c r="E95" s="244"/>
    </row>
    <row r="96" spans="1:5" s="21" customFormat="1" ht="12" customHeight="1">
      <c r="A96" s="5">
        <v>1821</v>
      </c>
      <c r="B96" s="8" t="s">
        <v>374</v>
      </c>
      <c r="C96" s="6">
        <f>SUM(C12+C28+C40+C51+C59+C69)</f>
        <v>1272289</v>
      </c>
      <c r="D96" s="6">
        <f>SUM(D12+D28+D40+D51+D59+D69)</f>
        <v>1321385</v>
      </c>
      <c r="E96" s="392">
        <f aca="true" t="shared" si="1" ref="E96:E102">SUM(D96/C96)</f>
        <v>1.038588716871717</v>
      </c>
    </row>
    <row r="97" spans="1:5" s="21" customFormat="1" ht="12" customHeight="1">
      <c r="A97" s="5">
        <v>1822</v>
      </c>
      <c r="B97" s="8" t="s">
        <v>133</v>
      </c>
      <c r="C97" s="5">
        <f>SUM(C13+C29+C41+C52+C60+C70)</f>
        <v>352692</v>
      </c>
      <c r="D97" s="5">
        <f>SUM(D13+D29+D41+D52+D60+D70)</f>
        <v>380397</v>
      </c>
      <c r="E97" s="392">
        <f t="shared" si="1"/>
        <v>1.0785529583886224</v>
      </c>
    </row>
    <row r="98" spans="1:5" s="21" customFormat="1" ht="11.25">
      <c r="A98" s="207">
        <v>1823</v>
      </c>
      <c r="B98" s="8" t="s">
        <v>134</v>
      </c>
      <c r="C98" s="5">
        <f>SUM(C14+C30+C42+C53+C61+C71+C77+C81)</f>
        <v>3485122</v>
      </c>
      <c r="D98" s="5">
        <f>SUM(D14+D30+D42+D53+D61+D71+D77+D81+D89)</f>
        <v>3480033</v>
      </c>
      <c r="E98" s="392">
        <f t="shared" si="1"/>
        <v>0.9985397928680833</v>
      </c>
    </row>
    <row r="99" spans="1:5" s="21" customFormat="1" ht="11.25">
      <c r="A99" s="207">
        <v>1824</v>
      </c>
      <c r="B99" s="8" t="s">
        <v>153</v>
      </c>
      <c r="C99" s="6">
        <f>SUM(C15+C31+C43)</f>
        <v>185205</v>
      </c>
      <c r="D99" s="6">
        <f>SUM(D15+D31+D43)</f>
        <v>283825</v>
      </c>
      <c r="E99" s="392">
        <f t="shared" si="1"/>
        <v>1.5324910234604898</v>
      </c>
    </row>
    <row r="100" spans="1:5" s="21" customFormat="1" ht="11.25">
      <c r="A100" s="5">
        <v>1825</v>
      </c>
      <c r="B100" s="8" t="s">
        <v>392</v>
      </c>
      <c r="C100" s="220">
        <f>SUM(C16+C32+C44+C54+C62+C72+C91+C92)</f>
        <v>1199925</v>
      </c>
      <c r="D100" s="220">
        <f>SUM(D16+D32+D44+D54+D62+D72+D91+D92+D87)</f>
        <v>1019104</v>
      </c>
      <c r="E100" s="392">
        <f t="shared" si="1"/>
        <v>0.8493064149842698</v>
      </c>
    </row>
    <row r="101" spans="1:6" s="21" customFormat="1" ht="12" thickBot="1">
      <c r="A101" s="118"/>
      <c r="B101" s="248" t="s">
        <v>103</v>
      </c>
      <c r="C101" s="361">
        <v>351405</v>
      </c>
      <c r="D101" s="361">
        <f>SUM(D93)</f>
        <v>95684</v>
      </c>
      <c r="E101" s="395">
        <f t="shared" si="1"/>
        <v>0.27228980805623143</v>
      </c>
      <c r="F101" s="778"/>
    </row>
    <row r="102" spans="1:5" s="21" customFormat="1" ht="17.25" customHeight="1" thickBot="1">
      <c r="A102" s="218">
        <v>1820</v>
      </c>
      <c r="B102" s="218" t="s">
        <v>66</v>
      </c>
      <c r="C102" s="218">
        <f>SUM(C96:C101)-C101</f>
        <v>6495233</v>
      </c>
      <c r="D102" s="218">
        <f>SUM(D96:D101)-D101</f>
        <v>6484744</v>
      </c>
      <c r="E102" s="394">
        <f t="shared" si="1"/>
        <v>0.998385123366629</v>
      </c>
    </row>
    <row r="103" spans="1:5" s="21" customFormat="1" ht="11.25">
      <c r="A103" s="84"/>
      <c r="B103" s="84"/>
      <c r="C103" s="84"/>
      <c r="D103" s="84"/>
      <c r="E103" s="393"/>
    </row>
    <row r="104" spans="1:5" s="21" customFormat="1" ht="11.25">
      <c r="A104" s="5"/>
      <c r="B104" s="119" t="s">
        <v>79</v>
      </c>
      <c r="C104" s="83"/>
      <c r="D104" s="83"/>
      <c r="E104" s="244"/>
    </row>
    <row r="105" spans="1:5" s="21" customFormat="1" ht="11.25">
      <c r="A105" s="5">
        <v>1831</v>
      </c>
      <c r="B105" s="8" t="s">
        <v>335</v>
      </c>
      <c r="C105" s="6">
        <f>SUM(C17+C33+C45+C63+C73)</f>
        <v>938266</v>
      </c>
      <c r="D105" s="6">
        <f>SUM(D17+D33+D45+D63+D73)</f>
        <v>964856</v>
      </c>
      <c r="E105" s="392">
        <f>SUM(D105/C105)</f>
        <v>1.028339511396555</v>
      </c>
    </row>
    <row r="106" spans="1:5" s="21" customFormat="1" ht="11.25">
      <c r="A106" s="5">
        <v>1832</v>
      </c>
      <c r="B106" s="8" t="s">
        <v>336</v>
      </c>
      <c r="C106" s="6">
        <f>SUM(C18+C46+C34+C64+C74)</f>
        <v>5385701</v>
      </c>
      <c r="D106" s="6">
        <f>SUM(D18+D46+D34+D64+D74)</f>
        <v>2631500</v>
      </c>
      <c r="E106" s="392">
        <f>SUM(D106/C106)</f>
        <v>0.4886086323767324</v>
      </c>
    </row>
    <row r="107" spans="1:5" s="21" customFormat="1" ht="12" thickBot="1">
      <c r="A107" s="5">
        <v>1833</v>
      </c>
      <c r="B107" s="8" t="s">
        <v>135</v>
      </c>
      <c r="C107" s="5">
        <f>SUM(C83+C47+C66+C55+C79)</f>
        <v>739000</v>
      </c>
      <c r="D107" s="5">
        <f>SUM(D83+D47+D66+D55+D79+D75)</f>
        <v>704000</v>
      </c>
      <c r="E107" s="395">
        <f>SUM(D107/C107)</f>
        <v>0.952638700947226</v>
      </c>
    </row>
    <row r="108" spans="1:6" s="21" customFormat="1" ht="18.75" customHeight="1" thickBot="1">
      <c r="A108" s="200">
        <v>1830</v>
      </c>
      <c r="B108" s="200" t="s">
        <v>80</v>
      </c>
      <c r="C108" s="217">
        <f>SUM(C105:C107)</f>
        <v>7062967</v>
      </c>
      <c r="D108" s="217">
        <f>SUM(D105:D107)</f>
        <v>4300356</v>
      </c>
      <c r="E108" s="394">
        <f>SUM(D108/C108)</f>
        <v>0.6088597044273321</v>
      </c>
      <c r="F108" s="778"/>
    </row>
    <row r="109" spans="1:5" s="21" customFormat="1" ht="11.25">
      <c r="A109" s="84"/>
      <c r="B109" s="82"/>
      <c r="C109" s="222"/>
      <c r="D109" s="82"/>
      <c r="E109" s="393"/>
    </row>
    <row r="110" spans="1:5" s="21" customFormat="1" ht="11.25">
      <c r="A110" s="89">
        <v>1841</v>
      </c>
      <c r="B110" s="150" t="s">
        <v>90</v>
      </c>
      <c r="C110" s="84"/>
      <c r="D110" s="84"/>
      <c r="E110" s="244"/>
    </row>
    <row r="111" spans="1:5" s="21" customFormat="1" ht="11.25">
      <c r="A111" s="89">
        <v>1842</v>
      </c>
      <c r="B111" s="146" t="s">
        <v>91</v>
      </c>
      <c r="C111" s="84"/>
      <c r="D111" s="84"/>
      <c r="E111" s="244"/>
    </row>
    <row r="112" spans="1:5" s="21" customFormat="1" ht="11.25">
      <c r="A112" s="89">
        <v>1844</v>
      </c>
      <c r="B112" s="146" t="s">
        <v>84</v>
      </c>
      <c r="C112" s="84">
        <f>SUM(C113:C117)</f>
        <v>5454190</v>
      </c>
      <c r="D112" s="84">
        <f>SUM(D113:D117)</f>
        <v>5554884</v>
      </c>
      <c r="E112" s="244">
        <f>SUM(D112/C112)</f>
        <v>1.0184617697586626</v>
      </c>
    </row>
    <row r="113" spans="1:5" s="21" customFormat="1" ht="11.25">
      <c r="A113" s="89">
        <v>1845</v>
      </c>
      <c r="B113" s="82" t="s">
        <v>506</v>
      </c>
      <c r="C113" s="82">
        <f>SUM('2.mell'!C541)</f>
        <v>3214555</v>
      </c>
      <c r="D113" s="82">
        <f>SUM('2.mell'!D541)</f>
        <v>3262626</v>
      </c>
      <c r="E113" s="392">
        <f>SUM(D113/C113)</f>
        <v>1.0149541693951418</v>
      </c>
    </row>
    <row r="114" spans="1:5" s="21" customFormat="1" ht="11.25">
      <c r="A114" s="89">
        <v>1846</v>
      </c>
      <c r="B114" s="89" t="s">
        <v>507</v>
      </c>
      <c r="C114" s="82">
        <f>SUM('2.mell'!C542)</f>
        <v>227530</v>
      </c>
      <c r="D114" s="82">
        <f>SUM('2.mell'!D542)</f>
        <v>277337</v>
      </c>
      <c r="E114" s="392">
        <f>SUM(D114/C114)</f>
        <v>1.2189030018019602</v>
      </c>
    </row>
    <row r="115" spans="1:5" s="21" customFormat="1" ht="11.25">
      <c r="A115" s="89">
        <v>1847</v>
      </c>
      <c r="B115" s="82" t="s">
        <v>508</v>
      </c>
      <c r="C115" s="82"/>
      <c r="D115" s="82"/>
      <c r="E115" s="392"/>
    </row>
    <row r="116" spans="1:5" s="21" customFormat="1" ht="11.25">
      <c r="A116" s="89">
        <v>1848</v>
      </c>
      <c r="B116" s="82" t="s">
        <v>81</v>
      </c>
      <c r="C116" s="82">
        <f>SUM('3b.m.'!C27)</f>
        <v>378982</v>
      </c>
      <c r="D116" s="82">
        <f>SUM('3b.m.'!D27)</f>
        <v>485420</v>
      </c>
      <c r="E116" s="392">
        <f>SUM(D116/C116)</f>
        <v>1.2808523887678043</v>
      </c>
    </row>
    <row r="117" spans="1:5" s="21" customFormat="1" ht="12" thickBot="1">
      <c r="A117" s="199">
        <v>1849</v>
      </c>
      <c r="B117" s="82" t="s">
        <v>471</v>
      </c>
      <c r="C117" s="199">
        <f>SUM(C12+C13+C14)-'1b.mell '!C131-'1b.mell '!C138-'1b.mell '!C143-'1b.mell '!C147</f>
        <v>1633123</v>
      </c>
      <c r="D117" s="199">
        <f>SUM(D12+D13+D14)-'1b.mell '!D131-'1b.mell '!D138-'1b.mell '!D143-'1b.mell '!D147</f>
        <v>1529501</v>
      </c>
      <c r="E117" s="395">
        <f>SUM(D117/C117)</f>
        <v>0.9365497883502957</v>
      </c>
    </row>
    <row r="118" spans="1:5" s="21" customFormat="1" ht="18.75" customHeight="1" thickBot="1">
      <c r="A118" s="116">
        <v>1840</v>
      </c>
      <c r="B118" s="200" t="s">
        <v>68</v>
      </c>
      <c r="C118" s="218">
        <f>SUM(C112)</f>
        <v>5454190</v>
      </c>
      <c r="D118" s="218">
        <f>SUM(D112)</f>
        <v>5554884</v>
      </c>
      <c r="E118" s="394">
        <f>SUM(D118/C118)</f>
        <v>1.0184617697586626</v>
      </c>
    </row>
    <row r="119" spans="1:5" s="21" customFormat="1" ht="11.25">
      <c r="A119" s="221"/>
      <c r="B119" s="221"/>
      <c r="C119" s="84"/>
      <c r="D119" s="84"/>
      <c r="E119" s="393"/>
    </row>
    <row r="120" spans="1:5" s="21" customFormat="1" ht="11.25">
      <c r="A120" s="84">
        <v>1851</v>
      </c>
      <c r="B120" s="141" t="s">
        <v>104</v>
      </c>
      <c r="C120" s="84">
        <v>14063</v>
      </c>
      <c r="D120" s="84">
        <v>23334</v>
      </c>
      <c r="E120" s="244">
        <f aca="true" t="shared" si="2" ref="E120:E126">SUM(D120/C120)</f>
        <v>1.659247671193913</v>
      </c>
    </row>
    <row r="121" spans="1:5" s="21" customFormat="1" ht="11.25">
      <c r="A121" s="83">
        <v>1852</v>
      </c>
      <c r="B121" s="151" t="s">
        <v>92</v>
      </c>
      <c r="C121" s="84">
        <f>SUM(C122:C126)</f>
        <v>56371</v>
      </c>
      <c r="D121" s="84">
        <f>SUM(D122:D127)</f>
        <v>63525</v>
      </c>
      <c r="E121" s="244">
        <f t="shared" si="2"/>
        <v>1.1269092263752638</v>
      </c>
    </row>
    <row r="122" spans="1:5" s="21" customFormat="1" ht="11.25">
      <c r="A122" s="89">
        <v>1853</v>
      </c>
      <c r="B122" s="93" t="s">
        <v>137</v>
      </c>
      <c r="C122" s="82">
        <v>3520</v>
      </c>
      <c r="D122" s="82"/>
      <c r="E122" s="244">
        <f t="shared" si="2"/>
        <v>0</v>
      </c>
    </row>
    <row r="123" spans="1:5" s="21" customFormat="1" ht="11.25">
      <c r="A123" s="89">
        <v>1854</v>
      </c>
      <c r="B123" s="93" t="s">
        <v>418</v>
      </c>
      <c r="C123" s="82">
        <v>1479</v>
      </c>
      <c r="D123" s="82">
        <v>1479</v>
      </c>
      <c r="E123" s="392">
        <f t="shared" si="2"/>
        <v>1</v>
      </c>
    </row>
    <row r="124" spans="1:5" s="21" customFormat="1" ht="11.25">
      <c r="A124" s="89">
        <v>1855</v>
      </c>
      <c r="B124" s="93" t="s">
        <v>478</v>
      </c>
      <c r="C124" s="82">
        <v>12127</v>
      </c>
      <c r="D124" s="429">
        <v>12127</v>
      </c>
      <c r="E124" s="392">
        <f t="shared" si="2"/>
        <v>1</v>
      </c>
    </row>
    <row r="125" spans="1:5" s="21" customFormat="1" ht="11.25">
      <c r="A125" s="89">
        <v>1856</v>
      </c>
      <c r="B125" s="5" t="s">
        <v>136</v>
      </c>
      <c r="C125" s="89">
        <v>9931</v>
      </c>
      <c r="D125" s="89">
        <v>2483</v>
      </c>
      <c r="E125" s="392">
        <f t="shared" si="2"/>
        <v>0.2500251736985198</v>
      </c>
    </row>
    <row r="126" spans="1:5" s="21" customFormat="1" ht="11.25">
      <c r="A126" s="89">
        <v>1857</v>
      </c>
      <c r="B126" s="5" t="s">
        <v>487</v>
      </c>
      <c r="C126" s="89">
        <v>29314</v>
      </c>
      <c r="D126" s="89">
        <v>29314</v>
      </c>
      <c r="E126" s="392">
        <f t="shared" si="2"/>
        <v>1</v>
      </c>
    </row>
    <row r="127" spans="1:5" s="21" customFormat="1" ht="11.25">
      <c r="A127" s="89">
        <v>1858</v>
      </c>
      <c r="B127" s="5" t="s">
        <v>545</v>
      </c>
      <c r="C127" s="89"/>
      <c r="D127" s="89">
        <v>18122</v>
      </c>
      <c r="E127" s="392"/>
    </row>
    <row r="128" spans="1:5" s="21" customFormat="1" ht="11.25">
      <c r="A128" s="83">
        <v>1862</v>
      </c>
      <c r="B128" s="151" t="s">
        <v>84</v>
      </c>
      <c r="C128" s="85">
        <f>SUM(C129:C130)</f>
        <v>176600</v>
      </c>
      <c r="D128" s="85">
        <f>SUM(D129:D130)</f>
        <v>170300</v>
      </c>
      <c r="E128" s="244">
        <f>SUM(D128/C128)</f>
        <v>0.964326160815402</v>
      </c>
    </row>
    <row r="129" spans="1:5" s="21" customFormat="1" ht="11.25">
      <c r="A129" s="89">
        <v>1863</v>
      </c>
      <c r="B129" s="82" t="s">
        <v>412</v>
      </c>
      <c r="C129" s="89">
        <f>SUM('3b.m.'!C30)</f>
        <v>14000</v>
      </c>
      <c r="D129" s="89">
        <f>SUM('3b.m.'!D30)</f>
        <v>3000</v>
      </c>
      <c r="E129" s="392">
        <f>SUM(D129/C129)</f>
        <v>0.21428571428571427</v>
      </c>
    </row>
    <row r="130" spans="1:5" s="21" customFormat="1" ht="12" thickBot="1">
      <c r="A130" s="199">
        <v>1864</v>
      </c>
      <c r="B130" s="199" t="s">
        <v>471</v>
      </c>
      <c r="C130" s="199">
        <f>SUM(C17+C18)</f>
        <v>162600</v>
      </c>
      <c r="D130" s="199">
        <f>SUM(D17+D18)</f>
        <v>167300</v>
      </c>
      <c r="E130" s="395">
        <f>SUM(D130/C130)</f>
        <v>1.0289052890528905</v>
      </c>
    </row>
    <row r="131" spans="1:5" s="21" customFormat="1" ht="18.75" customHeight="1" thickBot="1">
      <c r="A131" s="217">
        <v>1865</v>
      </c>
      <c r="B131" s="200" t="s">
        <v>71</v>
      </c>
      <c r="C131" s="200">
        <f>SUM(C120+C121+C128)</f>
        <v>247034</v>
      </c>
      <c r="D131" s="200">
        <f>SUM(D120+D121+D128)</f>
        <v>257159</v>
      </c>
      <c r="E131" s="394">
        <f>SUM(D131/C131)</f>
        <v>1.04098626100051</v>
      </c>
    </row>
    <row r="132" spans="1:5" s="21" customFormat="1" ht="18.75" customHeight="1" thickBot="1">
      <c r="A132" s="217"/>
      <c r="B132" s="287"/>
      <c r="C132" s="200"/>
      <c r="D132" s="200"/>
      <c r="E132" s="394"/>
    </row>
    <row r="133" spans="1:5" s="21" customFormat="1" ht="18" customHeight="1" thickBot="1">
      <c r="A133" s="116">
        <v>1870</v>
      </c>
      <c r="B133" s="198" t="s">
        <v>82</v>
      </c>
      <c r="C133" s="116">
        <f>SUM(C131+C118+C108+C102)</f>
        <v>19259424</v>
      </c>
      <c r="D133" s="116">
        <f>SUM(D131+D118+D108+D102)</f>
        <v>16597143</v>
      </c>
      <c r="E133" s="394">
        <f>SUM(D133/C133)</f>
        <v>0.861767361266879</v>
      </c>
    </row>
    <row r="134" spans="1:5" s="21" customFormat="1" ht="12" thickBot="1">
      <c r="A134" s="80"/>
      <c r="B134" s="197"/>
      <c r="C134" s="116"/>
      <c r="D134" s="116"/>
      <c r="E134" s="394"/>
    </row>
    <row r="135" spans="1:5" ht="7.5" customHeight="1">
      <c r="A135" s="9"/>
      <c r="B135" s="68"/>
      <c r="C135" s="9"/>
      <c r="D135" s="9"/>
      <c r="E135" s="393"/>
    </row>
    <row r="136" spans="1:5" s="31" customFormat="1" ht="12" customHeight="1">
      <c r="A136" s="16"/>
      <c r="B136" s="30" t="s">
        <v>504</v>
      </c>
      <c r="C136" s="30"/>
      <c r="D136" s="30"/>
      <c r="E136" s="244"/>
    </row>
    <row r="137" spans="1:5" s="31" customFormat="1" ht="9" customHeight="1">
      <c r="A137" s="16"/>
      <c r="B137" s="30"/>
      <c r="C137" s="30"/>
      <c r="D137" s="30"/>
      <c r="E137" s="244"/>
    </row>
    <row r="138" spans="1:5" s="31" customFormat="1" ht="12" customHeight="1">
      <c r="A138" s="16"/>
      <c r="B138" s="98" t="s">
        <v>78</v>
      </c>
      <c r="C138" s="30"/>
      <c r="D138" s="30"/>
      <c r="E138" s="244"/>
    </row>
    <row r="139" spans="1:5" s="21" customFormat="1" ht="11.25">
      <c r="A139" s="5">
        <v>1911</v>
      </c>
      <c r="B139" s="8" t="s">
        <v>374</v>
      </c>
      <c r="C139" s="5">
        <f>SUM('2.mell'!C545)</f>
        <v>1705990</v>
      </c>
      <c r="D139" s="5">
        <f>SUM('2.mell'!D545)</f>
        <v>1791250</v>
      </c>
      <c r="E139" s="392">
        <f>SUM(D139/C139)</f>
        <v>1.0499768462886652</v>
      </c>
    </row>
    <row r="140" spans="1:5" s="21" customFormat="1" ht="11.25">
      <c r="A140" s="5">
        <v>1912</v>
      </c>
      <c r="B140" s="8" t="s">
        <v>133</v>
      </c>
      <c r="C140" s="5">
        <f>SUM('2.mell'!C546)</f>
        <v>483752</v>
      </c>
      <c r="D140" s="5">
        <f>SUM('2.mell'!D546)</f>
        <v>509229</v>
      </c>
      <c r="E140" s="392">
        <f>SUM(D140/C140)</f>
        <v>1.052665415336784</v>
      </c>
    </row>
    <row r="141" spans="1:5" s="21" customFormat="1" ht="11.25">
      <c r="A141" s="5">
        <v>1913</v>
      </c>
      <c r="B141" s="5" t="s">
        <v>134</v>
      </c>
      <c r="C141" s="5">
        <f>SUM('2.mell'!C547)</f>
        <v>1671062</v>
      </c>
      <c r="D141" s="5">
        <f>SUM('2.mell'!D547)</f>
        <v>1662427</v>
      </c>
      <c r="E141" s="392">
        <f>SUM(D141/C141)</f>
        <v>0.9948326273950339</v>
      </c>
    </row>
    <row r="142" spans="1:5" s="29" customFormat="1" ht="12">
      <c r="A142" s="114">
        <v>1914</v>
      </c>
      <c r="B142" s="24" t="s">
        <v>225</v>
      </c>
      <c r="C142" s="5"/>
      <c r="D142" s="5"/>
      <c r="E142" s="392"/>
    </row>
    <row r="143" spans="1:5" s="29" customFormat="1" ht="12">
      <c r="A143" s="89">
        <v>1915</v>
      </c>
      <c r="B143" s="8" t="s">
        <v>329</v>
      </c>
      <c r="C143" s="5">
        <f>SUM('2.mell'!C548)</f>
        <v>0</v>
      </c>
      <c r="D143" s="5">
        <f>SUM('2.mell'!D548)</f>
        <v>1300</v>
      </c>
      <c r="E143" s="392"/>
    </row>
    <row r="144" spans="1:5" s="21" customFormat="1" ht="11.25">
      <c r="A144" s="5">
        <v>1916</v>
      </c>
      <c r="B144" s="8" t="s">
        <v>392</v>
      </c>
      <c r="C144" s="5">
        <f>SUM('2.mell'!C549)</f>
        <v>0</v>
      </c>
      <c r="D144" s="5">
        <f>SUM('2.mell'!D549)</f>
        <v>0</v>
      </c>
      <c r="E144" s="392"/>
    </row>
    <row r="145" spans="1:5" s="21" customFormat="1" ht="11.25">
      <c r="A145" s="83">
        <v>1910</v>
      </c>
      <c r="B145" s="84" t="s">
        <v>66</v>
      </c>
      <c r="C145" s="83">
        <f>SUM(C139:C144)</f>
        <v>3860804</v>
      </c>
      <c r="D145" s="83">
        <f>SUM(D139:D144)</f>
        <v>3964206</v>
      </c>
      <c r="E145" s="244">
        <f>SUM(D145/C145)</f>
        <v>1.0267825043695562</v>
      </c>
    </row>
    <row r="146" spans="1:5" s="21" customFormat="1" ht="11.25">
      <c r="A146" s="5"/>
      <c r="B146" s="113" t="s">
        <v>79</v>
      </c>
      <c r="C146" s="83"/>
      <c r="D146" s="83"/>
      <c r="E146" s="392"/>
    </row>
    <row r="147" spans="1:5" s="21" customFormat="1" ht="11.25">
      <c r="A147" s="5">
        <v>1921</v>
      </c>
      <c r="B147" s="8" t="s">
        <v>335</v>
      </c>
      <c r="C147" s="5">
        <f>SUM('2.mell'!C551)</f>
        <v>0</v>
      </c>
      <c r="D147" s="5">
        <f>SUM('2.mell'!D551)</f>
        <v>35795</v>
      </c>
      <c r="E147" s="392"/>
    </row>
    <row r="148" spans="1:5" s="21" customFormat="1" ht="11.25">
      <c r="A148" s="5">
        <v>1922</v>
      </c>
      <c r="B148" s="8" t="s">
        <v>336</v>
      </c>
      <c r="C148" s="5">
        <f>SUM('2.mell'!C552)</f>
        <v>21000</v>
      </c>
      <c r="D148" s="5">
        <f>SUM('2.mell'!D552)</f>
        <v>0</v>
      </c>
      <c r="E148" s="392">
        <f>SUM(D148/C148)</f>
        <v>0</v>
      </c>
    </row>
    <row r="149" spans="1:5" s="21" customFormat="1" ht="11.25">
      <c r="A149" s="5">
        <v>1923</v>
      </c>
      <c r="B149" s="8" t="s">
        <v>135</v>
      </c>
      <c r="C149" s="5">
        <f>SUM('2.mell'!C553)</f>
        <v>0</v>
      </c>
      <c r="D149" s="5">
        <f>SUM('2.mell'!D553)</f>
        <v>0</v>
      </c>
      <c r="E149" s="392"/>
    </row>
    <row r="150" spans="1:5" s="21" customFormat="1" ht="12" thickBot="1">
      <c r="A150" s="115">
        <v>1920</v>
      </c>
      <c r="B150" s="115" t="s">
        <v>73</v>
      </c>
      <c r="C150" s="115">
        <f>SUM(C147:C149)</f>
        <v>21000</v>
      </c>
      <c r="D150" s="115">
        <f>SUM(D147:D149)</f>
        <v>35795</v>
      </c>
      <c r="E150" s="244">
        <f>SUM(D150/C150)</f>
        <v>1.7045238095238096</v>
      </c>
    </row>
    <row r="151" spans="1:5" s="21" customFormat="1" ht="16.5" customHeight="1" thickBot="1">
      <c r="A151" s="116"/>
      <c r="B151" s="200"/>
      <c r="C151" s="116"/>
      <c r="D151" s="116"/>
      <c r="E151" s="394"/>
    </row>
    <row r="152" spans="1:5" s="33" customFormat="1" ht="13.5" thickBot="1">
      <c r="A152" s="32">
        <v>1940</v>
      </c>
      <c r="B152" s="117" t="s">
        <v>505</v>
      </c>
      <c r="C152" s="34">
        <f>SUM(C145+C150)</f>
        <v>3881804</v>
      </c>
      <c r="D152" s="34">
        <f>SUM(D145+D150)</f>
        <v>4000001</v>
      </c>
      <c r="E152" s="394">
        <f>SUM(D152/C152)</f>
        <v>1.0304489871204214</v>
      </c>
    </row>
    <row r="153" spans="1:5" s="33" customFormat="1" ht="12.75">
      <c r="A153" s="112"/>
      <c r="B153" s="253"/>
      <c r="C153" s="112"/>
      <c r="D153" s="112"/>
      <c r="E153" s="393"/>
    </row>
    <row r="154" spans="1:5" ht="14.25" customHeight="1">
      <c r="A154" s="16"/>
      <c r="B154" s="16" t="s">
        <v>476</v>
      </c>
      <c r="C154" s="16"/>
      <c r="D154" s="16"/>
      <c r="E154" s="244"/>
    </row>
    <row r="155" spans="1:5" ht="14.25" customHeight="1">
      <c r="A155" s="16"/>
      <c r="B155" s="98" t="s">
        <v>78</v>
      </c>
      <c r="C155" s="30"/>
      <c r="D155" s="30"/>
      <c r="E155" s="244"/>
    </row>
    <row r="156" spans="1:5" ht="11.25">
      <c r="A156" s="5">
        <v>1951</v>
      </c>
      <c r="B156" s="8" t="s">
        <v>213</v>
      </c>
      <c r="C156" s="8">
        <f aca="true" t="shared" si="3" ref="C156:D158">SUM(C96+C139)</f>
        <v>2978279</v>
      </c>
      <c r="D156" s="8">
        <f t="shared" si="3"/>
        <v>3112635</v>
      </c>
      <c r="E156" s="392">
        <f aca="true" t="shared" si="4" ref="E156:E161">SUM(D156/C156)</f>
        <v>1.045111958953476</v>
      </c>
    </row>
    <row r="157" spans="1:5" ht="11.25">
      <c r="A157" s="5">
        <v>1952</v>
      </c>
      <c r="B157" s="8" t="s">
        <v>409</v>
      </c>
      <c r="C157" s="8">
        <f t="shared" si="3"/>
        <v>836444</v>
      </c>
      <c r="D157" s="8">
        <f t="shared" si="3"/>
        <v>889626</v>
      </c>
      <c r="E157" s="392">
        <f t="shared" si="4"/>
        <v>1.0635810646020534</v>
      </c>
    </row>
    <row r="158" spans="1:5" ht="11.25">
      <c r="A158" s="5">
        <v>1953</v>
      </c>
      <c r="B158" s="8" t="s">
        <v>410</v>
      </c>
      <c r="C158" s="8">
        <f t="shared" si="3"/>
        <v>5156184</v>
      </c>
      <c r="D158" s="8">
        <f t="shared" si="3"/>
        <v>5142460</v>
      </c>
      <c r="E158" s="392">
        <f t="shared" si="4"/>
        <v>0.9973383416883493</v>
      </c>
    </row>
    <row r="159" spans="1:5" ht="11.25">
      <c r="A159" s="5">
        <v>1954</v>
      </c>
      <c r="B159" s="8" t="s">
        <v>218</v>
      </c>
      <c r="C159" s="8">
        <f>SUM(C143+C99)</f>
        <v>185205</v>
      </c>
      <c r="D159" s="8">
        <f>SUM(D143+D99)</f>
        <v>285125</v>
      </c>
      <c r="E159" s="392">
        <f t="shared" si="4"/>
        <v>1.5395102724008531</v>
      </c>
    </row>
    <row r="160" spans="1:5" ht="12" thickBot="1">
      <c r="A160" s="5">
        <v>1955</v>
      </c>
      <c r="B160" s="8" t="s">
        <v>121</v>
      </c>
      <c r="C160" s="8">
        <f>SUM(C100+C143)</f>
        <v>1199925</v>
      </c>
      <c r="D160" s="8">
        <f>SUM(D100+D144)</f>
        <v>1019104</v>
      </c>
      <c r="E160" s="395">
        <f t="shared" si="4"/>
        <v>0.8493064149842698</v>
      </c>
    </row>
    <row r="161" spans="1:5" ht="18" customHeight="1" thickBot="1">
      <c r="A161" s="200">
        <v>1950</v>
      </c>
      <c r="B161" s="200" t="s">
        <v>66</v>
      </c>
      <c r="C161" s="200">
        <f>SUM(C156:C160)</f>
        <v>10356037</v>
      </c>
      <c r="D161" s="200">
        <f>SUM(D156:D160)</f>
        <v>10448950</v>
      </c>
      <c r="E161" s="394">
        <f t="shared" si="4"/>
        <v>1.0089718682928615</v>
      </c>
    </row>
    <row r="162" spans="1:5" ht="11.25">
      <c r="A162" s="8"/>
      <c r="B162" s="113" t="s">
        <v>79</v>
      </c>
      <c r="C162" s="8"/>
      <c r="D162" s="8"/>
      <c r="E162" s="396"/>
    </row>
    <row r="163" spans="1:5" ht="11.25">
      <c r="A163" s="8">
        <v>1961</v>
      </c>
      <c r="B163" s="113" t="s">
        <v>337</v>
      </c>
      <c r="C163" s="8">
        <f>SUM(C105+C147)</f>
        <v>938266</v>
      </c>
      <c r="D163" s="8">
        <f>SUM(D105+D147)</f>
        <v>1000651</v>
      </c>
      <c r="E163" s="392">
        <f>SUM(D163/C163)</f>
        <v>1.0664896735041023</v>
      </c>
    </row>
    <row r="164" spans="1:5" ht="11.25">
      <c r="A164" s="5">
        <v>1962</v>
      </c>
      <c r="B164" s="8" t="s">
        <v>336</v>
      </c>
      <c r="C164" s="8">
        <f>SUM(C106+C148)</f>
        <v>5406701</v>
      </c>
      <c r="D164" s="8">
        <f>SUM(D106+D148)</f>
        <v>2631500</v>
      </c>
      <c r="E164" s="392">
        <f>SUM(D164/C164)</f>
        <v>0.48671084271166465</v>
      </c>
    </row>
    <row r="165" spans="1:5" ht="12" thickBot="1">
      <c r="A165" s="5">
        <v>1963</v>
      </c>
      <c r="B165" s="8" t="s">
        <v>135</v>
      </c>
      <c r="C165" s="8">
        <f>SUM(C149+C107)</f>
        <v>739000</v>
      </c>
      <c r="D165" s="8">
        <f>SUM(D149+D107)</f>
        <v>704000</v>
      </c>
      <c r="E165" s="395">
        <f>SUM(D165/C165)</f>
        <v>0.952638700947226</v>
      </c>
    </row>
    <row r="166" spans="1:5" ht="17.25" customHeight="1" thickBot="1">
      <c r="A166" s="200">
        <v>1960</v>
      </c>
      <c r="B166" s="200" t="s">
        <v>73</v>
      </c>
      <c r="C166" s="200">
        <f>SUM(C163:C165)</f>
        <v>7083967</v>
      </c>
      <c r="D166" s="200">
        <f>SUM(D163:D165)</f>
        <v>4336151</v>
      </c>
      <c r="E166" s="394">
        <f>SUM(D166/C166)</f>
        <v>0.6121077356797399</v>
      </c>
    </row>
    <row r="167" spans="1:5" ht="11.25">
      <c r="A167" s="8">
        <v>1971</v>
      </c>
      <c r="B167" s="150" t="s">
        <v>90</v>
      </c>
      <c r="C167" s="82"/>
      <c r="D167" s="82"/>
      <c r="E167" s="396"/>
    </row>
    <row r="168" spans="1:5" ht="11.25">
      <c r="A168" s="5">
        <v>1972</v>
      </c>
      <c r="B168" s="146" t="s">
        <v>92</v>
      </c>
      <c r="C168" s="82"/>
      <c r="D168" s="82"/>
      <c r="E168" s="392"/>
    </row>
    <row r="169" spans="1:5" ht="11.25">
      <c r="A169" s="5">
        <v>1973</v>
      </c>
      <c r="B169" s="146" t="s">
        <v>83</v>
      </c>
      <c r="C169" s="82"/>
      <c r="D169" s="82"/>
      <c r="E169" s="392"/>
    </row>
    <row r="170" spans="1:5" ht="12" thickBot="1">
      <c r="A170" s="248">
        <v>1974</v>
      </c>
      <c r="B170" s="249" t="s">
        <v>84</v>
      </c>
      <c r="C170" s="248">
        <f>SUM(C112)</f>
        <v>5454190</v>
      </c>
      <c r="D170" s="248">
        <f>SUM(D112)</f>
        <v>5554884</v>
      </c>
      <c r="E170" s="395">
        <f>SUM(D170/C170)</f>
        <v>1.0184617697586626</v>
      </c>
    </row>
    <row r="171" spans="1:5" ht="17.25" customHeight="1" thickBot="1">
      <c r="A171" s="217">
        <v>1970</v>
      </c>
      <c r="B171" s="200" t="s">
        <v>21</v>
      </c>
      <c r="C171" s="217">
        <f>SUM(C167:C170)</f>
        <v>5454190</v>
      </c>
      <c r="D171" s="217">
        <f>SUM(D167:D170)</f>
        <v>5554884</v>
      </c>
      <c r="E171" s="394">
        <f>SUM(D171/C171)</f>
        <v>1.0184617697586626</v>
      </c>
    </row>
    <row r="172" spans="1:5" ht="12" customHeight="1">
      <c r="A172" s="8">
        <v>1981</v>
      </c>
      <c r="B172" s="150" t="s">
        <v>90</v>
      </c>
      <c r="C172" s="82">
        <f>SUM(C120)</f>
        <v>14063</v>
      </c>
      <c r="D172" s="82">
        <f>SUM(D120)</f>
        <v>23334</v>
      </c>
      <c r="E172" s="396">
        <f>SUM(D172/C172)</f>
        <v>1.659247671193913</v>
      </c>
    </row>
    <row r="173" spans="1:5" ht="12" customHeight="1">
      <c r="A173" s="5">
        <v>1982</v>
      </c>
      <c r="B173" s="146" t="s">
        <v>92</v>
      </c>
      <c r="C173" s="82">
        <f>SUM(C121)</f>
        <v>56371</v>
      </c>
      <c r="D173" s="82">
        <f>SUM(D121)</f>
        <v>63525</v>
      </c>
      <c r="E173" s="392">
        <f>SUM(D173/C173)</f>
        <v>1.1269092263752638</v>
      </c>
    </row>
    <row r="174" spans="1:5" ht="12" customHeight="1">
      <c r="A174" s="5">
        <v>1984</v>
      </c>
      <c r="B174" s="146" t="s">
        <v>83</v>
      </c>
      <c r="C174" s="82"/>
      <c r="D174" s="82"/>
      <c r="E174" s="392"/>
    </row>
    <row r="175" spans="1:5" ht="12" customHeight="1" thickBot="1">
      <c r="A175" s="248">
        <v>1985</v>
      </c>
      <c r="B175" s="249" t="s">
        <v>84</v>
      </c>
      <c r="C175" s="78">
        <f>SUM(C128)</f>
        <v>176600</v>
      </c>
      <c r="D175" s="78">
        <f>SUM(D128)</f>
        <v>170300</v>
      </c>
      <c r="E175" s="395">
        <f>SUM(D175/C175)</f>
        <v>0.964326160815402</v>
      </c>
    </row>
    <row r="176" spans="1:5" ht="17.25" customHeight="1" thickBot="1">
      <c r="A176" s="217">
        <v>1980</v>
      </c>
      <c r="B176" s="200" t="s">
        <v>20</v>
      </c>
      <c r="C176" s="217">
        <f>SUM(C172:C175)</f>
        <v>247034</v>
      </c>
      <c r="D176" s="217">
        <f>SUM(D172:D175)</f>
        <v>257159</v>
      </c>
      <c r="E176" s="1007">
        <f>SUM(D176/C176)</f>
        <v>1.04098626100051</v>
      </c>
    </row>
    <row r="177" spans="1:8" ht="26.25" customHeight="1" thickBot="1">
      <c r="A177" s="34"/>
      <c r="B177" s="223" t="s">
        <v>62</v>
      </c>
      <c r="C177" s="219">
        <f>SUM(C172+C173+C166+C161)</f>
        <v>17510438</v>
      </c>
      <c r="D177" s="219">
        <f>SUM(D172+D173+D166+D161)</f>
        <v>14871960</v>
      </c>
      <c r="E177" s="1006">
        <f>SUM(D177/C177)</f>
        <v>0.8493197029109152</v>
      </c>
      <c r="H177" s="76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90" max="255" man="1"/>
    <brk id="127" max="255" man="1"/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55"/>
  <sheetViews>
    <sheetView zoomScaleSheetLayoutView="100" zoomScalePageLayoutView="0" workbookViewId="0" topLeftCell="A319">
      <selection activeCell="B524" sqref="B524"/>
    </sheetView>
  </sheetViews>
  <sheetFormatPr defaultColWidth="9.125" defaultRowHeight="12.75"/>
  <cols>
    <col min="1" max="1" width="8.50390625" style="289" customWidth="1"/>
    <col min="2" max="2" width="61.875" style="289" customWidth="1"/>
    <col min="3" max="3" width="10.50390625" style="289" customWidth="1"/>
    <col min="4" max="4" width="10.875" style="289" customWidth="1"/>
    <col min="5" max="5" width="8.75390625" style="289" customWidth="1"/>
    <col min="6" max="16384" width="9.125" style="289" customWidth="1"/>
  </cols>
  <sheetData>
    <row r="1" spans="1:5" ht="12.75">
      <c r="A1" s="1105" t="s">
        <v>376</v>
      </c>
      <c r="B1" s="1098"/>
      <c r="C1" s="1098"/>
      <c r="D1" s="1098"/>
      <c r="E1" s="1098"/>
    </row>
    <row r="2" spans="1:5" ht="12">
      <c r="A2" s="1096" t="s">
        <v>519</v>
      </c>
      <c r="B2" s="1097"/>
      <c r="C2" s="1098"/>
      <c r="D2" s="1098"/>
      <c r="E2" s="1098"/>
    </row>
    <row r="3" spans="1:2" ht="12">
      <c r="A3" s="290"/>
      <c r="B3" s="290"/>
    </row>
    <row r="4" spans="1:5" ht="12">
      <c r="A4" s="430"/>
      <c r="B4" s="431"/>
      <c r="C4" s="432"/>
      <c r="D4" s="432"/>
      <c r="E4" s="432" t="s">
        <v>247</v>
      </c>
    </row>
    <row r="5" spans="1:5" ht="12" customHeight="1">
      <c r="A5" s="1106" t="s">
        <v>377</v>
      </c>
      <c r="B5" s="1106" t="s">
        <v>219</v>
      </c>
      <c r="C5" s="1099" t="s">
        <v>59</v>
      </c>
      <c r="D5" s="1099" t="s">
        <v>538</v>
      </c>
      <c r="E5" s="1102" t="s">
        <v>938</v>
      </c>
    </row>
    <row r="6" spans="1:5" ht="12">
      <c r="A6" s="1107"/>
      <c r="B6" s="1107"/>
      <c r="C6" s="1100"/>
      <c r="D6" s="1100"/>
      <c r="E6" s="1103"/>
    </row>
    <row r="7" spans="1:5" ht="12.75" thickBot="1">
      <c r="A7" s="1108"/>
      <c r="B7" s="1108"/>
      <c r="C7" s="1101"/>
      <c r="D7" s="1101"/>
      <c r="E7" s="1104"/>
    </row>
    <row r="8" spans="1:5" ht="12.75" thickBot="1">
      <c r="A8" s="433" t="s">
        <v>379</v>
      </c>
      <c r="B8" s="434" t="s">
        <v>381</v>
      </c>
      <c r="C8" s="433" t="s">
        <v>222</v>
      </c>
      <c r="D8" s="433" t="s">
        <v>223</v>
      </c>
      <c r="E8" s="433" t="s">
        <v>224</v>
      </c>
    </row>
    <row r="9" spans="1:5" ht="13.5">
      <c r="A9" s="291">
        <v>2305</v>
      </c>
      <c r="B9" s="435" t="s">
        <v>434</v>
      </c>
      <c r="C9" s="436"/>
      <c r="D9" s="436"/>
      <c r="E9" s="437"/>
    </row>
    <row r="10" spans="1:5" ht="12.75" customHeight="1">
      <c r="A10" s="291"/>
      <c r="B10" s="438" t="s">
        <v>260</v>
      </c>
      <c r="C10" s="436"/>
      <c r="D10" s="436"/>
      <c r="E10" s="437"/>
    </row>
    <row r="11" spans="1:5" ht="12.75" customHeight="1" thickBot="1">
      <c r="A11" s="291"/>
      <c r="B11" s="439" t="s">
        <v>261</v>
      </c>
      <c r="C11" s="433"/>
      <c r="D11" s="782"/>
      <c r="E11" s="440"/>
    </row>
    <row r="12" spans="1:5" ht="13.5" customHeight="1" thickBot="1">
      <c r="A12" s="291"/>
      <c r="B12" s="441" t="s">
        <v>262</v>
      </c>
      <c r="C12" s="433"/>
      <c r="D12" s="781"/>
      <c r="E12" s="440"/>
    </row>
    <row r="13" spans="1:5" ht="12">
      <c r="A13" s="442"/>
      <c r="B13" s="438" t="s">
        <v>263</v>
      </c>
      <c r="C13" s="443">
        <v>581</v>
      </c>
      <c r="D13" s="443">
        <v>360</v>
      </c>
      <c r="E13" s="444">
        <f>SUM(D13/C13)</f>
        <v>0.6196213425129088</v>
      </c>
    </row>
    <row r="14" spans="1:5" ht="12.75">
      <c r="A14" s="442"/>
      <c r="B14" s="445" t="s">
        <v>264</v>
      </c>
      <c r="C14" s="446">
        <v>381</v>
      </c>
      <c r="D14" s="446"/>
      <c r="E14" s="444">
        <f>SUM(D14/C14)</f>
        <v>0</v>
      </c>
    </row>
    <row r="15" spans="1:5" ht="12.75">
      <c r="A15" s="442"/>
      <c r="B15" s="445" t="s">
        <v>265</v>
      </c>
      <c r="C15" s="446">
        <v>200</v>
      </c>
      <c r="D15" s="446">
        <v>360</v>
      </c>
      <c r="E15" s="444">
        <f>SUM(D15/C15)</f>
        <v>1.8</v>
      </c>
    </row>
    <row r="16" spans="1:5" ht="12">
      <c r="A16" s="442"/>
      <c r="B16" s="447" t="s">
        <v>266</v>
      </c>
      <c r="C16" s="443"/>
      <c r="D16" s="443">
        <v>315</v>
      </c>
      <c r="E16" s="444"/>
    </row>
    <row r="17" spans="1:5" ht="12">
      <c r="A17" s="442"/>
      <c r="B17" s="447" t="s">
        <v>267</v>
      </c>
      <c r="C17" s="443">
        <v>5472</v>
      </c>
      <c r="D17" s="443">
        <v>9178</v>
      </c>
      <c r="E17" s="444">
        <f>SUM(D17/C17)</f>
        <v>1.677266081871345</v>
      </c>
    </row>
    <row r="18" spans="1:5" ht="12">
      <c r="A18" s="442"/>
      <c r="B18" s="447" t="s">
        <v>268</v>
      </c>
      <c r="C18" s="443">
        <v>1477</v>
      </c>
      <c r="D18" s="443">
        <v>2479</v>
      </c>
      <c r="E18" s="444">
        <f>SUM(D18/C18)</f>
        <v>1.6784021665538253</v>
      </c>
    </row>
    <row r="19" spans="1:5" ht="12">
      <c r="A19" s="442"/>
      <c r="B19" s="448" t="s">
        <v>269</v>
      </c>
      <c r="C19" s="443"/>
      <c r="D19" s="443"/>
      <c r="E19" s="444"/>
    </row>
    <row r="20" spans="1:5" ht="12.75" thickBot="1">
      <c r="A20" s="442"/>
      <c r="B20" s="449" t="s">
        <v>270</v>
      </c>
      <c r="C20" s="450"/>
      <c r="D20" s="450"/>
      <c r="E20" s="451"/>
    </row>
    <row r="21" spans="1:5" ht="12.75" thickBot="1">
      <c r="A21" s="442"/>
      <c r="B21" s="452" t="s">
        <v>467</v>
      </c>
      <c r="C21" s="453">
        <f>SUM(C13+C16+C17+C18)</f>
        <v>7530</v>
      </c>
      <c r="D21" s="453">
        <f>SUM(D13+D16+D17+D18)</f>
        <v>12332</v>
      </c>
      <c r="E21" s="785">
        <f>SUM(D21/C21)</f>
        <v>1.6377158034528552</v>
      </c>
    </row>
    <row r="22" spans="1:5" ht="18.75" customHeight="1" thickBot="1">
      <c r="A22" s="455"/>
      <c r="B22" s="456" t="s">
        <v>74</v>
      </c>
      <c r="C22" s="457">
        <f>SUM(C21+C12)</f>
        <v>7530</v>
      </c>
      <c r="D22" s="457">
        <f>SUM(D21+D12)</f>
        <v>12332</v>
      </c>
      <c r="E22" s="454">
        <f>SUM(D22/C22)</f>
        <v>1.6377158034528552</v>
      </c>
    </row>
    <row r="23" spans="1:5" ht="18.75" customHeight="1" thickBot="1">
      <c r="A23" s="442"/>
      <c r="B23" s="458" t="s">
        <v>75</v>
      </c>
      <c r="C23" s="459"/>
      <c r="D23" s="459"/>
      <c r="E23" s="460"/>
    </row>
    <row r="24" spans="1:5" ht="12.75" customHeight="1">
      <c r="A24" s="442"/>
      <c r="B24" s="461" t="s">
        <v>271</v>
      </c>
      <c r="C24" s="462"/>
      <c r="D24" s="462"/>
      <c r="E24" s="444"/>
    </row>
    <row r="25" spans="1:5" ht="12">
      <c r="A25" s="442"/>
      <c r="B25" s="463" t="s">
        <v>276</v>
      </c>
      <c r="C25" s="443">
        <v>138414</v>
      </c>
      <c r="D25" s="443">
        <v>145808</v>
      </c>
      <c r="E25" s="444">
        <f>SUM(D25/C25)</f>
        <v>1.0534194517895588</v>
      </c>
    </row>
    <row r="26" spans="1:5" ht="12.75" thickBot="1">
      <c r="A26" s="442"/>
      <c r="B26" s="464" t="s">
        <v>277</v>
      </c>
      <c r="C26" s="450">
        <v>7109</v>
      </c>
      <c r="D26" s="450">
        <v>12258</v>
      </c>
      <c r="E26" s="451">
        <f>SUM(D26/C26)</f>
        <v>1.7242931495287663</v>
      </c>
    </row>
    <row r="27" spans="1:5" ht="18.75" customHeight="1" thickBot="1">
      <c r="A27" s="442"/>
      <c r="B27" s="465" t="s">
        <v>67</v>
      </c>
      <c r="C27" s="466">
        <f>SUM(C25:C26)</f>
        <v>145523</v>
      </c>
      <c r="D27" s="466">
        <f>SUM(D24:D26)</f>
        <v>158066</v>
      </c>
      <c r="E27" s="454">
        <f>SUM(D27/C27)</f>
        <v>1.0861925606261553</v>
      </c>
    </row>
    <row r="28" spans="1:5" ht="13.5" customHeight="1" thickBot="1">
      <c r="A28" s="442"/>
      <c r="B28" s="467" t="s">
        <v>529</v>
      </c>
      <c r="C28" s="466"/>
      <c r="D28" s="466"/>
      <c r="E28" s="460"/>
    </row>
    <row r="29" spans="1:5" ht="14.25" thickBot="1">
      <c r="A29" s="468"/>
      <c r="B29" s="469" t="s">
        <v>85</v>
      </c>
      <c r="C29" s="470">
        <f>SUM(C22+C23+C27)</f>
        <v>153053</v>
      </c>
      <c r="D29" s="470">
        <f>SUM(D22+D23+D27)</f>
        <v>170398</v>
      </c>
      <c r="E29" s="454">
        <f>SUM(D29/C29)</f>
        <v>1.1133267560910274</v>
      </c>
    </row>
    <row r="30" spans="1:5" ht="12">
      <c r="A30" s="436"/>
      <c r="B30" s="471" t="s">
        <v>439</v>
      </c>
      <c r="C30" s="443">
        <v>85472</v>
      </c>
      <c r="D30" s="443">
        <v>95546</v>
      </c>
      <c r="E30" s="444">
        <f>SUM(D30/C30)</f>
        <v>1.1178631598652191</v>
      </c>
    </row>
    <row r="31" spans="1:5" ht="12">
      <c r="A31" s="436"/>
      <c r="B31" s="471" t="s">
        <v>440</v>
      </c>
      <c r="C31" s="443">
        <v>24866</v>
      </c>
      <c r="D31" s="443">
        <v>26195</v>
      </c>
      <c r="E31" s="444">
        <f>SUM(D31/C31)</f>
        <v>1.0534464730957935</v>
      </c>
    </row>
    <row r="32" spans="1:5" ht="12">
      <c r="A32" s="436"/>
      <c r="B32" s="471" t="s">
        <v>441</v>
      </c>
      <c r="C32" s="443">
        <v>42715</v>
      </c>
      <c r="D32" s="443">
        <v>47387</v>
      </c>
      <c r="E32" s="444">
        <f>SUM(D32/C32)</f>
        <v>1.1093760973896758</v>
      </c>
    </row>
    <row r="33" spans="1:5" ht="12">
      <c r="A33" s="436"/>
      <c r="B33" s="472" t="s">
        <v>443</v>
      </c>
      <c r="C33" s="443"/>
      <c r="D33" s="443"/>
      <c r="E33" s="444"/>
    </row>
    <row r="34" spans="1:5" ht="12.75" thickBot="1">
      <c r="A34" s="436"/>
      <c r="B34" s="473" t="s">
        <v>442</v>
      </c>
      <c r="C34" s="450"/>
      <c r="D34" s="450"/>
      <c r="E34" s="451"/>
    </row>
    <row r="35" spans="1:5" ht="12.75" thickBot="1">
      <c r="A35" s="436"/>
      <c r="B35" s="474" t="s">
        <v>66</v>
      </c>
      <c r="C35" s="453">
        <f>SUM(C30:C34)</f>
        <v>153053</v>
      </c>
      <c r="D35" s="453">
        <f>SUM(D30:D34)</f>
        <v>169128</v>
      </c>
      <c r="E35" s="454">
        <f>SUM(D35/C35)</f>
        <v>1.1050289768903583</v>
      </c>
    </row>
    <row r="36" spans="1:5" ht="12">
      <c r="A36" s="436"/>
      <c r="B36" s="471" t="s">
        <v>338</v>
      </c>
      <c r="C36" s="443"/>
      <c r="D36" s="443">
        <v>1270</v>
      </c>
      <c r="E36" s="444"/>
    </row>
    <row r="37" spans="1:5" ht="12">
      <c r="A37" s="436"/>
      <c r="B37" s="471" t="s">
        <v>339</v>
      </c>
      <c r="C37" s="443"/>
      <c r="D37" s="443"/>
      <c r="E37" s="444"/>
    </row>
    <row r="38" spans="1:5" ht="12.75" thickBot="1">
      <c r="A38" s="436"/>
      <c r="B38" s="473" t="s">
        <v>450</v>
      </c>
      <c r="C38" s="450"/>
      <c r="D38" s="450"/>
      <c r="E38" s="451"/>
    </row>
    <row r="39" spans="1:5" ht="12.75" thickBot="1">
      <c r="A39" s="436"/>
      <c r="B39" s="475" t="s">
        <v>73</v>
      </c>
      <c r="C39" s="476"/>
      <c r="D39" s="453">
        <f>SUM(D36:D38)</f>
        <v>1270</v>
      </c>
      <c r="E39" s="460"/>
    </row>
    <row r="40" spans="1:5" ht="12.75" thickBot="1">
      <c r="A40" s="436"/>
      <c r="B40" s="477" t="s">
        <v>530</v>
      </c>
      <c r="C40" s="476"/>
      <c r="D40" s="476"/>
      <c r="E40" s="460"/>
    </row>
    <row r="41" spans="1:5" ht="14.25" thickBot="1">
      <c r="A41" s="433"/>
      <c r="B41" s="478" t="s">
        <v>142</v>
      </c>
      <c r="C41" s="470">
        <f>SUM(C35+C39+C40)</f>
        <v>153053</v>
      </c>
      <c r="D41" s="470">
        <f>SUM(D35+D39+D40)</f>
        <v>170398</v>
      </c>
      <c r="E41" s="454">
        <f>SUM(D41/C41)</f>
        <v>1.1133267560910274</v>
      </c>
    </row>
    <row r="42" spans="1:5" ht="13.5">
      <c r="A42" s="291">
        <v>2309</v>
      </c>
      <c r="B42" s="479" t="s">
        <v>451</v>
      </c>
      <c r="C42" s="436"/>
      <c r="D42" s="436"/>
      <c r="E42" s="444"/>
    </row>
    <row r="43" spans="1:5" ht="12" customHeight="1">
      <c r="A43" s="436"/>
      <c r="B43" s="438" t="s">
        <v>260</v>
      </c>
      <c r="C43" s="436"/>
      <c r="D43" s="436"/>
      <c r="E43" s="444"/>
    </row>
    <row r="44" spans="1:5" ht="12.75" thickBot="1">
      <c r="A44" s="436"/>
      <c r="B44" s="439" t="s">
        <v>261</v>
      </c>
      <c r="C44" s="433"/>
      <c r="D44" s="779"/>
      <c r="E44" s="451"/>
    </row>
    <row r="45" spans="1:5" ht="12.75" thickBot="1">
      <c r="A45" s="436"/>
      <c r="B45" s="441" t="s">
        <v>262</v>
      </c>
      <c r="C45" s="433"/>
      <c r="D45" s="780"/>
      <c r="E45" s="460"/>
    </row>
    <row r="46" spans="1:5" ht="12">
      <c r="A46" s="436"/>
      <c r="B46" s="438" t="s">
        <v>263</v>
      </c>
      <c r="C46" s="443"/>
      <c r="D46" s="443"/>
      <c r="E46" s="444"/>
    </row>
    <row r="47" spans="1:5" ht="12.75">
      <c r="A47" s="436"/>
      <c r="B47" s="445" t="s">
        <v>264</v>
      </c>
      <c r="C47" s="446"/>
      <c r="D47" s="446"/>
      <c r="E47" s="444"/>
    </row>
    <row r="48" spans="1:5" ht="12.75">
      <c r="A48" s="436"/>
      <c r="B48" s="445" t="s">
        <v>265</v>
      </c>
      <c r="C48" s="446"/>
      <c r="D48" s="446"/>
      <c r="E48" s="444"/>
    </row>
    <row r="49" spans="1:5" ht="12">
      <c r="A49" s="436"/>
      <c r="B49" s="447" t="s">
        <v>266</v>
      </c>
      <c r="C49" s="443"/>
      <c r="D49" s="443"/>
      <c r="E49" s="444"/>
    </row>
    <row r="50" spans="1:5" ht="12">
      <c r="A50" s="436"/>
      <c r="B50" s="447" t="s">
        <v>267</v>
      </c>
      <c r="C50" s="443">
        <v>7277</v>
      </c>
      <c r="D50" s="443">
        <v>7716</v>
      </c>
      <c r="E50" s="444">
        <f>SUM(D50/C50)</f>
        <v>1.0603270578535111</v>
      </c>
    </row>
    <row r="51" spans="1:5" ht="12">
      <c r="A51" s="436"/>
      <c r="B51" s="447" t="s">
        <v>268</v>
      </c>
      <c r="C51" s="443">
        <v>1830</v>
      </c>
      <c r="D51" s="443">
        <v>2083</v>
      </c>
      <c r="E51" s="444">
        <f>SUM(D51/C51)</f>
        <v>1.1382513661202185</v>
      </c>
    </row>
    <row r="52" spans="1:5" ht="12">
      <c r="A52" s="436"/>
      <c r="B52" s="447" t="s">
        <v>472</v>
      </c>
      <c r="C52" s="443"/>
      <c r="D52" s="443"/>
      <c r="E52" s="444"/>
    </row>
    <row r="53" spans="1:5" ht="12">
      <c r="A53" s="436"/>
      <c r="B53" s="448" t="s">
        <v>269</v>
      </c>
      <c r="C53" s="443"/>
      <c r="D53" s="443"/>
      <c r="E53" s="444"/>
    </row>
    <row r="54" spans="1:5" ht="12.75" thickBot="1">
      <c r="A54" s="436"/>
      <c r="B54" s="449" t="s">
        <v>270</v>
      </c>
      <c r="C54" s="450">
        <v>500</v>
      </c>
      <c r="D54" s="450"/>
      <c r="E54" s="451">
        <f>SUM(D54/C54)</f>
        <v>0</v>
      </c>
    </row>
    <row r="55" spans="1:5" ht="12.75" thickBot="1">
      <c r="A55" s="436"/>
      <c r="B55" s="452" t="s">
        <v>467</v>
      </c>
      <c r="C55" s="453">
        <f>SUM(C46+C49+C50+C51+C54)</f>
        <v>9607</v>
      </c>
      <c r="D55" s="453">
        <f>SUM(D46+D49+D50+D51+D54+D52)</f>
        <v>9799</v>
      </c>
      <c r="E55" s="454">
        <f>SUM(D55/C55)</f>
        <v>1.0199854272925992</v>
      </c>
    </row>
    <row r="56" spans="1:5" ht="13.5" thickBot="1">
      <c r="A56" s="436"/>
      <c r="B56" s="456" t="s">
        <v>74</v>
      </c>
      <c r="C56" s="457">
        <f>SUM(C55+C45)</f>
        <v>9607</v>
      </c>
      <c r="D56" s="457">
        <f>SUM(D55+D45)</f>
        <v>9799</v>
      </c>
      <c r="E56" s="454">
        <f>SUM(D56/C56)</f>
        <v>1.0199854272925992</v>
      </c>
    </row>
    <row r="57" spans="1:5" ht="12.75" thickBot="1">
      <c r="A57" s="436"/>
      <c r="B57" s="458" t="s">
        <v>75</v>
      </c>
      <c r="C57" s="459"/>
      <c r="D57" s="459"/>
      <c r="E57" s="460"/>
    </row>
    <row r="58" spans="1:5" ht="12">
      <c r="A58" s="436"/>
      <c r="B58" s="461" t="s">
        <v>271</v>
      </c>
      <c r="C58" s="462"/>
      <c r="D58" s="462"/>
      <c r="E58" s="444"/>
    </row>
    <row r="59" spans="1:5" ht="12">
      <c r="A59" s="436"/>
      <c r="B59" s="463" t="s">
        <v>276</v>
      </c>
      <c r="C59" s="443">
        <v>154861</v>
      </c>
      <c r="D59" s="443">
        <v>166699</v>
      </c>
      <c r="E59" s="444">
        <f>SUM(D59/C59)</f>
        <v>1.0764427454297725</v>
      </c>
    </row>
    <row r="60" spans="1:5" ht="12.75" thickBot="1">
      <c r="A60" s="436"/>
      <c r="B60" s="464" t="s">
        <v>277</v>
      </c>
      <c r="C60" s="450">
        <v>6076</v>
      </c>
      <c r="D60" s="450">
        <v>14705</v>
      </c>
      <c r="E60" s="451">
        <f>SUM(D60/C60)</f>
        <v>2.4201777485187623</v>
      </c>
    </row>
    <row r="61" spans="1:5" ht="13.5" thickBot="1">
      <c r="A61" s="436"/>
      <c r="B61" s="465" t="s">
        <v>67</v>
      </c>
      <c r="C61" s="466">
        <f>SUM(C59:C60)</f>
        <v>160937</v>
      </c>
      <c r="D61" s="466">
        <f>SUM(D58:D60)</f>
        <v>181404</v>
      </c>
      <c r="E61" s="454">
        <f>SUM(D61/C61)</f>
        <v>1.1271739873366597</v>
      </c>
    </row>
    <row r="62" spans="1:5" ht="13.5" thickBot="1">
      <c r="A62" s="436"/>
      <c r="B62" s="467" t="s">
        <v>529</v>
      </c>
      <c r="C62" s="466"/>
      <c r="D62" s="466"/>
      <c r="E62" s="460"/>
    </row>
    <row r="63" spans="1:5" ht="14.25" thickBot="1">
      <c r="A63" s="436"/>
      <c r="B63" s="469" t="s">
        <v>85</v>
      </c>
      <c r="C63" s="470">
        <f>SUM(C56+C57+C61)</f>
        <v>170544</v>
      </c>
      <c r="D63" s="470">
        <f>SUM(D56+D57+D61)</f>
        <v>191203</v>
      </c>
      <c r="E63" s="454">
        <f>SUM(D63/C63)</f>
        <v>1.1211358945492071</v>
      </c>
    </row>
    <row r="64" spans="1:5" ht="12">
      <c r="A64" s="436"/>
      <c r="B64" s="471" t="s">
        <v>439</v>
      </c>
      <c r="C64" s="443">
        <v>101731</v>
      </c>
      <c r="D64" s="443">
        <v>110235</v>
      </c>
      <c r="E64" s="444">
        <f>SUM(D64/C64)</f>
        <v>1.0835930050820302</v>
      </c>
    </row>
    <row r="65" spans="1:5" ht="12">
      <c r="A65" s="436"/>
      <c r="B65" s="471" t="s">
        <v>440</v>
      </c>
      <c r="C65" s="443">
        <v>29366</v>
      </c>
      <c r="D65" s="443">
        <v>31700</v>
      </c>
      <c r="E65" s="444">
        <f>SUM(D65/C65)</f>
        <v>1.0794796703670912</v>
      </c>
    </row>
    <row r="66" spans="1:5" ht="12">
      <c r="A66" s="436"/>
      <c r="B66" s="471" t="s">
        <v>441</v>
      </c>
      <c r="C66" s="443">
        <v>39447</v>
      </c>
      <c r="D66" s="443">
        <v>48633</v>
      </c>
      <c r="E66" s="444">
        <f>SUM(D66/C66)</f>
        <v>1.232869419727736</v>
      </c>
    </row>
    <row r="67" spans="1:5" ht="12">
      <c r="A67" s="436"/>
      <c r="B67" s="472" t="s">
        <v>443</v>
      </c>
      <c r="C67" s="443"/>
      <c r="D67" s="443"/>
      <c r="E67" s="444"/>
    </row>
    <row r="68" spans="1:5" ht="12.75" thickBot="1">
      <c r="A68" s="436"/>
      <c r="B68" s="473" t="s">
        <v>442</v>
      </c>
      <c r="C68" s="450"/>
      <c r="D68" s="450"/>
      <c r="E68" s="451"/>
    </row>
    <row r="69" spans="1:5" ht="12.75" thickBot="1">
      <c r="A69" s="436"/>
      <c r="B69" s="474" t="s">
        <v>66</v>
      </c>
      <c r="C69" s="453">
        <f>SUM(C64:C68)</f>
        <v>170544</v>
      </c>
      <c r="D69" s="453">
        <f>SUM(D64:D68)</f>
        <v>190568</v>
      </c>
      <c r="E69" s="454">
        <f>SUM(D69/C69)</f>
        <v>1.1174125152453327</v>
      </c>
    </row>
    <row r="70" spans="1:5" ht="12">
      <c r="A70" s="436"/>
      <c r="B70" s="471" t="s">
        <v>338</v>
      </c>
      <c r="C70" s="443"/>
      <c r="D70" s="443">
        <v>635</v>
      </c>
      <c r="E70" s="444"/>
    </row>
    <row r="71" spans="1:5" ht="12">
      <c r="A71" s="436"/>
      <c r="B71" s="471" t="s">
        <v>339</v>
      </c>
      <c r="C71" s="443"/>
      <c r="D71" s="443"/>
      <c r="E71" s="444"/>
    </row>
    <row r="72" spans="1:5" ht="12.75" thickBot="1">
      <c r="A72" s="436"/>
      <c r="B72" s="473" t="s">
        <v>450</v>
      </c>
      <c r="C72" s="450"/>
      <c r="D72" s="450"/>
      <c r="E72" s="451"/>
    </row>
    <row r="73" spans="1:5" ht="12.75" thickBot="1">
      <c r="A73" s="436"/>
      <c r="B73" s="475" t="s">
        <v>73</v>
      </c>
      <c r="C73" s="476"/>
      <c r="D73" s="453">
        <f>SUM(D70:D72)</f>
        <v>635</v>
      </c>
      <c r="E73" s="460"/>
    </row>
    <row r="74" spans="1:5" ht="12.75" thickBot="1">
      <c r="A74" s="436"/>
      <c r="B74" s="477" t="s">
        <v>530</v>
      </c>
      <c r="C74" s="476"/>
      <c r="D74" s="476"/>
      <c r="E74" s="460"/>
    </row>
    <row r="75" spans="1:5" ht="14.25" thickBot="1">
      <c r="A75" s="433"/>
      <c r="B75" s="478" t="s">
        <v>142</v>
      </c>
      <c r="C75" s="470">
        <f>SUM(C69+C73+C74)</f>
        <v>170544</v>
      </c>
      <c r="D75" s="470">
        <f>SUM(D69+D73+D74)</f>
        <v>191203</v>
      </c>
      <c r="E75" s="454">
        <f>SUM(D75/C75)</f>
        <v>1.1211358945492071</v>
      </c>
    </row>
    <row r="76" spans="1:5" ht="13.5">
      <c r="A76" s="291">
        <v>2310</v>
      </c>
      <c r="B76" s="479" t="s">
        <v>452</v>
      </c>
      <c r="C76" s="443"/>
      <c r="D76" s="443"/>
      <c r="E76" s="444"/>
    </row>
    <row r="77" spans="1:5" ht="12" customHeight="1">
      <c r="A77" s="436"/>
      <c r="B77" s="438" t="s">
        <v>260</v>
      </c>
      <c r="C77" s="436"/>
      <c r="D77" s="436"/>
      <c r="E77" s="444"/>
    </row>
    <row r="78" spans="1:5" ht="12.75" thickBot="1">
      <c r="A78" s="436"/>
      <c r="B78" s="439" t="s">
        <v>261</v>
      </c>
      <c r="C78" s="433"/>
      <c r="D78" s="779"/>
      <c r="E78" s="451"/>
    </row>
    <row r="79" spans="1:5" ht="12.75" thickBot="1">
      <c r="A79" s="436"/>
      <c r="B79" s="441" t="s">
        <v>262</v>
      </c>
      <c r="C79" s="433"/>
      <c r="D79" s="780"/>
      <c r="E79" s="460"/>
    </row>
    <row r="80" spans="1:5" ht="12">
      <c r="A80" s="436"/>
      <c r="B80" s="438" t="s">
        <v>263</v>
      </c>
      <c r="C80" s="443"/>
      <c r="D80" s="443"/>
      <c r="E80" s="444"/>
    </row>
    <row r="81" spans="1:5" ht="12.75">
      <c r="A81" s="436"/>
      <c r="B81" s="445" t="s">
        <v>264</v>
      </c>
      <c r="C81" s="446"/>
      <c r="D81" s="446"/>
      <c r="E81" s="444"/>
    </row>
    <row r="82" spans="1:5" ht="12.75">
      <c r="A82" s="436"/>
      <c r="B82" s="445" t="s">
        <v>265</v>
      </c>
      <c r="C82" s="446"/>
      <c r="D82" s="446"/>
      <c r="E82" s="444"/>
    </row>
    <row r="83" spans="1:5" ht="12">
      <c r="A83" s="436"/>
      <c r="B83" s="447" t="s">
        <v>266</v>
      </c>
      <c r="C83" s="443"/>
      <c r="D83" s="443"/>
      <c r="E83" s="444"/>
    </row>
    <row r="84" spans="1:5" ht="12">
      <c r="A84" s="436"/>
      <c r="B84" s="447" t="s">
        <v>267</v>
      </c>
      <c r="C84" s="443">
        <v>4551</v>
      </c>
      <c r="D84" s="443">
        <v>4457</v>
      </c>
      <c r="E84" s="444">
        <f>SUM(D84/C84)</f>
        <v>0.979345198857394</v>
      </c>
    </row>
    <row r="85" spans="1:5" ht="12">
      <c r="A85" s="436"/>
      <c r="B85" s="447" t="s">
        <v>268</v>
      </c>
      <c r="C85" s="443">
        <v>1121</v>
      </c>
      <c r="D85" s="443">
        <v>1193</v>
      </c>
      <c r="E85" s="444">
        <f>SUM(D85/C85)</f>
        <v>1.064228367528992</v>
      </c>
    </row>
    <row r="86" spans="1:5" ht="12">
      <c r="A86" s="436"/>
      <c r="B86" s="448" t="s">
        <v>269</v>
      </c>
      <c r="C86" s="443"/>
      <c r="D86" s="443"/>
      <c r="E86" s="444"/>
    </row>
    <row r="87" spans="1:5" ht="12.75" thickBot="1">
      <c r="A87" s="436"/>
      <c r="B87" s="449" t="s">
        <v>270</v>
      </c>
      <c r="C87" s="450">
        <v>300</v>
      </c>
      <c r="D87" s="450"/>
      <c r="E87" s="451">
        <f>SUM(D87/C87)</f>
        <v>0</v>
      </c>
    </row>
    <row r="88" spans="1:5" ht="12.75" thickBot="1">
      <c r="A88" s="436"/>
      <c r="B88" s="452" t="s">
        <v>467</v>
      </c>
      <c r="C88" s="453">
        <f>SUM(C80+C83+C84+C85+C87)</f>
        <v>5972</v>
      </c>
      <c r="D88" s="453">
        <f>SUM(D80+D83+D84+D85+D87)</f>
        <v>5650</v>
      </c>
      <c r="E88" s="454">
        <f>SUM(D88/C88)</f>
        <v>0.9460817146684528</v>
      </c>
    </row>
    <row r="89" spans="1:5" ht="13.5" thickBot="1">
      <c r="A89" s="436"/>
      <c r="B89" s="456" t="s">
        <v>74</v>
      </c>
      <c r="C89" s="457">
        <f>SUM(C88+C79)</f>
        <v>5972</v>
      </c>
      <c r="D89" s="457">
        <f>SUM(D88+D79)</f>
        <v>5650</v>
      </c>
      <c r="E89" s="454">
        <f>SUM(D89/C89)</f>
        <v>0.9460817146684528</v>
      </c>
    </row>
    <row r="90" spans="1:5" ht="12.75" thickBot="1">
      <c r="A90" s="436"/>
      <c r="B90" s="458" t="s">
        <v>75</v>
      </c>
      <c r="C90" s="459"/>
      <c r="D90" s="459"/>
      <c r="E90" s="460"/>
    </row>
    <row r="91" spans="1:5" ht="12">
      <c r="A91" s="436"/>
      <c r="B91" s="461" t="s">
        <v>271</v>
      </c>
      <c r="C91" s="462"/>
      <c r="D91" s="462"/>
      <c r="E91" s="444"/>
    </row>
    <row r="92" spans="1:5" ht="12">
      <c r="A92" s="436"/>
      <c r="B92" s="463" t="s">
        <v>276</v>
      </c>
      <c r="C92" s="443">
        <v>81085</v>
      </c>
      <c r="D92" s="443">
        <v>82223</v>
      </c>
      <c r="E92" s="444">
        <f>SUM(D92/C92)</f>
        <v>1.0140346549916754</v>
      </c>
    </row>
    <row r="93" spans="1:5" ht="12.75" thickBot="1">
      <c r="A93" s="436"/>
      <c r="B93" s="464" t="s">
        <v>277</v>
      </c>
      <c r="C93" s="450">
        <v>3281</v>
      </c>
      <c r="D93" s="450">
        <v>6597</v>
      </c>
      <c r="E93" s="451">
        <f>SUM(D93/C93)</f>
        <v>2.010667479427004</v>
      </c>
    </row>
    <row r="94" spans="1:5" ht="13.5" thickBot="1">
      <c r="A94" s="436"/>
      <c r="B94" s="465" t="s">
        <v>67</v>
      </c>
      <c r="C94" s="466">
        <f>SUM(C92:C93)</f>
        <v>84366</v>
      </c>
      <c r="D94" s="466">
        <f>SUM(D91:D93)</f>
        <v>88820</v>
      </c>
      <c r="E94" s="454">
        <f>SUM(D94/C94)</f>
        <v>1.0527937794846265</v>
      </c>
    </row>
    <row r="95" spans="1:5" ht="13.5" thickBot="1">
      <c r="A95" s="436"/>
      <c r="B95" s="467" t="s">
        <v>529</v>
      </c>
      <c r="C95" s="466"/>
      <c r="D95" s="466"/>
      <c r="E95" s="460"/>
    </row>
    <row r="96" spans="1:5" ht="14.25" thickBot="1">
      <c r="A96" s="436"/>
      <c r="B96" s="469" t="s">
        <v>85</v>
      </c>
      <c r="C96" s="470">
        <f>SUM(C89+C90+C94)</f>
        <v>90338</v>
      </c>
      <c r="D96" s="470">
        <f>SUM(D89+D90+D94)</f>
        <v>94470</v>
      </c>
      <c r="E96" s="454">
        <f>SUM(D96/C96)</f>
        <v>1.0457393344993247</v>
      </c>
    </row>
    <row r="97" spans="1:5" ht="12">
      <c r="A97" s="436"/>
      <c r="B97" s="471" t="s">
        <v>439</v>
      </c>
      <c r="C97" s="443">
        <v>53753</v>
      </c>
      <c r="D97" s="443">
        <v>54364</v>
      </c>
      <c r="E97" s="444">
        <f>SUM(D97/C97)</f>
        <v>1.0113668074340036</v>
      </c>
    </row>
    <row r="98" spans="1:5" ht="12">
      <c r="A98" s="436"/>
      <c r="B98" s="471" t="s">
        <v>440</v>
      </c>
      <c r="C98" s="443">
        <v>15160</v>
      </c>
      <c r="D98" s="443">
        <v>15497</v>
      </c>
      <c r="E98" s="444">
        <f>SUM(D98/C98)</f>
        <v>1.0222295514511874</v>
      </c>
    </row>
    <row r="99" spans="1:5" ht="12">
      <c r="A99" s="436"/>
      <c r="B99" s="471" t="s">
        <v>441</v>
      </c>
      <c r="C99" s="443">
        <v>21425</v>
      </c>
      <c r="D99" s="443">
        <v>24609</v>
      </c>
      <c r="E99" s="444">
        <f>SUM(D99/C99)</f>
        <v>1.1486114352392065</v>
      </c>
    </row>
    <row r="100" spans="1:5" ht="12">
      <c r="A100" s="436"/>
      <c r="B100" s="472" t="s">
        <v>443</v>
      </c>
      <c r="C100" s="443"/>
      <c r="D100" s="443"/>
      <c r="E100" s="444"/>
    </row>
    <row r="101" spans="1:5" ht="12.75" thickBot="1">
      <c r="A101" s="436"/>
      <c r="B101" s="473" t="s">
        <v>442</v>
      </c>
      <c r="C101" s="450"/>
      <c r="D101" s="450"/>
      <c r="E101" s="451"/>
    </row>
    <row r="102" spans="1:5" ht="12.75" thickBot="1">
      <c r="A102" s="436"/>
      <c r="B102" s="474" t="s">
        <v>66</v>
      </c>
      <c r="C102" s="453">
        <f>SUM(C97:C101)</f>
        <v>90338</v>
      </c>
      <c r="D102" s="453">
        <f>SUM(D97:D101)</f>
        <v>94470</v>
      </c>
      <c r="E102" s="454">
        <f>SUM(D102/C102)</f>
        <v>1.0457393344993247</v>
      </c>
    </row>
    <row r="103" spans="1:5" ht="12">
      <c r="A103" s="436"/>
      <c r="B103" s="471" t="s">
        <v>338</v>
      </c>
      <c r="C103" s="443"/>
      <c r="D103" s="443"/>
      <c r="E103" s="444"/>
    </row>
    <row r="104" spans="1:5" ht="12">
      <c r="A104" s="436"/>
      <c r="B104" s="471" t="s">
        <v>339</v>
      </c>
      <c r="C104" s="443"/>
      <c r="D104" s="443"/>
      <c r="E104" s="444"/>
    </row>
    <row r="105" spans="1:5" ht="12.75" thickBot="1">
      <c r="A105" s="436"/>
      <c r="B105" s="473" t="s">
        <v>450</v>
      </c>
      <c r="C105" s="450"/>
      <c r="D105" s="450"/>
      <c r="E105" s="451"/>
    </row>
    <row r="106" spans="1:5" ht="12.75" thickBot="1">
      <c r="A106" s="436"/>
      <c r="B106" s="475" t="s">
        <v>73</v>
      </c>
      <c r="C106" s="476"/>
      <c r="D106" s="453">
        <f>SUM(D103:D105)</f>
        <v>0</v>
      </c>
      <c r="E106" s="454"/>
    </row>
    <row r="107" spans="1:5" ht="12.75" thickBot="1">
      <c r="A107" s="436"/>
      <c r="B107" s="477" t="s">
        <v>530</v>
      </c>
      <c r="C107" s="476"/>
      <c r="D107" s="476"/>
      <c r="E107" s="460"/>
    </row>
    <row r="108" spans="1:5" ht="14.25" thickBot="1">
      <c r="A108" s="433"/>
      <c r="B108" s="478" t="s">
        <v>142</v>
      </c>
      <c r="C108" s="470">
        <f>SUM(C102+C106+C107)</f>
        <v>90338</v>
      </c>
      <c r="D108" s="470">
        <f>SUM(D102+D106+D107)</f>
        <v>94470</v>
      </c>
      <c r="E108" s="454">
        <f>SUM(D108/C108)</f>
        <v>1.0457393344993247</v>
      </c>
    </row>
    <row r="109" spans="1:5" ht="13.5">
      <c r="A109" s="292">
        <v>2315</v>
      </c>
      <c r="B109" s="295" t="s">
        <v>278</v>
      </c>
      <c r="C109" s="443"/>
      <c r="D109" s="443"/>
      <c r="E109" s="444"/>
    </row>
    <row r="110" spans="1:5" ht="12" customHeight="1">
      <c r="A110" s="436"/>
      <c r="B110" s="438" t="s">
        <v>260</v>
      </c>
      <c r="C110" s="436"/>
      <c r="D110" s="436"/>
      <c r="E110" s="444"/>
    </row>
    <row r="111" spans="1:5" ht="12.75" thickBot="1">
      <c r="A111" s="436"/>
      <c r="B111" s="439" t="s">
        <v>261</v>
      </c>
      <c r="C111" s="433"/>
      <c r="D111" s="779"/>
      <c r="E111" s="451"/>
    </row>
    <row r="112" spans="1:5" ht="12.75" thickBot="1">
      <c r="A112" s="436"/>
      <c r="B112" s="441" t="s">
        <v>262</v>
      </c>
      <c r="C112" s="433"/>
      <c r="D112" s="780"/>
      <c r="E112" s="460"/>
    </row>
    <row r="113" spans="1:5" ht="12">
      <c r="A113" s="436"/>
      <c r="B113" s="438" t="s">
        <v>263</v>
      </c>
      <c r="C113" s="443"/>
      <c r="D113" s="443"/>
      <c r="E113" s="444"/>
    </row>
    <row r="114" spans="1:5" ht="12.75">
      <c r="A114" s="436"/>
      <c r="B114" s="445" t="s">
        <v>264</v>
      </c>
      <c r="C114" s="446"/>
      <c r="D114" s="446"/>
      <c r="E114" s="444"/>
    </row>
    <row r="115" spans="1:5" ht="12.75">
      <c r="A115" s="436"/>
      <c r="B115" s="445" t="s">
        <v>265</v>
      </c>
      <c r="C115" s="446"/>
      <c r="D115" s="446"/>
      <c r="E115" s="444"/>
    </row>
    <row r="116" spans="1:5" ht="12">
      <c r="A116" s="436"/>
      <c r="B116" s="447" t="s">
        <v>266</v>
      </c>
      <c r="C116" s="443"/>
      <c r="D116" s="443"/>
      <c r="E116" s="444"/>
    </row>
    <row r="117" spans="1:5" ht="12">
      <c r="A117" s="436"/>
      <c r="B117" s="447" t="s">
        <v>267</v>
      </c>
      <c r="C117" s="443">
        <v>12882</v>
      </c>
      <c r="D117" s="443">
        <v>11652</v>
      </c>
      <c r="E117" s="444">
        <f>SUM(D117/C117)</f>
        <v>0.9045179319981369</v>
      </c>
    </row>
    <row r="118" spans="1:5" ht="12">
      <c r="A118" s="436"/>
      <c r="B118" s="447" t="s">
        <v>268</v>
      </c>
      <c r="C118" s="443">
        <v>3343</v>
      </c>
      <c r="D118" s="443">
        <v>3146</v>
      </c>
      <c r="E118" s="444">
        <f>SUM(D118/C118)</f>
        <v>0.9410708944062219</v>
      </c>
    </row>
    <row r="119" spans="1:5" ht="12">
      <c r="A119" s="436"/>
      <c r="B119" s="447" t="s">
        <v>472</v>
      </c>
      <c r="C119" s="443"/>
      <c r="D119" s="443"/>
      <c r="E119" s="444"/>
    </row>
    <row r="120" spans="1:5" ht="12">
      <c r="A120" s="436"/>
      <c r="B120" s="448" t="s">
        <v>269</v>
      </c>
      <c r="C120" s="443"/>
      <c r="D120" s="443"/>
      <c r="E120" s="444"/>
    </row>
    <row r="121" spans="1:5" ht="12.75" thickBot="1">
      <c r="A121" s="436"/>
      <c r="B121" s="449" t="s">
        <v>270</v>
      </c>
      <c r="C121" s="450">
        <v>1000</v>
      </c>
      <c r="D121" s="450">
        <v>1000</v>
      </c>
      <c r="E121" s="451">
        <f>SUM(D121/C121)</f>
        <v>1</v>
      </c>
    </row>
    <row r="122" spans="1:5" ht="12.75" thickBot="1">
      <c r="A122" s="436"/>
      <c r="B122" s="452" t="s">
        <v>467</v>
      </c>
      <c r="C122" s="453">
        <f>SUM(C113+C116+C117+C118+C121)</f>
        <v>17225</v>
      </c>
      <c r="D122" s="453">
        <f>SUM(D113+D116+D117+D118+D121+D119)</f>
        <v>15798</v>
      </c>
      <c r="E122" s="454">
        <f>SUM(D122/C122)</f>
        <v>0.917155297532656</v>
      </c>
    </row>
    <row r="123" spans="1:5" ht="13.5" thickBot="1">
      <c r="A123" s="436"/>
      <c r="B123" s="456" t="s">
        <v>74</v>
      </c>
      <c r="C123" s="457">
        <f>SUM(C122+C112)</f>
        <v>17225</v>
      </c>
      <c r="D123" s="457">
        <f>SUM(D122+D112)</f>
        <v>15798</v>
      </c>
      <c r="E123" s="454">
        <f>SUM(D123/C123)</f>
        <v>0.917155297532656</v>
      </c>
    </row>
    <row r="124" spans="1:5" ht="12.75" thickBot="1">
      <c r="A124" s="436"/>
      <c r="B124" s="458" t="s">
        <v>75</v>
      </c>
      <c r="C124" s="459"/>
      <c r="D124" s="459"/>
      <c r="E124" s="460"/>
    </row>
    <row r="125" spans="1:5" ht="12">
      <c r="A125" s="436"/>
      <c r="B125" s="461" t="s">
        <v>271</v>
      </c>
      <c r="C125" s="462"/>
      <c r="D125" s="462"/>
      <c r="E125" s="444"/>
    </row>
    <row r="126" spans="1:5" ht="12">
      <c r="A126" s="436"/>
      <c r="B126" s="463" t="s">
        <v>276</v>
      </c>
      <c r="C126" s="443">
        <v>260792</v>
      </c>
      <c r="D126" s="443">
        <v>273620</v>
      </c>
      <c r="E126" s="444">
        <f>SUM(D126/C126)</f>
        <v>1.0491886254179577</v>
      </c>
    </row>
    <row r="127" spans="1:5" ht="12.75" thickBot="1">
      <c r="A127" s="436"/>
      <c r="B127" s="464" t="s">
        <v>277</v>
      </c>
      <c r="C127" s="450">
        <v>12418</v>
      </c>
      <c r="D127" s="450">
        <v>24186</v>
      </c>
      <c r="E127" s="451">
        <f>SUM(D127/C127)</f>
        <v>1.9476566274762441</v>
      </c>
    </row>
    <row r="128" spans="1:5" ht="13.5" thickBot="1">
      <c r="A128" s="436"/>
      <c r="B128" s="465" t="s">
        <v>67</v>
      </c>
      <c r="C128" s="466">
        <f>SUM(C126:C127)</f>
        <v>273210</v>
      </c>
      <c r="D128" s="466">
        <f>SUM(D125:D127)</f>
        <v>297806</v>
      </c>
      <c r="E128" s="454">
        <f>SUM(D128/C128)</f>
        <v>1.090025987335749</v>
      </c>
    </row>
    <row r="129" spans="1:5" ht="13.5" thickBot="1">
      <c r="A129" s="436"/>
      <c r="B129" s="467" t="s">
        <v>529</v>
      </c>
      <c r="C129" s="466"/>
      <c r="D129" s="466"/>
      <c r="E129" s="460"/>
    </row>
    <row r="130" spans="1:5" ht="14.25" thickBot="1">
      <c r="A130" s="436"/>
      <c r="B130" s="469" t="s">
        <v>85</v>
      </c>
      <c r="C130" s="470">
        <f>SUM(C123+C124+C128)</f>
        <v>290435</v>
      </c>
      <c r="D130" s="470">
        <f>SUM(D123+D124+D128)</f>
        <v>313604</v>
      </c>
      <c r="E130" s="454">
        <f>SUM(D130/C130)</f>
        <v>1.0797734432833508</v>
      </c>
    </row>
    <row r="131" spans="1:5" ht="12">
      <c r="A131" s="436"/>
      <c r="B131" s="471" t="s">
        <v>439</v>
      </c>
      <c r="C131" s="443">
        <v>159154</v>
      </c>
      <c r="D131" s="443">
        <v>170153</v>
      </c>
      <c r="E131" s="444">
        <f>SUM(D131/C131)</f>
        <v>1.0691091647083957</v>
      </c>
    </row>
    <row r="132" spans="1:5" ht="12">
      <c r="A132" s="436"/>
      <c r="B132" s="471" t="s">
        <v>440</v>
      </c>
      <c r="C132" s="443">
        <v>45853</v>
      </c>
      <c r="D132" s="443">
        <v>49412</v>
      </c>
      <c r="E132" s="444">
        <f>SUM(D132/C132)</f>
        <v>1.0776176040826118</v>
      </c>
    </row>
    <row r="133" spans="1:5" ht="12">
      <c r="A133" s="436"/>
      <c r="B133" s="471" t="s">
        <v>441</v>
      </c>
      <c r="C133" s="443">
        <v>85428</v>
      </c>
      <c r="D133" s="443">
        <v>91118</v>
      </c>
      <c r="E133" s="444">
        <f>SUM(D133/C133)</f>
        <v>1.0666057966942923</v>
      </c>
    </row>
    <row r="134" spans="1:5" ht="12">
      <c r="A134" s="436"/>
      <c r="B134" s="472" t="s">
        <v>443</v>
      </c>
      <c r="C134" s="443"/>
      <c r="D134" s="443"/>
      <c r="E134" s="444"/>
    </row>
    <row r="135" spans="1:5" ht="12.75" thickBot="1">
      <c r="A135" s="436"/>
      <c r="B135" s="473" t="s">
        <v>442</v>
      </c>
      <c r="C135" s="450"/>
      <c r="D135" s="450"/>
      <c r="E135" s="451"/>
    </row>
    <row r="136" spans="1:5" ht="12.75" thickBot="1">
      <c r="A136" s="436"/>
      <c r="B136" s="474" t="s">
        <v>66</v>
      </c>
      <c r="C136" s="453">
        <f>SUM(C131:C135)</f>
        <v>290435</v>
      </c>
      <c r="D136" s="453">
        <f>SUM(D131:D135)</f>
        <v>310683</v>
      </c>
      <c r="E136" s="454">
        <f>SUM(D136/C136)</f>
        <v>1.0697161154819494</v>
      </c>
    </row>
    <row r="137" spans="1:5" ht="12">
      <c r="A137" s="436"/>
      <c r="B137" s="471" t="s">
        <v>338</v>
      </c>
      <c r="C137" s="443"/>
      <c r="D137" s="443">
        <v>2921</v>
      </c>
      <c r="E137" s="444"/>
    </row>
    <row r="138" spans="1:5" ht="12">
      <c r="A138" s="436"/>
      <c r="B138" s="471" t="s">
        <v>339</v>
      </c>
      <c r="C138" s="443"/>
      <c r="D138" s="443"/>
      <c r="E138" s="444"/>
    </row>
    <row r="139" spans="1:5" ht="12.75" thickBot="1">
      <c r="A139" s="436"/>
      <c r="B139" s="473" t="s">
        <v>450</v>
      </c>
      <c r="C139" s="450"/>
      <c r="D139" s="450"/>
      <c r="E139" s="451"/>
    </row>
    <row r="140" spans="1:5" ht="12.75" thickBot="1">
      <c r="A140" s="436"/>
      <c r="B140" s="475" t="s">
        <v>73</v>
      </c>
      <c r="C140" s="476"/>
      <c r="D140" s="453">
        <f>SUM(D137:D139)</f>
        <v>2921</v>
      </c>
      <c r="E140" s="460"/>
    </row>
    <row r="141" spans="1:5" ht="12.75" thickBot="1">
      <c r="A141" s="436"/>
      <c r="B141" s="477" t="s">
        <v>530</v>
      </c>
      <c r="C141" s="476"/>
      <c r="D141" s="476"/>
      <c r="E141" s="460"/>
    </row>
    <row r="142" spans="1:5" ht="14.25" thickBot="1">
      <c r="A142" s="433"/>
      <c r="B142" s="478" t="s">
        <v>142</v>
      </c>
      <c r="C142" s="470">
        <f>SUM(C136+C140+C141)</f>
        <v>290435</v>
      </c>
      <c r="D142" s="470">
        <f>SUM(D136+D140+D141)</f>
        <v>313604</v>
      </c>
      <c r="E142" s="454">
        <f>SUM(D142/C142)</f>
        <v>1.0797734432833508</v>
      </c>
    </row>
    <row r="143" spans="1:5" ht="13.5">
      <c r="A143" s="292">
        <v>2325</v>
      </c>
      <c r="B143" s="480" t="s">
        <v>453</v>
      </c>
      <c r="C143" s="443"/>
      <c r="D143" s="443"/>
      <c r="E143" s="444"/>
    </row>
    <row r="144" spans="1:5" ht="12" customHeight="1">
      <c r="A144" s="436"/>
      <c r="B144" s="438" t="s">
        <v>260</v>
      </c>
      <c r="C144" s="436"/>
      <c r="D144" s="436"/>
      <c r="E144" s="444"/>
    </row>
    <row r="145" spans="1:5" ht="12.75" thickBot="1">
      <c r="A145" s="436"/>
      <c r="B145" s="439" t="s">
        <v>261</v>
      </c>
      <c r="C145" s="433"/>
      <c r="D145" s="779"/>
      <c r="E145" s="451"/>
    </row>
    <row r="146" spans="1:5" ht="12.75" thickBot="1">
      <c r="A146" s="436"/>
      <c r="B146" s="441" t="s">
        <v>262</v>
      </c>
      <c r="C146" s="433"/>
      <c r="D146" s="780"/>
      <c r="E146" s="460"/>
    </row>
    <row r="147" spans="1:5" ht="12">
      <c r="A147" s="436"/>
      <c r="B147" s="438" t="s">
        <v>263</v>
      </c>
      <c r="C147" s="443">
        <v>400</v>
      </c>
      <c r="D147" s="759"/>
      <c r="E147" s="444">
        <f>SUM(D147/C147)</f>
        <v>0</v>
      </c>
    </row>
    <row r="148" spans="1:5" ht="12.75">
      <c r="A148" s="436"/>
      <c r="B148" s="445" t="s">
        <v>264</v>
      </c>
      <c r="C148" s="446">
        <v>400</v>
      </c>
      <c r="D148" s="446"/>
      <c r="E148" s="444">
        <f>SUM(D148/C148)</f>
        <v>0</v>
      </c>
    </row>
    <row r="149" spans="1:5" ht="12.75">
      <c r="A149" s="436"/>
      <c r="B149" s="445" t="s">
        <v>265</v>
      </c>
      <c r="C149" s="446"/>
      <c r="D149" s="446"/>
      <c r="E149" s="444"/>
    </row>
    <row r="150" spans="1:5" ht="12">
      <c r="A150" s="436"/>
      <c r="B150" s="447" t="s">
        <v>266</v>
      </c>
      <c r="C150" s="443"/>
      <c r="D150" s="443"/>
      <c r="E150" s="444"/>
    </row>
    <row r="151" spans="1:5" ht="12">
      <c r="A151" s="436"/>
      <c r="B151" s="447" t="s">
        <v>267</v>
      </c>
      <c r="C151" s="443">
        <v>4056</v>
      </c>
      <c r="D151" s="443">
        <v>6146</v>
      </c>
      <c r="E151" s="444">
        <f>SUM(D151/C151)</f>
        <v>1.5152859960552267</v>
      </c>
    </row>
    <row r="152" spans="1:5" ht="12">
      <c r="A152" s="436"/>
      <c r="B152" s="447" t="s">
        <v>268</v>
      </c>
      <c r="C152" s="443">
        <v>1095</v>
      </c>
      <c r="D152" s="443">
        <v>1660</v>
      </c>
      <c r="E152" s="444">
        <f>SUM(D152/C152)</f>
        <v>1.5159817351598173</v>
      </c>
    </row>
    <row r="153" spans="1:5" ht="12">
      <c r="A153" s="436"/>
      <c r="B153" s="448" t="s">
        <v>269</v>
      </c>
      <c r="C153" s="443"/>
      <c r="D153" s="443"/>
      <c r="E153" s="444"/>
    </row>
    <row r="154" spans="1:5" ht="12.75" thickBot="1">
      <c r="A154" s="436"/>
      <c r="B154" s="449" t="s">
        <v>270</v>
      </c>
      <c r="C154" s="450"/>
      <c r="D154" s="450"/>
      <c r="E154" s="451"/>
    </row>
    <row r="155" spans="1:5" ht="12.75" thickBot="1">
      <c r="A155" s="436"/>
      <c r="B155" s="452" t="s">
        <v>467</v>
      </c>
      <c r="C155" s="453">
        <f>SUM(C147+C150+C151+C152)</f>
        <v>5551</v>
      </c>
      <c r="D155" s="453">
        <f>SUM(D147+D150+D151+D152+D154)</f>
        <v>7806</v>
      </c>
      <c r="E155" s="454">
        <f>SUM(D155/C155)</f>
        <v>1.406233111151144</v>
      </c>
    </row>
    <row r="156" spans="1:5" ht="13.5" thickBot="1">
      <c r="A156" s="436"/>
      <c r="B156" s="456" t="s">
        <v>74</v>
      </c>
      <c r="C156" s="457">
        <f>SUM(C155+C146)</f>
        <v>5551</v>
      </c>
      <c r="D156" s="457">
        <f>SUM(D155+D146)</f>
        <v>7806</v>
      </c>
      <c r="E156" s="785">
        <f>SUM(D156/C156)</f>
        <v>1.406233111151144</v>
      </c>
    </row>
    <row r="157" spans="1:5" ht="12.75" thickBot="1">
      <c r="A157" s="436"/>
      <c r="B157" s="458" t="s">
        <v>75</v>
      </c>
      <c r="C157" s="459"/>
      <c r="D157" s="459"/>
      <c r="E157" s="460"/>
    </row>
    <row r="158" spans="1:5" ht="12">
      <c r="A158" s="436"/>
      <c r="B158" s="461" t="s">
        <v>271</v>
      </c>
      <c r="C158" s="462"/>
      <c r="D158" s="462"/>
      <c r="E158" s="444"/>
    </row>
    <row r="159" spans="1:5" ht="12">
      <c r="A159" s="436"/>
      <c r="B159" s="463" t="s">
        <v>276</v>
      </c>
      <c r="C159" s="443">
        <v>120855</v>
      </c>
      <c r="D159" s="443">
        <v>121750</v>
      </c>
      <c r="E159" s="444">
        <f>SUM(D159/C159)</f>
        <v>1.0074055686566548</v>
      </c>
    </row>
    <row r="160" spans="1:5" ht="12.75" thickBot="1">
      <c r="A160" s="436"/>
      <c r="B160" s="464" t="s">
        <v>277</v>
      </c>
      <c r="C160" s="450">
        <v>5114</v>
      </c>
      <c r="D160" s="450">
        <v>9333</v>
      </c>
      <c r="E160" s="451">
        <f>SUM(D160/C160)</f>
        <v>1.8249902229174815</v>
      </c>
    </row>
    <row r="161" spans="1:5" ht="13.5" thickBot="1">
      <c r="A161" s="436"/>
      <c r="B161" s="465" t="s">
        <v>67</v>
      </c>
      <c r="C161" s="466">
        <f>SUM(C159:C160)</f>
        <v>125969</v>
      </c>
      <c r="D161" s="466">
        <f>SUM(D158:D160)</f>
        <v>131083</v>
      </c>
      <c r="E161" s="454">
        <f>SUM(D161/C161)</f>
        <v>1.0405972898093976</v>
      </c>
    </row>
    <row r="162" spans="1:5" ht="13.5" thickBot="1">
      <c r="A162" s="436"/>
      <c r="B162" s="467" t="s">
        <v>529</v>
      </c>
      <c r="C162" s="466"/>
      <c r="D162" s="466"/>
      <c r="E162" s="460"/>
    </row>
    <row r="163" spans="1:5" ht="14.25" thickBot="1">
      <c r="A163" s="436"/>
      <c r="B163" s="469" t="s">
        <v>85</v>
      </c>
      <c r="C163" s="470">
        <f>SUM(C156+C157+C161)</f>
        <v>131520</v>
      </c>
      <c r="D163" s="470">
        <f>SUM(D156+D157+D161)</f>
        <v>138889</v>
      </c>
      <c r="E163" s="454">
        <f>SUM(D163/C163)</f>
        <v>1.056029501216545</v>
      </c>
    </row>
    <row r="164" spans="1:5" ht="12">
      <c r="A164" s="436"/>
      <c r="B164" s="471" t="s">
        <v>439</v>
      </c>
      <c r="C164" s="443">
        <v>75526</v>
      </c>
      <c r="D164" s="443">
        <v>78081</v>
      </c>
      <c r="E164" s="444">
        <f>SUM(D164/C164)</f>
        <v>1.0338294097396923</v>
      </c>
    </row>
    <row r="165" spans="1:5" ht="12">
      <c r="A165" s="436"/>
      <c r="B165" s="471" t="s">
        <v>440</v>
      </c>
      <c r="C165" s="443">
        <v>21910</v>
      </c>
      <c r="D165" s="443">
        <v>21532</v>
      </c>
      <c r="E165" s="444">
        <f>SUM(D165/C165)</f>
        <v>0.9827476038338658</v>
      </c>
    </row>
    <row r="166" spans="1:5" ht="12">
      <c r="A166" s="436"/>
      <c r="B166" s="471" t="s">
        <v>441</v>
      </c>
      <c r="C166" s="443">
        <v>34084</v>
      </c>
      <c r="D166" s="443">
        <v>38768</v>
      </c>
      <c r="E166" s="444">
        <f>SUM(D166/C166)</f>
        <v>1.1374251848374604</v>
      </c>
    </row>
    <row r="167" spans="1:5" ht="12">
      <c r="A167" s="436"/>
      <c r="B167" s="472" t="s">
        <v>443</v>
      </c>
      <c r="C167" s="443"/>
      <c r="D167" s="443"/>
      <c r="E167" s="444"/>
    </row>
    <row r="168" spans="1:5" ht="12.75" thickBot="1">
      <c r="A168" s="436"/>
      <c r="B168" s="473" t="s">
        <v>442</v>
      </c>
      <c r="C168" s="450"/>
      <c r="D168" s="450"/>
      <c r="E168" s="451"/>
    </row>
    <row r="169" spans="1:5" ht="12.75" thickBot="1">
      <c r="A169" s="436"/>
      <c r="B169" s="474" t="s">
        <v>66</v>
      </c>
      <c r="C169" s="453">
        <f>SUM(C164:C168)</f>
        <v>131520</v>
      </c>
      <c r="D169" s="453">
        <f>SUM(D164:D168)</f>
        <v>138381</v>
      </c>
      <c r="E169" s="454">
        <f>SUM(D169/C169)</f>
        <v>1.0521669708029198</v>
      </c>
    </row>
    <row r="170" spans="1:5" ht="12">
      <c r="A170" s="436"/>
      <c r="B170" s="471" t="s">
        <v>338</v>
      </c>
      <c r="C170" s="443"/>
      <c r="D170" s="443">
        <v>508</v>
      </c>
      <c r="E170" s="444"/>
    </row>
    <row r="171" spans="1:5" ht="12">
      <c r="A171" s="436"/>
      <c r="B171" s="471" t="s">
        <v>339</v>
      </c>
      <c r="C171" s="443"/>
      <c r="D171" s="443"/>
      <c r="E171" s="444"/>
    </row>
    <row r="172" spans="1:5" ht="12.75" thickBot="1">
      <c r="A172" s="436"/>
      <c r="B172" s="473" t="s">
        <v>450</v>
      </c>
      <c r="C172" s="450"/>
      <c r="D172" s="450"/>
      <c r="E172" s="451"/>
    </row>
    <row r="173" spans="1:5" ht="12.75" thickBot="1">
      <c r="A173" s="436"/>
      <c r="B173" s="475" t="s">
        <v>73</v>
      </c>
      <c r="C173" s="476"/>
      <c r="D173" s="453">
        <f>SUM(D170:D172)</f>
        <v>508</v>
      </c>
      <c r="E173" s="460"/>
    </row>
    <row r="174" spans="1:5" ht="12.75" thickBot="1">
      <c r="A174" s="436"/>
      <c r="B174" s="477" t="s">
        <v>530</v>
      </c>
      <c r="C174" s="476"/>
      <c r="D174" s="476"/>
      <c r="E174" s="460"/>
    </row>
    <row r="175" spans="1:5" ht="14.25" thickBot="1">
      <c r="A175" s="433"/>
      <c r="B175" s="478" t="s">
        <v>142</v>
      </c>
      <c r="C175" s="470">
        <f>SUM(C169+C173+C174)</f>
        <v>131520</v>
      </c>
      <c r="D175" s="470">
        <f>SUM(D169+D173+D174)</f>
        <v>138889</v>
      </c>
      <c r="E175" s="454">
        <f>SUM(D175/C175)</f>
        <v>1.056029501216545</v>
      </c>
    </row>
    <row r="176" spans="1:5" ht="13.5">
      <c r="A176" s="292">
        <v>2330</v>
      </c>
      <c r="B176" s="295" t="s">
        <v>454</v>
      </c>
      <c r="C176" s="443"/>
      <c r="D176" s="443"/>
      <c r="E176" s="444"/>
    </row>
    <row r="177" spans="1:5" ht="12" customHeight="1">
      <c r="A177" s="436"/>
      <c r="B177" s="438" t="s">
        <v>260</v>
      </c>
      <c r="C177" s="436"/>
      <c r="D177" s="436"/>
      <c r="E177" s="444"/>
    </row>
    <row r="178" spans="1:5" ht="12.75" thickBot="1">
      <c r="A178" s="436"/>
      <c r="B178" s="439" t="s">
        <v>261</v>
      </c>
      <c r="C178" s="433"/>
      <c r="D178" s="779"/>
      <c r="E178" s="451"/>
    </row>
    <row r="179" spans="1:5" ht="12.75" thickBot="1">
      <c r="A179" s="436"/>
      <c r="B179" s="441" t="s">
        <v>279</v>
      </c>
      <c r="C179" s="433"/>
      <c r="D179" s="780"/>
      <c r="E179" s="460"/>
    </row>
    <row r="180" spans="1:5" ht="12">
      <c r="A180" s="436"/>
      <c r="B180" s="438" t="s">
        <v>263</v>
      </c>
      <c r="C180" s="443">
        <v>1174</v>
      </c>
      <c r="D180" s="443"/>
      <c r="E180" s="444">
        <f>SUM(D180/C180)</f>
        <v>0</v>
      </c>
    </row>
    <row r="181" spans="1:5" ht="12.75">
      <c r="A181" s="436"/>
      <c r="B181" s="445" t="s">
        <v>264</v>
      </c>
      <c r="C181" s="446">
        <v>674</v>
      </c>
      <c r="D181" s="446"/>
      <c r="E181" s="444">
        <f>SUM(D181/C181)</f>
        <v>0</v>
      </c>
    </row>
    <row r="182" spans="1:5" ht="12.75">
      <c r="A182" s="436"/>
      <c r="B182" s="445" t="s">
        <v>265</v>
      </c>
      <c r="C182" s="446">
        <v>500</v>
      </c>
      <c r="D182" s="446"/>
      <c r="E182" s="444">
        <f>SUM(D182/C182)</f>
        <v>0</v>
      </c>
    </row>
    <row r="183" spans="1:5" ht="12">
      <c r="A183" s="436"/>
      <c r="B183" s="447" t="s">
        <v>266</v>
      </c>
      <c r="C183" s="443"/>
      <c r="D183" s="443"/>
      <c r="E183" s="444"/>
    </row>
    <row r="184" spans="1:5" ht="12">
      <c r="A184" s="436"/>
      <c r="B184" s="447" t="s">
        <v>267</v>
      </c>
      <c r="C184" s="443">
        <v>4144</v>
      </c>
      <c r="D184" s="443">
        <v>7335</v>
      </c>
      <c r="E184" s="444">
        <f>SUM(D184/C184)</f>
        <v>1.7700289575289576</v>
      </c>
    </row>
    <row r="185" spans="1:5" ht="12">
      <c r="A185" s="436"/>
      <c r="B185" s="447" t="s">
        <v>268</v>
      </c>
      <c r="C185" s="443">
        <v>1119</v>
      </c>
      <c r="D185" s="443">
        <v>1980</v>
      </c>
      <c r="E185" s="444">
        <f>SUM(D185/C185)</f>
        <v>1.769436997319035</v>
      </c>
    </row>
    <row r="186" spans="1:5" ht="12">
      <c r="A186" s="436"/>
      <c r="B186" s="448" t="s">
        <v>269</v>
      </c>
      <c r="C186" s="443"/>
      <c r="D186" s="443"/>
      <c r="E186" s="444"/>
    </row>
    <row r="187" spans="1:5" ht="12.75" thickBot="1">
      <c r="A187" s="436"/>
      <c r="B187" s="449" t="s">
        <v>270</v>
      </c>
      <c r="C187" s="450">
        <v>355</v>
      </c>
      <c r="D187" s="450"/>
      <c r="E187" s="451">
        <f>SUM(D187/C187)</f>
        <v>0</v>
      </c>
    </row>
    <row r="188" spans="1:5" ht="12.75" thickBot="1">
      <c r="A188" s="436"/>
      <c r="B188" s="452" t="s">
        <v>467</v>
      </c>
      <c r="C188" s="453">
        <f>SUM(C180+C183+C184+C185+C187)</f>
        <v>6792</v>
      </c>
      <c r="D188" s="453">
        <f>SUM(D180+D183+D184+D185+D187)</f>
        <v>9315</v>
      </c>
      <c r="E188" s="454">
        <f>SUM(D188/C188)</f>
        <v>1.3714664310954063</v>
      </c>
    </row>
    <row r="189" spans="1:5" ht="13.5" thickBot="1">
      <c r="A189" s="436"/>
      <c r="B189" s="456" t="s">
        <v>74</v>
      </c>
      <c r="C189" s="457">
        <f>SUM(C188+C179)</f>
        <v>6792</v>
      </c>
      <c r="D189" s="457">
        <f>SUM(D188+D179)</f>
        <v>9315</v>
      </c>
      <c r="E189" s="454">
        <f>SUM(D189/C189)</f>
        <v>1.3714664310954063</v>
      </c>
    </row>
    <row r="190" spans="1:5" ht="12.75" thickBot="1">
      <c r="A190" s="436"/>
      <c r="B190" s="458" t="s">
        <v>75</v>
      </c>
      <c r="C190" s="459"/>
      <c r="D190" s="459"/>
      <c r="E190" s="460"/>
    </row>
    <row r="191" spans="1:5" ht="12">
      <c r="A191" s="436"/>
      <c r="B191" s="461" t="s">
        <v>271</v>
      </c>
      <c r="C191" s="462"/>
      <c r="D191" s="462"/>
      <c r="E191" s="444"/>
    </row>
    <row r="192" spans="1:5" ht="12">
      <c r="A192" s="436"/>
      <c r="B192" s="463" t="s">
        <v>276</v>
      </c>
      <c r="C192" s="443">
        <v>109830</v>
      </c>
      <c r="D192" s="443">
        <v>112702</v>
      </c>
      <c r="E192" s="444">
        <f>SUM(D192/C192)</f>
        <v>1.0261495037785668</v>
      </c>
    </row>
    <row r="193" spans="1:5" ht="12.75" thickBot="1">
      <c r="A193" s="436"/>
      <c r="B193" s="464" t="s">
        <v>277</v>
      </c>
      <c r="C193" s="450">
        <v>5441</v>
      </c>
      <c r="D193" s="450">
        <v>8636</v>
      </c>
      <c r="E193" s="451">
        <f>SUM(D193/C193)</f>
        <v>1.587208233780555</v>
      </c>
    </row>
    <row r="194" spans="1:5" ht="13.5" thickBot="1">
      <c r="A194" s="436"/>
      <c r="B194" s="465" t="s">
        <v>67</v>
      </c>
      <c r="C194" s="466">
        <f>SUM(C192:C193)</f>
        <v>115271</v>
      </c>
      <c r="D194" s="466">
        <f>SUM(D191:D193)</f>
        <v>121338</v>
      </c>
      <c r="E194" s="454">
        <f>SUM(D194/C194)</f>
        <v>1.0526324921272479</v>
      </c>
    </row>
    <row r="195" spans="1:5" ht="13.5" thickBot="1">
      <c r="A195" s="436"/>
      <c r="B195" s="467" t="s">
        <v>529</v>
      </c>
      <c r="C195" s="466"/>
      <c r="D195" s="466"/>
      <c r="E195" s="460"/>
    </row>
    <row r="196" spans="1:5" ht="14.25" thickBot="1">
      <c r="A196" s="436"/>
      <c r="B196" s="469" t="s">
        <v>85</v>
      </c>
      <c r="C196" s="470">
        <f>SUM(C189+C190+C194)</f>
        <v>122063</v>
      </c>
      <c r="D196" s="470">
        <f>SUM(D189+D190+D194)</f>
        <v>130653</v>
      </c>
      <c r="E196" s="454">
        <f>SUM(D196/C196)</f>
        <v>1.0703734956538837</v>
      </c>
    </row>
    <row r="197" spans="1:5" ht="12">
      <c r="A197" s="436"/>
      <c r="B197" s="471" t="s">
        <v>439</v>
      </c>
      <c r="C197" s="443">
        <v>65331</v>
      </c>
      <c r="D197" s="443">
        <v>69072</v>
      </c>
      <c r="E197" s="444">
        <f>SUM(D197/C197)</f>
        <v>1.0572622491619599</v>
      </c>
    </row>
    <row r="198" spans="1:5" ht="12">
      <c r="A198" s="436"/>
      <c r="B198" s="471" t="s">
        <v>440</v>
      </c>
      <c r="C198" s="443">
        <v>17738</v>
      </c>
      <c r="D198" s="443">
        <v>19075</v>
      </c>
      <c r="E198" s="444">
        <f>SUM(D198/C198)</f>
        <v>1.0753749013417522</v>
      </c>
    </row>
    <row r="199" spans="1:5" ht="12">
      <c r="A199" s="436"/>
      <c r="B199" s="471" t="s">
        <v>441</v>
      </c>
      <c r="C199" s="443">
        <v>38994</v>
      </c>
      <c r="D199" s="443">
        <v>41871</v>
      </c>
      <c r="E199" s="444">
        <f>SUM(D199/C199)</f>
        <v>1.0737805816279427</v>
      </c>
    </row>
    <row r="200" spans="1:5" ht="12">
      <c r="A200" s="436"/>
      <c r="B200" s="472" t="s">
        <v>443</v>
      </c>
      <c r="C200" s="443"/>
      <c r="D200" s="443"/>
      <c r="E200" s="444"/>
    </row>
    <row r="201" spans="1:5" ht="12.75" thickBot="1">
      <c r="A201" s="436"/>
      <c r="B201" s="473" t="s">
        <v>442</v>
      </c>
      <c r="C201" s="450"/>
      <c r="D201" s="450"/>
      <c r="E201" s="451"/>
    </row>
    <row r="202" spans="1:5" ht="12.75" thickBot="1">
      <c r="A202" s="436"/>
      <c r="B202" s="474" t="s">
        <v>66</v>
      </c>
      <c r="C202" s="453">
        <f>SUM(C197:C201)</f>
        <v>122063</v>
      </c>
      <c r="D202" s="453">
        <f>SUM(D197:D201)</f>
        <v>130018</v>
      </c>
      <c r="E202" s="785">
        <f>SUM(D202/C202)</f>
        <v>1.0651712640193998</v>
      </c>
    </row>
    <row r="203" spans="1:5" ht="12">
      <c r="A203" s="436"/>
      <c r="B203" s="471" t="s">
        <v>338</v>
      </c>
      <c r="C203" s="443"/>
      <c r="D203" s="443">
        <v>635</v>
      </c>
      <c r="E203" s="444"/>
    </row>
    <row r="204" spans="1:5" ht="12">
      <c r="A204" s="436"/>
      <c r="B204" s="471" t="s">
        <v>339</v>
      </c>
      <c r="C204" s="443"/>
      <c r="D204" s="443"/>
      <c r="E204" s="444"/>
    </row>
    <row r="205" spans="1:5" ht="12.75" thickBot="1">
      <c r="A205" s="436"/>
      <c r="B205" s="473" t="s">
        <v>450</v>
      </c>
      <c r="C205" s="450"/>
      <c r="D205" s="450"/>
      <c r="E205" s="451"/>
    </row>
    <row r="206" spans="1:5" ht="12.75" thickBot="1">
      <c r="A206" s="436"/>
      <c r="B206" s="475" t="s">
        <v>73</v>
      </c>
      <c r="C206" s="476"/>
      <c r="D206" s="453">
        <f>SUM(D203:D205)</f>
        <v>635</v>
      </c>
      <c r="E206" s="460"/>
    </row>
    <row r="207" spans="1:5" ht="12.75" thickBot="1">
      <c r="A207" s="436"/>
      <c r="B207" s="477" t="s">
        <v>530</v>
      </c>
      <c r="C207" s="476"/>
      <c r="D207" s="476"/>
      <c r="E207" s="460"/>
    </row>
    <row r="208" spans="1:5" ht="14.25" thickBot="1">
      <c r="A208" s="433"/>
      <c r="B208" s="478" t="s">
        <v>142</v>
      </c>
      <c r="C208" s="470">
        <f>SUM(C202+C206+C207)</f>
        <v>122063</v>
      </c>
      <c r="D208" s="470">
        <f>SUM(D202+D206+D207)</f>
        <v>130653</v>
      </c>
      <c r="E208" s="454">
        <f>SUM(D208/C208)</f>
        <v>1.0703734956538837</v>
      </c>
    </row>
    <row r="209" spans="1:5" ht="13.5">
      <c r="A209" s="293">
        <v>2335</v>
      </c>
      <c r="B209" s="295" t="s">
        <v>455</v>
      </c>
      <c r="C209" s="443"/>
      <c r="D209" s="443"/>
      <c r="E209" s="444"/>
    </row>
    <row r="210" spans="1:5" ht="12" customHeight="1">
      <c r="A210" s="436"/>
      <c r="B210" s="438" t="s">
        <v>260</v>
      </c>
      <c r="C210" s="436"/>
      <c r="D210" s="436"/>
      <c r="E210" s="444"/>
    </row>
    <row r="211" spans="1:5" ht="12.75" thickBot="1">
      <c r="A211" s="436"/>
      <c r="B211" s="439" t="s">
        <v>261</v>
      </c>
      <c r="C211" s="433"/>
      <c r="D211" s="779"/>
      <c r="E211" s="451"/>
    </row>
    <row r="212" spans="1:5" ht="12.75" thickBot="1">
      <c r="A212" s="436"/>
      <c r="B212" s="441" t="s">
        <v>279</v>
      </c>
      <c r="C212" s="433"/>
      <c r="D212" s="780"/>
      <c r="E212" s="451"/>
    </row>
    <row r="213" spans="1:5" ht="12">
      <c r="A213" s="436"/>
      <c r="B213" s="438" t="s">
        <v>263</v>
      </c>
      <c r="C213" s="443"/>
      <c r="D213" s="443"/>
      <c r="E213" s="444"/>
    </row>
    <row r="214" spans="1:5" ht="12.75">
      <c r="A214" s="436"/>
      <c r="B214" s="445" t="s">
        <v>264</v>
      </c>
      <c r="C214" s="446"/>
      <c r="D214" s="446"/>
      <c r="E214" s="444"/>
    </row>
    <row r="215" spans="1:5" ht="12.75">
      <c r="A215" s="436"/>
      <c r="B215" s="445" t="s">
        <v>265</v>
      </c>
      <c r="C215" s="446"/>
      <c r="D215" s="446"/>
      <c r="E215" s="444"/>
    </row>
    <row r="216" spans="1:5" ht="12">
      <c r="A216" s="436"/>
      <c r="B216" s="447" t="s">
        <v>266</v>
      </c>
      <c r="C216" s="443"/>
      <c r="D216" s="443"/>
      <c r="E216" s="444"/>
    </row>
    <row r="217" spans="1:5" ht="12">
      <c r="A217" s="436"/>
      <c r="B217" s="447" t="s">
        <v>267</v>
      </c>
      <c r="C217" s="443">
        <v>5271</v>
      </c>
      <c r="D217" s="443">
        <v>5148</v>
      </c>
      <c r="E217" s="444">
        <f>SUM(D217/C217)</f>
        <v>0.9766647694934547</v>
      </c>
    </row>
    <row r="218" spans="1:5" ht="12">
      <c r="A218" s="436"/>
      <c r="B218" s="447" t="s">
        <v>268</v>
      </c>
      <c r="C218" s="443">
        <v>1330</v>
      </c>
      <c r="D218" s="443">
        <v>1377</v>
      </c>
      <c r="E218" s="444">
        <f>SUM(D218/C218)</f>
        <v>1.0353383458646617</v>
      </c>
    </row>
    <row r="219" spans="1:5" ht="12">
      <c r="A219" s="436"/>
      <c r="B219" s="448" t="s">
        <v>269</v>
      </c>
      <c r="C219" s="443"/>
      <c r="D219" s="443"/>
      <c r="E219" s="444"/>
    </row>
    <row r="220" spans="1:5" ht="12.75" thickBot="1">
      <c r="A220" s="436"/>
      <c r="B220" s="449" t="s">
        <v>270</v>
      </c>
      <c r="C220" s="450">
        <v>200</v>
      </c>
      <c r="D220" s="450"/>
      <c r="E220" s="451">
        <f>SUM(D220/C220)</f>
        <v>0</v>
      </c>
    </row>
    <row r="221" spans="1:5" ht="12.75" thickBot="1">
      <c r="A221" s="436"/>
      <c r="B221" s="452" t="s">
        <v>467</v>
      </c>
      <c r="C221" s="453">
        <f>SUM(C213+C216+C217+C218+C220)</f>
        <v>6801</v>
      </c>
      <c r="D221" s="453">
        <f>SUM(D213+D216+D217+D218+D220)</f>
        <v>6525</v>
      </c>
      <c r="E221" s="454">
        <f>SUM(D221/C221)</f>
        <v>0.9594177326863697</v>
      </c>
    </row>
    <row r="222" spans="1:5" ht="13.5" thickBot="1">
      <c r="A222" s="436"/>
      <c r="B222" s="456" t="s">
        <v>74</v>
      </c>
      <c r="C222" s="457">
        <f>SUM(C221+C212)</f>
        <v>6801</v>
      </c>
      <c r="D222" s="457">
        <f>SUM(D221+D212)</f>
        <v>6525</v>
      </c>
      <c r="E222" s="454">
        <f>SUM(D222/C222)</f>
        <v>0.9594177326863697</v>
      </c>
    </row>
    <row r="223" spans="1:5" ht="12.75" thickBot="1">
      <c r="A223" s="436"/>
      <c r="B223" s="458" t="s">
        <v>75</v>
      </c>
      <c r="C223" s="459"/>
      <c r="D223" s="459"/>
      <c r="E223" s="460"/>
    </row>
    <row r="224" spans="1:5" ht="12">
      <c r="A224" s="436"/>
      <c r="B224" s="461" t="s">
        <v>271</v>
      </c>
      <c r="C224" s="462"/>
      <c r="D224" s="462"/>
      <c r="E224" s="444"/>
    </row>
    <row r="225" spans="1:5" ht="12">
      <c r="A225" s="436"/>
      <c r="B225" s="463" t="s">
        <v>276</v>
      </c>
      <c r="C225" s="443">
        <v>63004</v>
      </c>
      <c r="D225" s="443">
        <v>65195</v>
      </c>
      <c r="E225" s="444">
        <f aca="true" t="shared" si="0" ref="E225:E231">SUM(D225/C225)</f>
        <v>1.0347755698050918</v>
      </c>
    </row>
    <row r="226" spans="1:5" ht="12.75" thickBot="1">
      <c r="A226" s="436"/>
      <c r="B226" s="464" t="s">
        <v>277</v>
      </c>
      <c r="C226" s="450">
        <v>2615</v>
      </c>
      <c r="D226" s="450">
        <v>6335</v>
      </c>
      <c r="E226" s="451">
        <f t="shared" si="0"/>
        <v>2.4225621414913956</v>
      </c>
    </row>
    <row r="227" spans="1:5" ht="13.5" thickBot="1">
      <c r="A227" s="436"/>
      <c r="B227" s="465" t="s">
        <v>67</v>
      </c>
      <c r="C227" s="466">
        <f>SUM(C225:C226)</f>
        <v>65619</v>
      </c>
      <c r="D227" s="466">
        <f>SUM(D224:D226)</f>
        <v>71530</v>
      </c>
      <c r="E227" s="454">
        <f t="shared" si="0"/>
        <v>1.090080616894497</v>
      </c>
    </row>
    <row r="228" spans="1:5" ht="14.25" thickBot="1">
      <c r="A228" s="436"/>
      <c r="B228" s="469" t="s">
        <v>85</v>
      </c>
      <c r="C228" s="470">
        <f>SUM(C222+C223+C227)</f>
        <v>72420</v>
      </c>
      <c r="D228" s="470">
        <f>SUM(D222+D223+D227)</f>
        <v>78055</v>
      </c>
      <c r="E228" s="454">
        <f t="shared" si="0"/>
        <v>1.077809997238332</v>
      </c>
    </row>
    <row r="229" spans="1:5" ht="12">
      <c r="A229" s="436"/>
      <c r="B229" s="471" t="s">
        <v>439</v>
      </c>
      <c r="C229" s="443">
        <v>41045</v>
      </c>
      <c r="D229" s="443">
        <v>42444</v>
      </c>
      <c r="E229" s="444">
        <f t="shared" si="0"/>
        <v>1.0340845413570472</v>
      </c>
    </row>
    <row r="230" spans="1:5" ht="12">
      <c r="A230" s="436"/>
      <c r="B230" s="471" t="s">
        <v>440</v>
      </c>
      <c r="C230" s="443">
        <v>11439</v>
      </c>
      <c r="D230" s="443">
        <v>12315</v>
      </c>
      <c r="E230" s="444">
        <f t="shared" si="0"/>
        <v>1.0765801206399161</v>
      </c>
    </row>
    <row r="231" spans="1:5" ht="12">
      <c r="A231" s="436"/>
      <c r="B231" s="471" t="s">
        <v>441</v>
      </c>
      <c r="C231" s="443">
        <v>19936</v>
      </c>
      <c r="D231" s="443">
        <v>23296</v>
      </c>
      <c r="E231" s="444">
        <f t="shared" si="0"/>
        <v>1.1685393258426966</v>
      </c>
    </row>
    <row r="232" spans="1:5" ht="12">
      <c r="A232" s="436"/>
      <c r="B232" s="472" t="s">
        <v>443</v>
      </c>
      <c r="C232" s="443"/>
      <c r="D232" s="443"/>
      <c r="E232" s="444"/>
    </row>
    <row r="233" spans="1:5" ht="12.75" thickBot="1">
      <c r="A233" s="436"/>
      <c r="B233" s="473" t="s">
        <v>442</v>
      </c>
      <c r="C233" s="450"/>
      <c r="D233" s="443"/>
      <c r="E233" s="451"/>
    </row>
    <row r="234" spans="1:5" ht="12.75" thickBot="1">
      <c r="A234" s="436"/>
      <c r="B234" s="474" t="s">
        <v>66</v>
      </c>
      <c r="C234" s="453">
        <f>SUM(C229:C233)</f>
        <v>72420</v>
      </c>
      <c r="D234" s="453">
        <f>SUM(D229:D233)</f>
        <v>78055</v>
      </c>
      <c r="E234" s="454">
        <f>SUM(D234/C234)</f>
        <v>1.077809997238332</v>
      </c>
    </row>
    <row r="235" spans="1:5" ht="12">
      <c r="A235" s="436"/>
      <c r="B235" s="471" t="s">
        <v>338</v>
      </c>
      <c r="C235" s="443"/>
      <c r="D235" s="443"/>
      <c r="E235" s="444"/>
    </row>
    <row r="236" spans="1:5" ht="12">
      <c r="A236" s="436"/>
      <c r="B236" s="471" t="s">
        <v>339</v>
      </c>
      <c r="C236" s="443"/>
      <c r="D236" s="443"/>
      <c r="E236" s="444"/>
    </row>
    <row r="237" spans="1:5" ht="12.75" thickBot="1">
      <c r="A237" s="436"/>
      <c r="B237" s="473" t="s">
        <v>450</v>
      </c>
      <c r="C237" s="450"/>
      <c r="D237" s="443"/>
      <c r="E237" s="451"/>
    </row>
    <row r="238" spans="1:5" ht="12.75" thickBot="1">
      <c r="A238" s="436"/>
      <c r="B238" s="475" t="s">
        <v>73</v>
      </c>
      <c r="C238" s="476"/>
      <c r="D238" s="453">
        <f>SUM(D235:D237)</f>
        <v>0</v>
      </c>
      <c r="E238" s="460"/>
    </row>
    <row r="239" spans="1:5" ht="14.25" thickBot="1">
      <c r="A239" s="433"/>
      <c r="B239" s="478" t="s">
        <v>142</v>
      </c>
      <c r="C239" s="470">
        <f>SUM(C234+C238)</f>
        <v>72420</v>
      </c>
      <c r="D239" s="470">
        <f>SUM(D234+D238)</f>
        <v>78055</v>
      </c>
      <c r="E239" s="454">
        <f>SUM(D239/C239)</f>
        <v>1.077809997238332</v>
      </c>
    </row>
    <row r="240" spans="1:5" ht="13.5">
      <c r="A240" s="292">
        <v>2345</v>
      </c>
      <c r="B240" s="481" t="s">
        <v>456</v>
      </c>
      <c r="C240" s="443"/>
      <c r="D240" s="443"/>
      <c r="E240" s="444"/>
    </row>
    <row r="241" spans="1:5" ht="12" customHeight="1">
      <c r="A241" s="436"/>
      <c r="B241" s="438" t="s">
        <v>260</v>
      </c>
      <c r="C241" s="436"/>
      <c r="D241" s="436"/>
      <c r="E241" s="444"/>
    </row>
    <row r="242" spans="1:5" ht="12.75" thickBot="1">
      <c r="A242" s="436"/>
      <c r="B242" s="439" t="s">
        <v>261</v>
      </c>
      <c r="C242" s="433"/>
      <c r="D242" s="779"/>
      <c r="E242" s="444"/>
    </row>
    <row r="243" spans="1:5" ht="12.75" thickBot="1">
      <c r="A243" s="436"/>
      <c r="B243" s="441" t="s">
        <v>279</v>
      </c>
      <c r="C243" s="433"/>
      <c r="D243" s="780"/>
      <c r="E243" s="454"/>
    </row>
    <row r="244" spans="1:5" ht="12">
      <c r="A244" s="436"/>
      <c r="B244" s="438" t="s">
        <v>263</v>
      </c>
      <c r="C244" s="443"/>
      <c r="D244" s="443"/>
      <c r="E244" s="444"/>
    </row>
    <row r="245" spans="1:5" ht="12.75">
      <c r="A245" s="436"/>
      <c r="B245" s="445" t="s">
        <v>264</v>
      </c>
      <c r="C245" s="446"/>
      <c r="D245" s="446"/>
      <c r="E245" s="444"/>
    </row>
    <row r="246" spans="1:5" ht="12.75">
      <c r="A246" s="436"/>
      <c r="B246" s="445" t="s">
        <v>265</v>
      </c>
      <c r="C246" s="446"/>
      <c r="D246" s="446"/>
      <c r="E246" s="444"/>
    </row>
    <row r="247" spans="1:5" ht="12">
      <c r="A247" s="436"/>
      <c r="B247" s="447" t="s">
        <v>266</v>
      </c>
      <c r="C247" s="443"/>
      <c r="D247" s="443"/>
      <c r="E247" s="444"/>
    </row>
    <row r="248" spans="1:5" ht="12">
      <c r="A248" s="436"/>
      <c r="B248" s="447" t="s">
        <v>267</v>
      </c>
      <c r="C248" s="443">
        <v>4854</v>
      </c>
      <c r="D248" s="443">
        <v>6961</v>
      </c>
      <c r="E248" s="444">
        <f>SUM(D248/C248)</f>
        <v>1.434074989699217</v>
      </c>
    </row>
    <row r="249" spans="1:5" ht="12">
      <c r="A249" s="436"/>
      <c r="B249" s="447" t="s">
        <v>268</v>
      </c>
      <c r="C249" s="443">
        <v>1312</v>
      </c>
      <c r="D249" s="443">
        <v>1876</v>
      </c>
      <c r="E249" s="444">
        <f>SUM(D249/C249)</f>
        <v>1.4298780487804879</v>
      </c>
    </row>
    <row r="250" spans="1:5" ht="12">
      <c r="A250" s="436"/>
      <c r="B250" s="448" t="s">
        <v>269</v>
      </c>
      <c r="C250" s="443"/>
      <c r="D250" s="443"/>
      <c r="E250" s="444"/>
    </row>
    <row r="251" spans="1:5" ht="12.75" thickBot="1">
      <c r="A251" s="436"/>
      <c r="B251" s="449" t="s">
        <v>270</v>
      </c>
      <c r="C251" s="450">
        <v>150</v>
      </c>
      <c r="D251" s="443">
        <v>200</v>
      </c>
      <c r="E251" s="451">
        <f>SUM(D251/C251)</f>
        <v>1.3333333333333333</v>
      </c>
    </row>
    <row r="252" spans="1:5" ht="12.75" thickBot="1">
      <c r="A252" s="436"/>
      <c r="B252" s="452" t="s">
        <v>467</v>
      </c>
      <c r="C252" s="453">
        <f>SUM(C244+C247+C248+C249+C251)</f>
        <v>6316</v>
      </c>
      <c r="D252" s="453">
        <f>SUM(D244+D247+D248+D249+D251)</f>
        <v>9037</v>
      </c>
      <c r="E252" s="454">
        <f>SUM(D252/C252)</f>
        <v>1.430810639645345</v>
      </c>
    </row>
    <row r="253" spans="1:5" ht="13.5" thickBot="1">
      <c r="A253" s="436"/>
      <c r="B253" s="456" t="s">
        <v>74</v>
      </c>
      <c r="C253" s="457">
        <f>SUM(C252+C243)</f>
        <v>6316</v>
      </c>
      <c r="D253" s="457">
        <f>SUM(D252+D243)</f>
        <v>9037</v>
      </c>
      <c r="E253" s="454">
        <f>SUM(D253/C253)</f>
        <v>1.430810639645345</v>
      </c>
    </row>
    <row r="254" spans="1:5" ht="12.75" thickBot="1">
      <c r="A254" s="436"/>
      <c r="B254" s="458" t="s">
        <v>75</v>
      </c>
      <c r="C254" s="459"/>
      <c r="D254" s="459"/>
      <c r="E254" s="460"/>
    </row>
    <row r="255" spans="1:5" ht="12">
      <c r="A255" s="436"/>
      <c r="B255" s="461" t="s">
        <v>271</v>
      </c>
      <c r="C255" s="462"/>
      <c r="D255" s="462"/>
      <c r="E255" s="444"/>
    </row>
    <row r="256" spans="1:5" ht="12">
      <c r="A256" s="436"/>
      <c r="B256" s="463" t="s">
        <v>276</v>
      </c>
      <c r="C256" s="443">
        <v>58771</v>
      </c>
      <c r="D256" s="443">
        <v>61020</v>
      </c>
      <c r="E256" s="444">
        <f aca="true" t="shared" si="1" ref="E256:E262">SUM(D256/C256)</f>
        <v>1.0382671725851185</v>
      </c>
    </row>
    <row r="257" spans="1:5" ht="12.75" thickBot="1">
      <c r="A257" s="436"/>
      <c r="B257" s="464" t="s">
        <v>277</v>
      </c>
      <c r="C257" s="450">
        <v>2129</v>
      </c>
      <c r="D257" s="450">
        <v>3023</v>
      </c>
      <c r="E257" s="451">
        <f t="shared" si="1"/>
        <v>1.4199154532644434</v>
      </c>
    </row>
    <row r="258" spans="1:5" ht="13.5" thickBot="1">
      <c r="A258" s="436"/>
      <c r="B258" s="465" t="s">
        <v>67</v>
      </c>
      <c r="C258" s="466">
        <f>SUM(C256:C257)</f>
        <v>60900</v>
      </c>
      <c r="D258" s="466">
        <f>SUM(D255:D257)</f>
        <v>64043</v>
      </c>
      <c r="E258" s="454">
        <f t="shared" si="1"/>
        <v>1.0516091954022988</v>
      </c>
    </row>
    <row r="259" spans="1:5" ht="14.25" thickBot="1">
      <c r="A259" s="436"/>
      <c r="B259" s="469" t="s">
        <v>85</v>
      </c>
      <c r="C259" s="470">
        <f>SUM(C253+C254+C258)</f>
        <v>67216</v>
      </c>
      <c r="D259" s="470">
        <f>SUM(D253+D254+D258)</f>
        <v>73080</v>
      </c>
      <c r="E259" s="454">
        <f t="shared" si="1"/>
        <v>1.0872411330635563</v>
      </c>
    </row>
    <row r="260" spans="1:5" ht="12">
      <c r="A260" s="436"/>
      <c r="B260" s="471" t="s">
        <v>439</v>
      </c>
      <c r="C260" s="443">
        <v>39292</v>
      </c>
      <c r="D260" s="443">
        <v>40543</v>
      </c>
      <c r="E260" s="444">
        <f t="shared" si="1"/>
        <v>1.0318385421968848</v>
      </c>
    </row>
    <row r="261" spans="1:5" ht="12">
      <c r="A261" s="436"/>
      <c r="B261" s="471" t="s">
        <v>440</v>
      </c>
      <c r="C261" s="443">
        <v>10684</v>
      </c>
      <c r="D261" s="443">
        <v>11096</v>
      </c>
      <c r="E261" s="444">
        <f t="shared" si="1"/>
        <v>1.0385623362036691</v>
      </c>
    </row>
    <row r="262" spans="1:5" ht="12">
      <c r="A262" s="436"/>
      <c r="B262" s="471" t="s">
        <v>441</v>
      </c>
      <c r="C262" s="443">
        <v>17240</v>
      </c>
      <c r="D262" s="443">
        <v>20806</v>
      </c>
      <c r="E262" s="444">
        <f t="shared" si="1"/>
        <v>1.2068445475638052</v>
      </c>
    </row>
    <row r="263" spans="1:5" ht="12">
      <c r="A263" s="436"/>
      <c r="B263" s="472" t="s">
        <v>443</v>
      </c>
      <c r="C263" s="443"/>
      <c r="D263" s="443"/>
      <c r="E263" s="444"/>
    </row>
    <row r="264" spans="1:5" ht="12.75" thickBot="1">
      <c r="A264" s="436"/>
      <c r="B264" s="473" t="s">
        <v>442</v>
      </c>
      <c r="C264" s="450"/>
      <c r="D264" s="443"/>
      <c r="E264" s="451"/>
    </row>
    <row r="265" spans="1:5" ht="12.75" thickBot="1">
      <c r="A265" s="436"/>
      <c r="B265" s="474" t="s">
        <v>66</v>
      </c>
      <c r="C265" s="453">
        <f>SUM(C260:C264)</f>
        <v>67216</v>
      </c>
      <c r="D265" s="453">
        <f>SUM(D260:D264)</f>
        <v>72445</v>
      </c>
      <c r="E265" s="454">
        <f>SUM(D265/C265)</f>
        <v>1.0777939776243752</v>
      </c>
    </row>
    <row r="266" spans="1:5" ht="12">
      <c r="A266" s="436"/>
      <c r="B266" s="471" t="s">
        <v>338</v>
      </c>
      <c r="C266" s="443"/>
      <c r="D266" s="443">
        <v>635</v>
      </c>
      <c r="E266" s="444"/>
    </row>
    <row r="267" spans="1:5" ht="12">
      <c r="A267" s="436"/>
      <c r="B267" s="471" t="s">
        <v>339</v>
      </c>
      <c r="C267" s="443"/>
      <c r="D267" s="443"/>
      <c r="E267" s="444"/>
    </row>
    <row r="268" spans="1:5" ht="12.75" thickBot="1">
      <c r="A268" s="436"/>
      <c r="B268" s="473" t="s">
        <v>450</v>
      </c>
      <c r="C268" s="450"/>
      <c r="D268" s="443"/>
      <c r="E268" s="451"/>
    </row>
    <row r="269" spans="1:5" ht="12.75" thickBot="1">
      <c r="A269" s="436"/>
      <c r="B269" s="475" t="s">
        <v>73</v>
      </c>
      <c r="C269" s="476"/>
      <c r="D269" s="453">
        <f>SUM(D266:D268)</f>
        <v>635</v>
      </c>
      <c r="E269" s="460"/>
    </row>
    <row r="270" spans="1:5" ht="14.25" thickBot="1">
      <c r="A270" s="433"/>
      <c r="B270" s="478" t="s">
        <v>142</v>
      </c>
      <c r="C270" s="470">
        <f>SUM(C265+C269)</f>
        <v>67216</v>
      </c>
      <c r="D270" s="470">
        <f>SUM(D265+D269)</f>
        <v>73080</v>
      </c>
      <c r="E270" s="454">
        <f>SUM(D270/C270)</f>
        <v>1.0872411330635563</v>
      </c>
    </row>
    <row r="271" spans="1:5" ht="13.5">
      <c r="A271" s="292">
        <v>2360</v>
      </c>
      <c r="B271" s="480" t="s">
        <v>457</v>
      </c>
      <c r="C271" s="443"/>
      <c r="D271" s="443"/>
      <c r="E271" s="444"/>
    </row>
    <row r="272" spans="1:5" ht="12.75" customHeight="1">
      <c r="A272" s="436"/>
      <c r="B272" s="438" t="s">
        <v>260</v>
      </c>
      <c r="C272" s="436"/>
      <c r="D272" s="436"/>
      <c r="E272" s="444"/>
    </row>
    <row r="273" spans="1:5" ht="12.75" thickBot="1">
      <c r="A273" s="436"/>
      <c r="B273" s="439" t="s">
        <v>261</v>
      </c>
      <c r="C273" s="433"/>
      <c r="D273" s="779"/>
      <c r="E273" s="444"/>
    </row>
    <row r="274" spans="1:5" ht="12.75" thickBot="1">
      <c r="A274" s="436"/>
      <c r="B274" s="441" t="s">
        <v>279</v>
      </c>
      <c r="C274" s="433"/>
      <c r="D274" s="780"/>
      <c r="E274" s="454"/>
    </row>
    <row r="275" spans="1:5" ht="12">
      <c r="A275" s="436"/>
      <c r="B275" s="438" t="s">
        <v>263</v>
      </c>
      <c r="C275" s="443"/>
      <c r="D275" s="443"/>
      <c r="E275" s="444"/>
    </row>
    <row r="276" spans="1:5" ht="12.75">
      <c r="A276" s="436"/>
      <c r="B276" s="445" t="s">
        <v>264</v>
      </c>
      <c r="C276" s="446"/>
      <c r="D276" s="446"/>
      <c r="E276" s="444"/>
    </row>
    <row r="277" spans="1:5" ht="12.75">
      <c r="A277" s="436"/>
      <c r="B277" s="445" t="s">
        <v>265</v>
      </c>
      <c r="C277" s="446"/>
      <c r="D277" s="446"/>
      <c r="E277" s="444"/>
    </row>
    <row r="278" spans="1:5" ht="12">
      <c r="A278" s="436"/>
      <c r="B278" s="447" t="s">
        <v>266</v>
      </c>
      <c r="C278" s="443"/>
      <c r="D278" s="443"/>
      <c r="E278" s="444"/>
    </row>
    <row r="279" spans="1:5" ht="12">
      <c r="A279" s="436"/>
      <c r="B279" s="447" t="s">
        <v>267</v>
      </c>
      <c r="C279" s="443">
        <v>4725</v>
      </c>
      <c r="D279" s="443">
        <v>4923</v>
      </c>
      <c r="E279" s="444">
        <f>SUM(D279/C279)</f>
        <v>1.041904761904762</v>
      </c>
    </row>
    <row r="280" spans="1:5" ht="12">
      <c r="A280" s="436"/>
      <c r="B280" s="447" t="s">
        <v>268</v>
      </c>
      <c r="C280" s="443">
        <v>1181</v>
      </c>
      <c r="D280" s="443">
        <v>1318</v>
      </c>
      <c r="E280" s="444">
        <f>SUM(D280/C280)</f>
        <v>1.1160033869602033</v>
      </c>
    </row>
    <row r="281" spans="1:5" ht="12">
      <c r="A281" s="436"/>
      <c r="B281" s="448" t="s">
        <v>269</v>
      </c>
      <c r="C281" s="443"/>
      <c r="D281" s="443"/>
      <c r="E281" s="444"/>
    </row>
    <row r="282" spans="1:5" ht="12.75" thickBot="1">
      <c r="A282" s="436"/>
      <c r="B282" s="449" t="s">
        <v>270</v>
      </c>
      <c r="C282" s="450">
        <v>200</v>
      </c>
      <c r="D282" s="443"/>
      <c r="E282" s="451">
        <f>SUM(D282/C282)</f>
        <v>0</v>
      </c>
    </row>
    <row r="283" spans="1:5" ht="12.75" thickBot="1">
      <c r="A283" s="436"/>
      <c r="B283" s="452" t="s">
        <v>467</v>
      </c>
      <c r="C283" s="453">
        <f>SUM(C275+C278+C279+C280+C282)</f>
        <v>6106</v>
      </c>
      <c r="D283" s="453">
        <f>SUM(D275+D278+D279+D280+D282)</f>
        <v>6241</v>
      </c>
      <c r="E283" s="454">
        <f>SUM(D283/C283)</f>
        <v>1.022109400589584</v>
      </c>
    </row>
    <row r="284" spans="1:5" ht="13.5" thickBot="1">
      <c r="A284" s="436"/>
      <c r="B284" s="456" t="s">
        <v>74</v>
      </c>
      <c r="C284" s="457">
        <f>SUM(C283+C274)</f>
        <v>6106</v>
      </c>
      <c r="D284" s="457">
        <f>SUM(D283+D274)</f>
        <v>6241</v>
      </c>
      <c r="E284" s="454">
        <f>SUM(D284/C284)</f>
        <v>1.022109400589584</v>
      </c>
    </row>
    <row r="285" spans="1:5" ht="12.75" thickBot="1">
      <c r="A285" s="436"/>
      <c r="B285" s="458" t="s">
        <v>75</v>
      </c>
      <c r="C285" s="459"/>
      <c r="D285" s="459"/>
      <c r="E285" s="460"/>
    </row>
    <row r="286" spans="1:5" ht="12">
      <c r="A286" s="436"/>
      <c r="B286" s="461" t="s">
        <v>271</v>
      </c>
      <c r="C286" s="462"/>
      <c r="D286" s="760"/>
      <c r="E286" s="444"/>
    </row>
    <row r="287" spans="1:5" ht="12">
      <c r="A287" s="436"/>
      <c r="B287" s="463" t="s">
        <v>276</v>
      </c>
      <c r="C287" s="443">
        <v>61469</v>
      </c>
      <c r="D287" s="443">
        <v>64516</v>
      </c>
      <c r="E287" s="444">
        <f aca="true" t="shared" si="2" ref="E287:E293">SUM(D287/C287)</f>
        <v>1.0495697018009078</v>
      </c>
    </row>
    <row r="288" spans="1:5" ht="12.75" thickBot="1">
      <c r="A288" s="436"/>
      <c r="B288" s="464" t="s">
        <v>277</v>
      </c>
      <c r="C288" s="450">
        <v>2493</v>
      </c>
      <c r="D288" s="450">
        <v>5905</v>
      </c>
      <c r="E288" s="451">
        <f t="shared" si="2"/>
        <v>2.3686321700762134</v>
      </c>
    </row>
    <row r="289" spans="1:5" ht="13.5" thickBot="1">
      <c r="A289" s="436"/>
      <c r="B289" s="465" t="s">
        <v>67</v>
      </c>
      <c r="C289" s="466">
        <f>SUM(C287:C288)</f>
        <v>63962</v>
      </c>
      <c r="D289" s="466">
        <f>SUM(D286:D288)</f>
        <v>70421</v>
      </c>
      <c r="E289" s="460">
        <f t="shared" si="2"/>
        <v>1.100981832963322</v>
      </c>
    </row>
    <row r="290" spans="1:5" ht="14.25" thickBot="1">
      <c r="A290" s="436"/>
      <c r="B290" s="469" t="s">
        <v>85</v>
      </c>
      <c r="C290" s="470">
        <f>SUM(C284+C285+C289)</f>
        <v>70068</v>
      </c>
      <c r="D290" s="470">
        <f>SUM(D284+D285+D289)</f>
        <v>76662</v>
      </c>
      <c r="E290" s="454">
        <f t="shared" si="2"/>
        <v>1.094108580236342</v>
      </c>
    </row>
    <row r="291" spans="1:5" ht="12">
      <c r="A291" s="436"/>
      <c r="B291" s="471" t="s">
        <v>439</v>
      </c>
      <c r="C291" s="443">
        <v>40339</v>
      </c>
      <c r="D291" s="443">
        <v>42204</v>
      </c>
      <c r="E291" s="444">
        <f t="shared" si="2"/>
        <v>1.0462331738516075</v>
      </c>
    </row>
    <row r="292" spans="1:5" ht="12">
      <c r="A292" s="436"/>
      <c r="B292" s="471" t="s">
        <v>440</v>
      </c>
      <c r="C292" s="443">
        <v>10969</v>
      </c>
      <c r="D292" s="443">
        <v>12046</v>
      </c>
      <c r="E292" s="444">
        <f t="shared" si="2"/>
        <v>1.0981857963351263</v>
      </c>
    </row>
    <row r="293" spans="1:5" ht="12">
      <c r="A293" s="436"/>
      <c r="B293" s="471" t="s">
        <v>441</v>
      </c>
      <c r="C293" s="443">
        <v>18760</v>
      </c>
      <c r="D293" s="443">
        <v>22412</v>
      </c>
      <c r="E293" s="444">
        <f t="shared" si="2"/>
        <v>1.1946695095948827</v>
      </c>
    </row>
    <row r="294" spans="1:5" ht="12">
      <c r="A294" s="436"/>
      <c r="B294" s="472" t="s">
        <v>443</v>
      </c>
      <c r="C294" s="443"/>
      <c r="D294" s="443"/>
      <c r="E294" s="444"/>
    </row>
    <row r="295" spans="1:5" ht="12.75" thickBot="1">
      <c r="A295" s="436"/>
      <c r="B295" s="473" t="s">
        <v>442</v>
      </c>
      <c r="C295" s="450"/>
      <c r="D295" s="443"/>
      <c r="E295" s="451"/>
    </row>
    <row r="296" spans="1:5" ht="12.75" thickBot="1">
      <c r="A296" s="436"/>
      <c r="B296" s="474" t="s">
        <v>66</v>
      </c>
      <c r="C296" s="453">
        <f>SUM(C291:C295)</f>
        <v>70068</v>
      </c>
      <c r="D296" s="453">
        <f>SUM(D291:D295)</f>
        <v>76662</v>
      </c>
      <c r="E296" s="454">
        <f>SUM(D296/C296)</f>
        <v>1.094108580236342</v>
      </c>
    </row>
    <row r="297" spans="1:5" ht="12">
      <c r="A297" s="436"/>
      <c r="B297" s="471" t="s">
        <v>338</v>
      </c>
      <c r="C297" s="443"/>
      <c r="D297" s="443"/>
      <c r="E297" s="444"/>
    </row>
    <row r="298" spans="1:5" ht="12">
      <c r="A298" s="436"/>
      <c r="B298" s="471" t="s">
        <v>339</v>
      </c>
      <c r="C298" s="443"/>
      <c r="D298" s="443"/>
      <c r="E298" s="444"/>
    </row>
    <row r="299" spans="1:5" ht="12.75" thickBot="1">
      <c r="A299" s="436"/>
      <c r="B299" s="473" t="s">
        <v>450</v>
      </c>
      <c r="C299" s="450"/>
      <c r="D299" s="443"/>
      <c r="E299" s="451"/>
    </row>
    <row r="300" spans="1:5" ht="12.75" thickBot="1">
      <c r="A300" s="436"/>
      <c r="B300" s="475" t="s">
        <v>73</v>
      </c>
      <c r="C300" s="476"/>
      <c r="D300" s="453">
        <f>SUM(D297:D299)</f>
        <v>0</v>
      </c>
      <c r="E300" s="460"/>
    </row>
    <row r="301" spans="1:5" ht="14.25" thickBot="1">
      <c r="A301" s="433"/>
      <c r="B301" s="478" t="s">
        <v>142</v>
      </c>
      <c r="C301" s="470">
        <f>SUM(C296+C300)</f>
        <v>70068</v>
      </c>
      <c r="D301" s="470">
        <f>SUM(D296+D300)</f>
        <v>76662</v>
      </c>
      <c r="E301" s="454">
        <f>SUM(D301/C301)</f>
        <v>1.094108580236342</v>
      </c>
    </row>
    <row r="302" spans="1:5" ht="13.5">
      <c r="A302" s="480">
        <v>2499</v>
      </c>
      <c r="B302" s="295" t="s">
        <v>458</v>
      </c>
      <c r="C302" s="482"/>
      <c r="D302" s="482"/>
      <c r="E302" s="444"/>
    </row>
    <row r="303" spans="1:5" ht="12.75" customHeight="1">
      <c r="A303" s="480"/>
      <c r="B303" s="438" t="s">
        <v>260</v>
      </c>
      <c r="C303" s="436"/>
      <c r="D303" s="436"/>
      <c r="E303" s="444"/>
    </row>
    <row r="304" spans="1:5" ht="12.75" customHeight="1" thickBot="1">
      <c r="A304" s="480"/>
      <c r="B304" s="439" t="s">
        <v>261</v>
      </c>
      <c r="C304" s="433"/>
      <c r="D304" s="488">
        <f>D44+D78+D111+D145+D178+D211+D242+D273+D11</f>
        <v>0</v>
      </c>
      <c r="E304" s="444"/>
    </row>
    <row r="305" spans="1:5" ht="12.75" customHeight="1" thickBot="1">
      <c r="A305" s="480"/>
      <c r="B305" s="441" t="s">
        <v>279</v>
      </c>
      <c r="C305" s="433"/>
      <c r="D305" s="489">
        <f>SUM(D304)</f>
        <v>0</v>
      </c>
      <c r="E305" s="454"/>
    </row>
    <row r="306" spans="1:5" ht="12.75" customHeight="1">
      <c r="A306" s="480"/>
      <c r="B306" s="438" t="s">
        <v>263</v>
      </c>
      <c r="C306" s="443">
        <f aca="true" t="shared" si="3" ref="C306:C311">SUM(C13+C46+C80+C113+C147+C180+C213+C244+C275)</f>
        <v>2155</v>
      </c>
      <c r="D306" s="443">
        <f aca="true" t="shared" si="4" ref="D306:D311">SUM(D13+D46+D80+D113+D147+D180+D213+D244+D275)</f>
        <v>360</v>
      </c>
      <c r="E306" s="444">
        <f>SUM(D306/C306)</f>
        <v>0.16705336426914152</v>
      </c>
    </row>
    <row r="307" spans="1:5" ht="12.75" customHeight="1">
      <c r="A307" s="480"/>
      <c r="B307" s="445" t="s">
        <v>264</v>
      </c>
      <c r="C307" s="446">
        <f t="shared" si="3"/>
        <v>1455</v>
      </c>
      <c r="D307" s="446">
        <f t="shared" si="4"/>
        <v>0</v>
      </c>
      <c r="E307" s="444">
        <f>SUM(D307/C307)</f>
        <v>0</v>
      </c>
    </row>
    <row r="308" spans="1:5" ht="12.75" customHeight="1">
      <c r="A308" s="480"/>
      <c r="B308" s="445" t="s">
        <v>265</v>
      </c>
      <c r="C308" s="446">
        <f t="shared" si="3"/>
        <v>700</v>
      </c>
      <c r="D308" s="446">
        <f t="shared" si="4"/>
        <v>360</v>
      </c>
      <c r="E308" s="444">
        <f>SUM(D308/C308)</f>
        <v>0.5142857142857142</v>
      </c>
    </row>
    <row r="309" spans="1:5" ht="12.75" customHeight="1">
      <c r="A309" s="480"/>
      <c r="B309" s="447" t="s">
        <v>266</v>
      </c>
      <c r="C309" s="443">
        <f t="shared" si="3"/>
        <v>0</v>
      </c>
      <c r="D309" s="443">
        <f t="shared" si="4"/>
        <v>315</v>
      </c>
      <c r="E309" s="444"/>
    </row>
    <row r="310" spans="1:5" ht="12.75" customHeight="1">
      <c r="A310" s="480"/>
      <c r="B310" s="447" t="s">
        <v>267</v>
      </c>
      <c r="C310" s="443">
        <f t="shared" si="3"/>
        <v>53232</v>
      </c>
      <c r="D310" s="443">
        <f t="shared" si="4"/>
        <v>63516</v>
      </c>
      <c r="E310" s="444">
        <f>SUM(D310/C310)</f>
        <v>1.1931920649233543</v>
      </c>
    </row>
    <row r="311" spans="1:5" ht="13.5" customHeight="1">
      <c r="A311" s="480"/>
      <c r="B311" s="447" t="s">
        <v>268</v>
      </c>
      <c r="C311" s="443">
        <f t="shared" si="3"/>
        <v>13808</v>
      </c>
      <c r="D311" s="443">
        <f t="shared" si="4"/>
        <v>17112</v>
      </c>
      <c r="E311" s="444">
        <f>SUM(D311/C311)</f>
        <v>1.2392815758980302</v>
      </c>
    </row>
    <row r="312" spans="1:5" ht="12.75" customHeight="1">
      <c r="A312" s="480"/>
      <c r="B312" s="447" t="s">
        <v>472</v>
      </c>
      <c r="C312" s="443"/>
      <c r="D312" s="443">
        <f>D119+D52</f>
        <v>0</v>
      </c>
      <c r="E312" s="444"/>
    </row>
    <row r="313" spans="1:5" ht="12.75" customHeight="1">
      <c r="A313" s="480"/>
      <c r="B313" s="448" t="s">
        <v>269</v>
      </c>
      <c r="C313" s="443">
        <f>SUM(C19+C53+C86+C120+C153+C186+C219+C250+C281)</f>
        <v>0</v>
      </c>
      <c r="D313" s="443">
        <f>SUM(D19+D53+D86+D120+D153+D186+D219+D250+D281)</f>
        <v>0</v>
      </c>
      <c r="E313" s="444"/>
    </row>
    <row r="314" spans="1:5" ht="12.75" customHeight="1" thickBot="1">
      <c r="A314" s="480"/>
      <c r="B314" s="449" t="s">
        <v>270</v>
      </c>
      <c r="C314" s="443">
        <f>SUM(C20+C54+C87+C121+C154+C187+C220+C251+C282)</f>
        <v>2705</v>
      </c>
      <c r="D314" s="443">
        <f>SUM(D20+D54+D87+D121+D154+D187+D220+D251+D282)</f>
        <v>1200</v>
      </c>
      <c r="E314" s="451">
        <f>SUM(D314/C314)</f>
        <v>0.4436229205175601</v>
      </c>
    </row>
    <row r="315" spans="1:5" ht="12.75" customHeight="1" thickBot="1">
      <c r="A315" s="480"/>
      <c r="B315" s="452" t="s">
        <v>467</v>
      </c>
      <c r="C315" s="453">
        <f>SUM(C306+C309+C310+C311+C314)</f>
        <v>71900</v>
      </c>
      <c r="D315" s="453">
        <f>SUM(D306+D309+D310+D311+D314+D312)</f>
        <v>82503</v>
      </c>
      <c r="E315" s="454">
        <f>SUM(D315/C315)</f>
        <v>1.1474687065368567</v>
      </c>
    </row>
    <row r="316" spans="1:5" ht="12.75" customHeight="1" thickBot="1">
      <c r="A316" s="480"/>
      <c r="B316" s="456" t="s">
        <v>74</v>
      </c>
      <c r="C316" s="457">
        <f>SUM(C315+C305)</f>
        <v>71900</v>
      </c>
      <c r="D316" s="457">
        <f>SUM(D315+D305)</f>
        <v>82503</v>
      </c>
      <c r="E316" s="454">
        <f>SUM(D316/C316)</f>
        <v>1.1474687065368567</v>
      </c>
    </row>
    <row r="317" spans="1:5" ht="12.75" customHeight="1" thickBot="1">
      <c r="A317" s="480"/>
      <c r="B317" s="458" t="s">
        <v>75</v>
      </c>
      <c r="C317" s="459"/>
      <c r="D317" s="459"/>
      <c r="E317" s="460"/>
    </row>
    <row r="318" spans="1:5" ht="12.75" customHeight="1">
      <c r="A318" s="480"/>
      <c r="B318" s="461" t="s">
        <v>271</v>
      </c>
      <c r="C318" s="462"/>
      <c r="D318" s="462">
        <f>SUM(D24+D58+D91+D125+D158+D191+D224+D255+D286)</f>
        <v>0</v>
      </c>
      <c r="E318" s="444"/>
    </row>
    <row r="319" spans="1:5" ht="12.75" customHeight="1">
      <c r="A319" s="480"/>
      <c r="B319" s="463" t="s">
        <v>276</v>
      </c>
      <c r="C319" s="443">
        <f>SUM(C25+C59+C92+C126+C159+C192+C225+C256+C287)</f>
        <v>1049081</v>
      </c>
      <c r="D319" s="443">
        <f>SUM(D25+D59+D92+D126+D159+D192+D225+D256+D287)</f>
        <v>1093533</v>
      </c>
      <c r="E319" s="444">
        <f aca="true" t="shared" si="5" ref="E319:E325">SUM(D319/C319)</f>
        <v>1.0423723239673581</v>
      </c>
    </row>
    <row r="320" spans="1:5" ht="12.75" customHeight="1" thickBot="1">
      <c r="A320" s="480"/>
      <c r="B320" s="464" t="s">
        <v>277</v>
      </c>
      <c r="C320" s="450">
        <f>SUM(C26+C60+C93+C127+C160+C193+C226+C257+C288)</f>
        <v>46676</v>
      </c>
      <c r="D320" s="450">
        <f>SUM(D26+D60+D93+D127+D160+D193+D226+D257+D288)</f>
        <v>90978</v>
      </c>
      <c r="E320" s="451">
        <f t="shared" si="5"/>
        <v>1.9491387436798355</v>
      </c>
    </row>
    <row r="321" spans="1:5" ht="12.75" customHeight="1" thickBot="1">
      <c r="A321" s="480"/>
      <c r="B321" s="465" t="s">
        <v>67</v>
      </c>
      <c r="C321" s="466">
        <f>SUM(C319:C320)</f>
        <v>1095757</v>
      </c>
      <c r="D321" s="466">
        <f>SUM(D318:D320)</f>
        <v>1184511</v>
      </c>
      <c r="E321" s="785">
        <f t="shared" si="5"/>
        <v>1.0809978854800837</v>
      </c>
    </row>
    <row r="322" spans="1:5" ht="12.75" customHeight="1" thickBot="1">
      <c r="A322" s="480"/>
      <c r="B322" s="483" t="s">
        <v>85</v>
      </c>
      <c r="C322" s="484">
        <f>SUM(C316+C317+C321)</f>
        <v>1167657</v>
      </c>
      <c r="D322" s="484">
        <f>SUM(D316+D317+D321)</f>
        <v>1267014</v>
      </c>
      <c r="E322" s="454">
        <f t="shared" si="5"/>
        <v>1.0850909128279966</v>
      </c>
    </row>
    <row r="323" spans="1:5" ht="13.5">
      <c r="A323" s="480"/>
      <c r="B323" s="471" t="s">
        <v>439</v>
      </c>
      <c r="C323" s="443">
        <f aca="true" t="shared" si="6" ref="C323:D327">SUM(C30+C64+C97+C131+C164+C197+C229+C260+C291)</f>
        <v>661643</v>
      </c>
      <c r="D323" s="443">
        <f t="shared" si="6"/>
        <v>702642</v>
      </c>
      <c r="E323" s="444">
        <f t="shared" si="5"/>
        <v>1.0619654405774714</v>
      </c>
    </row>
    <row r="324" spans="1:5" ht="12">
      <c r="A324" s="436"/>
      <c r="B324" s="471" t="s">
        <v>440</v>
      </c>
      <c r="C324" s="443">
        <f t="shared" si="6"/>
        <v>187985</v>
      </c>
      <c r="D324" s="443">
        <f t="shared" si="6"/>
        <v>198868</v>
      </c>
      <c r="E324" s="444">
        <f t="shared" si="5"/>
        <v>1.0578929169880575</v>
      </c>
    </row>
    <row r="325" spans="1:5" ht="12">
      <c r="A325" s="436"/>
      <c r="B325" s="471" t="s">
        <v>441</v>
      </c>
      <c r="C325" s="443">
        <f t="shared" si="6"/>
        <v>318029</v>
      </c>
      <c r="D325" s="443">
        <f t="shared" si="6"/>
        <v>358900</v>
      </c>
      <c r="E325" s="444">
        <f t="shared" si="5"/>
        <v>1.128513437453817</v>
      </c>
    </row>
    <row r="326" spans="1:5" ht="12">
      <c r="A326" s="436"/>
      <c r="B326" s="472" t="s">
        <v>443</v>
      </c>
      <c r="C326" s="443">
        <f t="shared" si="6"/>
        <v>0</v>
      </c>
      <c r="D326" s="443">
        <f t="shared" si="6"/>
        <v>0</v>
      </c>
      <c r="E326" s="444"/>
    </row>
    <row r="327" spans="1:5" ht="12.75" thickBot="1">
      <c r="A327" s="436"/>
      <c r="B327" s="473" t="s">
        <v>442</v>
      </c>
      <c r="C327" s="443">
        <f t="shared" si="6"/>
        <v>0</v>
      </c>
      <c r="D327" s="443">
        <f t="shared" si="6"/>
        <v>0</v>
      </c>
      <c r="E327" s="451"/>
    </row>
    <row r="328" spans="1:5" ht="12.75" thickBot="1">
      <c r="A328" s="436"/>
      <c r="B328" s="474" t="s">
        <v>66</v>
      </c>
      <c r="C328" s="453">
        <f>SUM(C323:C327)</f>
        <v>1167657</v>
      </c>
      <c r="D328" s="453">
        <f>SUM(D323:D327)</f>
        <v>1260410</v>
      </c>
      <c r="E328" s="454">
        <f>SUM(D328/C328)</f>
        <v>1.0794351423406017</v>
      </c>
    </row>
    <row r="329" spans="1:5" ht="12">
      <c r="A329" s="436"/>
      <c r="B329" s="471" t="s">
        <v>338</v>
      </c>
      <c r="C329" s="443"/>
      <c r="D329" s="443">
        <f>SUM(D297+D266+D235+D203+D170+D137+D103+D70+D36)</f>
        <v>6604</v>
      </c>
      <c r="E329" s="444"/>
    </row>
    <row r="330" spans="1:5" ht="12">
      <c r="A330" s="436"/>
      <c r="B330" s="471" t="s">
        <v>339</v>
      </c>
      <c r="C330" s="443"/>
      <c r="D330" s="443">
        <f>D37+D71+D104+D138+D171+D204+D236+D267</f>
        <v>0</v>
      </c>
      <c r="E330" s="444"/>
    </row>
    <row r="331" spans="1:5" ht="12.75" thickBot="1">
      <c r="A331" s="436"/>
      <c r="B331" s="473" t="s">
        <v>450</v>
      </c>
      <c r="C331" s="450"/>
      <c r="D331" s="450"/>
      <c r="E331" s="451"/>
    </row>
    <row r="332" spans="1:5" ht="12.75" thickBot="1">
      <c r="A332" s="436"/>
      <c r="B332" s="475" t="s">
        <v>73</v>
      </c>
      <c r="C332" s="476"/>
      <c r="D332" s="453">
        <f>SUM(D329:D331)</f>
        <v>6604</v>
      </c>
      <c r="E332" s="460"/>
    </row>
    <row r="333" spans="1:5" ht="14.25" thickBot="1">
      <c r="A333" s="433"/>
      <c r="B333" s="478" t="s">
        <v>142</v>
      </c>
      <c r="C333" s="470">
        <f>SUM(C328+C332)</f>
        <v>1167657</v>
      </c>
      <c r="D333" s="470">
        <f>SUM(D328+D332)</f>
        <v>1267014</v>
      </c>
      <c r="E333" s="454">
        <f>SUM(D333/C333)</f>
        <v>1.0850909128279966</v>
      </c>
    </row>
    <row r="334" spans="1:5" ht="13.5">
      <c r="A334" s="294">
        <v>2795</v>
      </c>
      <c r="B334" s="485" t="s">
        <v>8</v>
      </c>
      <c r="C334" s="486"/>
      <c r="D334" s="486"/>
      <c r="E334" s="444"/>
    </row>
    <row r="335" spans="1:5" ht="12" customHeight="1">
      <c r="A335" s="436"/>
      <c r="B335" s="438" t="s">
        <v>260</v>
      </c>
      <c r="C335" s="436"/>
      <c r="D335" s="436"/>
      <c r="E335" s="444"/>
    </row>
    <row r="336" spans="1:5" ht="12.75" thickBot="1">
      <c r="A336" s="436"/>
      <c r="B336" s="439" t="s">
        <v>261</v>
      </c>
      <c r="C336" s="433"/>
      <c r="D336" s="433"/>
      <c r="E336" s="444"/>
    </row>
    <row r="337" spans="1:5" ht="12.75" thickBot="1">
      <c r="A337" s="436"/>
      <c r="B337" s="441" t="s">
        <v>279</v>
      </c>
      <c r="C337" s="433"/>
      <c r="D337" s="433"/>
      <c r="E337" s="454"/>
    </row>
    <row r="338" spans="1:5" ht="12">
      <c r="A338" s="436"/>
      <c r="B338" s="438" t="s">
        <v>263</v>
      </c>
      <c r="C338" s="443">
        <v>35000</v>
      </c>
      <c r="D338" s="443">
        <v>38000</v>
      </c>
      <c r="E338" s="444">
        <f>SUM(D338/C338)</f>
        <v>1.0857142857142856</v>
      </c>
    </row>
    <row r="339" spans="1:5" ht="12.75">
      <c r="A339" s="436"/>
      <c r="B339" s="445" t="s">
        <v>264</v>
      </c>
      <c r="C339" s="446"/>
      <c r="D339" s="446"/>
      <c r="E339" s="444"/>
    </row>
    <row r="340" spans="1:5" ht="12.75">
      <c r="A340" s="436"/>
      <c r="B340" s="445" t="s">
        <v>265</v>
      </c>
      <c r="C340" s="446">
        <v>35000</v>
      </c>
      <c r="D340" s="446">
        <v>38000</v>
      </c>
      <c r="E340" s="444">
        <f>SUM(D340/C340)</f>
        <v>1.0857142857142856</v>
      </c>
    </row>
    <row r="341" spans="1:5" ht="12">
      <c r="A341" s="436"/>
      <c r="B341" s="447" t="s">
        <v>266</v>
      </c>
      <c r="C341" s="443">
        <v>22000</v>
      </c>
      <c r="D341" s="443">
        <v>25000</v>
      </c>
      <c r="E341" s="444">
        <f>SUM(D341/C341)</f>
        <v>1.1363636363636365</v>
      </c>
    </row>
    <row r="342" spans="1:5" ht="12">
      <c r="A342" s="436"/>
      <c r="B342" s="447" t="s">
        <v>267</v>
      </c>
      <c r="C342" s="443">
        <v>103500</v>
      </c>
      <c r="D342" s="443">
        <v>95500</v>
      </c>
      <c r="E342" s="444">
        <f>SUM(D342/C342)</f>
        <v>0.9227053140096618</v>
      </c>
    </row>
    <row r="343" spans="1:5" ht="12">
      <c r="A343" s="436"/>
      <c r="B343" s="447" t="s">
        <v>268</v>
      </c>
      <c r="C343" s="443">
        <v>33000</v>
      </c>
      <c r="D343" s="443">
        <v>38000</v>
      </c>
      <c r="E343" s="444">
        <f>SUM(D343/C343)</f>
        <v>1.1515151515151516</v>
      </c>
    </row>
    <row r="344" spans="1:5" ht="12">
      <c r="A344" s="436"/>
      <c r="B344" s="448" t="s">
        <v>269</v>
      </c>
      <c r="C344" s="443"/>
      <c r="D344" s="443"/>
      <c r="E344" s="444"/>
    </row>
    <row r="345" spans="1:5" ht="12.75" thickBot="1">
      <c r="A345" s="436"/>
      <c r="B345" s="449" t="s">
        <v>270</v>
      </c>
      <c r="C345" s="450">
        <v>6000</v>
      </c>
      <c r="D345" s="443">
        <v>6000</v>
      </c>
      <c r="E345" s="451">
        <f>SUM(D345/C345)</f>
        <v>1</v>
      </c>
    </row>
    <row r="346" spans="1:5" ht="12.75" thickBot="1">
      <c r="A346" s="436"/>
      <c r="B346" s="452" t="s">
        <v>467</v>
      </c>
      <c r="C346" s="453">
        <f>SUM(C338+C341+C342+C343+C345)</f>
        <v>199500</v>
      </c>
      <c r="D346" s="453">
        <f>SUM(D338+D341+D342+D343+D345)</f>
        <v>202500</v>
      </c>
      <c r="E346" s="454">
        <f>SUM(D346/C346)</f>
        <v>1.0150375939849625</v>
      </c>
    </row>
    <row r="347" spans="1:5" ht="13.5" thickBot="1">
      <c r="A347" s="436"/>
      <c r="B347" s="456" t="s">
        <v>74</v>
      </c>
      <c r="C347" s="457">
        <f>SUM(C346+C337)</f>
        <v>199500</v>
      </c>
      <c r="D347" s="457">
        <f>SUM(D346+D337)</f>
        <v>202500</v>
      </c>
      <c r="E347" s="454">
        <f>SUM(D347/C347)</f>
        <v>1.0150375939849625</v>
      </c>
    </row>
    <row r="348" spans="1:5" ht="12.75" thickBot="1">
      <c r="A348" s="436"/>
      <c r="B348" s="458" t="s">
        <v>75</v>
      </c>
      <c r="C348" s="459"/>
      <c r="D348" s="459"/>
      <c r="E348" s="460"/>
    </row>
    <row r="349" spans="1:5" ht="12">
      <c r="A349" s="436"/>
      <c r="B349" s="461" t="s">
        <v>271</v>
      </c>
      <c r="C349" s="462"/>
      <c r="D349" s="462"/>
      <c r="E349" s="444"/>
    </row>
    <row r="350" spans="1:5" ht="12">
      <c r="A350" s="436"/>
      <c r="B350" s="463" t="s">
        <v>276</v>
      </c>
      <c r="C350" s="443">
        <v>935563</v>
      </c>
      <c r="D350" s="443">
        <v>950295</v>
      </c>
      <c r="E350" s="444">
        <f aca="true" t="shared" si="7" ref="E350:E356">SUM(D350/C350)</f>
        <v>1.0157466680490785</v>
      </c>
    </row>
    <row r="351" spans="1:5" ht="12.75" thickBot="1">
      <c r="A351" s="436"/>
      <c r="B351" s="464" t="s">
        <v>277</v>
      </c>
      <c r="C351" s="450">
        <v>178754</v>
      </c>
      <c r="D351" s="450">
        <v>183989</v>
      </c>
      <c r="E351" s="451">
        <f t="shared" si="7"/>
        <v>1.029286057934368</v>
      </c>
    </row>
    <row r="352" spans="1:5" ht="13.5" thickBot="1">
      <c r="A352" s="436"/>
      <c r="B352" s="465" t="s">
        <v>67</v>
      </c>
      <c r="C352" s="466">
        <f>SUM(C350:C351)</f>
        <v>1114317</v>
      </c>
      <c r="D352" s="466">
        <f>SUM(D349:D351)</f>
        <v>1134284</v>
      </c>
      <c r="E352" s="454">
        <f t="shared" si="7"/>
        <v>1.0179185994649638</v>
      </c>
    </row>
    <row r="353" spans="1:5" ht="14.25" thickBot="1">
      <c r="A353" s="436"/>
      <c r="B353" s="469" t="s">
        <v>85</v>
      </c>
      <c r="C353" s="470">
        <f>SUM(C347+C348+C352)</f>
        <v>1313817</v>
      </c>
      <c r="D353" s="470">
        <f>SUM(D347+D348+D352)</f>
        <v>1336784</v>
      </c>
      <c r="E353" s="454">
        <f t="shared" si="7"/>
        <v>1.0174811256057732</v>
      </c>
    </row>
    <row r="354" spans="1:5" ht="12">
      <c r="A354" s="436"/>
      <c r="B354" s="471" t="s">
        <v>439</v>
      </c>
      <c r="C354" s="443">
        <v>375041</v>
      </c>
      <c r="D354" s="443">
        <v>395948</v>
      </c>
      <c r="E354" s="444">
        <f t="shared" si="7"/>
        <v>1.0557459051143743</v>
      </c>
    </row>
    <row r="355" spans="1:5" ht="12">
      <c r="A355" s="436"/>
      <c r="B355" s="471" t="s">
        <v>440</v>
      </c>
      <c r="C355" s="443">
        <v>103190</v>
      </c>
      <c r="D355" s="443">
        <v>109164</v>
      </c>
      <c r="E355" s="444">
        <f t="shared" si="7"/>
        <v>1.0578932067060762</v>
      </c>
    </row>
    <row r="356" spans="1:5" ht="12">
      <c r="A356" s="436"/>
      <c r="B356" s="471" t="s">
        <v>441</v>
      </c>
      <c r="C356" s="443">
        <v>835586</v>
      </c>
      <c r="D356" s="443">
        <v>811672</v>
      </c>
      <c r="E356" s="444">
        <f t="shared" si="7"/>
        <v>0.9713805640592351</v>
      </c>
    </row>
    <row r="357" spans="1:5" ht="12">
      <c r="A357" s="436"/>
      <c r="B357" s="472" t="s">
        <v>443</v>
      </c>
      <c r="C357" s="443"/>
      <c r="D357" s="443"/>
      <c r="E357" s="444"/>
    </row>
    <row r="358" spans="1:5" ht="12.75" thickBot="1">
      <c r="A358" s="436"/>
      <c r="B358" s="473" t="s">
        <v>442</v>
      </c>
      <c r="C358" s="450"/>
      <c r="D358" s="443"/>
      <c r="E358" s="451"/>
    </row>
    <row r="359" spans="1:5" ht="12.75" thickBot="1">
      <c r="A359" s="436"/>
      <c r="B359" s="474" t="s">
        <v>66</v>
      </c>
      <c r="C359" s="453">
        <f>SUM(C354:C358)</f>
        <v>1313817</v>
      </c>
      <c r="D359" s="453">
        <f>SUM(D354:D358)</f>
        <v>1316784</v>
      </c>
      <c r="E359" s="785">
        <f>SUM(D359/C359)</f>
        <v>1.0022583053804297</v>
      </c>
    </row>
    <row r="360" spans="1:5" ht="12">
      <c r="A360" s="436"/>
      <c r="B360" s="471" t="s">
        <v>338</v>
      </c>
      <c r="C360" s="443"/>
      <c r="D360" s="443">
        <v>20000</v>
      </c>
      <c r="E360" s="444"/>
    </row>
    <row r="361" spans="1:5" ht="12">
      <c r="A361" s="436"/>
      <c r="B361" s="471" t="s">
        <v>339</v>
      </c>
      <c r="C361" s="443"/>
      <c r="D361" s="443"/>
      <c r="E361" s="444"/>
    </row>
    <row r="362" spans="1:5" ht="12.75" thickBot="1">
      <c r="A362" s="436"/>
      <c r="B362" s="473" t="s">
        <v>450</v>
      </c>
      <c r="C362" s="450"/>
      <c r="D362" s="443"/>
      <c r="E362" s="451"/>
    </row>
    <row r="363" spans="1:5" ht="12.75" thickBot="1">
      <c r="A363" s="436"/>
      <c r="B363" s="475" t="s">
        <v>73</v>
      </c>
      <c r="C363" s="476"/>
      <c r="D363" s="453">
        <f>SUM(D360:D362)</f>
        <v>20000</v>
      </c>
      <c r="E363" s="460"/>
    </row>
    <row r="364" spans="1:5" ht="14.25" thickBot="1">
      <c r="A364" s="433"/>
      <c r="B364" s="478" t="s">
        <v>142</v>
      </c>
      <c r="C364" s="470">
        <f>SUM(C359+C363)</f>
        <v>1313817</v>
      </c>
      <c r="D364" s="470">
        <f>SUM(D359+D363)</f>
        <v>1336784</v>
      </c>
      <c r="E364" s="454">
        <f>SUM(D364/C364)</f>
        <v>1.0174811256057732</v>
      </c>
    </row>
    <row r="365" spans="1:5" ht="13.5">
      <c r="A365" s="292">
        <v>2799</v>
      </c>
      <c r="B365" s="295" t="s">
        <v>100</v>
      </c>
      <c r="C365" s="482"/>
      <c r="D365" s="482"/>
      <c r="E365" s="444"/>
    </row>
    <row r="366" spans="1:5" ht="12">
      <c r="A366" s="436"/>
      <c r="B366" s="438" t="s">
        <v>260</v>
      </c>
      <c r="C366" s="436"/>
      <c r="D366" s="436"/>
      <c r="E366" s="444"/>
    </row>
    <row r="367" spans="1:5" ht="12.75" thickBot="1">
      <c r="A367" s="436"/>
      <c r="B367" s="439" t="s">
        <v>261</v>
      </c>
      <c r="C367" s="433"/>
      <c r="D367" s="488">
        <f>D304</f>
        <v>0</v>
      </c>
      <c r="E367" s="444"/>
    </row>
    <row r="368" spans="1:5" ht="12.75" thickBot="1">
      <c r="A368" s="436"/>
      <c r="B368" s="441" t="s">
        <v>279</v>
      </c>
      <c r="C368" s="433"/>
      <c r="D368" s="489">
        <f>SUM(D367)</f>
        <v>0</v>
      </c>
      <c r="E368" s="454"/>
    </row>
    <row r="369" spans="1:5" ht="12">
      <c r="A369" s="436"/>
      <c r="B369" s="438" t="s">
        <v>263</v>
      </c>
      <c r="C369" s="443">
        <f aca="true" t="shared" si="8" ref="C369:C374">SUM(C338+C306)</f>
        <v>37155</v>
      </c>
      <c r="D369" s="443">
        <f aca="true" t="shared" si="9" ref="D369:D374">SUM(D338+D306)</f>
        <v>38360</v>
      </c>
      <c r="E369" s="444">
        <f aca="true" t="shared" si="10" ref="E369:E374">SUM(D369/C369)</f>
        <v>1.0324317050195129</v>
      </c>
    </row>
    <row r="370" spans="1:5" ht="12.75">
      <c r="A370" s="436"/>
      <c r="B370" s="445" t="s">
        <v>264</v>
      </c>
      <c r="C370" s="446">
        <f t="shared" si="8"/>
        <v>1455</v>
      </c>
      <c r="D370" s="446">
        <f t="shared" si="9"/>
        <v>0</v>
      </c>
      <c r="E370" s="444">
        <f t="shared" si="10"/>
        <v>0</v>
      </c>
    </row>
    <row r="371" spans="1:5" ht="12.75">
      <c r="A371" s="436"/>
      <c r="B371" s="445" t="s">
        <v>265</v>
      </c>
      <c r="C371" s="446">
        <f t="shared" si="8"/>
        <v>35700</v>
      </c>
      <c r="D371" s="446">
        <f t="shared" si="9"/>
        <v>38360</v>
      </c>
      <c r="E371" s="444">
        <f t="shared" si="10"/>
        <v>1.0745098039215686</v>
      </c>
    </row>
    <row r="372" spans="1:5" ht="12">
      <c r="A372" s="436"/>
      <c r="B372" s="447" t="s">
        <v>266</v>
      </c>
      <c r="C372" s="443">
        <f t="shared" si="8"/>
        <v>22000</v>
      </c>
      <c r="D372" s="443">
        <f t="shared" si="9"/>
        <v>25315</v>
      </c>
      <c r="E372" s="444">
        <f t="shared" si="10"/>
        <v>1.1506818181818181</v>
      </c>
    </row>
    <row r="373" spans="1:5" ht="12">
      <c r="A373" s="436"/>
      <c r="B373" s="447" t="s">
        <v>267</v>
      </c>
      <c r="C373" s="443">
        <f t="shared" si="8"/>
        <v>156732</v>
      </c>
      <c r="D373" s="443">
        <f t="shared" si="9"/>
        <v>159016</v>
      </c>
      <c r="E373" s="444">
        <f t="shared" si="10"/>
        <v>1.0145726463006917</v>
      </c>
    </row>
    <row r="374" spans="1:5" ht="12">
      <c r="A374" s="436"/>
      <c r="B374" s="447" t="s">
        <v>268</v>
      </c>
      <c r="C374" s="443">
        <f t="shared" si="8"/>
        <v>46808</v>
      </c>
      <c r="D374" s="443">
        <f t="shared" si="9"/>
        <v>55112</v>
      </c>
      <c r="E374" s="444">
        <f t="shared" si="10"/>
        <v>1.1774055716971459</v>
      </c>
    </row>
    <row r="375" spans="1:5" ht="12">
      <c r="A375" s="436"/>
      <c r="B375" s="447" t="s">
        <v>472</v>
      </c>
      <c r="C375" s="443"/>
      <c r="D375" s="443">
        <f>D312</f>
        <v>0</v>
      </c>
      <c r="E375" s="444"/>
    </row>
    <row r="376" spans="1:5" ht="12">
      <c r="A376" s="436"/>
      <c r="B376" s="448" t="s">
        <v>269</v>
      </c>
      <c r="C376" s="443">
        <f>SUM(C344+C313)</f>
        <v>0</v>
      </c>
      <c r="D376" s="443">
        <f>SUM(D344+D313)</f>
        <v>0</v>
      </c>
      <c r="E376" s="444"/>
    </row>
    <row r="377" spans="1:5" ht="12.75" thickBot="1">
      <c r="A377" s="436"/>
      <c r="B377" s="449" t="s">
        <v>270</v>
      </c>
      <c r="C377" s="443">
        <f>SUM(C345+C314)</f>
        <v>8705</v>
      </c>
      <c r="D377" s="443">
        <f>SUM(D345+D314)</f>
        <v>7200</v>
      </c>
      <c r="E377" s="451">
        <f>SUM(D377/C377)</f>
        <v>0.8271108558299828</v>
      </c>
    </row>
    <row r="378" spans="1:5" ht="12.75" thickBot="1">
      <c r="A378" s="436"/>
      <c r="B378" s="452" t="s">
        <v>467</v>
      </c>
      <c r="C378" s="453">
        <f>SUM(C369+C372+C373+C374+C377)</f>
        <v>271400</v>
      </c>
      <c r="D378" s="453">
        <f>SUM(D369+D372+D373+D374+D377+D375)</f>
        <v>285003</v>
      </c>
      <c r="E378" s="454">
        <f>SUM(D378/C378)</f>
        <v>1.0501215917464997</v>
      </c>
    </row>
    <row r="379" spans="1:5" ht="13.5" thickBot="1">
      <c r="A379" s="436"/>
      <c r="B379" s="456" t="s">
        <v>74</v>
      </c>
      <c r="C379" s="457">
        <f>SUM(C378+C368)</f>
        <v>271400</v>
      </c>
      <c r="D379" s="457">
        <f>SUM(D378+D368)</f>
        <v>285003</v>
      </c>
      <c r="E379" s="454">
        <f>SUM(D379/C379)</f>
        <v>1.0501215917464997</v>
      </c>
    </row>
    <row r="380" spans="1:5" ht="12.75" thickBot="1">
      <c r="A380" s="436"/>
      <c r="B380" s="458" t="s">
        <v>75</v>
      </c>
      <c r="C380" s="459"/>
      <c r="D380" s="459"/>
      <c r="E380" s="460"/>
    </row>
    <row r="381" spans="1:5" ht="12">
      <c r="A381" s="436"/>
      <c r="B381" s="461" t="s">
        <v>271</v>
      </c>
      <c r="C381" s="462"/>
      <c r="D381" s="462">
        <f>SUM(D349+D318)</f>
        <v>0</v>
      </c>
      <c r="E381" s="444"/>
    </row>
    <row r="382" spans="1:5" ht="12">
      <c r="A382" s="436"/>
      <c r="B382" s="463" t="s">
        <v>276</v>
      </c>
      <c r="C382" s="443">
        <f>SUM(C350+C319)</f>
        <v>1984644</v>
      </c>
      <c r="D382" s="443">
        <f>SUM(D350+D319)</f>
        <v>2043828</v>
      </c>
      <c r="E382" s="444">
        <f aca="true" t="shared" si="11" ref="E382:E388">SUM(D382/C382)</f>
        <v>1.029820965372127</v>
      </c>
    </row>
    <row r="383" spans="1:5" ht="12.75" thickBot="1">
      <c r="A383" s="436"/>
      <c r="B383" s="464" t="s">
        <v>277</v>
      </c>
      <c r="C383" s="450">
        <f>SUM(C351+C320)</f>
        <v>225430</v>
      </c>
      <c r="D383" s="450">
        <f>SUM(D351+D320)</f>
        <v>274967</v>
      </c>
      <c r="E383" s="451">
        <f t="shared" si="11"/>
        <v>1.2197444883112274</v>
      </c>
    </row>
    <row r="384" spans="1:5" ht="13.5" thickBot="1">
      <c r="A384" s="436"/>
      <c r="B384" s="465" t="s">
        <v>67</v>
      </c>
      <c r="C384" s="466">
        <f>SUM(C382:C383)</f>
        <v>2210074</v>
      </c>
      <c r="D384" s="466">
        <f>SUM(D381:D383)</f>
        <v>2318795</v>
      </c>
      <c r="E384" s="454">
        <f t="shared" si="11"/>
        <v>1.0491933754254383</v>
      </c>
    </row>
    <row r="385" spans="1:5" ht="14.25" thickBot="1">
      <c r="A385" s="436"/>
      <c r="B385" s="469" t="s">
        <v>85</v>
      </c>
      <c r="C385" s="470">
        <f>SUM(C379+C380+C384)</f>
        <v>2481474</v>
      </c>
      <c r="D385" s="470">
        <f>SUM(D379+D380+D384)</f>
        <v>2603798</v>
      </c>
      <c r="E385" s="454">
        <f t="shared" si="11"/>
        <v>1.0492948948890861</v>
      </c>
    </row>
    <row r="386" spans="1:5" ht="12">
      <c r="A386" s="436"/>
      <c r="B386" s="471" t="s">
        <v>439</v>
      </c>
      <c r="C386" s="443">
        <f aca="true" t="shared" si="12" ref="C386:D390">SUM(C354+C323)</f>
        <v>1036684</v>
      </c>
      <c r="D386" s="443">
        <f t="shared" si="12"/>
        <v>1098590</v>
      </c>
      <c r="E386" s="444">
        <f t="shared" si="11"/>
        <v>1.0597154002569733</v>
      </c>
    </row>
    <row r="387" spans="1:5" ht="12">
      <c r="A387" s="436"/>
      <c r="B387" s="471" t="s">
        <v>440</v>
      </c>
      <c r="C387" s="443">
        <f t="shared" si="12"/>
        <v>291175</v>
      </c>
      <c r="D387" s="443">
        <f t="shared" si="12"/>
        <v>308032</v>
      </c>
      <c r="E387" s="444">
        <f t="shared" si="11"/>
        <v>1.0578930196617156</v>
      </c>
    </row>
    <row r="388" spans="1:5" ht="12">
      <c r="A388" s="436"/>
      <c r="B388" s="471" t="s">
        <v>441</v>
      </c>
      <c r="C388" s="443">
        <f t="shared" si="12"/>
        <v>1153615</v>
      </c>
      <c r="D388" s="443">
        <f t="shared" si="12"/>
        <v>1170572</v>
      </c>
      <c r="E388" s="444">
        <f t="shared" si="11"/>
        <v>1.0146990113686107</v>
      </c>
    </row>
    <row r="389" spans="1:5" ht="12">
      <c r="A389" s="436"/>
      <c r="B389" s="472" t="s">
        <v>443</v>
      </c>
      <c r="C389" s="443">
        <f t="shared" si="12"/>
        <v>0</v>
      </c>
      <c r="D389" s="443">
        <f t="shared" si="12"/>
        <v>0</v>
      </c>
      <c r="E389" s="444"/>
    </row>
    <row r="390" spans="1:5" ht="12.75" thickBot="1">
      <c r="A390" s="436"/>
      <c r="B390" s="473" t="s">
        <v>442</v>
      </c>
      <c r="C390" s="443">
        <f t="shared" si="12"/>
        <v>0</v>
      </c>
      <c r="D390" s="443">
        <f t="shared" si="12"/>
        <v>0</v>
      </c>
      <c r="E390" s="451"/>
    </row>
    <row r="391" spans="1:5" ht="12.75" thickBot="1">
      <c r="A391" s="436"/>
      <c r="B391" s="474" t="s">
        <v>66</v>
      </c>
      <c r="C391" s="453">
        <f>SUM(C386:C390)</f>
        <v>2481474</v>
      </c>
      <c r="D391" s="453">
        <f>SUM(D386:D390)</f>
        <v>2577194</v>
      </c>
      <c r="E391" s="454">
        <f>SUM(D391/C391)</f>
        <v>1.0385738476405555</v>
      </c>
    </row>
    <row r="392" spans="1:5" ht="12">
      <c r="A392" s="436"/>
      <c r="B392" s="471" t="s">
        <v>338</v>
      </c>
      <c r="C392" s="443"/>
      <c r="D392" s="443">
        <f>SUM(D360+D329)</f>
        <v>26604</v>
      </c>
      <c r="E392" s="444"/>
    </row>
    <row r="393" spans="1:5" ht="12">
      <c r="A393" s="436"/>
      <c r="B393" s="471" t="s">
        <v>339</v>
      </c>
      <c r="C393" s="443"/>
      <c r="D393" s="443">
        <f>SUM(D361+D330)</f>
        <v>0</v>
      </c>
      <c r="E393" s="444"/>
    </row>
    <row r="394" spans="1:5" ht="12.75" thickBot="1">
      <c r="A394" s="436"/>
      <c r="B394" s="473" t="s">
        <v>450</v>
      </c>
      <c r="C394" s="450"/>
      <c r="D394" s="450"/>
      <c r="E394" s="451"/>
    </row>
    <row r="395" spans="1:5" ht="12.75" thickBot="1">
      <c r="A395" s="436"/>
      <c r="B395" s="475" t="s">
        <v>73</v>
      </c>
      <c r="C395" s="476"/>
      <c r="D395" s="453">
        <f>SUM(D392:D394)</f>
        <v>26604</v>
      </c>
      <c r="E395" s="460"/>
    </row>
    <row r="396" spans="1:5" ht="14.25" thickBot="1">
      <c r="A396" s="433"/>
      <c r="B396" s="478" t="s">
        <v>142</v>
      </c>
      <c r="C396" s="470">
        <f>SUM(C391+C395)</f>
        <v>2481474</v>
      </c>
      <c r="D396" s="470">
        <f>SUM(D391+D395)</f>
        <v>2603798</v>
      </c>
      <c r="E396" s="454">
        <f>SUM(D396/C396)</f>
        <v>1.0492948948890861</v>
      </c>
    </row>
    <row r="397" spans="1:5" ht="13.5">
      <c r="A397" s="292">
        <v>2850</v>
      </c>
      <c r="B397" s="295" t="s">
        <v>459</v>
      </c>
      <c r="C397" s="443"/>
      <c r="D397" s="443"/>
      <c r="E397" s="444"/>
    </row>
    <row r="398" spans="1:5" ht="12" customHeight="1">
      <c r="A398" s="436"/>
      <c r="B398" s="438" t="s">
        <v>260</v>
      </c>
      <c r="C398" s="436"/>
      <c r="D398" s="436"/>
      <c r="E398" s="444"/>
    </row>
    <row r="399" spans="1:5" ht="12.75" thickBot="1">
      <c r="A399" s="436"/>
      <c r="B399" s="439" t="s">
        <v>261</v>
      </c>
      <c r="C399" s="433"/>
      <c r="D399" s="433"/>
      <c r="E399" s="444"/>
    </row>
    <row r="400" spans="1:5" ht="12.75" thickBot="1">
      <c r="A400" s="436"/>
      <c r="B400" s="441" t="s">
        <v>279</v>
      </c>
      <c r="C400" s="433"/>
      <c r="D400" s="433"/>
      <c r="E400" s="454"/>
    </row>
    <row r="401" spans="1:5" ht="12">
      <c r="A401" s="436"/>
      <c r="B401" s="438" t="s">
        <v>263</v>
      </c>
      <c r="C401" s="443"/>
      <c r="D401" s="443">
        <v>877</v>
      </c>
      <c r="E401" s="444"/>
    </row>
    <row r="402" spans="1:5" ht="12.75">
      <c r="A402" s="436"/>
      <c r="B402" s="445" t="s">
        <v>264</v>
      </c>
      <c r="C402" s="446"/>
      <c r="D402" s="446">
        <v>877</v>
      </c>
      <c r="E402" s="444"/>
    </row>
    <row r="403" spans="1:5" ht="12.75">
      <c r="A403" s="436"/>
      <c r="B403" s="445" t="s">
        <v>265</v>
      </c>
      <c r="C403" s="446"/>
      <c r="D403" s="446"/>
      <c r="E403" s="444"/>
    </row>
    <row r="404" spans="1:5" ht="12">
      <c r="A404" s="436"/>
      <c r="B404" s="447" t="s">
        <v>266</v>
      </c>
      <c r="C404" s="443">
        <v>3100</v>
      </c>
      <c r="D404" s="443">
        <v>3100</v>
      </c>
      <c r="E404" s="444">
        <f>SUM(D404/C404)</f>
        <v>1</v>
      </c>
    </row>
    <row r="405" spans="1:5" ht="12">
      <c r="A405" s="436"/>
      <c r="B405" s="447" t="s">
        <v>267</v>
      </c>
      <c r="C405" s="443">
        <v>20527</v>
      </c>
      <c r="D405" s="443">
        <v>25966</v>
      </c>
      <c r="E405" s="444">
        <f>SUM(D405/C405)</f>
        <v>1.2649680908072296</v>
      </c>
    </row>
    <row r="406" spans="1:5" ht="12">
      <c r="A406" s="436"/>
      <c r="B406" s="447" t="s">
        <v>268</v>
      </c>
      <c r="C406" s="443">
        <v>6379</v>
      </c>
      <c r="D406" s="443">
        <v>6379</v>
      </c>
      <c r="E406" s="444">
        <f>SUM(D406/C406)</f>
        <v>1</v>
      </c>
    </row>
    <row r="407" spans="1:5" ht="12">
      <c r="A407" s="436"/>
      <c r="B407" s="448" t="s">
        <v>269</v>
      </c>
      <c r="C407" s="443"/>
      <c r="D407" s="443"/>
      <c r="E407" s="444"/>
    </row>
    <row r="408" spans="1:5" ht="12.75" thickBot="1">
      <c r="A408" s="436"/>
      <c r="B408" s="449" t="s">
        <v>270</v>
      </c>
      <c r="C408" s="450">
        <v>6316</v>
      </c>
      <c r="D408" s="443"/>
      <c r="E408" s="451">
        <f>SUM(D408/C408)</f>
        <v>0</v>
      </c>
    </row>
    <row r="409" spans="1:5" ht="12.75" thickBot="1">
      <c r="A409" s="436"/>
      <c r="B409" s="452" t="s">
        <v>467</v>
      </c>
      <c r="C409" s="453">
        <f>SUM(C401+C404+C405+C406+C408)</f>
        <v>36322</v>
      </c>
      <c r="D409" s="453">
        <f>SUM(D401+D404+D405+D406+D408)</f>
        <v>36322</v>
      </c>
      <c r="E409" s="454">
        <f>SUM(D409/C409)</f>
        <v>1</v>
      </c>
    </row>
    <row r="410" spans="1:5" ht="13.5" thickBot="1">
      <c r="A410" s="436"/>
      <c r="B410" s="456" t="s">
        <v>74</v>
      </c>
      <c r="C410" s="457">
        <f>SUM(C409+C400)</f>
        <v>36322</v>
      </c>
      <c r="D410" s="457">
        <f>SUM(D409+D400)</f>
        <v>36322</v>
      </c>
      <c r="E410" s="454">
        <f>SUM(D410/C410)</f>
        <v>1</v>
      </c>
    </row>
    <row r="411" spans="1:5" ht="12.75" thickBot="1">
      <c r="A411" s="436"/>
      <c r="B411" s="458" t="s">
        <v>75</v>
      </c>
      <c r="C411" s="459"/>
      <c r="D411" s="459"/>
      <c r="E411" s="460"/>
    </row>
    <row r="412" spans="1:5" ht="12">
      <c r="A412" s="436"/>
      <c r="B412" s="461" t="s">
        <v>271</v>
      </c>
      <c r="C412" s="462"/>
      <c r="D412" s="462"/>
      <c r="E412" s="444"/>
    </row>
    <row r="413" spans="1:5" ht="12">
      <c r="A413" s="436"/>
      <c r="B413" s="463" t="s">
        <v>276</v>
      </c>
      <c r="C413" s="443">
        <v>386963</v>
      </c>
      <c r="D413" s="443">
        <v>392177</v>
      </c>
      <c r="E413" s="444">
        <f aca="true" t="shared" si="13" ref="E413:E419">SUM(D413/C413)</f>
        <v>1.0134741564438978</v>
      </c>
    </row>
    <row r="414" spans="1:5" ht="12.75" thickBot="1">
      <c r="A414" s="436"/>
      <c r="B414" s="464" t="s">
        <v>277</v>
      </c>
      <c r="C414" s="450">
        <v>2100</v>
      </c>
      <c r="D414" s="450">
        <v>2370</v>
      </c>
      <c r="E414" s="451">
        <f t="shared" si="13"/>
        <v>1.1285714285714286</v>
      </c>
    </row>
    <row r="415" spans="1:5" ht="13.5" thickBot="1">
      <c r="A415" s="436"/>
      <c r="B415" s="465" t="s">
        <v>67</v>
      </c>
      <c r="C415" s="466">
        <f>SUM(C413:C414)</f>
        <v>389063</v>
      </c>
      <c r="D415" s="466">
        <f>SUM(D412:D414)</f>
        <v>394547</v>
      </c>
      <c r="E415" s="454">
        <f t="shared" si="13"/>
        <v>1.014095403572172</v>
      </c>
    </row>
    <row r="416" spans="1:5" ht="14.25" thickBot="1">
      <c r="A416" s="436"/>
      <c r="B416" s="469" t="s">
        <v>85</v>
      </c>
      <c r="C416" s="470">
        <f>SUM(C410+C411+C415)</f>
        <v>425385</v>
      </c>
      <c r="D416" s="470">
        <f>SUM(D410+D411+D415)</f>
        <v>430869</v>
      </c>
      <c r="E416" s="454">
        <f t="shared" si="13"/>
        <v>1.0128918509115272</v>
      </c>
    </row>
    <row r="417" spans="1:5" ht="12.75" customHeight="1">
      <c r="A417" s="436"/>
      <c r="B417" s="471" t="s">
        <v>439</v>
      </c>
      <c r="C417" s="443">
        <v>245344</v>
      </c>
      <c r="D417" s="443">
        <v>253473</v>
      </c>
      <c r="E417" s="444">
        <f t="shared" si="13"/>
        <v>1.0331330703012913</v>
      </c>
    </row>
    <row r="418" spans="1:5" ht="12">
      <c r="A418" s="436"/>
      <c r="B418" s="471" t="s">
        <v>440</v>
      </c>
      <c r="C418" s="443">
        <v>72635</v>
      </c>
      <c r="D418" s="443">
        <v>74097</v>
      </c>
      <c r="E418" s="444">
        <f t="shared" si="13"/>
        <v>1.0201280374475115</v>
      </c>
    </row>
    <row r="419" spans="1:5" ht="12">
      <c r="A419" s="436"/>
      <c r="B419" s="471" t="s">
        <v>441</v>
      </c>
      <c r="C419" s="443">
        <v>107406</v>
      </c>
      <c r="D419" s="443">
        <v>101013</v>
      </c>
      <c r="E419" s="444">
        <f t="shared" si="13"/>
        <v>0.9404781855762248</v>
      </c>
    </row>
    <row r="420" spans="1:5" ht="12">
      <c r="A420" s="436"/>
      <c r="B420" s="472" t="s">
        <v>443</v>
      </c>
      <c r="C420" s="443"/>
      <c r="D420" s="443"/>
      <c r="E420" s="444"/>
    </row>
    <row r="421" spans="1:5" ht="12.75" thickBot="1">
      <c r="A421" s="436"/>
      <c r="B421" s="473" t="s">
        <v>442</v>
      </c>
      <c r="C421" s="450"/>
      <c r="D421" s="443"/>
      <c r="E421" s="451"/>
    </row>
    <row r="422" spans="1:5" ht="12.75" thickBot="1">
      <c r="A422" s="436"/>
      <c r="B422" s="474" t="s">
        <v>66</v>
      </c>
      <c r="C422" s="453">
        <f>SUM(C417:C421)</f>
        <v>425385</v>
      </c>
      <c r="D422" s="453">
        <f>SUM(D417:D421)</f>
        <v>428583</v>
      </c>
      <c r="E422" s="454">
        <f>SUM(D422/C422)</f>
        <v>1.0075178955534398</v>
      </c>
    </row>
    <row r="423" spans="1:5" ht="12">
      <c r="A423" s="436"/>
      <c r="B423" s="471" t="s">
        <v>338</v>
      </c>
      <c r="C423" s="443"/>
      <c r="D423" s="443">
        <v>2286</v>
      </c>
      <c r="E423" s="444"/>
    </row>
    <row r="424" spans="1:5" ht="12">
      <c r="A424" s="436"/>
      <c r="B424" s="471" t="s">
        <v>339</v>
      </c>
      <c r="C424" s="443"/>
      <c r="D424" s="443"/>
      <c r="E424" s="444"/>
    </row>
    <row r="425" spans="1:5" ht="12.75" thickBot="1">
      <c r="A425" s="436"/>
      <c r="B425" s="473" t="s">
        <v>450</v>
      </c>
      <c r="C425" s="450"/>
      <c r="D425" s="443"/>
      <c r="E425" s="451"/>
    </row>
    <row r="426" spans="1:5" ht="12.75" thickBot="1">
      <c r="A426" s="436"/>
      <c r="B426" s="475" t="s">
        <v>73</v>
      </c>
      <c r="C426" s="476"/>
      <c r="D426" s="453">
        <f>SUM(D423:D425)</f>
        <v>2286</v>
      </c>
      <c r="E426" s="460"/>
    </row>
    <row r="427" spans="1:5" ht="14.25" thickBot="1">
      <c r="A427" s="433"/>
      <c r="B427" s="478" t="s">
        <v>142</v>
      </c>
      <c r="C427" s="470">
        <f>SUM(C422+C426)</f>
        <v>425385</v>
      </c>
      <c r="D427" s="470">
        <f>SUM(D422+D426)</f>
        <v>430869</v>
      </c>
      <c r="E427" s="454">
        <f>SUM(D427/C427)</f>
        <v>1.0128918509115272</v>
      </c>
    </row>
    <row r="428" spans="1:5" ht="13.5">
      <c r="A428" s="292">
        <v>2875</v>
      </c>
      <c r="B428" s="295" t="s">
        <v>413</v>
      </c>
      <c r="C428" s="443"/>
      <c r="D428" s="443"/>
      <c r="E428" s="444"/>
    </row>
    <row r="429" spans="1:5" ht="12" customHeight="1">
      <c r="A429" s="436"/>
      <c r="B429" s="438" t="s">
        <v>260</v>
      </c>
      <c r="C429" s="436"/>
      <c r="D429" s="436"/>
      <c r="E429" s="444"/>
    </row>
    <row r="430" spans="1:5" ht="12.75" thickBot="1">
      <c r="A430" s="436"/>
      <c r="B430" s="439" t="s">
        <v>261</v>
      </c>
      <c r="C430" s="433"/>
      <c r="D430" s="450"/>
      <c r="E430" s="451"/>
    </row>
    <row r="431" spans="1:5" ht="12.75" thickBot="1">
      <c r="A431" s="436"/>
      <c r="B431" s="441" t="s">
        <v>279</v>
      </c>
      <c r="C431" s="433"/>
      <c r="D431" s="487"/>
      <c r="E431" s="460"/>
    </row>
    <row r="432" spans="1:5" ht="12">
      <c r="A432" s="436"/>
      <c r="B432" s="438" t="s">
        <v>263</v>
      </c>
      <c r="C432" s="443">
        <v>304</v>
      </c>
      <c r="D432" s="443">
        <v>418</v>
      </c>
      <c r="E432" s="444">
        <f>SUM(D432/C432)</f>
        <v>1.375</v>
      </c>
    </row>
    <row r="433" spans="1:5" ht="12.75">
      <c r="A433" s="436"/>
      <c r="B433" s="445" t="s">
        <v>264</v>
      </c>
      <c r="C433" s="446"/>
      <c r="D433" s="446">
        <v>418</v>
      </c>
      <c r="E433" s="444"/>
    </row>
    <row r="434" spans="1:5" ht="12.75">
      <c r="A434" s="436"/>
      <c r="B434" s="445" t="s">
        <v>265</v>
      </c>
      <c r="C434" s="446">
        <v>304</v>
      </c>
      <c r="D434" s="446"/>
      <c r="E434" s="444">
        <f>SUM(D434/C434)</f>
        <v>0</v>
      </c>
    </row>
    <row r="435" spans="1:5" ht="12">
      <c r="A435" s="436"/>
      <c r="B435" s="447" t="s">
        <v>266</v>
      </c>
      <c r="C435" s="443">
        <v>2759</v>
      </c>
      <c r="D435" s="443">
        <v>970</v>
      </c>
      <c r="E435" s="444">
        <f>SUM(D435/C435)</f>
        <v>0.3515766582094962</v>
      </c>
    </row>
    <row r="436" spans="1:5" ht="12">
      <c r="A436" s="436"/>
      <c r="B436" s="447" t="s">
        <v>267</v>
      </c>
      <c r="C436" s="443">
        <v>38688</v>
      </c>
      <c r="D436" s="443">
        <v>37577</v>
      </c>
      <c r="E436" s="444">
        <f>SUM(D436/C436)</f>
        <v>0.9712830851943756</v>
      </c>
    </row>
    <row r="437" spans="1:5" ht="12">
      <c r="A437" s="436"/>
      <c r="B437" s="447" t="s">
        <v>268</v>
      </c>
      <c r="C437" s="443">
        <v>10246</v>
      </c>
      <c r="D437" s="443">
        <v>9748</v>
      </c>
      <c r="E437" s="444">
        <f>SUM(D437/C437)</f>
        <v>0.9513956666016006</v>
      </c>
    </row>
    <row r="438" spans="1:5" ht="12">
      <c r="A438" s="436"/>
      <c r="B438" s="448" t="s">
        <v>269</v>
      </c>
      <c r="C438" s="443"/>
      <c r="D438" s="443"/>
      <c r="E438" s="444"/>
    </row>
    <row r="439" spans="1:5" ht="12.75" thickBot="1">
      <c r="A439" s="436"/>
      <c r="B439" s="449" t="s">
        <v>270</v>
      </c>
      <c r="C439" s="450"/>
      <c r="D439" s="443"/>
      <c r="E439" s="451"/>
    </row>
    <row r="440" spans="1:5" ht="12.75" thickBot="1">
      <c r="A440" s="436"/>
      <c r="B440" s="452" t="s">
        <v>467</v>
      </c>
      <c r="C440" s="453">
        <f>SUM(C432+C435+C436+C437+C439)</f>
        <v>51997</v>
      </c>
      <c r="D440" s="453">
        <f>SUM(D432+D435+D436+D437+D439)</f>
        <v>48713</v>
      </c>
      <c r="E440" s="454">
        <f>SUM(D440/C440)</f>
        <v>0.936842510144816</v>
      </c>
    </row>
    <row r="441" spans="1:5" ht="13.5" thickBot="1">
      <c r="A441" s="436"/>
      <c r="B441" s="456" t="s">
        <v>74</v>
      </c>
      <c r="C441" s="457">
        <f>SUM(C440+C431)</f>
        <v>51997</v>
      </c>
      <c r="D441" s="457">
        <f>SUM(D440+D431)</f>
        <v>48713</v>
      </c>
      <c r="E441" s="454">
        <f>SUM(D441/C441)</f>
        <v>0.936842510144816</v>
      </c>
    </row>
    <row r="442" spans="1:5" ht="12.75" thickBot="1">
      <c r="A442" s="436"/>
      <c r="B442" s="458" t="s">
        <v>75</v>
      </c>
      <c r="C442" s="459"/>
      <c r="D442" s="459"/>
      <c r="E442" s="460"/>
    </row>
    <row r="443" spans="1:5" ht="12">
      <c r="A443" s="436"/>
      <c r="B443" s="461" t="s">
        <v>271</v>
      </c>
      <c r="C443" s="462"/>
      <c r="D443" s="462"/>
      <c r="E443" s="444"/>
    </row>
    <row r="444" spans="1:5" ht="12">
      <c r="A444" s="436"/>
      <c r="B444" s="463" t="s">
        <v>276</v>
      </c>
      <c r="C444" s="443">
        <v>489348</v>
      </c>
      <c r="D444" s="443">
        <v>491565</v>
      </c>
      <c r="E444" s="444">
        <f>SUM(D444/C444)</f>
        <v>1.0045305181588562</v>
      </c>
    </row>
    <row r="445" spans="1:5" ht="12.75" thickBot="1">
      <c r="A445" s="436"/>
      <c r="B445" s="464" t="s">
        <v>277</v>
      </c>
      <c r="C445" s="450"/>
      <c r="D445" s="450"/>
      <c r="E445" s="451"/>
    </row>
    <row r="446" spans="1:5" ht="13.5" thickBot="1">
      <c r="A446" s="436"/>
      <c r="B446" s="465" t="s">
        <v>67</v>
      </c>
      <c r="C446" s="466">
        <f>SUM(C444:C445)</f>
        <v>489348</v>
      </c>
      <c r="D446" s="466">
        <f>SUM(D443:D445)</f>
        <v>491565</v>
      </c>
      <c r="E446" s="454">
        <f>SUM(D446/C446)</f>
        <v>1.0045305181588562</v>
      </c>
    </row>
    <row r="447" spans="1:5" ht="14.25" thickBot="1">
      <c r="A447" s="436"/>
      <c r="B447" s="469" t="s">
        <v>85</v>
      </c>
      <c r="C447" s="470">
        <f>SUM(C441+C442+C446)</f>
        <v>541345</v>
      </c>
      <c r="D447" s="470">
        <f>SUM(D441+D442+D446)</f>
        <v>540278</v>
      </c>
      <c r="E447" s="454">
        <f>SUM(D447/C447)</f>
        <v>0.9980289833655063</v>
      </c>
    </row>
    <row r="448" spans="1:5" ht="12">
      <c r="A448" s="436"/>
      <c r="B448" s="471" t="s">
        <v>439</v>
      </c>
      <c r="C448" s="443">
        <v>296079</v>
      </c>
      <c r="D448" s="443">
        <v>303222</v>
      </c>
      <c r="E448" s="444">
        <f>SUM(D448/C448)</f>
        <v>1.0241253179050185</v>
      </c>
    </row>
    <row r="449" spans="1:5" ht="12">
      <c r="A449" s="436"/>
      <c r="B449" s="471" t="s">
        <v>440</v>
      </c>
      <c r="C449" s="443">
        <v>85499</v>
      </c>
      <c r="D449" s="443">
        <v>87273</v>
      </c>
      <c r="E449" s="444">
        <f>SUM(D449/C449)</f>
        <v>1.0207487806874935</v>
      </c>
    </row>
    <row r="450" spans="1:5" ht="12">
      <c r="A450" s="436"/>
      <c r="B450" s="471" t="s">
        <v>441</v>
      </c>
      <c r="C450" s="443">
        <v>151767</v>
      </c>
      <c r="D450" s="443">
        <v>146528</v>
      </c>
      <c r="E450" s="444">
        <f>SUM(D450/C450)</f>
        <v>0.9654799791786093</v>
      </c>
    </row>
    <row r="451" spans="1:5" ht="12">
      <c r="A451" s="436"/>
      <c r="B451" s="472" t="s">
        <v>443</v>
      </c>
      <c r="C451" s="443"/>
      <c r="D451" s="443">
        <v>1300</v>
      </c>
      <c r="E451" s="444"/>
    </row>
    <row r="452" spans="1:5" ht="12.75" thickBot="1">
      <c r="A452" s="436"/>
      <c r="B452" s="473" t="s">
        <v>442</v>
      </c>
      <c r="C452" s="450"/>
      <c r="D452" s="443"/>
      <c r="E452" s="451"/>
    </row>
    <row r="453" spans="1:5" ht="12.75" thickBot="1">
      <c r="A453" s="436"/>
      <c r="B453" s="474" t="s">
        <v>66</v>
      </c>
      <c r="C453" s="453">
        <f>SUM(C448:C452)</f>
        <v>533345</v>
      </c>
      <c r="D453" s="453">
        <f>SUM(D448:D452)</f>
        <v>538323</v>
      </c>
      <c r="E453" s="454">
        <f>SUM(D453/C453)</f>
        <v>1.009333545828685</v>
      </c>
    </row>
    <row r="454" spans="1:5" ht="12">
      <c r="A454" s="436"/>
      <c r="B454" s="471" t="s">
        <v>338</v>
      </c>
      <c r="C454" s="443"/>
      <c r="D454" s="443">
        <v>1955</v>
      </c>
      <c r="E454" s="444"/>
    </row>
    <row r="455" spans="1:5" ht="12">
      <c r="A455" s="436"/>
      <c r="B455" s="471" t="s">
        <v>339</v>
      </c>
      <c r="C455" s="443">
        <v>8000</v>
      </c>
      <c r="D455" s="443"/>
      <c r="E455" s="444">
        <f>SUM(D455/C455)</f>
        <v>0</v>
      </c>
    </row>
    <row r="456" spans="1:5" ht="12.75" thickBot="1">
      <c r="A456" s="436"/>
      <c r="B456" s="473" t="s">
        <v>450</v>
      </c>
      <c r="C456" s="450"/>
      <c r="D456" s="443"/>
      <c r="E456" s="451"/>
    </row>
    <row r="457" spans="1:5" ht="12.75" thickBot="1">
      <c r="A457" s="436"/>
      <c r="B457" s="475" t="s">
        <v>73</v>
      </c>
      <c r="C457" s="453">
        <f>SUM(C455:C456)</f>
        <v>8000</v>
      </c>
      <c r="D457" s="453">
        <f>SUM(D454:D456)</f>
        <v>1955</v>
      </c>
      <c r="E457" s="460">
        <f>SUM(D457/C457)</f>
        <v>0.244375</v>
      </c>
    </row>
    <row r="458" spans="1:5" ht="14.25" thickBot="1">
      <c r="A458" s="433"/>
      <c r="B458" s="478" t="s">
        <v>142</v>
      </c>
      <c r="C458" s="470">
        <f>SUM(C453+C457)</f>
        <v>541345</v>
      </c>
      <c r="D458" s="470">
        <f>SUM(D453+D457)</f>
        <v>540278</v>
      </c>
      <c r="E458" s="454">
        <f>SUM(D458/C458)</f>
        <v>0.9980289833655063</v>
      </c>
    </row>
    <row r="459" spans="1:5" ht="13.5">
      <c r="A459" s="292">
        <v>2898</v>
      </c>
      <c r="B459" s="480" t="s">
        <v>460</v>
      </c>
      <c r="C459" s="482"/>
      <c r="D459" s="482"/>
      <c r="E459" s="444"/>
    </row>
    <row r="460" spans="1:5" ht="12">
      <c r="A460" s="436"/>
      <c r="B460" s="438" t="s">
        <v>260</v>
      </c>
      <c r="C460" s="436"/>
      <c r="D460" s="436"/>
      <c r="E460" s="444"/>
    </row>
    <row r="461" spans="1:5" ht="12.75" thickBot="1">
      <c r="A461" s="436"/>
      <c r="B461" s="439" t="s">
        <v>261</v>
      </c>
      <c r="C461" s="433"/>
      <c r="D461" s="450">
        <f>SUM(D430+D399)</f>
        <v>0</v>
      </c>
      <c r="E461" s="451"/>
    </row>
    <row r="462" spans="1:5" ht="12.75" thickBot="1">
      <c r="A462" s="436"/>
      <c r="B462" s="441" t="s">
        <v>279</v>
      </c>
      <c r="C462" s="433"/>
      <c r="D462" s="487">
        <f>SUM(D461)</f>
        <v>0</v>
      </c>
      <c r="E462" s="460"/>
    </row>
    <row r="463" spans="1:5" ht="12">
      <c r="A463" s="436"/>
      <c r="B463" s="438" t="s">
        <v>263</v>
      </c>
      <c r="C463" s="443">
        <f aca="true" t="shared" si="14" ref="C463:C470">SUM(C432+C401)</f>
        <v>304</v>
      </c>
      <c r="D463" s="443">
        <f aca="true" t="shared" si="15" ref="D463:D470">SUM(D432+D401)</f>
        <v>1295</v>
      </c>
      <c r="E463" s="444">
        <f>SUM(D463/C463)</f>
        <v>4.259868421052632</v>
      </c>
    </row>
    <row r="464" spans="1:5" ht="12.75">
      <c r="A464" s="436"/>
      <c r="B464" s="445" t="s">
        <v>264</v>
      </c>
      <c r="C464" s="446">
        <f t="shared" si="14"/>
        <v>0</v>
      </c>
      <c r="D464" s="446">
        <f t="shared" si="15"/>
        <v>1295</v>
      </c>
      <c r="E464" s="444"/>
    </row>
    <row r="465" spans="1:5" ht="12.75">
      <c r="A465" s="436"/>
      <c r="B465" s="445" t="s">
        <v>265</v>
      </c>
      <c r="C465" s="446">
        <f t="shared" si="14"/>
        <v>304</v>
      </c>
      <c r="D465" s="446">
        <f t="shared" si="15"/>
        <v>0</v>
      </c>
      <c r="E465" s="444">
        <f>SUM(D465/C465)</f>
        <v>0</v>
      </c>
    </row>
    <row r="466" spans="1:5" ht="12">
      <c r="A466" s="436"/>
      <c r="B466" s="447" t="s">
        <v>266</v>
      </c>
      <c r="C466" s="443">
        <f t="shared" si="14"/>
        <v>5859</v>
      </c>
      <c r="D466" s="443">
        <f t="shared" si="15"/>
        <v>4070</v>
      </c>
      <c r="E466" s="444">
        <f>SUM(D466/C466)</f>
        <v>0.694657791431985</v>
      </c>
    </row>
    <row r="467" spans="1:5" ht="12">
      <c r="A467" s="436"/>
      <c r="B467" s="447" t="s">
        <v>267</v>
      </c>
      <c r="C467" s="443">
        <f t="shared" si="14"/>
        <v>59215</v>
      </c>
      <c r="D467" s="443">
        <f t="shared" si="15"/>
        <v>63543</v>
      </c>
      <c r="E467" s="444">
        <f>SUM(D467/C467)</f>
        <v>1.073089588786625</v>
      </c>
    </row>
    <row r="468" spans="1:5" ht="12">
      <c r="A468" s="436"/>
      <c r="B468" s="447" t="s">
        <v>268</v>
      </c>
      <c r="C468" s="443">
        <f t="shared" si="14"/>
        <v>16625</v>
      </c>
      <c r="D468" s="443">
        <f t="shared" si="15"/>
        <v>16127</v>
      </c>
      <c r="E468" s="444">
        <f>SUM(D468/C468)</f>
        <v>0.9700451127819549</v>
      </c>
    </row>
    <row r="469" spans="1:5" ht="12">
      <c r="A469" s="436"/>
      <c r="B469" s="448" t="s">
        <v>269</v>
      </c>
      <c r="C469" s="443">
        <f t="shared" si="14"/>
        <v>0</v>
      </c>
      <c r="D469" s="443">
        <f t="shared" si="15"/>
        <v>0</v>
      </c>
      <c r="E469" s="444"/>
    </row>
    <row r="470" spans="1:5" ht="12.75" thickBot="1">
      <c r="A470" s="436"/>
      <c r="B470" s="449" t="s">
        <v>270</v>
      </c>
      <c r="C470" s="443">
        <f t="shared" si="14"/>
        <v>6316</v>
      </c>
      <c r="D470" s="443">
        <f t="shared" si="15"/>
        <v>0</v>
      </c>
      <c r="E470" s="451">
        <f>SUM(D470/C470)</f>
        <v>0</v>
      </c>
    </row>
    <row r="471" spans="1:5" ht="12.75" thickBot="1">
      <c r="A471" s="436"/>
      <c r="B471" s="452" t="s">
        <v>467</v>
      </c>
      <c r="C471" s="453">
        <f>SUM(C463+C466+C467+C468+C470)</f>
        <v>88319</v>
      </c>
      <c r="D471" s="453">
        <f>SUM(D463+D466+D467+D468+D470)</f>
        <v>85035</v>
      </c>
      <c r="E471" s="454">
        <f>SUM(D471/C471)</f>
        <v>0.9628166079778983</v>
      </c>
    </row>
    <row r="472" spans="1:5" ht="13.5" thickBot="1">
      <c r="A472" s="436"/>
      <c r="B472" s="456" t="s">
        <v>74</v>
      </c>
      <c r="C472" s="457">
        <f>SUM(C471+C462)</f>
        <v>88319</v>
      </c>
      <c r="D472" s="457">
        <f>SUM(D471+D462)</f>
        <v>85035</v>
      </c>
      <c r="E472" s="454">
        <f>SUM(D472/C472)</f>
        <v>0.9628166079778983</v>
      </c>
    </row>
    <row r="473" spans="1:5" ht="12.75" thickBot="1">
      <c r="A473" s="436"/>
      <c r="B473" s="458" t="s">
        <v>75</v>
      </c>
      <c r="C473" s="459"/>
      <c r="D473" s="459"/>
      <c r="E473" s="460"/>
    </row>
    <row r="474" spans="1:5" ht="12">
      <c r="A474" s="436"/>
      <c r="B474" s="461" t="s">
        <v>271</v>
      </c>
      <c r="C474" s="462"/>
      <c r="D474" s="462">
        <f>SUM(D443+D412)</f>
        <v>0</v>
      </c>
      <c r="E474" s="444"/>
    </row>
    <row r="475" spans="1:5" ht="12">
      <c r="A475" s="436"/>
      <c r="B475" s="463" t="s">
        <v>276</v>
      </c>
      <c r="C475" s="443">
        <f>SUM(C444+C413)</f>
        <v>876311</v>
      </c>
      <c r="D475" s="443">
        <f>SUM(D444+D413)</f>
        <v>883742</v>
      </c>
      <c r="E475" s="444">
        <f aca="true" t="shared" si="16" ref="E475:E481">SUM(D475/C475)</f>
        <v>1.0084798661662355</v>
      </c>
    </row>
    <row r="476" spans="1:5" ht="12.75" thickBot="1">
      <c r="A476" s="436"/>
      <c r="B476" s="464" t="s">
        <v>277</v>
      </c>
      <c r="C476" s="450">
        <f>SUM(C445+C414)</f>
        <v>2100</v>
      </c>
      <c r="D476" s="450">
        <f>SUM(D445+D414)</f>
        <v>2370</v>
      </c>
      <c r="E476" s="451">
        <f t="shared" si="16"/>
        <v>1.1285714285714286</v>
      </c>
    </row>
    <row r="477" spans="1:5" ht="13.5" thickBot="1">
      <c r="A477" s="436"/>
      <c r="B477" s="465" t="s">
        <v>67</v>
      </c>
      <c r="C477" s="466">
        <f>SUM(C475:C476)</f>
        <v>878411</v>
      </c>
      <c r="D477" s="466">
        <f>SUM(D474:D476)</f>
        <v>886112</v>
      </c>
      <c r="E477" s="454">
        <f t="shared" si="16"/>
        <v>1.0087669667160362</v>
      </c>
    </row>
    <row r="478" spans="1:5" ht="14.25" thickBot="1">
      <c r="A478" s="436"/>
      <c r="B478" s="469" t="s">
        <v>85</v>
      </c>
      <c r="C478" s="470">
        <f>SUM(C472+C473+C477)</f>
        <v>966730</v>
      </c>
      <c r="D478" s="470">
        <f>SUM(D472+D473+D477)</f>
        <v>971147</v>
      </c>
      <c r="E478" s="454">
        <f t="shared" si="16"/>
        <v>1.0045690109958314</v>
      </c>
    </row>
    <row r="479" spans="1:5" ht="12">
      <c r="A479" s="436"/>
      <c r="B479" s="471" t="s">
        <v>439</v>
      </c>
      <c r="C479" s="443">
        <f aca="true" t="shared" si="17" ref="C479:D483">SUM(C448+C417)</f>
        <v>541423</v>
      </c>
      <c r="D479" s="443">
        <f t="shared" si="17"/>
        <v>556695</v>
      </c>
      <c r="E479" s="444">
        <f t="shared" si="16"/>
        <v>1.0282071504165875</v>
      </c>
    </row>
    <row r="480" spans="1:5" ht="12">
      <c r="A480" s="436"/>
      <c r="B480" s="471" t="s">
        <v>440</v>
      </c>
      <c r="C480" s="443">
        <f t="shared" si="17"/>
        <v>158134</v>
      </c>
      <c r="D480" s="443">
        <f t="shared" si="17"/>
        <v>161370</v>
      </c>
      <c r="E480" s="444">
        <f t="shared" si="16"/>
        <v>1.0204636574044796</v>
      </c>
    </row>
    <row r="481" spans="1:5" ht="12">
      <c r="A481" s="436"/>
      <c r="B481" s="471" t="s">
        <v>441</v>
      </c>
      <c r="C481" s="443">
        <f t="shared" si="17"/>
        <v>259173</v>
      </c>
      <c r="D481" s="443">
        <f t="shared" si="17"/>
        <v>247541</v>
      </c>
      <c r="E481" s="444">
        <f t="shared" si="16"/>
        <v>0.9551187816632134</v>
      </c>
    </row>
    <row r="482" spans="1:5" ht="12">
      <c r="A482" s="436"/>
      <c r="B482" s="472" t="s">
        <v>443</v>
      </c>
      <c r="C482" s="443">
        <f t="shared" si="17"/>
        <v>0</v>
      </c>
      <c r="D482" s="443">
        <f t="shared" si="17"/>
        <v>1300</v>
      </c>
      <c r="E482" s="444"/>
    </row>
    <row r="483" spans="1:5" ht="12.75" thickBot="1">
      <c r="A483" s="436"/>
      <c r="B483" s="473" t="s">
        <v>442</v>
      </c>
      <c r="C483" s="443">
        <f t="shared" si="17"/>
        <v>0</v>
      </c>
      <c r="D483" s="443">
        <f t="shared" si="17"/>
        <v>0</v>
      </c>
      <c r="E483" s="451"/>
    </row>
    <row r="484" spans="1:5" ht="12.75" thickBot="1">
      <c r="A484" s="436"/>
      <c r="B484" s="474" t="s">
        <v>66</v>
      </c>
      <c r="C484" s="453">
        <f>SUM(C479:C483)</f>
        <v>958730</v>
      </c>
      <c r="D484" s="453">
        <f>SUM(D479:D483)</f>
        <v>966906</v>
      </c>
      <c r="E484" s="454">
        <f>SUM(D484/C484)</f>
        <v>1.0085279484317795</v>
      </c>
    </row>
    <row r="485" spans="1:5" ht="12">
      <c r="A485" s="436"/>
      <c r="B485" s="471" t="s">
        <v>338</v>
      </c>
      <c r="C485" s="443"/>
      <c r="D485" s="443">
        <f>SUM(D454+D423)</f>
        <v>4241</v>
      </c>
      <c r="E485" s="444"/>
    </row>
    <row r="486" spans="1:5" ht="12">
      <c r="A486" s="436"/>
      <c r="B486" s="471" t="s">
        <v>339</v>
      </c>
      <c r="C486" s="443">
        <f>SUM(C455)</f>
        <v>8000</v>
      </c>
      <c r="D486" s="443">
        <f>SUM(D455)</f>
        <v>0</v>
      </c>
      <c r="E486" s="444">
        <f>SUM(D486/C486)</f>
        <v>0</v>
      </c>
    </row>
    <row r="487" spans="1:5" ht="12.75" thickBot="1">
      <c r="A487" s="436"/>
      <c r="B487" s="473" t="s">
        <v>450</v>
      </c>
      <c r="C487" s="450"/>
      <c r="D487" s="450"/>
      <c r="E487" s="451"/>
    </row>
    <row r="488" spans="1:5" ht="12.75" thickBot="1">
      <c r="A488" s="436"/>
      <c r="B488" s="475" t="s">
        <v>73</v>
      </c>
      <c r="C488" s="453">
        <f>SUM(C486)</f>
        <v>8000</v>
      </c>
      <c r="D488" s="453">
        <f>SUM(D485:D487)</f>
        <v>4241</v>
      </c>
      <c r="E488" s="454">
        <f>SUM(D488/C488)</f>
        <v>0.530125</v>
      </c>
    </row>
    <row r="489" spans="1:5" ht="14.25" thickBot="1">
      <c r="A489" s="433"/>
      <c r="B489" s="478" t="s">
        <v>142</v>
      </c>
      <c r="C489" s="470">
        <f>SUM(C484+C488)</f>
        <v>966730</v>
      </c>
      <c r="D489" s="470">
        <f>SUM(D484+D488)</f>
        <v>971147</v>
      </c>
      <c r="E489" s="454">
        <f>SUM(D489/C489)</f>
        <v>1.0045690109958314</v>
      </c>
    </row>
    <row r="490" spans="1:5" ht="13.5">
      <c r="A490" s="292">
        <v>2985</v>
      </c>
      <c r="B490" s="295" t="s">
        <v>461</v>
      </c>
      <c r="C490" s="443"/>
      <c r="D490" s="443"/>
      <c r="E490" s="444"/>
    </row>
    <row r="491" spans="1:5" ht="12" customHeight="1">
      <c r="A491" s="436"/>
      <c r="B491" s="438" t="s">
        <v>260</v>
      </c>
      <c r="C491" s="436"/>
      <c r="D491" s="436"/>
      <c r="E491" s="444"/>
    </row>
    <row r="492" spans="1:5" ht="12.75" thickBot="1">
      <c r="A492" s="436"/>
      <c r="B492" s="439" t="s">
        <v>261</v>
      </c>
      <c r="C492" s="433"/>
      <c r="D492" s="488"/>
      <c r="E492" s="451"/>
    </row>
    <row r="493" spans="1:5" ht="12.75" thickBot="1">
      <c r="A493" s="436"/>
      <c r="B493" s="441" t="s">
        <v>279</v>
      </c>
      <c r="C493" s="433"/>
      <c r="D493" s="489">
        <f>SUM(D491:D492)</f>
        <v>0</v>
      </c>
      <c r="E493" s="460"/>
    </row>
    <row r="494" spans="1:5" ht="12">
      <c r="A494" s="436"/>
      <c r="B494" s="438" t="s">
        <v>263</v>
      </c>
      <c r="C494" s="443">
        <v>65000</v>
      </c>
      <c r="D494" s="443">
        <f>SUM(D495:D496)</f>
        <v>67559</v>
      </c>
      <c r="E494" s="444">
        <f>SUM(D494/C494)</f>
        <v>1.0393692307692308</v>
      </c>
    </row>
    <row r="495" spans="1:5" ht="12.75">
      <c r="A495" s="436"/>
      <c r="B495" s="445" t="s">
        <v>264</v>
      </c>
      <c r="C495" s="446">
        <v>40000</v>
      </c>
      <c r="D495" s="446">
        <v>44409</v>
      </c>
      <c r="E495" s="444">
        <f>SUM(D495/C495)</f>
        <v>1.110225</v>
      </c>
    </row>
    <row r="496" spans="1:5" ht="12.75">
      <c r="A496" s="436"/>
      <c r="B496" s="445" t="s">
        <v>265</v>
      </c>
      <c r="C496" s="446">
        <v>25000</v>
      </c>
      <c r="D496" s="446">
        <v>23150</v>
      </c>
      <c r="E496" s="444">
        <f>SUM(D496/C496)</f>
        <v>0.926</v>
      </c>
    </row>
    <row r="497" spans="1:5" ht="12">
      <c r="A497" s="436"/>
      <c r="B497" s="447" t="s">
        <v>266</v>
      </c>
      <c r="C497" s="443"/>
      <c r="D497" s="443">
        <v>2400</v>
      </c>
      <c r="E497" s="444"/>
    </row>
    <row r="498" spans="1:5" ht="12">
      <c r="A498" s="436"/>
      <c r="B498" s="447" t="s">
        <v>267</v>
      </c>
      <c r="C498" s="443"/>
      <c r="D498" s="443"/>
      <c r="E498" s="444"/>
    </row>
    <row r="499" spans="1:5" ht="12">
      <c r="A499" s="436"/>
      <c r="B499" s="447" t="s">
        <v>268</v>
      </c>
      <c r="C499" s="443">
        <v>15000</v>
      </c>
      <c r="D499" s="443">
        <v>20041</v>
      </c>
      <c r="E499" s="444">
        <f>SUM(D499/C499)</f>
        <v>1.3360666666666667</v>
      </c>
    </row>
    <row r="500" spans="1:5" ht="12">
      <c r="A500" s="436"/>
      <c r="B500" s="448" t="s">
        <v>269</v>
      </c>
      <c r="C500" s="443"/>
      <c r="D500" s="443"/>
      <c r="E500" s="444"/>
    </row>
    <row r="501" spans="1:5" ht="12.75" thickBot="1">
      <c r="A501" s="436"/>
      <c r="B501" s="449" t="s">
        <v>270</v>
      </c>
      <c r="C501" s="443"/>
      <c r="D501" s="443"/>
      <c r="E501" s="451"/>
    </row>
    <row r="502" spans="1:5" ht="12.75" thickBot="1">
      <c r="A502" s="436"/>
      <c r="B502" s="452" t="s">
        <v>467</v>
      </c>
      <c r="C502" s="453">
        <f>SUM(C494+C497+C498+C499+C501)</f>
        <v>80000</v>
      </c>
      <c r="D502" s="453">
        <f>SUM(D494+D497+D498+D499+D501)</f>
        <v>90000</v>
      </c>
      <c r="E502" s="454">
        <f>SUM(D502/C502)</f>
        <v>1.125</v>
      </c>
    </row>
    <row r="503" spans="1:5" ht="13.5" thickBot="1">
      <c r="A503" s="436"/>
      <c r="B503" s="456" t="s">
        <v>74</v>
      </c>
      <c r="C503" s="457">
        <f>SUM(C502+C493)</f>
        <v>80000</v>
      </c>
      <c r="D503" s="457">
        <f>SUM(D502+D493)</f>
        <v>90000</v>
      </c>
      <c r="E503" s="454">
        <f>SUM(D503/C503)</f>
        <v>1.125</v>
      </c>
    </row>
    <row r="504" spans="1:5" ht="12.75" thickBot="1">
      <c r="A504" s="436"/>
      <c r="B504" s="458" t="s">
        <v>75</v>
      </c>
      <c r="C504" s="459"/>
      <c r="D504" s="459"/>
      <c r="E504" s="460"/>
    </row>
    <row r="505" spans="1:5" ht="12">
      <c r="A505" s="436"/>
      <c r="B505" s="461" t="s">
        <v>271</v>
      </c>
      <c r="C505" s="462"/>
      <c r="D505" s="462"/>
      <c r="E505" s="444"/>
    </row>
    <row r="506" spans="1:5" ht="12">
      <c r="A506" s="436"/>
      <c r="B506" s="463" t="s">
        <v>276</v>
      </c>
      <c r="C506" s="443">
        <v>353600</v>
      </c>
      <c r="D506" s="443">
        <v>335056</v>
      </c>
      <c r="E506" s="444">
        <f>SUM(D506/C506)</f>
        <v>0.9475565610859729</v>
      </c>
    </row>
    <row r="507" spans="1:5" ht="12.75" thickBot="1">
      <c r="A507" s="436"/>
      <c r="B507" s="464" t="s">
        <v>277</v>
      </c>
      <c r="C507" s="450"/>
      <c r="D507" s="450"/>
      <c r="E507" s="451"/>
    </row>
    <row r="508" spans="1:5" ht="13.5" thickBot="1">
      <c r="A508" s="436"/>
      <c r="B508" s="465" t="s">
        <v>67</v>
      </c>
      <c r="C508" s="466">
        <f>SUM(C506:C507)</f>
        <v>353600</v>
      </c>
      <c r="D508" s="466">
        <f>SUM(D505:D507)</f>
        <v>335056</v>
      </c>
      <c r="E508" s="454">
        <f>SUM(D508/C508)</f>
        <v>0.9475565610859729</v>
      </c>
    </row>
    <row r="509" spans="1:5" ht="14.25" thickBot="1">
      <c r="A509" s="436"/>
      <c r="B509" s="469" t="s">
        <v>85</v>
      </c>
      <c r="C509" s="470">
        <f>SUM(C503+C504+C508)</f>
        <v>433600</v>
      </c>
      <c r="D509" s="470">
        <f>SUM(D503+D504+D508)</f>
        <v>425056</v>
      </c>
      <c r="E509" s="454">
        <f>SUM(D509/C509)</f>
        <v>0.9802952029520295</v>
      </c>
    </row>
    <row r="510" spans="1:5" ht="12">
      <c r="A510" s="436"/>
      <c r="B510" s="471" t="s">
        <v>439</v>
      </c>
      <c r="C510" s="443">
        <v>127883</v>
      </c>
      <c r="D510" s="443">
        <v>135965</v>
      </c>
      <c r="E510" s="444">
        <f>SUM(D510/C510)</f>
        <v>1.0631983922804438</v>
      </c>
    </row>
    <row r="511" spans="1:5" ht="12">
      <c r="A511" s="436"/>
      <c r="B511" s="471" t="s">
        <v>440</v>
      </c>
      <c r="C511" s="443">
        <v>34443</v>
      </c>
      <c r="D511" s="443">
        <v>39827</v>
      </c>
      <c r="E511" s="444">
        <f>SUM(D511/C511)</f>
        <v>1.1563162326162064</v>
      </c>
    </row>
    <row r="512" spans="1:5" ht="12">
      <c r="A512" s="436"/>
      <c r="B512" s="471" t="s">
        <v>441</v>
      </c>
      <c r="C512" s="443">
        <v>258274</v>
      </c>
      <c r="D512" s="443">
        <v>244314</v>
      </c>
      <c r="E512" s="444">
        <f>SUM(D512/C512)</f>
        <v>0.9459488759999071</v>
      </c>
    </row>
    <row r="513" spans="1:5" ht="12">
      <c r="A513" s="436"/>
      <c r="B513" s="471" t="s">
        <v>443</v>
      </c>
      <c r="C513" s="443"/>
      <c r="D513" s="1052"/>
      <c r="E513" s="444"/>
    </row>
    <row r="514" spans="1:5" ht="12.75" thickBot="1">
      <c r="A514" s="436"/>
      <c r="B514" s="1051" t="s">
        <v>442</v>
      </c>
      <c r="C514" s="450"/>
      <c r="D514" s="1053"/>
      <c r="E514" s="451"/>
    </row>
    <row r="515" spans="1:5" ht="12">
      <c r="A515" s="1049"/>
      <c r="B515" s="1042" t="s">
        <v>66</v>
      </c>
      <c r="C515" s="1043">
        <f>SUM(C510:C514)</f>
        <v>420600</v>
      </c>
      <c r="D515" s="1050">
        <f>SUM(D510:D514)</f>
        <v>420106</v>
      </c>
      <c r="E515" s="1044">
        <f>SUM(D515/C515)</f>
        <v>0.9988254873989538</v>
      </c>
    </row>
    <row r="516" spans="1:5" ht="12.75">
      <c r="A516" s="436"/>
      <c r="B516" s="1045" t="s">
        <v>1123</v>
      </c>
      <c r="C516" s="1043"/>
      <c r="D516" s="1054">
        <v>55512</v>
      </c>
      <c r="E516" s="1044"/>
    </row>
    <row r="517" spans="1:5" ht="12.75">
      <c r="A517" s="436"/>
      <c r="B517" s="1045" t="s">
        <v>1121</v>
      </c>
      <c r="C517" s="1043"/>
      <c r="D517" s="1054">
        <v>32538</v>
      </c>
      <c r="E517" s="1044"/>
    </row>
    <row r="518" spans="1:5" ht="13.5" thickBot="1">
      <c r="A518" s="436"/>
      <c r="B518" s="1046" t="s">
        <v>1122</v>
      </c>
      <c r="C518" s="1047"/>
      <c r="D518" s="1048">
        <v>93792</v>
      </c>
      <c r="E518" s="785"/>
    </row>
    <row r="519" spans="1:5" ht="12">
      <c r="A519" s="436"/>
      <c r="B519" s="471" t="s">
        <v>338</v>
      </c>
      <c r="C519" s="443"/>
      <c r="D519" s="443">
        <v>4950</v>
      </c>
      <c r="E519" s="444"/>
    </row>
    <row r="520" spans="1:5" ht="12">
      <c r="A520" s="436"/>
      <c r="B520" s="471" t="s">
        <v>339</v>
      </c>
      <c r="C520" s="443">
        <v>13000</v>
      </c>
      <c r="D520" s="443"/>
      <c r="E520" s="444">
        <f>SUM(D520/C520)</f>
        <v>0</v>
      </c>
    </row>
    <row r="521" spans="1:5" ht="12.75" thickBot="1">
      <c r="A521" s="436"/>
      <c r="B521" s="473" t="s">
        <v>450</v>
      </c>
      <c r="C521" s="450"/>
      <c r="D521" s="450"/>
      <c r="E521" s="451"/>
    </row>
    <row r="522" spans="1:5" ht="12.75" thickBot="1">
      <c r="A522" s="436"/>
      <c r="B522" s="475" t="s">
        <v>73</v>
      </c>
      <c r="C522" s="453">
        <f>SUM(C520:C521)</f>
        <v>13000</v>
      </c>
      <c r="D522" s="453">
        <f>SUM(D519:D521)</f>
        <v>4950</v>
      </c>
      <c r="E522" s="454">
        <f>SUM(D522/C522)</f>
        <v>0.38076923076923075</v>
      </c>
    </row>
    <row r="523" spans="1:5" ht="14.25" thickBot="1">
      <c r="A523" s="433"/>
      <c r="B523" s="478" t="s">
        <v>142</v>
      </c>
      <c r="C523" s="470">
        <f>SUM(C515+C522)</f>
        <v>433600</v>
      </c>
      <c r="D523" s="470">
        <f>SUM(D515+D522)</f>
        <v>425056</v>
      </c>
      <c r="E523" s="454">
        <f>SUM(D523/C523)</f>
        <v>0.9802952029520295</v>
      </c>
    </row>
    <row r="524" spans="1:5" ht="13.5">
      <c r="A524" s="292">
        <v>2991</v>
      </c>
      <c r="B524" s="295" t="s">
        <v>280</v>
      </c>
      <c r="C524" s="482"/>
      <c r="D524" s="482"/>
      <c r="E524" s="444"/>
    </row>
    <row r="525" spans="1:5" ht="12">
      <c r="A525" s="436"/>
      <c r="B525" s="438" t="s">
        <v>260</v>
      </c>
      <c r="C525" s="436"/>
      <c r="D525" s="436"/>
      <c r="E525" s="444"/>
    </row>
    <row r="526" spans="1:5" ht="12.75" thickBot="1">
      <c r="A526" s="436"/>
      <c r="B526" s="439" t="s">
        <v>261</v>
      </c>
      <c r="C526" s="433"/>
      <c r="D526" s="450">
        <f>SUM(D461+D492+D367)</f>
        <v>0</v>
      </c>
      <c r="E526" s="451"/>
    </row>
    <row r="527" spans="1:5" ht="12.75" thickBot="1">
      <c r="A527" s="436"/>
      <c r="B527" s="441" t="s">
        <v>279</v>
      </c>
      <c r="C527" s="433"/>
      <c r="D527" s="487">
        <f>SUM(D526)</f>
        <v>0</v>
      </c>
      <c r="E527" s="460"/>
    </row>
    <row r="528" spans="1:5" ht="12">
      <c r="A528" s="436"/>
      <c r="B528" s="438" t="s">
        <v>263</v>
      </c>
      <c r="C528" s="443">
        <f aca="true" t="shared" si="18" ref="C528:D533">SUM(C494+C463+C369)</f>
        <v>102459</v>
      </c>
      <c r="D528" s="443">
        <f t="shared" si="18"/>
        <v>107214</v>
      </c>
      <c r="E528" s="444">
        <f aca="true" t="shared" si="19" ref="E528:E533">SUM(D528/C528)</f>
        <v>1.0464088074254092</v>
      </c>
    </row>
    <row r="529" spans="1:5" ht="12.75">
      <c r="A529" s="436"/>
      <c r="B529" s="445" t="s">
        <v>264</v>
      </c>
      <c r="C529" s="446">
        <f t="shared" si="18"/>
        <v>41455</v>
      </c>
      <c r="D529" s="446">
        <f t="shared" si="18"/>
        <v>45704</v>
      </c>
      <c r="E529" s="444">
        <f t="shared" si="19"/>
        <v>1.102496683150404</v>
      </c>
    </row>
    <row r="530" spans="1:5" ht="12.75">
      <c r="A530" s="436"/>
      <c r="B530" s="445" t="s">
        <v>265</v>
      </c>
      <c r="C530" s="446">
        <f t="shared" si="18"/>
        <v>61004</v>
      </c>
      <c r="D530" s="446">
        <f t="shared" si="18"/>
        <v>61510</v>
      </c>
      <c r="E530" s="444">
        <f t="shared" si="19"/>
        <v>1.008294538063078</v>
      </c>
    </row>
    <row r="531" spans="1:5" ht="12">
      <c r="A531" s="436"/>
      <c r="B531" s="447" t="s">
        <v>266</v>
      </c>
      <c r="C531" s="443">
        <f t="shared" si="18"/>
        <v>27859</v>
      </c>
      <c r="D531" s="443">
        <f t="shared" si="18"/>
        <v>31785</v>
      </c>
      <c r="E531" s="444">
        <f t="shared" si="19"/>
        <v>1.1409239384041063</v>
      </c>
    </row>
    <row r="532" spans="1:5" ht="12">
      <c r="A532" s="436"/>
      <c r="B532" s="447" t="s">
        <v>267</v>
      </c>
      <c r="C532" s="443">
        <f t="shared" si="18"/>
        <v>215947</v>
      </c>
      <c r="D532" s="443">
        <f t="shared" si="18"/>
        <v>222559</v>
      </c>
      <c r="E532" s="444">
        <f t="shared" si="19"/>
        <v>1.0306186240142257</v>
      </c>
    </row>
    <row r="533" spans="1:5" ht="12">
      <c r="A533" s="436"/>
      <c r="B533" s="447" t="s">
        <v>268</v>
      </c>
      <c r="C533" s="443">
        <f t="shared" si="18"/>
        <v>78433</v>
      </c>
      <c r="D533" s="443">
        <f t="shared" si="18"/>
        <v>91280</v>
      </c>
      <c r="E533" s="444">
        <f t="shared" si="19"/>
        <v>1.1637958512360869</v>
      </c>
    </row>
    <row r="534" spans="1:5" ht="12">
      <c r="A534" s="436"/>
      <c r="B534" s="447" t="s">
        <v>472</v>
      </c>
      <c r="C534" s="443"/>
      <c r="D534" s="443">
        <f>D375</f>
        <v>0</v>
      </c>
      <c r="E534" s="444"/>
    </row>
    <row r="535" spans="1:5" ht="12">
      <c r="A535" s="436"/>
      <c r="B535" s="448" t="s">
        <v>269</v>
      </c>
      <c r="C535" s="443">
        <f>SUM(C500+C469+C376)</f>
        <v>0</v>
      </c>
      <c r="D535" s="443">
        <f>SUM(D500+D469+D376)</f>
        <v>0</v>
      </c>
      <c r="E535" s="444"/>
    </row>
    <row r="536" spans="1:5" ht="12.75" thickBot="1">
      <c r="A536" s="436"/>
      <c r="B536" s="449" t="s">
        <v>270</v>
      </c>
      <c r="C536" s="443">
        <f>SUM(C501+C470+C377)</f>
        <v>15021</v>
      </c>
      <c r="D536" s="443">
        <f>SUM(D501+D470+D377)</f>
        <v>7200</v>
      </c>
      <c r="E536" s="451">
        <f>SUM(D536/C536)</f>
        <v>0.4793289394847214</v>
      </c>
    </row>
    <row r="537" spans="1:5" ht="12.75" thickBot="1">
      <c r="A537" s="436"/>
      <c r="B537" s="452" t="s">
        <v>467</v>
      </c>
      <c r="C537" s="453">
        <f>SUM(C528+C531+C532+C533+C536)</f>
        <v>439719</v>
      </c>
      <c r="D537" s="453">
        <f>SUM(D528+D531+D532+D533+D536+D534)</f>
        <v>460038</v>
      </c>
      <c r="E537" s="454">
        <f>SUM(D537/C537)</f>
        <v>1.0462090562381885</v>
      </c>
    </row>
    <row r="538" spans="1:5" ht="13.5" thickBot="1">
      <c r="A538" s="436"/>
      <c r="B538" s="456" t="s">
        <v>74</v>
      </c>
      <c r="C538" s="457">
        <f>SUM(C537+C527)</f>
        <v>439719</v>
      </c>
      <c r="D538" s="457">
        <f>SUM(D537+D527)</f>
        <v>460038</v>
      </c>
      <c r="E538" s="454">
        <f>SUM(D538/C538)</f>
        <v>1.0462090562381885</v>
      </c>
    </row>
    <row r="539" spans="1:5" ht="12.75" thickBot="1">
      <c r="A539" s="436"/>
      <c r="B539" s="458" t="s">
        <v>75</v>
      </c>
      <c r="C539" s="459"/>
      <c r="D539" s="459"/>
      <c r="E539" s="460"/>
    </row>
    <row r="540" spans="1:5" ht="12">
      <c r="A540" s="436"/>
      <c r="B540" s="461" t="s">
        <v>271</v>
      </c>
      <c r="C540" s="462"/>
      <c r="D540" s="462">
        <f>SUM(D505+D474+D381)</f>
        <v>0</v>
      </c>
      <c r="E540" s="444"/>
    </row>
    <row r="541" spans="1:5" ht="12">
      <c r="A541" s="436"/>
      <c r="B541" s="463" t="s">
        <v>276</v>
      </c>
      <c r="C541" s="443">
        <f>SUM(C506+C475+C382)</f>
        <v>3214555</v>
      </c>
      <c r="D541" s="443">
        <f>SUM(D506+D475+D382)</f>
        <v>3262626</v>
      </c>
      <c r="E541" s="444">
        <f aca="true" t="shared" si="20" ref="E541:E547">SUM(D541/C541)</f>
        <v>1.0149541693951418</v>
      </c>
    </row>
    <row r="542" spans="1:5" ht="12.75" thickBot="1">
      <c r="A542" s="436"/>
      <c r="B542" s="464" t="s">
        <v>277</v>
      </c>
      <c r="C542" s="450">
        <f>SUM(C507+C476+C383)</f>
        <v>227530</v>
      </c>
      <c r="D542" s="450">
        <f>SUM(D507+D476+D383)</f>
        <v>277337</v>
      </c>
      <c r="E542" s="451">
        <f t="shared" si="20"/>
        <v>1.2189030018019602</v>
      </c>
    </row>
    <row r="543" spans="1:5" ht="13.5" thickBot="1">
      <c r="A543" s="436"/>
      <c r="B543" s="465" t="s">
        <v>67</v>
      </c>
      <c r="C543" s="466">
        <f>SUM(C541:C542)</f>
        <v>3442085</v>
      </c>
      <c r="D543" s="466">
        <f>SUM(D540:D542)</f>
        <v>3539963</v>
      </c>
      <c r="E543" s="454">
        <f t="shared" si="20"/>
        <v>1.028435671983696</v>
      </c>
    </row>
    <row r="544" spans="1:5" ht="14.25" thickBot="1">
      <c r="A544" s="436"/>
      <c r="B544" s="469" t="s">
        <v>85</v>
      </c>
      <c r="C544" s="470">
        <f>SUM(C538+C539+C543)</f>
        <v>3881804</v>
      </c>
      <c r="D544" s="470">
        <f>SUM(D538+D539+D543)</f>
        <v>4000001</v>
      </c>
      <c r="E544" s="454">
        <f t="shared" si="20"/>
        <v>1.0304489871204214</v>
      </c>
    </row>
    <row r="545" spans="1:5" ht="12">
      <c r="A545" s="436"/>
      <c r="B545" s="471" t="s">
        <v>439</v>
      </c>
      <c r="C545" s="443">
        <f aca="true" t="shared" si="21" ref="C545:D549">SUM(C510+C479+C386)</f>
        <v>1705990</v>
      </c>
      <c r="D545" s="443">
        <f>SUM(D510+D479+D386)</f>
        <v>1791250</v>
      </c>
      <c r="E545" s="444">
        <f t="shared" si="20"/>
        <v>1.0499768462886652</v>
      </c>
    </row>
    <row r="546" spans="1:5" ht="12">
      <c r="A546" s="436"/>
      <c r="B546" s="471" t="s">
        <v>440</v>
      </c>
      <c r="C546" s="443">
        <f t="shared" si="21"/>
        <v>483752</v>
      </c>
      <c r="D546" s="443">
        <f t="shared" si="21"/>
        <v>509229</v>
      </c>
      <c r="E546" s="444">
        <f t="shared" si="20"/>
        <v>1.052665415336784</v>
      </c>
    </row>
    <row r="547" spans="1:5" ht="12">
      <c r="A547" s="436"/>
      <c r="B547" s="471" t="s">
        <v>441</v>
      </c>
      <c r="C547" s="443">
        <f t="shared" si="21"/>
        <v>1671062</v>
      </c>
      <c r="D547" s="443">
        <f t="shared" si="21"/>
        <v>1662427</v>
      </c>
      <c r="E547" s="444">
        <f t="shared" si="20"/>
        <v>0.9948326273950339</v>
      </c>
    </row>
    <row r="548" spans="1:5" ht="12">
      <c r="A548" s="436"/>
      <c r="B548" s="472" t="s">
        <v>443</v>
      </c>
      <c r="C548" s="443">
        <f t="shared" si="21"/>
        <v>0</v>
      </c>
      <c r="D548" s="443">
        <f>SUM(D451)</f>
        <v>1300</v>
      </c>
      <c r="E548" s="444"/>
    </row>
    <row r="549" spans="1:5" ht="12.75" thickBot="1">
      <c r="A549" s="436"/>
      <c r="B549" s="473" t="s">
        <v>442</v>
      </c>
      <c r="C549" s="443">
        <f t="shared" si="21"/>
        <v>0</v>
      </c>
      <c r="D549" s="443">
        <f t="shared" si="21"/>
        <v>0</v>
      </c>
      <c r="E549" s="451"/>
    </row>
    <row r="550" spans="1:5" ht="12.75" thickBot="1">
      <c r="A550" s="436"/>
      <c r="B550" s="474" t="s">
        <v>66</v>
      </c>
      <c r="C550" s="453">
        <f>SUM(C545:C549)</f>
        <v>3860804</v>
      </c>
      <c r="D550" s="453">
        <f>SUM(D545:D549)</f>
        <v>3964206</v>
      </c>
      <c r="E550" s="454">
        <f>SUM(D550/C550)</f>
        <v>1.0267825043695562</v>
      </c>
    </row>
    <row r="551" spans="1:5" ht="12">
      <c r="A551" s="436"/>
      <c r="B551" s="471" t="s">
        <v>338</v>
      </c>
      <c r="C551" s="443"/>
      <c r="D551" s="443">
        <f>SUM(D392+D485+D519)</f>
        <v>35795</v>
      </c>
      <c r="E551" s="444"/>
    </row>
    <row r="552" spans="1:5" ht="12">
      <c r="A552" s="436"/>
      <c r="B552" s="471" t="s">
        <v>339</v>
      </c>
      <c r="C552" s="443">
        <f>SUM(C520+C486)</f>
        <v>21000</v>
      </c>
      <c r="D552" s="443">
        <f>SUM(D520+D486+D393)</f>
        <v>0</v>
      </c>
      <c r="E552" s="444">
        <f>SUM(D552/C552)</f>
        <v>0</v>
      </c>
    </row>
    <row r="553" spans="1:5" ht="12.75" thickBot="1">
      <c r="A553" s="436"/>
      <c r="B553" s="473" t="s">
        <v>450</v>
      </c>
      <c r="C553" s="450"/>
      <c r="D553" s="450"/>
      <c r="E553" s="451"/>
    </row>
    <row r="554" spans="1:5" ht="12.75" thickBot="1">
      <c r="A554" s="436"/>
      <c r="B554" s="475" t="s">
        <v>73</v>
      </c>
      <c r="C554" s="453">
        <f>SUM(C552)</f>
        <v>21000</v>
      </c>
      <c r="D554" s="453">
        <f>SUM(D551:D553)</f>
        <v>35795</v>
      </c>
      <c r="E554" s="454">
        <f>SUM(D554/C554)</f>
        <v>1.7045238095238096</v>
      </c>
    </row>
    <row r="555" spans="1:5" ht="14.25" thickBot="1">
      <c r="A555" s="433"/>
      <c r="B555" s="478" t="s">
        <v>142</v>
      </c>
      <c r="C555" s="470">
        <f>SUM(C550+C552)</f>
        <v>3881804</v>
      </c>
      <c r="D555" s="470">
        <f>SUM(D550+D554)</f>
        <v>4000001</v>
      </c>
      <c r="E555" s="454">
        <f>SUM(D555/C555)</f>
        <v>1.0304489871204214</v>
      </c>
    </row>
  </sheetData>
  <sheetProtection/>
  <mergeCells count="7">
    <mergeCell ref="A2:E2"/>
    <mergeCell ref="D5:D7"/>
    <mergeCell ref="E5:E7"/>
    <mergeCell ref="A1:E1"/>
    <mergeCell ref="C5:C7"/>
    <mergeCell ref="B5:B7"/>
    <mergeCell ref="A5:A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PageLayoutView="0" workbookViewId="0" topLeftCell="A1">
      <selection activeCell="D56" sqref="D56"/>
    </sheetView>
  </sheetViews>
  <sheetFormatPr defaultColWidth="9.125" defaultRowHeight="12.75"/>
  <cols>
    <col min="1" max="1" width="6.875" style="493" customWidth="1"/>
    <col min="2" max="2" width="50.125" style="490" customWidth="1"/>
    <col min="3" max="4" width="13.75390625" style="490" customWidth="1"/>
    <col min="5" max="5" width="8.75390625" style="490" customWidth="1"/>
    <col min="6" max="16384" width="9.125" style="490" customWidth="1"/>
  </cols>
  <sheetData>
    <row r="1" spans="1:5" ht="12">
      <c r="A1" s="1111" t="s">
        <v>427</v>
      </c>
      <c r="B1" s="1112"/>
      <c r="C1" s="1113"/>
      <c r="D1" s="1113"/>
      <c r="E1" s="1113"/>
    </row>
    <row r="2" spans="1:5" ht="12.75">
      <c r="A2" s="1111" t="s">
        <v>518</v>
      </c>
      <c r="B2" s="1112"/>
      <c r="C2" s="1113"/>
      <c r="D2" s="1113"/>
      <c r="E2" s="1113"/>
    </row>
    <row r="3" spans="1:2" s="492" customFormat="1" ht="11.25" customHeight="1">
      <c r="A3" s="491"/>
      <c r="B3" s="491"/>
    </row>
    <row r="4" spans="3:5" ht="11.25" customHeight="1">
      <c r="C4" s="494"/>
      <c r="D4" s="494"/>
      <c r="E4" s="494" t="s">
        <v>247</v>
      </c>
    </row>
    <row r="5" spans="1:5" s="497" customFormat="1" ht="11.25" customHeight="1">
      <c r="A5" s="495"/>
      <c r="B5" s="496"/>
      <c r="C5" s="1099" t="s">
        <v>58</v>
      </c>
      <c r="D5" s="1099" t="s">
        <v>539</v>
      </c>
      <c r="E5" s="1109" t="s">
        <v>939</v>
      </c>
    </row>
    <row r="6" spans="1:5" s="497" customFormat="1" ht="12" customHeight="1">
      <c r="A6" s="498" t="s">
        <v>377</v>
      </c>
      <c r="B6" s="499" t="s">
        <v>391</v>
      </c>
      <c r="C6" s="1100"/>
      <c r="D6" s="1100"/>
      <c r="E6" s="1109"/>
    </row>
    <row r="7" spans="1:5" s="497" customFormat="1" ht="12.75" customHeight="1" thickBot="1">
      <c r="A7" s="500"/>
      <c r="B7" s="501"/>
      <c r="C7" s="1114"/>
      <c r="D7" s="1114"/>
      <c r="E7" s="1110"/>
    </row>
    <row r="8" spans="1:5" s="497" customFormat="1" ht="12" customHeight="1">
      <c r="A8" s="502" t="s">
        <v>220</v>
      </c>
      <c r="B8" s="503" t="s">
        <v>221</v>
      </c>
      <c r="C8" s="504" t="s">
        <v>222</v>
      </c>
      <c r="D8" s="504" t="s">
        <v>223</v>
      </c>
      <c r="E8" s="504" t="s">
        <v>224</v>
      </c>
    </row>
    <row r="9" spans="1:5" ht="12" customHeight="1">
      <c r="A9" s="495">
        <v>3010</v>
      </c>
      <c r="B9" s="505" t="s">
        <v>50</v>
      </c>
      <c r="C9" s="506">
        <f>SUM(C19)</f>
        <v>10533</v>
      </c>
      <c r="D9" s="506">
        <f>SUM(D19)</f>
        <v>10800</v>
      </c>
      <c r="E9" s="507">
        <f>SUM(D9/C9)</f>
        <v>1.0253489034463117</v>
      </c>
    </row>
    <row r="10" spans="1:5" ht="12" customHeight="1">
      <c r="A10" s="88">
        <v>3011</v>
      </c>
      <c r="B10" s="508" t="s">
        <v>146</v>
      </c>
      <c r="C10" s="506"/>
      <c r="D10" s="506"/>
      <c r="E10" s="507"/>
    </row>
    <row r="11" spans="1:5" ht="12" customHeight="1">
      <c r="A11" s="509"/>
      <c r="B11" s="510" t="s">
        <v>147</v>
      </c>
      <c r="C11" s="411">
        <v>3100</v>
      </c>
      <c r="D11" s="411">
        <v>3100</v>
      </c>
      <c r="E11" s="1016">
        <f aca="true" t="shared" si="0" ref="E11:E65">SUM(D11/C11)</f>
        <v>1</v>
      </c>
    </row>
    <row r="12" spans="1:5" ht="12" customHeight="1">
      <c r="A12" s="509"/>
      <c r="B12" s="220" t="s">
        <v>401</v>
      </c>
      <c r="C12" s="411">
        <v>900</v>
      </c>
      <c r="D12" s="411">
        <v>900</v>
      </c>
      <c r="E12" s="1016">
        <f t="shared" si="0"/>
        <v>1</v>
      </c>
    </row>
    <row r="13" spans="1:5" ht="12" customHeight="1">
      <c r="A13" s="404"/>
      <c r="B13" s="511" t="s">
        <v>383</v>
      </c>
      <c r="C13" s="411">
        <v>4533</v>
      </c>
      <c r="D13" s="411">
        <v>4800</v>
      </c>
      <c r="E13" s="1016">
        <f t="shared" si="0"/>
        <v>1.0589013898080741</v>
      </c>
    </row>
    <row r="14" spans="1:5" ht="12" customHeight="1">
      <c r="A14" s="509"/>
      <c r="B14" s="412" t="s">
        <v>154</v>
      </c>
      <c r="C14" s="411"/>
      <c r="D14" s="411"/>
      <c r="E14" s="1016"/>
    </row>
    <row r="15" spans="1:5" ht="12" customHeight="1">
      <c r="A15" s="509"/>
      <c r="B15" s="220" t="s">
        <v>393</v>
      </c>
      <c r="C15" s="512"/>
      <c r="D15" s="512"/>
      <c r="E15" s="1016"/>
    </row>
    <row r="16" spans="1:5" ht="12" customHeight="1">
      <c r="A16" s="404"/>
      <c r="B16" s="510" t="s">
        <v>340</v>
      </c>
      <c r="C16" s="411">
        <v>1500</v>
      </c>
      <c r="D16" s="411">
        <v>1500</v>
      </c>
      <c r="E16" s="1016">
        <f t="shared" si="0"/>
        <v>1</v>
      </c>
    </row>
    <row r="17" spans="1:5" ht="12" customHeight="1">
      <c r="A17" s="404"/>
      <c r="B17" s="87" t="s">
        <v>341</v>
      </c>
      <c r="C17" s="512">
        <v>500</v>
      </c>
      <c r="D17" s="512">
        <v>500</v>
      </c>
      <c r="E17" s="1016">
        <f t="shared" si="0"/>
        <v>1</v>
      </c>
    </row>
    <row r="18" spans="1:5" ht="12" customHeight="1" thickBot="1">
      <c r="A18" s="509"/>
      <c r="B18" s="513" t="s">
        <v>143</v>
      </c>
      <c r="C18" s="514"/>
      <c r="D18" s="514"/>
      <c r="E18" s="1025"/>
    </row>
    <row r="19" spans="1:5" ht="12" customHeight="1" thickBot="1">
      <c r="A19" s="500"/>
      <c r="B19" s="515" t="s">
        <v>375</v>
      </c>
      <c r="C19" s="516">
        <f>SUM(C11:C18)</f>
        <v>10533</v>
      </c>
      <c r="D19" s="516">
        <f>SUM(D11:D18)</f>
        <v>10800</v>
      </c>
      <c r="E19" s="1026">
        <f t="shared" si="0"/>
        <v>1.0253489034463117</v>
      </c>
    </row>
    <row r="20" spans="1:5" s="497" customFormat="1" ht="12" customHeight="1">
      <c r="A20" s="517">
        <v>3020</v>
      </c>
      <c r="B20" s="276" t="s">
        <v>110</v>
      </c>
      <c r="C20" s="518">
        <f>SUM(C30+C50)</f>
        <v>1701940</v>
      </c>
      <c r="D20" s="518">
        <f>SUM(D30+D50)</f>
        <v>1714141</v>
      </c>
      <c r="E20" s="1024">
        <f t="shared" si="0"/>
        <v>1.007168877868785</v>
      </c>
    </row>
    <row r="21" spans="1:5" s="497" customFormat="1" ht="12" customHeight="1">
      <c r="A21" s="498">
        <v>3021</v>
      </c>
      <c r="B21" s="519" t="s">
        <v>148</v>
      </c>
      <c r="C21" s="506"/>
      <c r="D21" s="506"/>
      <c r="E21" s="507"/>
    </row>
    <row r="22" spans="1:5" ht="12" customHeight="1">
      <c r="A22" s="509"/>
      <c r="B22" s="510" t="s">
        <v>147</v>
      </c>
      <c r="C22" s="411">
        <v>921803</v>
      </c>
      <c r="D22" s="411">
        <v>951803</v>
      </c>
      <c r="E22" s="1016">
        <f t="shared" si="0"/>
        <v>1.0325449146943544</v>
      </c>
    </row>
    <row r="23" spans="1:5" ht="12" customHeight="1">
      <c r="A23" s="509"/>
      <c r="B23" s="220" t="s">
        <v>401</v>
      </c>
      <c r="C23" s="411">
        <v>257599</v>
      </c>
      <c r="D23" s="411">
        <v>278892</v>
      </c>
      <c r="E23" s="1016">
        <f t="shared" si="0"/>
        <v>1.082659482373767</v>
      </c>
    </row>
    <row r="24" spans="1:5" ht="12" customHeight="1">
      <c r="A24" s="404"/>
      <c r="B24" s="511" t="s">
        <v>383</v>
      </c>
      <c r="C24" s="411">
        <v>301293</v>
      </c>
      <c r="D24" s="411">
        <v>250000</v>
      </c>
      <c r="E24" s="1016">
        <f t="shared" si="0"/>
        <v>0.8297570803171663</v>
      </c>
    </row>
    <row r="25" spans="1:5" ht="12" customHeight="1">
      <c r="A25" s="509"/>
      <c r="B25" s="412" t="s">
        <v>154</v>
      </c>
      <c r="C25" s="411"/>
      <c r="D25" s="411"/>
      <c r="E25" s="1016"/>
    </row>
    <row r="26" spans="1:5" ht="12" customHeight="1">
      <c r="A26" s="509"/>
      <c r="B26" s="220" t="s">
        <v>393</v>
      </c>
      <c r="C26" s="411"/>
      <c r="D26" s="411"/>
      <c r="E26" s="1016"/>
    </row>
    <row r="27" spans="1:5" ht="12" customHeight="1">
      <c r="A27" s="404"/>
      <c r="B27" s="510" t="s">
        <v>340</v>
      </c>
      <c r="C27" s="512">
        <v>96700</v>
      </c>
      <c r="D27" s="512">
        <v>70000</v>
      </c>
      <c r="E27" s="1016">
        <f t="shared" si="0"/>
        <v>0.7238883143743536</v>
      </c>
    </row>
    <row r="28" spans="1:5" ht="12" customHeight="1">
      <c r="A28" s="404"/>
      <c r="B28" s="87" t="s">
        <v>341</v>
      </c>
      <c r="C28" s="512"/>
      <c r="D28" s="512">
        <v>40000</v>
      </c>
      <c r="E28" s="507"/>
    </row>
    <row r="29" spans="1:5" ht="12" customHeight="1" thickBot="1">
      <c r="A29" s="509"/>
      <c r="B29" s="513" t="s">
        <v>143</v>
      </c>
      <c r="C29" s="514"/>
      <c r="D29" s="514"/>
      <c r="E29" s="1025"/>
    </row>
    <row r="30" spans="1:5" ht="12" customHeight="1" thickBot="1">
      <c r="A30" s="500"/>
      <c r="B30" s="515" t="s">
        <v>375</v>
      </c>
      <c r="C30" s="516">
        <f>SUM(C22:C29)</f>
        <v>1577395</v>
      </c>
      <c r="D30" s="516">
        <f>SUM(D22:D29)</f>
        <v>1590695</v>
      </c>
      <c r="E30" s="1026">
        <f t="shared" si="0"/>
        <v>1.0084316230240364</v>
      </c>
    </row>
    <row r="31" spans="1:5" ht="12" customHeight="1">
      <c r="A31" s="498">
        <v>3024</v>
      </c>
      <c r="B31" s="520" t="s">
        <v>77</v>
      </c>
      <c r="C31" s="518"/>
      <c r="D31" s="506"/>
      <c r="E31" s="1024"/>
    </row>
    <row r="32" spans="1:5" ht="12" customHeight="1">
      <c r="A32" s="498"/>
      <c r="B32" s="510" t="s">
        <v>147</v>
      </c>
      <c r="C32" s="411">
        <v>60000</v>
      </c>
      <c r="D32" s="411"/>
      <c r="E32" s="507">
        <f t="shared" si="0"/>
        <v>0</v>
      </c>
    </row>
    <row r="33" spans="1:5" ht="12" customHeight="1">
      <c r="A33" s="498"/>
      <c r="B33" s="220" t="s">
        <v>401</v>
      </c>
      <c r="C33" s="411">
        <v>16000</v>
      </c>
      <c r="D33" s="411"/>
      <c r="E33" s="507">
        <f t="shared" si="0"/>
        <v>0</v>
      </c>
    </row>
    <row r="34" spans="1:5" ht="12" customHeight="1">
      <c r="A34" s="498"/>
      <c r="B34" s="511" t="s">
        <v>383</v>
      </c>
      <c r="C34" s="411">
        <v>30000</v>
      </c>
      <c r="D34" s="411"/>
      <c r="E34" s="507">
        <f t="shared" si="0"/>
        <v>0</v>
      </c>
    </row>
    <row r="35" spans="1:5" ht="12" customHeight="1">
      <c r="A35" s="498"/>
      <c r="B35" s="412" t="s">
        <v>154</v>
      </c>
      <c r="C35" s="411"/>
      <c r="D35" s="411"/>
      <c r="E35" s="507"/>
    </row>
    <row r="36" spans="1:5" ht="12" customHeight="1">
      <c r="A36" s="498"/>
      <c r="B36" s="220" t="s">
        <v>393</v>
      </c>
      <c r="C36" s="411"/>
      <c r="D36" s="411"/>
      <c r="E36" s="507"/>
    </row>
    <row r="37" spans="1:5" ht="12" customHeight="1">
      <c r="A37" s="498"/>
      <c r="B37" s="510" t="s">
        <v>340</v>
      </c>
      <c r="C37" s="512"/>
      <c r="D37" s="512"/>
      <c r="E37" s="507"/>
    </row>
    <row r="38" spans="1:5" ht="12" customHeight="1">
      <c r="A38" s="498"/>
      <c r="B38" s="87" t="s">
        <v>341</v>
      </c>
      <c r="C38" s="512"/>
      <c r="D38" s="512"/>
      <c r="E38" s="507"/>
    </row>
    <row r="39" spans="1:5" ht="12" customHeight="1" thickBot="1">
      <c r="A39" s="498"/>
      <c r="B39" s="513" t="s">
        <v>143</v>
      </c>
      <c r="C39" s="514"/>
      <c r="D39" s="514"/>
      <c r="E39" s="1025"/>
    </row>
    <row r="40" spans="1:5" ht="12" customHeight="1" thickBot="1">
      <c r="A40" s="521"/>
      <c r="B40" s="515" t="s">
        <v>375</v>
      </c>
      <c r="C40" s="516">
        <f>SUM(C32:C39)</f>
        <v>106000</v>
      </c>
      <c r="D40" s="516">
        <f>SUM(D32:D39)</f>
        <v>0</v>
      </c>
      <c r="E40" s="1026">
        <f t="shared" si="0"/>
        <v>0</v>
      </c>
    </row>
    <row r="41" spans="1:5" ht="12" customHeight="1">
      <c r="A41" s="522">
        <v>3026</v>
      </c>
      <c r="B41" s="523" t="s">
        <v>397</v>
      </c>
      <c r="C41" s="506"/>
      <c r="D41" s="506"/>
      <c r="E41" s="1024"/>
    </row>
    <row r="42" spans="1:5" ht="12" customHeight="1">
      <c r="A42" s="88"/>
      <c r="B42" s="510" t="s">
        <v>147</v>
      </c>
      <c r="C42" s="411"/>
      <c r="D42" s="411"/>
      <c r="E42" s="507"/>
    </row>
    <row r="43" spans="1:5" ht="12" customHeight="1">
      <c r="A43" s="88"/>
      <c r="B43" s="220" t="s">
        <v>401</v>
      </c>
      <c r="C43" s="411"/>
      <c r="D43" s="411"/>
      <c r="E43" s="507"/>
    </row>
    <row r="44" spans="1:5" ht="12" customHeight="1">
      <c r="A44" s="88"/>
      <c r="B44" s="511" t="s">
        <v>383</v>
      </c>
      <c r="C44" s="411">
        <v>60645</v>
      </c>
      <c r="D44" s="411">
        <v>68146</v>
      </c>
      <c r="E44" s="1016">
        <f t="shared" si="0"/>
        <v>1.1236870310825295</v>
      </c>
    </row>
    <row r="45" spans="1:5" ht="12" customHeight="1">
      <c r="A45" s="88"/>
      <c r="B45" s="412" t="s">
        <v>154</v>
      </c>
      <c r="C45" s="524"/>
      <c r="D45" s="524"/>
      <c r="E45" s="1016"/>
    </row>
    <row r="46" spans="1:5" ht="12" customHeight="1">
      <c r="A46" s="88"/>
      <c r="B46" s="220" t="s">
        <v>393</v>
      </c>
      <c r="C46" s="525"/>
      <c r="D46" s="525"/>
      <c r="E46" s="1016"/>
    </row>
    <row r="47" spans="1:5" ht="12" customHeight="1">
      <c r="A47" s="88"/>
      <c r="B47" s="510" t="s">
        <v>340</v>
      </c>
      <c r="C47" s="526">
        <v>63900</v>
      </c>
      <c r="D47" s="526">
        <v>55300</v>
      </c>
      <c r="E47" s="1016">
        <f t="shared" si="0"/>
        <v>0.865414710485133</v>
      </c>
    </row>
    <row r="48" spans="1:5" ht="12" customHeight="1">
      <c r="A48" s="88"/>
      <c r="B48" s="87" t="s">
        <v>341</v>
      </c>
      <c r="C48" s="526"/>
      <c r="D48" s="526"/>
      <c r="E48" s="507"/>
    </row>
    <row r="49" spans="1:5" ht="12" customHeight="1" thickBot="1">
      <c r="A49" s="88"/>
      <c r="B49" s="513" t="s">
        <v>143</v>
      </c>
      <c r="C49" s="527"/>
      <c r="D49" s="527"/>
      <c r="E49" s="1025"/>
    </row>
    <row r="50" spans="1:5" ht="12" customHeight="1" thickBot="1">
      <c r="A50" s="521"/>
      <c r="B50" s="515" t="s">
        <v>375</v>
      </c>
      <c r="C50" s="516">
        <f>SUM(C41:C47)</f>
        <v>124545</v>
      </c>
      <c r="D50" s="516">
        <f>SUM(D41:D47)</f>
        <v>123446</v>
      </c>
      <c r="E50" s="1026">
        <f t="shared" si="0"/>
        <v>0.9911758802039423</v>
      </c>
    </row>
    <row r="51" spans="1:5" ht="12" customHeight="1">
      <c r="A51" s="498">
        <v>3000</v>
      </c>
      <c r="B51" s="528" t="s">
        <v>150</v>
      </c>
      <c r="C51" s="411"/>
      <c r="D51" s="411"/>
      <c r="E51" s="1024"/>
    </row>
    <row r="52" spans="1:5" ht="12" customHeight="1">
      <c r="A52" s="498"/>
      <c r="B52" s="529" t="s">
        <v>78</v>
      </c>
      <c r="C52" s="411"/>
      <c r="D52" s="411"/>
      <c r="E52" s="507"/>
    </row>
    <row r="53" spans="1:5" ht="12" customHeight="1">
      <c r="A53" s="509"/>
      <c r="B53" s="510" t="s">
        <v>147</v>
      </c>
      <c r="C53" s="411">
        <f>SUM(C22+C11+C32)</f>
        <v>984903</v>
      </c>
      <c r="D53" s="411">
        <f>SUM(D22+D11+D32)</f>
        <v>954903</v>
      </c>
      <c r="E53" s="1016">
        <f t="shared" si="0"/>
        <v>0.9695401476084446</v>
      </c>
    </row>
    <row r="54" spans="1:5" ht="12" customHeight="1">
      <c r="A54" s="509"/>
      <c r="B54" s="220" t="s">
        <v>401</v>
      </c>
      <c r="C54" s="411">
        <f>SUM(C23+C12+C33)</f>
        <v>274499</v>
      </c>
      <c r="D54" s="411">
        <f>SUM(D23+D12+D33)</f>
        <v>279792</v>
      </c>
      <c r="E54" s="1016">
        <f t="shared" si="0"/>
        <v>1.0192824017573834</v>
      </c>
    </row>
    <row r="55" spans="1:5" ht="12" customHeight="1">
      <c r="A55" s="404"/>
      <c r="B55" s="412" t="s">
        <v>398</v>
      </c>
      <c r="C55" s="411">
        <f>SUM(C24+C13+C44+C34)</f>
        <v>396471</v>
      </c>
      <c r="D55" s="411">
        <f>SUM(D24+D13+D44+D34)</f>
        <v>322946</v>
      </c>
      <c r="E55" s="1016">
        <f t="shared" si="0"/>
        <v>0.814551379546045</v>
      </c>
    </row>
    <row r="56" spans="1:5" ht="12" customHeight="1">
      <c r="A56" s="509"/>
      <c r="B56" s="412" t="s">
        <v>154</v>
      </c>
      <c r="C56" s="411">
        <f>SUM(C14)</f>
        <v>0</v>
      </c>
      <c r="D56" s="411">
        <f>SUM(D14)</f>
        <v>0</v>
      </c>
      <c r="E56" s="507"/>
    </row>
    <row r="57" spans="1:5" ht="12" customHeight="1">
      <c r="A57" s="509"/>
      <c r="B57" s="220" t="s">
        <v>393</v>
      </c>
      <c r="C57" s="411">
        <f>SUM(C25+C15)</f>
        <v>0</v>
      </c>
      <c r="D57" s="411">
        <f>SUM(D25+D15)</f>
        <v>0</v>
      </c>
      <c r="E57" s="507"/>
    </row>
    <row r="58" spans="1:5" ht="12" customHeight="1">
      <c r="A58" s="509"/>
      <c r="B58" s="422" t="s">
        <v>66</v>
      </c>
      <c r="C58" s="530">
        <f>SUM(C53:C57)</f>
        <v>1655873</v>
      </c>
      <c r="D58" s="530">
        <f>SUM(D53:D57)</f>
        <v>1557641</v>
      </c>
      <c r="E58" s="507">
        <f t="shared" si="0"/>
        <v>0.9406766098607804</v>
      </c>
    </row>
    <row r="59" spans="1:5" ht="12" customHeight="1">
      <c r="A59" s="509"/>
      <c r="B59" s="531" t="s">
        <v>79</v>
      </c>
      <c r="C59" s="411"/>
      <c r="D59" s="411"/>
      <c r="E59" s="507"/>
    </row>
    <row r="60" spans="1:5" ht="12" customHeight="1">
      <c r="A60" s="509"/>
      <c r="B60" s="510" t="s">
        <v>342</v>
      </c>
      <c r="C60" s="411">
        <f>SUM(C28+C17)</f>
        <v>500</v>
      </c>
      <c r="D60" s="411">
        <f>SUM(D28+D17)</f>
        <v>40500</v>
      </c>
      <c r="E60" s="1016">
        <f t="shared" si="0"/>
        <v>81</v>
      </c>
    </row>
    <row r="61" spans="1:5" ht="12" customHeight="1">
      <c r="A61" s="509"/>
      <c r="B61" s="87" t="s">
        <v>536</v>
      </c>
      <c r="C61" s="411">
        <f>SUM(C27+C16+C47)</f>
        <v>162100</v>
      </c>
      <c r="D61" s="411">
        <f>SUM(D27+D16+D47+D37)</f>
        <v>126800</v>
      </c>
      <c r="E61" s="1016">
        <f t="shared" si="0"/>
        <v>0.7822331893892659</v>
      </c>
    </row>
    <row r="62" spans="1:5" ht="12" customHeight="1">
      <c r="A62" s="509"/>
      <c r="B62" s="412" t="s">
        <v>343</v>
      </c>
      <c r="C62" s="411"/>
      <c r="D62" s="411"/>
      <c r="E62" s="507"/>
    </row>
    <row r="63" spans="1:5" ht="12" customHeight="1" thickBot="1">
      <c r="A63" s="509"/>
      <c r="B63" s="422" t="s">
        <v>80</v>
      </c>
      <c r="C63" s="530">
        <f>SUM(C60:C62)</f>
        <v>162600</v>
      </c>
      <c r="D63" s="530">
        <f>SUM(D60:D62)</f>
        <v>167300</v>
      </c>
      <c r="E63" s="1025">
        <f t="shared" si="0"/>
        <v>1.0289052890528905</v>
      </c>
    </row>
    <row r="64" spans="1:5" ht="12" customHeight="1" thickBot="1">
      <c r="A64" s="500"/>
      <c r="B64" s="515" t="s">
        <v>347</v>
      </c>
      <c r="C64" s="516">
        <f>SUM(C58+C63)</f>
        <v>1818473</v>
      </c>
      <c r="D64" s="516">
        <f>SUM(D58+D63)</f>
        <v>1724941</v>
      </c>
      <c r="E64" s="1026">
        <f t="shared" si="0"/>
        <v>0.9485656372132003</v>
      </c>
    </row>
    <row r="65" spans="1:5" ht="12" thickBot="1">
      <c r="A65" s="532"/>
      <c r="B65" s="533" t="s">
        <v>97</v>
      </c>
      <c r="C65" s="534">
        <f>SUM(C64)</f>
        <v>1818473</v>
      </c>
      <c r="D65" s="534">
        <f>SUM(D64)</f>
        <v>1724941</v>
      </c>
      <c r="E65" s="1026">
        <f t="shared" si="0"/>
        <v>0.9485656372132003</v>
      </c>
    </row>
    <row r="67" spans="3:4" ht="11.25">
      <c r="C67" s="535"/>
      <c r="D67" s="535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1">
      <selection activeCell="B38" sqref="B38"/>
    </sheetView>
  </sheetViews>
  <sheetFormatPr defaultColWidth="9.125" defaultRowHeight="12.75"/>
  <cols>
    <col min="1" max="1" width="9.125" style="536" customWidth="1"/>
    <col min="2" max="2" width="60.00390625" style="536" customWidth="1"/>
    <col min="3" max="4" width="10.875" style="536" customWidth="1"/>
    <col min="5" max="5" width="9.50390625" style="536" customWidth="1"/>
    <col min="6" max="16384" width="9.125" style="536" customWidth="1"/>
  </cols>
  <sheetData>
    <row r="2" spans="1:5" ht="13.5">
      <c r="A2" s="1120" t="s">
        <v>425</v>
      </c>
      <c r="B2" s="1113"/>
      <c r="C2" s="1113"/>
      <c r="D2" s="1113"/>
      <c r="E2" s="1113"/>
    </row>
    <row r="3" spans="1:5" ht="12">
      <c r="A3" s="1119" t="s">
        <v>517</v>
      </c>
      <c r="B3" s="1113"/>
      <c r="C3" s="1113"/>
      <c r="D3" s="1113"/>
      <c r="E3" s="1113"/>
    </row>
    <row r="4" ht="12.75">
      <c r="B4" s="537"/>
    </row>
    <row r="5" ht="12.75">
      <c r="B5" s="537"/>
    </row>
    <row r="6" spans="3:5" ht="12.75">
      <c r="C6" s="538"/>
      <c r="D6" s="538"/>
      <c r="E6" s="538" t="s">
        <v>247</v>
      </c>
    </row>
    <row r="7" spans="1:5" ht="12.75" customHeight="1">
      <c r="A7" s="539"/>
      <c r="B7" s="540" t="s">
        <v>219</v>
      </c>
      <c r="C7" s="1099" t="s">
        <v>58</v>
      </c>
      <c r="D7" s="1099" t="s">
        <v>528</v>
      </c>
      <c r="E7" s="1116" t="s">
        <v>898</v>
      </c>
    </row>
    <row r="8" spans="1:5" ht="12">
      <c r="A8" s="541"/>
      <c r="B8" s="542" t="s">
        <v>378</v>
      </c>
      <c r="C8" s="1115"/>
      <c r="D8" s="1115"/>
      <c r="E8" s="1117"/>
    </row>
    <row r="9" spans="1:5" ht="12.75" thickBot="1">
      <c r="A9" s="543"/>
      <c r="B9" s="544"/>
      <c r="C9" s="1121"/>
      <c r="D9" s="1114"/>
      <c r="E9" s="1118"/>
    </row>
    <row r="10" spans="1:5" ht="12.75" thickBot="1">
      <c r="A10" s="545" t="s">
        <v>220</v>
      </c>
      <c r="B10" s="544" t="s">
        <v>221</v>
      </c>
      <c r="C10" s="546" t="s">
        <v>222</v>
      </c>
      <c r="D10" s="546" t="s">
        <v>223</v>
      </c>
      <c r="E10" s="546" t="s">
        <v>224</v>
      </c>
    </row>
    <row r="11" spans="1:5" ht="15" customHeight="1">
      <c r="A11" s="547">
        <v>3030</v>
      </c>
      <c r="B11" s="548" t="s">
        <v>86</v>
      </c>
      <c r="C11" s="549"/>
      <c r="D11" s="549"/>
      <c r="E11" s="550"/>
    </row>
    <row r="12" spans="1:5" ht="15" customHeight="1">
      <c r="A12" s="547"/>
      <c r="B12" s="438" t="s">
        <v>260</v>
      </c>
      <c r="C12" s="549"/>
      <c r="D12" s="549"/>
      <c r="E12" s="541"/>
    </row>
    <row r="13" spans="1:5" ht="15" customHeight="1" thickBot="1">
      <c r="A13" s="547"/>
      <c r="B13" s="439" t="s">
        <v>261</v>
      </c>
      <c r="C13" s="546"/>
      <c r="D13" s="551"/>
      <c r="E13" s="786"/>
    </row>
    <row r="14" spans="1:5" ht="15" customHeight="1" thickBot="1">
      <c r="A14" s="552"/>
      <c r="B14" s="441" t="s">
        <v>279</v>
      </c>
      <c r="C14" s="553"/>
      <c r="D14" s="558"/>
      <c r="E14" s="786"/>
    </row>
    <row r="15" spans="1:5" ht="15" customHeight="1">
      <c r="A15" s="547"/>
      <c r="B15" s="438" t="s">
        <v>263</v>
      </c>
      <c r="C15" s="555">
        <f>SUM(C16)</f>
        <v>2000</v>
      </c>
      <c r="D15" s="555"/>
      <c r="E15" s="787"/>
    </row>
    <row r="16" spans="1:5" ht="15" customHeight="1">
      <c r="A16" s="547"/>
      <c r="B16" s="445" t="s">
        <v>264</v>
      </c>
      <c r="C16" s="556">
        <v>2000</v>
      </c>
      <c r="D16" s="556"/>
      <c r="E16" s="787"/>
    </row>
    <row r="17" spans="1:5" ht="15" customHeight="1">
      <c r="A17" s="547"/>
      <c r="B17" s="445" t="s">
        <v>265</v>
      </c>
      <c r="C17" s="555"/>
      <c r="D17" s="555"/>
      <c r="E17" s="787"/>
    </row>
    <row r="18" spans="1:5" ht="15" customHeight="1">
      <c r="A18" s="547"/>
      <c r="B18" s="447" t="s">
        <v>266</v>
      </c>
      <c r="C18" s="555"/>
      <c r="D18" s="555"/>
      <c r="E18" s="787"/>
    </row>
    <row r="19" spans="1:5" ht="15" customHeight="1">
      <c r="A19" s="547"/>
      <c r="B19" s="447" t="s">
        <v>267</v>
      </c>
      <c r="C19" s="555"/>
      <c r="D19" s="555"/>
      <c r="E19" s="787"/>
    </row>
    <row r="20" spans="1:5" ht="15" customHeight="1">
      <c r="A20" s="547"/>
      <c r="B20" s="447" t="s">
        <v>268</v>
      </c>
      <c r="C20" s="555"/>
      <c r="D20" s="556"/>
      <c r="E20" s="787"/>
    </row>
    <row r="21" spans="1:5" ht="15" customHeight="1">
      <c r="A21" s="547"/>
      <c r="B21" s="448" t="s">
        <v>269</v>
      </c>
      <c r="C21" s="555"/>
      <c r="D21" s="556"/>
      <c r="E21" s="787"/>
    </row>
    <row r="22" spans="1:5" ht="15" customHeight="1" thickBot="1">
      <c r="A22" s="557"/>
      <c r="B22" s="449" t="s">
        <v>270</v>
      </c>
      <c r="C22" s="558"/>
      <c r="D22" s="551"/>
      <c r="E22" s="786"/>
    </row>
    <row r="23" spans="1:5" ht="15" customHeight="1" thickBot="1">
      <c r="A23" s="552"/>
      <c r="B23" s="452" t="s">
        <v>467</v>
      </c>
      <c r="C23" s="558">
        <f>SUM(C16:C22)</f>
        <v>2000</v>
      </c>
      <c r="D23" s="558"/>
      <c r="E23" s="803"/>
    </row>
    <row r="24" spans="1:5" ht="15" customHeight="1" thickBot="1">
      <c r="A24" s="552"/>
      <c r="B24" s="456" t="s">
        <v>74</v>
      </c>
      <c r="C24" s="554">
        <f>SUM(C23)</f>
        <v>2000</v>
      </c>
      <c r="D24" s="558"/>
      <c r="E24" s="803"/>
    </row>
    <row r="25" spans="1:5" ht="15" customHeight="1" thickBot="1">
      <c r="A25" s="552"/>
      <c r="B25" s="458" t="s">
        <v>75</v>
      </c>
      <c r="C25" s="554"/>
      <c r="D25" s="558"/>
      <c r="E25" s="803"/>
    </row>
    <row r="26" spans="1:5" ht="15" customHeight="1">
      <c r="A26" s="547"/>
      <c r="B26" s="461" t="s">
        <v>271</v>
      </c>
      <c r="C26" s="555"/>
      <c r="D26" s="556"/>
      <c r="E26" s="787"/>
    </row>
    <row r="27" spans="1:5" ht="15" customHeight="1" thickBot="1">
      <c r="A27" s="547"/>
      <c r="B27" s="464" t="s">
        <v>276</v>
      </c>
      <c r="C27" s="551">
        <v>378982</v>
      </c>
      <c r="D27" s="551">
        <v>485420</v>
      </c>
      <c r="E27" s="786">
        <f>SUM(D27/C27)</f>
        <v>1.2808523887678043</v>
      </c>
    </row>
    <row r="28" spans="1:5" ht="15" customHeight="1" thickBot="1">
      <c r="A28" s="552"/>
      <c r="B28" s="465" t="s">
        <v>67</v>
      </c>
      <c r="C28" s="554">
        <f>SUM(C27)</f>
        <v>378982</v>
      </c>
      <c r="D28" s="554">
        <f>SUM(D26:D27)</f>
        <v>485420</v>
      </c>
      <c r="E28" s="804">
        <f>SUM(D28/C28)</f>
        <v>1.2808523887678043</v>
      </c>
    </row>
    <row r="29" spans="1:5" ht="15" customHeight="1">
      <c r="A29" s="547"/>
      <c r="B29" s="461" t="s">
        <v>271</v>
      </c>
      <c r="C29" s="555"/>
      <c r="D29" s="555"/>
      <c r="E29" s="787"/>
    </row>
    <row r="30" spans="1:5" ht="15" customHeight="1" thickBot="1">
      <c r="A30" s="547"/>
      <c r="B30" s="464" t="s">
        <v>276</v>
      </c>
      <c r="C30" s="551">
        <v>14000</v>
      </c>
      <c r="D30" s="551">
        <v>3000</v>
      </c>
      <c r="E30" s="786">
        <f>SUM(D30/C30)</f>
        <v>0.21428571428571427</v>
      </c>
    </row>
    <row r="31" spans="1:5" ht="15" customHeight="1" thickBot="1">
      <c r="A31" s="552"/>
      <c r="B31" s="465" t="s">
        <v>70</v>
      </c>
      <c r="C31" s="554">
        <f>SUM(C30)</f>
        <v>14000</v>
      </c>
      <c r="D31" s="554">
        <f>SUM(D30)</f>
        <v>3000</v>
      </c>
      <c r="E31" s="804">
        <f>SUM(D31/C31)</f>
        <v>0.21428571428571427</v>
      </c>
    </row>
    <row r="32" spans="1:5" ht="15" customHeight="1" thickBot="1">
      <c r="A32" s="547"/>
      <c r="B32" s="467" t="s">
        <v>529</v>
      </c>
      <c r="C32" s="554"/>
      <c r="D32" s="558"/>
      <c r="E32" s="803"/>
    </row>
    <row r="33" spans="1:5" ht="15" customHeight="1" thickBot="1">
      <c r="A33" s="552"/>
      <c r="B33" s="469" t="s">
        <v>85</v>
      </c>
      <c r="C33" s="558">
        <f>SUM(C31+C28+C24)</f>
        <v>394982</v>
      </c>
      <c r="D33" s="558">
        <f>SUM(D31+D28+D24)</f>
        <v>488420</v>
      </c>
      <c r="E33" s="804">
        <f>SUM(D33/C33)</f>
        <v>1.2365626788056165</v>
      </c>
    </row>
    <row r="34" spans="1:5" ht="15" customHeight="1">
      <c r="A34" s="547"/>
      <c r="B34" s="471" t="s">
        <v>439</v>
      </c>
      <c r="C34" s="556">
        <v>208450</v>
      </c>
      <c r="D34" s="556">
        <v>252138</v>
      </c>
      <c r="E34" s="787">
        <f>SUM(D34/C34)</f>
        <v>1.2095850323818662</v>
      </c>
    </row>
    <row r="35" spans="1:5" ht="15" customHeight="1">
      <c r="A35" s="547"/>
      <c r="B35" s="471" t="s">
        <v>440</v>
      </c>
      <c r="C35" s="556">
        <v>56282</v>
      </c>
      <c r="D35" s="556">
        <v>69554</v>
      </c>
      <c r="E35" s="787">
        <f>SUM(D35/C35)</f>
        <v>1.2358125155467112</v>
      </c>
    </row>
    <row r="36" spans="1:5" ht="15" customHeight="1">
      <c r="A36" s="547"/>
      <c r="B36" s="471" t="s">
        <v>441</v>
      </c>
      <c r="C36" s="556">
        <v>116250</v>
      </c>
      <c r="D36" s="556">
        <v>163728</v>
      </c>
      <c r="E36" s="787">
        <f>SUM(D36/C36)</f>
        <v>1.4084129032258064</v>
      </c>
    </row>
    <row r="37" spans="1:5" ht="15" customHeight="1">
      <c r="A37" s="547"/>
      <c r="B37" s="472" t="s">
        <v>443</v>
      </c>
      <c r="C37" s="555"/>
      <c r="D37" s="555"/>
      <c r="E37" s="787"/>
    </row>
    <row r="38" spans="1:5" ht="15" customHeight="1" thickBot="1">
      <c r="A38" s="1059"/>
      <c r="B38" s="473" t="s">
        <v>442</v>
      </c>
      <c r="C38" s="1062"/>
      <c r="D38" s="558"/>
      <c r="E38" s="786"/>
    </row>
    <row r="39" spans="1:5" ht="15" customHeight="1">
      <c r="A39" s="1056"/>
      <c r="B39" s="1061" t="s">
        <v>66</v>
      </c>
      <c r="C39" s="1057">
        <f>SUM(C34:C38)</f>
        <v>380982</v>
      </c>
      <c r="D39" s="555">
        <f>SUM(D34:D38)</f>
        <v>485420</v>
      </c>
      <c r="E39" s="1055">
        <f>SUM(D39/C39)</f>
        <v>1.274128436514061</v>
      </c>
    </row>
    <row r="40" spans="1:5" ht="15" customHeight="1">
      <c r="A40" s="1060"/>
      <c r="B40" s="1058" t="s">
        <v>1128</v>
      </c>
      <c r="C40" s="1057"/>
      <c r="D40" s="1070">
        <v>125000</v>
      </c>
      <c r="E40" s="1055"/>
    </row>
    <row r="41" spans="1:5" ht="15" customHeight="1" thickBot="1">
      <c r="A41" s="557"/>
      <c r="B41" s="1046" t="s">
        <v>1134</v>
      </c>
      <c r="C41" s="1063"/>
      <c r="D41" s="1071">
        <v>71000</v>
      </c>
      <c r="E41" s="788"/>
    </row>
    <row r="42" spans="1:5" ht="15.75" customHeight="1">
      <c r="A42" s="547"/>
      <c r="B42" s="471" t="s">
        <v>338</v>
      </c>
      <c r="C42" s="559">
        <v>14000</v>
      </c>
      <c r="D42" s="559">
        <v>3000</v>
      </c>
      <c r="E42" s="787">
        <f>SUM(D42/C42)</f>
        <v>0.21428571428571427</v>
      </c>
    </row>
    <row r="43" spans="1:5" ht="15" customHeight="1">
      <c r="A43" s="547"/>
      <c r="B43" s="471" t="s">
        <v>339</v>
      </c>
      <c r="C43" s="555"/>
      <c r="D43" s="555"/>
      <c r="E43" s="787"/>
    </row>
    <row r="44" spans="1:5" ht="15" customHeight="1" thickBot="1">
      <c r="A44" s="547"/>
      <c r="B44" s="473" t="s">
        <v>450</v>
      </c>
      <c r="C44" s="558"/>
      <c r="D44" s="558"/>
      <c r="E44" s="786"/>
    </row>
    <row r="45" spans="1:5" ht="15" customHeight="1" thickBot="1">
      <c r="A45" s="552"/>
      <c r="B45" s="475" t="s">
        <v>73</v>
      </c>
      <c r="C45" s="554">
        <f>SUM(C42:C44)</f>
        <v>14000</v>
      </c>
      <c r="D45" s="554">
        <f>SUM(D42:D44)</f>
        <v>3000</v>
      </c>
      <c r="E45" s="804">
        <f>SUM(D45/C45)</f>
        <v>0.21428571428571427</v>
      </c>
    </row>
    <row r="46" spans="1:5" ht="15" customHeight="1" thickBot="1">
      <c r="A46" s="557"/>
      <c r="B46" s="478" t="s">
        <v>142</v>
      </c>
      <c r="C46" s="554">
        <f>SUM(C45,C39)</f>
        <v>394982</v>
      </c>
      <c r="D46" s="554">
        <f>SUM(D45,D39)</f>
        <v>488420</v>
      </c>
      <c r="E46" s="788">
        <f>SUM(D46/C46)</f>
        <v>1.2365626788056165</v>
      </c>
    </row>
    <row r="49" ht="16.5" customHeight="1">
      <c r="B49" s="805"/>
    </row>
    <row r="50" ht="15" customHeight="1">
      <c r="B50" s="805"/>
    </row>
  </sheetData>
  <sheetProtection/>
  <mergeCells count="5">
    <mergeCell ref="D7:D9"/>
    <mergeCell ref="E7:E9"/>
    <mergeCell ref="A3:E3"/>
    <mergeCell ref="A2:E2"/>
    <mergeCell ref="C7:C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70"/>
  <sheetViews>
    <sheetView showZeros="0" view="pageBreakPreview" zoomScaleSheetLayoutView="100" zoomScalePageLayoutView="0" workbookViewId="0" topLeftCell="A720">
      <selection activeCell="D833" sqref="D833"/>
    </sheetView>
  </sheetViews>
  <sheetFormatPr defaultColWidth="9.125" defaultRowHeight="12.75"/>
  <cols>
    <col min="1" max="1" width="6.125" style="562" customWidth="1"/>
    <col min="2" max="2" width="50.875" style="490" customWidth="1"/>
    <col min="3" max="4" width="14.50390625" style="673" customWidth="1"/>
    <col min="5" max="5" width="9.50390625" style="673" customWidth="1"/>
    <col min="6" max="6" width="39.75390625" style="673" customWidth="1"/>
    <col min="7" max="7" width="11.50390625" style="673" customWidth="1"/>
    <col min="8" max="8" width="12.50390625" style="673" customWidth="1"/>
    <col min="9" max="16384" width="9.125" style="490" customWidth="1"/>
  </cols>
  <sheetData>
    <row r="1" spans="1:8" ht="12">
      <c r="A1" s="1122" t="s">
        <v>426</v>
      </c>
      <c r="B1" s="1123"/>
      <c r="C1" s="1123"/>
      <c r="D1" s="1123"/>
      <c r="E1" s="1123"/>
      <c r="F1" s="1123"/>
      <c r="G1" s="1123"/>
      <c r="H1" s="560"/>
    </row>
    <row r="2" spans="1:8" ht="12">
      <c r="A2" s="1124" t="s">
        <v>515</v>
      </c>
      <c r="B2" s="1125"/>
      <c r="C2" s="1125"/>
      <c r="D2" s="1125"/>
      <c r="E2" s="1125"/>
      <c r="F2" s="1125"/>
      <c r="G2" s="1125"/>
      <c r="H2" s="561"/>
    </row>
    <row r="3" spans="1:8" ht="12">
      <c r="A3" s="561"/>
      <c r="B3" s="561"/>
      <c r="C3" s="561"/>
      <c r="D3" s="561"/>
      <c r="E3" s="561"/>
      <c r="F3" s="561"/>
      <c r="G3" s="561"/>
      <c r="H3" s="561"/>
    </row>
    <row r="4" spans="3:11" ht="11.25">
      <c r="C4" s="563"/>
      <c r="D4" s="563"/>
      <c r="E4" s="563"/>
      <c r="F4" s="564" t="s">
        <v>247</v>
      </c>
      <c r="G4" s="565"/>
      <c r="H4" s="565"/>
      <c r="I4" s="566"/>
      <c r="J4" s="566"/>
      <c r="K4" s="566"/>
    </row>
    <row r="5" spans="1:6" s="497" customFormat="1" ht="12" customHeight="1">
      <c r="A5" s="495"/>
      <c r="B5" s="496"/>
      <c r="C5" s="1099" t="s">
        <v>60</v>
      </c>
      <c r="D5" s="1099" t="s">
        <v>516</v>
      </c>
      <c r="E5" s="1126" t="s">
        <v>899</v>
      </c>
      <c r="F5" s="567" t="s">
        <v>198</v>
      </c>
    </row>
    <row r="6" spans="1:6" s="497" customFormat="1" ht="12" customHeight="1">
      <c r="A6" s="498" t="s">
        <v>377</v>
      </c>
      <c r="B6" s="499" t="s">
        <v>391</v>
      </c>
      <c r="C6" s="1100"/>
      <c r="D6" s="1100"/>
      <c r="E6" s="1115"/>
      <c r="F6" s="88" t="s">
        <v>199</v>
      </c>
    </row>
    <row r="7" spans="1:6" s="497" customFormat="1" ht="12.75" customHeight="1" thickBot="1">
      <c r="A7" s="498"/>
      <c r="B7" s="501"/>
      <c r="C7" s="1114"/>
      <c r="D7" s="1114"/>
      <c r="E7" s="1121"/>
      <c r="F7" s="521"/>
    </row>
    <row r="8" spans="1:6" s="497" customFormat="1" ht="11.25">
      <c r="A8" s="502" t="s">
        <v>220</v>
      </c>
      <c r="B8" s="568" t="s">
        <v>221</v>
      </c>
      <c r="C8" s="504" t="s">
        <v>222</v>
      </c>
      <c r="D8" s="504" t="s">
        <v>223</v>
      </c>
      <c r="E8" s="504" t="s">
        <v>224</v>
      </c>
      <c r="F8" s="504" t="s">
        <v>35</v>
      </c>
    </row>
    <row r="9" spans="1:7" s="497" customFormat="1" ht="12" customHeight="1">
      <c r="A9" s="498">
        <v>3050</v>
      </c>
      <c r="B9" s="569" t="s">
        <v>348</v>
      </c>
      <c r="C9" s="570">
        <f>SUM(C17)</f>
        <v>2000</v>
      </c>
      <c r="D9" s="570">
        <f>SUM(D17)</f>
        <v>4500</v>
      </c>
      <c r="E9" s="571">
        <f>SUM(D9/C9)</f>
        <v>2.25</v>
      </c>
      <c r="F9" s="572"/>
      <c r="G9" s="573"/>
    </row>
    <row r="10" spans="1:8" ht="12" customHeight="1">
      <c r="A10" s="574">
        <v>3052</v>
      </c>
      <c r="B10" s="575" t="s">
        <v>4</v>
      </c>
      <c r="C10" s="576"/>
      <c r="D10" s="576"/>
      <c r="E10" s="571"/>
      <c r="F10" s="577"/>
      <c r="G10" s="490"/>
      <c r="H10" s="490"/>
    </row>
    <row r="11" spans="1:8" ht="12" customHeight="1">
      <c r="A11" s="578"/>
      <c r="B11" s="579" t="s">
        <v>147</v>
      </c>
      <c r="C11" s="580"/>
      <c r="D11" s="576"/>
      <c r="E11" s="571"/>
      <c r="F11" s="581"/>
      <c r="G11" s="490"/>
      <c r="H11" s="490"/>
    </row>
    <row r="12" spans="1:8" ht="12" customHeight="1">
      <c r="A12" s="578"/>
      <c r="B12" s="582" t="s">
        <v>401</v>
      </c>
      <c r="C12" s="580"/>
      <c r="D12" s="576"/>
      <c r="E12" s="571"/>
      <c r="F12" s="581"/>
      <c r="G12" s="490"/>
      <c r="H12" s="490"/>
    </row>
    <row r="13" spans="1:8" ht="12" customHeight="1">
      <c r="A13" s="578"/>
      <c r="B13" s="583" t="s">
        <v>383</v>
      </c>
      <c r="C13" s="584">
        <v>2000</v>
      </c>
      <c r="D13" s="597">
        <v>4500</v>
      </c>
      <c r="E13" s="789">
        <f>SUM(D13/C13)</f>
        <v>2.25</v>
      </c>
      <c r="F13" s="581"/>
      <c r="G13" s="490"/>
      <c r="H13" s="490"/>
    </row>
    <row r="14" spans="1:8" ht="12" customHeight="1">
      <c r="A14" s="578"/>
      <c r="B14" s="585" t="s">
        <v>154</v>
      </c>
      <c r="C14" s="584"/>
      <c r="D14" s="597"/>
      <c r="E14" s="789"/>
      <c r="F14" s="581"/>
      <c r="G14" s="490"/>
      <c r="H14" s="490"/>
    </row>
    <row r="15" spans="1:8" ht="12" customHeight="1">
      <c r="A15" s="578"/>
      <c r="B15" s="585" t="s">
        <v>393</v>
      </c>
      <c r="C15" s="580"/>
      <c r="D15" s="576"/>
      <c r="E15" s="789"/>
      <c r="F15" s="581"/>
      <c r="G15" s="490"/>
      <c r="H15" s="490"/>
    </row>
    <row r="16" spans="1:8" ht="12" customHeight="1" thickBot="1">
      <c r="A16" s="578"/>
      <c r="B16" s="586" t="s">
        <v>107</v>
      </c>
      <c r="C16" s="587"/>
      <c r="D16" s="587"/>
      <c r="E16" s="791"/>
      <c r="F16" s="588"/>
      <c r="G16" s="490"/>
      <c r="H16" s="490"/>
    </row>
    <row r="17" spans="1:8" ht="13.5" customHeight="1" thickBot="1">
      <c r="A17" s="589"/>
      <c r="B17" s="590" t="s">
        <v>187</v>
      </c>
      <c r="C17" s="591">
        <f>SUM(C13:C16)</f>
        <v>2000</v>
      </c>
      <c r="D17" s="591">
        <f>SUM(D13:D16)</f>
        <v>4500</v>
      </c>
      <c r="E17" s="790">
        <f>SUM(D17/C17)</f>
        <v>2.25</v>
      </c>
      <c r="F17" s="592"/>
      <c r="G17" s="490"/>
      <c r="H17" s="490"/>
    </row>
    <row r="18" spans="1:8" ht="12">
      <c r="A18" s="574">
        <v>3060</v>
      </c>
      <c r="B18" s="593" t="s">
        <v>105</v>
      </c>
      <c r="C18" s="594">
        <f>SUM(C26+C34)</f>
        <v>5000</v>
      </c>
      <c r="D18" s="1012">
        <f>SUM(D26+D34)</f>
        <v>5000</v>
      </c>
      <c r="E18" s="1013">
        <f>SUM(D18/C18)</f>
        <v>1</v>
      </c>
      <c r="F18" s="577"/>
      <c r="G18" s="490"/>
      <c r="H18" s="490"/>
    </row>
    <row r="19" spans="1:8" ht="12" customHeight="1">
      <c r="A19" s="574">
        <v>3061</v>
      </c>
      <c r="B19" s="595" t="s">
        <v>155</v>
      </c>
      <c r="C19" s="576"/>
      <c r="D19" s="576"/>
      <c r="E19" s="789"/>
      <c r="F19" s="596"/>
      <c r="G19" s="490"/>
      <c r="H19" s="490"/>
    </row>
    <row r="20" spans="1:8" ht="12" customHeight="1">
      <c r="A20" s="578"/>
      <c r="B20" s="579" t="s">
        <v>147</v>
      </c>
      <c r="C20" s="597"/>
      <c r="D20" s="597"/>
      <c r="E20" s="789"/>
      <c r="F20" s="596"/>
      <c r="G20" s="490"/>
      <c r="H20" s="490"/>
    </row>
    <row r="21" spans="1:8" ht="12" customHeight="1">
      <c r="A21" s="578"/>
      <c r="B21" s="582" t="s">
        <v>401</v>
      </c>
      <c r="C21" s="597"/>
      <c r="D21" s="597"/>
      <c r="E21" s="789"/>
      <c r="F21" s="596"/>
      <c r="G21" s="490"/>
      <c r="H21" s="490"/>
    </row>
    <row r="22" spans="1:8" ht="12" customHeight="1">
      <c r="A22" s="598"/>
      <c r="B22" s="583" t="s">
        <v>383</v>
      </c>
      <c r="C22" s="597">
        <v>2000</v>
      </c>
      <c r="D22" s="597">
        <v>2000</v>
      </c>
      <c r="E22" s="789">
        <f>SUM(D22/C22)</f>
        <v>1</v>
      </c>
      <c r="F22" s="596"/>
      <c r="G22" s="490"/>
      <c r="H22" s="490"/>
    </row>
    <row r="23" spans="1:8" ht="12" customHeight="1">
      <c r="A23" s="598"/>
      <c r="B23" s="585" t="s">
        <v>154</v>
      </c>
      <c r="C23" s="597"/>
      <c r="D23" s="597"/>
      <c r="E23" s="789"/>
      <c r="F23" s="596"/>
      <c r="G23" s="490"/>
      <c r="H23" s="490"/>
    </row>
    <row r="24" spans="1:8" ht="11.25">
      <c r="A24" s="598"/>
      <c r="B24" s="585" t="s">
        <v>393</v>
      </c>
      <c r="C24" s="597"/>
      <c r="D24" s="597"/>
      <c r="E24" s="789"/>
      <c r="F24" s="596"/>
      <c r="G24" s="490"/>
      <c r="H24" s="490"/>
    </row>
    <row r="25" spans="1:8" ht="12" thickBot="1">
      <c r="A25" s="598" t="s">
        <v>378</v>
      </c>
      <c r="B25" s="637" t="s">
        <v>340</v>
      </c>
      <c r="C25" s="599"/>
      <c r="D25" s="599"/>
      <c r="E25" s="791"/>
      <c r="F25" s="600"/>
      <c r="G25" s="490"/>
      <c r="H25" s="490"/>
    </row>
    <row r="26" spans="1:8" ht="12" thickBot="1">
      <c r="A26" s="601"/>
      <c r="B26" s="590" t="s">
        <v>187</v>
      </c>
      <c r="C26" s="602">
        <f>SUM(C20:C25)</f>
        <v>2000</v>
      </c>
      <c r="D26" s="602">
        <f>SUM(D20:D25)</f>
        <v>2000</v>
      </c>
      <c r="E26" s="790">
        <f>SUM(D26/C26)</f>
        <v>1</v>
      </c>
      <c r="F26" s="603"/>
      <c r="G26" s="490"/>
      <c r="H26" s="490"/>
    </row>
    <row r="27" spans="1:8" ht="11.25">
      <c r="A27" s="604">
        <v>3071</v>
      </c>
      <c r="B27" s="575" t="s">
        <v>191</v>
      </c>
      <c r="C27" s="576"/>
      <c r="D27" s="576"/>
      <c r="E27" s="789"/>
      <c r="F27" s="605" t="s">
        <v>215</v>
      </c>
      <c r="G27" s="490"/>
      <c r="H27" s="490"/>
    </row>
    <row r="28" spans="1:8" ht="12" customHeight="1">
      <c r="A28" s="598"/>
      <c r="B28" s="579" t="s">
        <v>147</v>
      </c>
      <c r="C28" s="597"/>
      <c r="D28" s="597"/>
      <c r="E28" s="789"/>
      <c r="F28" s="572" t="s">
        <v>216</v>
      </c>
      <c r="G28" s="490"/>
      <c r="H28" s="490"/>
    </row>
    <row r="29" spans="1:8" ht="12" customHeight="1">
      <c r="A29" s="578"/>
      <c r="B29" s="582" t="s">
        <v>401</v>
      </c>
      <c r="C29" s="597"/>
      <c r="D29" s="597"/>
      <c r="E29" s="789"/>
      <c r="F29" s="572"/>
      <c r="G29" s="490"/>
      <c r="H29" s="490"/>
    </row>
    <row r="30" spans="1:8" ht="12" customHeight="1">
      <c r="A30" s="578"/>
      <c r="B30" s="583" t="s">
        <v>383</v>
      </c>
      <c r="C30" s="597">
        <v>3000</v>
      </c>
      <c r="D30" s="597">
        <v>3000</v>
      </c>
      <c r="E30" s="789">
        <f>SUM(D30/C30)</f>
        <v>1</v>
      </c>
      <c r="F30" s="596"/>
      <c r="G30" s="490"/>
      <c r="H30" s="490"/>
    </row>
    <row r="31" spans="1:8" ht="12" customHeight="1">
      <c r="A31" s="578"/>
      <c r="B31" s="585" t="s">
        <v>154</v>
      </c>
      <c r="C31" s="597"/>
      <c r="D31" s="597"/>
      <c r="E31" s="789"/>
      <c r="F31" s="606"/>
      <c r="G31" s="490"/>
      <c r="H31" s="490"/>
    </row>
    <row r="32" spans="1:8" ht="12" customHeight="1">
      <c r="A32" s="578"/>
      <c r="B32" s="585" t="s">
        <v>393</v>
      </c>
      <c r="C32" s="597"/>
      <c r="D32" s="597"/>
      <c r="E32" s="789"/>
      <c r="F32" s="607"/>
      <c r="G32" s="490"/>
      <c r="H32" s="490"/>
    </row>
    <row r="33" spans="1:8" ht="12" customHeight="1" thickBot="1">
      <c r="A33" s="578"/>
      <c r="B33" s="586" t="s">
        <v>107</v>
      </c>
      <c r="C33" s="599"/>
      <c r="D33" s="599"/>
      <c r="E33" s="791"/>
      <c r="F33" s="608"/>
      <c r="G33" s="490"/>
      <c r="H33" s="490"/>
    </row>
    <row r="34" spans="1:8" ht="12" customHeight="1" thickBot="1">
      <c r="A34" s="609"/>
      <c r="B34" s="590" t="s">
        <v>187</v>
      </c>
      <c r="C34" s="602">
        <f>SUM(C28:C33)</f>
        <v>3000</v>
      </c>
      <c r="D34" s="602">
        <f>SUM(D28:D33)</f>
        <v>3000</v>
      </c>
      <c r="E34" s="790">
        <f>SUM(D34/C34)</f>
        <v>1</v>
      </c>
      <c r="F34" s="610"/>
      <c r="G34" s="490"/>
      <c r="H34" s="490"/>
    </row>
    <row r="35" spans="1:8" ht="12" customHeight="1">
      <c r="A35" s="604">
        <v>3080</v>
      </c>
      <c r="B35" s="611" t="s">
        <v>108</v>
      </c>
      <c r="C35" s="576">
        <f>SUM(C43)</f>
        <v>21500</v>
      </c>
      <c r="D35" s="576">
        <f>SUM(D43)</f>
        <v>21500</v>
      </c>
      <c r="E35" s="571">
        <f>SUM(D35/C35)</f>
        <v>1</v>
      </c>
      <c r="F35" s="605"/>
      <c r="G35" s="490"/>
      <c r="H35" s="490"/>
    </row>
    <row r="36" spans="1:8" ht="12" customHeight="1">
      <c r="A36" s="604">
        <v>3081</v>
      </c>
      <c r="B36" s="595" t="s">
        <v>196</v>
      </c>
      <c r="C36" s="576"/>
      <c r="D36" s="576"/>
      <c r="E36" s="789"/>
      <c r="F36" s="572"/>
      <c r="G36" s="490"/>
      <c r="H36" s="490"/>
    </row>
    <row r="37" spans="1:8" ht="12" customHeight="1">
      <c r="A37" s="598"/>
      <c r="B37" s="579" t="s">
        <v>147</v>
      </c>
      <c r="C37" s="597"/>
      <c r="D37" s="597"/>
      <c r="E37" s="789"/>
      <c r="F37" s="572"/>
      <c r="G37" s="490"/>
      <c r="H37" s="490"/>
    </row>
    <row r="38" spans="1:8" ht="12" customHeight="1">
      <c r="A38" s="598"/>
      <c r="B38" s="582" t="s">
        <v>401</v>
      </c>
      <c r="C38" s="597"/>
      <c r="D38" s="597"/>
      <c r="E38" s="789"/>
      <c r="F38" s="572"/>
      <c r="G38" s="490"/>
      <c r="H38" s="490"/>
    </row>
    <row r="39" spans="1:8" ht="12" customHeight="1">
      <c r="A39" s="598"/>
      <c r="B39" s="583" t="s">
        <v>383</v>
      </c>
      <c r="C39" s="597">
        <v>13700</v>
      </c>
      <c r="D39" s="597">
        <v>13700</v>
      </c>
      <c r="E39" s="789">
        <f>SUM(D39/C39)</f>
        <v>1</v>
      </c>
      <c r="F39" s="807"/>
      <c r="G39" s="490"/>
      <c r="H39" s="490"/>
    </row>
    <row r="40" spans="1:8" ht="12" customHeight="1">
      <c r="A40" s="598"/>
      <c r="B40" s="583" t="s">
        <v>106</v>
      </c>
      <c r="C40" s="597">
        <v>7800</v>
      </c>
      <c r="D40" s="597">
        <v>7800</v>
      </c>
      <c r="E40" s="789">
        <f>SUM(D40/C40)</f>
        <v>1</v>
      </c>
      <c r="F40" s="612"/>
      <c r="G40" s="490"/>
      <c r="H40" s="490"/>
    </row>
    <row r="41" spans="1:8" ht="12" customHeight="1">
      <c r="A41" s="598"/>
      <c r="B41" s="585" t="s">
        <v>393</v>
      </c>
      <c r="C41" s="597"/>
      <c r="D41" s="597"/>
      <c r="E41" s="789"/>
      <c r="F41" s="572"/>
      <c r="G41" s="490"/>
      <c r="H41" s="490"/>
    </row>
    <row r="42" spans="1:8" ht="12" customHeight="1" thickBot="1">
      <c r="A42" s="578"/>
      <c r="B42" s="586" t="s">
        <v>107</v>
      </c>
      <c r="C42" s="599"/>
      <c r="D42" s="599"/>
      <c r="E42" s="791"/>
      <c r="F42" s="608"/>
      <c r="G42" s="490"/>
      <c r="H42" s="490"/>
    </row>
    <row r="43" spans="1:8" ht="12" customHeight="1" thickBot="1">
      <c r="A43" s="609"/>
      <c r="B43" s="590" t="s">
        <v>187</v>
      </c>
      <c r="C43" s="602">
        <f>SUM(C37:C42)</f>
        <v>21500</v>
      </c>
      <c r="D43" s="602">
        <f>SUM(D37:D42)</f>
        <v>21500</v>
      </c>
      <c r="E43" s="790">
        <f>SUM(D43/C43)</f>
        <v>1</v>
      </c>
      <c r="F43" s="610"/>
      <c r="G43" s="490"/>
      <c r="H43" s="490"/>
    </row>
    <row r="44" spans="1:8" ht="12" customHeight="1" thickBot="1">
      <c r="A44" s="613">
        <v>3130</v>
      </c>
      <c r="B44" s="614" t="s">
        <v>494</v>
      </c>
      <c r="C44" s="602">
        <f>SUM(C45+C70)</f>
        <v>691204</v>
      </c>
      <c r="D44" s="602">
        <f>SUM(D45+D70)</f>
        <v>673900</v>
      </c>
      <c r="E44" s="790">
        <f>SUM(D44/C44)</f>
        <v>0.974965422653804</v>
      </c>
      <c r="F44" s="610"/>
      <c r="G44" s="490"/>
      <c r="H44" s="490"/>
    </row>
    <row r="45" spans="1:8" ht="12" customHeight="1" thickBot="1">
      <c r="A45" s="604">
        <v>3110</v>
      </c>
      <c r="B45" s="614" t="s">
        <v>493</v>
      </c>
      <c r="C45" s="602">
        <f>SUM(C53+C61+C69)</f>
        <v>627204</v>
      </c>
      <c r="D45" s="602">
        <f>SUM(D53+D61+D69)</f>
        <v>609900</v>
      </c>
      <c r="E45" s="790">
        <f>SUM(D45/C45)</f>
        <v>0.9724108902366694</v>
      </c>
      <c r="F45" s="610"/>
      <c r="G45" s="490"/>
      <c r="H45" s="490"/>
    </row>
    <row r="46" spans="1:8" ht="12" customHeight="1">
      <c r="A46" s="615">
        <v>3111</v>
      </c>
      <c r="B46" s="616" t="s">
        <v>214</v>
      </c>
      <c r="C46" s="576"/>
      <c r="D46" s="576"/>
      <c r="E46" s="789"/>
      <c r="F46" s="504" t="s">
        <v>217</v>
      </c>
      <c r="G46" s="490"/>
      <c r="H46" s="490"/>
    </row>
    <row r="47" spans="1:8" ht="12" customHeight="1">
      <c r="A47" s="578"/>
      <c r="B47" s="579" t="s">
        <v>147</v>
      </c>
      <c r="C47" s="597"/>
      <c r="D47" s="597"/>
      <c r="E47" s="789"/>
      <c r="F47" s="606"/>
      <c r="G47" s="490"/>
      <c r="H47" s="490"/>
    </row>
    <row r="48" spans="1:8" ht="12" customHeight="1">
      <c r="A48" s="578"/>
      <c r="B48" s="582" t="s">
        <v>401</v>
      </c>
      <c r="C48" s="597"/>
      <c r="D48" s="597"/>
      <c r="E48" s="789"/>
      <c r="F48" s="606"/>
      <c r="G48" s="490"/>
      <c r="H48" s="490"/>
    </row>
    <row r="49" spans="1:8" ht="12" customHeight="1">
      <c r="A49" s="578"/>
      <c r="B49" s="583" t="s">
        <v>383</v>
      </c>
      <c r="C49" s="597"/>
      <c r="D49" s="597"/>
      <c r="E49" s="789"/>
      <c r="F49" s="606"/>
      <c r="G49" s="490"/>
      <c r="H49" s="490"/>
    </row>
    <row r="50" spans="1:8" ht="12" customHeight="1">
      <c r="A50" s="578"/>
      <c r="B50" s="585" t="s">
        <v>154</v>
      </c>
      <c r="C50" s="597"/>
      <c r="D50" s="597"/>
      <c r="E50" s="789"/>
      <c r="F50" s="606"/>
      <c r="G50" s="490"/>
      <c r="H50" s="490"/>
    </row>
    <row r="51" spans="1:8" ht="12" customHeight="1">
      <c r="A51" s="578"/>
      <c r="B51" s="585" t="s">
        <v>393</v>
      </c>
      <c r="C51" s="597"/>
      <c r="D51" s="597"/>
      <c r="E51" s="789"/>
      <c r="F51" s="606"/>
      <c r="G51" s="490"/>
      <c r="H51" s="490"/>
    </row>
    <row r="52" spans="1:8" ht="12" customHeight="1" thickBot="1">
      <c r="A52" s="578"/>
      <c r="B52" s="586" t="s">
        <v>370</v>
      </c>
      <c r="C52" s="597">
        <v>500000</v>
      </c>
      <c r="D52" s="599">
        <v>480000</v>
      </c>
      <c r="E52" s="791">
        <f>SUM(D52/C52)</f>
        <v>0.96</v>
      </c>
      <c r="F52" s="606"/>
      <c r="G52" s="490"/>
      <c r="H52" s="490"/>
    </row>
    <row r="53" spans="1:8" ht="12" customHeight="1" thickBot="1">
      <c r="A53" s="609"/>
      <c r="B53" s="590" t="s">
        <v>187</v>
      </c>
      <c r="C53" s="602">
        <f>SUM(C47:C52)</f>
        <v>500000</v>
      </c>
      <c r="D53" s="602">
        <f>SUM(D47:D52)</f>
        <v>480000</v>
      </c>
      <c r="E53" s="790">
        <f>SUM(D53/C53)</f>
        <v>0.96</v>
      </c>
      <c r="F53" s="610"/>
      <c r="G53" s="490"/>
      <c r="H53" s="490"/>
    </row>
    <row r="54" spans="1:8" ht="12" customHeight="1">
      <c r="A54" s="498">
        <v>3113</v>
      </c>
      <c r="B54" s="276" t="s">
        <v>258</v>
      </c>
      <c r="C54" s="506"/>
      <c r="D54" s="506"/>
      <c r="E54" s="789"/>
      <c r="F54" s="605"/>
      <c r="G54" s="490"/>
      <c r="H54" s="490"/>
    </row>
    <row r="55" spans="1:8" ht="12" customHeight="1">
      <c r="A55" s="404"/>
      <c r="B55" s="510" t="s">
        <v>147</v>
      </c>
      <c r="C55" s="411"/>
      <c r="D55" s="411"/>
      <c r="E55" s="789"/>
      <c r="F55" s="606"/>
      <c r="G55" s="490"/>
      <c r="H55" s="490"/>
    </row>
    <row r="56" spans="1:8" ht="12" customHeight="1">
      <c r="A56" s="404"/>
      <c r="B56" s="220" t="s">
        <v>401</v>
      </c>
      <c r="C56" s="411"/>
      <c r="D56" s="411"/>
      <c r="E56" s="789"/>
      <c r="F56" s="808"/>
      <c r="G56" s="490"/>
      <c r="H56" s="490"/>
    </row>
    <row r="57" spans="1:8" ht="12" customHeight="1">
      <c r="A57" s="404"/>
      <c r="B57" s="511" t="s">
        <v>383</v>
      </c>
      <c r="C57" s="411">
        <v>19500</v>
      </c>
      <c r="D57" s="411">
        <v>19900</v>
      </c>
      <c r="E57" s="789">
        <f>SUM(D57/C57)</f>
        <v>1.0205128205128204</v>
      </c>
      <c r="F57" s="808"/>
      <c r="G57" s="490"/>
      <c r="H57" s="490"/>
    </row>
    <row r="58" spans="1:8" ht="12" customHeight="1">
      <c r="A58" s="404"/>
      <c r="B58" s="412" t="s">
        <v>154</v>
      </c>
      <c r="C58" s="411"/>
      <c r="D58" s="411"/>
      <c r="E58" s="789"/>
      <c r="F58" s="808"/>
      <c r="G58" s="490"/>
      <c r="H58" s="490"/>
    </row>
    <row r="59" spans="1:8" ht="12" customHeight="1">
      <c r="A59" s="404"/>
      <c r="B59" s="412" t="s">
        <v>393</v>
      </c>
      <c r="C59" s="411"/>
      <c r="D59" s="411"/>
      <c r="E59" s="789"/>
      <c r="F59" s="808"/>
      <c r="G59" s="490"/>
      <c r="H59" s="490"/>
    </row>
    <row r="60" spans="1:8" ht="12" customHeight="1" thickBot="1">
      <c r="A60" s="404"/>
      <c r="B60" s="586" t="s">
        <v>107</v>
      </c>
      <c r="C60" s="514"/>
      <c r="D60" s="514"/>
      <c r="E60" s="791"/>
      <c r="F60" s="606"/>
      <c r="G60" s="490"/>
      <c r="H60" s="490"/>
    </row>
    <row r="61" spans="1:8" ht="12" customHeight="1" thickBot="1">
      <c r="A61" s="500"/>
      <c r="B61" s="590" t="s">
        <v>187</v>
      </c>
      <c r="C61" s="516">
        <f>SUM(C55:C60)</f>
        <v>19500</v>
      </c>
      <c r="D61" s="516">
        <f>SUM(D55:D60)</f>
        <v>19900</v>
      </c>
      <c r="E61" s="790">
        <f>SUM(D61/C61)</f>
        <v>1.0205128205128204</v>
      </c>
      <c r="F61" s="610"/>
      <c r="G61" s="490"/>
      <c r="H61" s="490"/>
    </row>
    <row r="62" spans="1:8" ht="12" customHeight="1">
      <c r="A62" s="498">
        <v>3114</v>
      </c>
      <c r="B62" s="617" t="s">
        <v>158</v>
      </c>
      <c r="C62" s="506"/>
      <c r="D62" s="506"/>
      <c r="E62" s="789"/>
      <c r="F62" s="618"/>
      <c r="G62" s="490"/>
      <c r="H62" s="490"/>
    </row>
    <row r="63" spans="1:8" ht="12" customHeight="1">
      <c r="A63" s="404"/>
      <c r="B63" s="510" t="s">
        <v>147</v>
      </c>
      <c r="C63" s="411"/>
      <c r="D63" s="411"/>
      <c r="E63" s="789"/>
      <c r="F63" s="606"/>
      <c r="G63" s="490"/>
      <c r="H63" s="490"/>
    </row>
    <row r="64" spans="1:8" ht="12" customHeight="1">
      <c r="A64" s="404"/>
      <c r="B64" s="220" t="s">
        <v>401</v>
      </c>
      <c r="C64" s="411"/>
      <c r="D64" s="411"/>
      <c r="E64" s="789"/>
      <c r="F64" s="606"/>
      <c r="G64" s="490"/>
      <c r="H64" s="490"/>
    </row>
    <row r="65" spans="1:8" ht="12" customHeight="1">
      <c r="A65" s="404"/>
      <c r="B65" s="511" t="s">
        <v>383</v>
      </c>
      <c r="C65" s="411">
        <v>107704</v>
      </c>
      <c r="D65" s="411">
        <v>110000</v>
      </c>
      <c r="E65" s="789">
        <f>SUM(D65/C65)</f>
        <v>1.0213176855084305</v>
      </c>
      <c r="F65" s="596"/>
      <c r="G65" s="490"/>
      <c r="H65" s="490"/>
    </row>
    <row r="66" spans="1:8" ht="12" customHeight="1">
      <c r="A66" s="404"/>
      <c r="B66" s="412" t="s">
        <v>154</v>
      </c>
      <c r="C66" s="411"/>
      <c r="D66" s="411"/>
      <c r="E66" s="789"/>
      <c r="F66" s="596"/>
      <c r="G66" s="490"/>
      <c r="H66" s="490"/>
    </row>
    <row r="67" spans="1:8" ht="12" customHeight="1">
      <c r="A67" s="404"/>
      <c r="B67" s="412" t="s">
        <v>393</v>
      </c>
      <c r="C67" s="411"/>
      <c r="D67" s="411"/>
      <c r="E67" s="789"/>
      <c r="F67" s="606"/>
      <c r="G67" s="490"/>
      <c r="H67" s="490"/>
    </row>
    <row r="68" spans="1:8" ht="12" thickBot="1">
      <c r="A68" s="509"/>
      <c r="B68" s="637" t="s">
        <v>340</v>
      </c>
      <c r="C68" s="514"/>
      <c r="D68" s="514"/>
      <c r="E68" s="791"/>
      <c r="F68" s="619"/>
      <c r="G68" s="490"/>
      <c r="H68" s="490"/>
    </row>
    <row r="69" spans="1:8" ht="12" customHeight="1" thickBot="1">
      <c r="A69" s="521"/>
      <c r="B69" s="590" t="s">
        <v>187</v>
      </c>
      <c r="C69" s="516">
        <f>SUM(C63:C68)</f>
        <v>107704</v>
      </c>
      <c r="D69" s="516">
        <f>SUM(D63:D68)</f>
        <v>110000</v>
      </c>
      <c r="E69" s="790">
        <f>SUM(D69/C69)</f>
        <v>1.0213176855084305</v>
      </c>
      <c r="F69" s="610"/>
      <c r="G69" s="490"/>
      <c r="H69" s="490"/>
    </row>
    <row r="70" spans="1:8" ht="12" customHeight="1" thickBot="1">
      <c r="A70" s="620">
        <v>3120</v>
      </c>
      <c r="B70" s="614" t="s">
        <v>495</v>
      </c>
      <c r="C70" s="516">
        <f>SUM(C78+C86+C94+C102+C110)</f>
        <v>64000</v>
      </c>
      <c r="D70" s="516">
        <f>SUM(D78+D86+D94+D102+D110+D118)</f>
        <v>64000</v>
      </c>
      <c r="E70" s="790">
        <f>SUM(D70/C70)</f>
        <v>1</v>
      </c>
      <c r="F70" s="610"/>
      <c r="G70" s="490"/>
      <c r="H70" s="490"/>
    </row>
    <row r="71" spans="1:8" ht="12" customHeight="1">
      <c r="A71" s="88">
        <v>3121</v>
      </c>
      <c r="B71" s="621" t="s">
        <v>253</v>
      </c>
      <c r="C71" s="506"/>
      <c r="D71" s="506"/>
      <c r="E71" s="789"/>
      <c r="F71" s="605"/>
      <c r="G71" s="490"/>
      <c r="H71" s="490"/>
    </row>
    <row r="72" spans="1:8" ht="12" customHeight="1">
      <c r="A72" s="88"/>
      <c r="B72" s="510" t="s">
        <v>147</v>
      </c>
      <c r="C72" s="506"/>
      <c r="D72" s="506"/>
      <c r="E72" s="789"/>
      <c r="F72" s="572"/>
      <c r="G72" s="490"/>
      <c r="H72" s="490"/>
    </row>
    <row r="73" spans="1:8" ht="12" customHeight="1">
      <c r="A73" s="88"/>
      <c r="B73" s="220" t="s">
        <v>401</v>
      </c>
      <c r="C73" s="506"/>
      <c r="D73" s="506"/>
      <c r="E73" s="789"/>
      <c r="F73" s="572"/>
      <c r="G73" s="490"/>
      <c r="H73" s="490"/>
    </row>
    <row r="74" spans="1:8" ht="12" customHeight="1">
      <c r="A74" s="498"/>
      <c r="B74" s="511" t="s">
        <v>383</v>
      </c>
      <c r="C74" s="622">
        <v>5000</v>
      </c>
      <c r="D74" s="622">
        <v>5000</v>
      </c>
      <c r="E74" s="789">
        <f>SUM(D74/C74)</f>
        <v>1</v>
      </c>
      <c r="F74" s="596"/>
      <c r="G74" s="490"/>
      <c r="H74" s="490"/>
    </row>
    <row r="75" spans="1:8" ht="12" customHeight="1">
      <c r="A75" s="498"/>
      <c r="B75" s="412" t="s">
        <v>393</v>
      </c>
      <c r="C75" s="622"/>
      <c r="D75" s="622"/>
      <c r="E75" s="789"/>
      <c r="F75" s="623"/>
      <c r="G75" s="490"/>
      <c r="H75" s="490"/>
    </row>
    <row r="76" spans="1:8" ht="12" customHeight="1">
      <c r="A76" s="88"/>
      <c r="B76" s="412" t="s">
        <v>393</v>
      </c>
      <c r="C76" s="506"/>
      <c r="D76" s="506"/>
      <c r="E76" s="789"/>
      <c r="F76" s="572"/>
      <c r="G76" s="490"/>
      <c r="H76" s="490"/>
    </row>
    <row r="77" spans="1:8" ht="12" customHeight="1" thickBot="1">
      <c r="A77" s="88"/>
      <c r="B77" s="586" t="s">
        <v>107</v>
      </c>
      <c r="C77" s="624"/>
      <c r="D77" s="624"/>
      <c r="E77" s="791"/>
      <c r="F77" s="567"/>
      <c r="G77" s="490"/>
      <c r="H77" s="490"/>
    </row>
    <row r="78" spans="1:8" ht="12" customHeight="1" thickBot="1">
      <c r="A78" s="521"/>
      <c r="B78" s="590" t="s">
        <v>187</v>
      </c>
      <c r="C78" s="516">
        <f>SUM(C74:C77)</f>
        <v>5000</v>
      </c>
      <c r="D78" s="516">
        <f>SUM(D74:D77)</f>
        <v>5000</v>
      </c>
      <c r="E78" s="790">
        <f>SUM(D78/C78)</f>
        <v>1</v>
      </c>
      <c r="F78" s="610"/>
      <c r="G78" s="490"/>
      <c r="H78" s="490"/>
    </row>
    <row r="79" spans="1:8" ht="12" customHeight="1">
      <c r="A79" s="498">
        <v>3122</v>
      </c>
      <c r="B79" s="617" t="s">
        <v>243</v>
      </c>
      <c r="C79" s="506"/>
      <c r="D79" s="506"/>
      <c r="E79" s="789"/>
      <c r="F79" s="625"/>
      <c r="G79" s="490"/>
      <c r="H79" s="490"/>
    </row>
    <row r="80" spans="1:8" ht="12" customHeight="1">
      <c r="A80" s="404"/>
      <c r="B80" s="510" t="s">
        <v>147</v>
      </c>
      <c r="C80" s="411"/>
      <c r="D80" s="411"/>
      <c r="E80" s="789"/>
      <c r="F80" s="606"/>
      <c r="G80" s="490"/>
      <c r="H80" s="490"/>
    </row>
    <row r="81" spans="1:8" ht="12" customHeight="1">
      <c r="A81" s="404"/>
      <c r="B81" s="220" t="s">
        <v>401</v>
      </c>
      <c r="C81" s="411"/>
      <c r="D81" s="411"/>
      <c r="E81" s="789"/>
      <c r="F81" s="606"/>
      <c r="G81" s="490"/>
      <c r="H81" s="490"/>
    </row>
    <row r="82" spans="1:8" ht="12" customHeight="1">
      <c r="A82" s="404"/>
      <c r="B82" s="511" t="s">
        <v>383</v>
      </c>
      <c r="C82" s="411">
        <v>15000</v>
      </c>
      <c r="D82" s="411">
        <v>20000</v>
      </c>
      <c r="E82" s="789">
        <f>SUM(D82/C82)</f>
        <v>1.3333333333333333</v>
      </c>
      <c r="F82" s="596"/>
      <c r="G82" s="490"/>
      <c r="H82" s="490"/>
    </row>
    <row r="83" spans="1:8" ht="12" customHeight="1">
      <c r="A83" s="404"/>
      <c r="B83" s="412" t="s">
        <v>154</v>
      </c>
      <c r="C83" s="411"/>
      <c r="D83" s="411"/>
      <c r="E83" s="789"/>
      <c r="F83" s="606"/>
      <c r="G83" s="490"/>
      <c r="H83" s="490"/>
    </row>
    <row r="84" spans="1:8" ht="12" customHeight="1">
      <c r="A84" s="404"/>
      <c r="B84" s="412" t="s">
        <v>393</v>
      </c>
      <c r="C84" s="411"/>
      <c r="D84" s="411"/>
      <c r="E84" s="789"/>
      <c r="F84" s="606"/>
      <c r="G84" s="490"/>
      <c r="H84" s="490"/>
    </row>
    <row r="85" spans="1:8" ht="12" customHeight="1" thickBot="1">
      <c r="A85" s="404"/>
      <c r="B85" s="586" t="s">
        <v>107</v>
      </c>
      <c r="C85" s="514"/>
      <c r="D85" s="514"/>
      <c r="E85" s="791"/>
      <c r="F85" s="606"/>
      <c r="G85" s="490"/>
      <c r="H85" s="490"/>
    </row>
    <row r="86" spans="1:8" ht="12" customHeight="1" thickBot="1">
      <c r="A86" s="500"/>
      <c r="B86" s="590" t="s">
        <v>187</v>
      </c>
      <c r="C86" s="516">
        <f>SUM(C80:C85)</f>
        <v>15000</v>
      </c>
      <c r="D86" s="516">
        <f>SUM(D80:D85)</f>
        <v>20000</v>
      </c>
      <c r="E86" s="790">
        <f>SUM(D86/C86)</f>
        <v>1.3333333333333333</v>
      </c>
      <c r="F86" s="610"/>
      <c r="G86" s="490"/>
      <c r="H86" s="490"/>
    </row>
    <row r="87" spans="1:8" ht="12" customHeight="1">
      <c r="A87" s="498">
        <v>3123</v>
      </c>
      <c r="B87" s="276" t="s">
        <v>157</v>
      </c>
      <c r="C87" s="506"/>
      <c r="D87" s="506"/>
      <c r="E87" s="789"/>
      <c r="F87" s="504"/>
      <c r="G87" s="490"/>
      <c r="H87" s="490"/>
    </row>
    <row r="88" spans="1:8" ht="12" customHeight="1">
      <c r="A88" s="404"/>
      <c r="B88" s="510" t="s">
        <v>147</v>
      </c>
      <c r="C88" s="411"/>
      <c r="D88" s="411"/>
      <c r="E88" s="789"/>
      <c r="F88" s="606"/>
      <c r="G88" s="490"/>
      <c r="H88" s="490"/>
    </row>
    <row r="89" spans="1:8" ht="12" customHeight="1">
      <c r="A89" s="404"/>
      <c r="B89" s="220" t="s">
        <v>401</v>
      </c>
      <c r="C89" s="411"/>
      <c r="D89" s="411"/>
      <c r="E89" s="789"/>
      <c r="F89" s="606"/>
      <c r="G89" s="490"/>
      <c r="H89" s="490"/>
    </row>
    <row r="90" spans="1:8" ht="12" customHeight="1">
      <c r="A90" s="404"/>
      <c r="B90" s="511" t="s">
        <v>383</v>
      </c>
      <c r="C90" s="411">
        <v>10000</v>
      </c>
      <c r="D90" s="411">
        <v>10000</v>
      </c>
      <c r="E90" s="789">
        <f>SUM(D90/C90)</f>
        <v>1</v>
      </c>
      <c r="F90" s="596"/>
      <c r="G90" s="490"/>
      <c r="H90" s="490"/>
    </row>
    <row r="91" spans="1:8" ht="12" customHeight="1">
      <c r="A91" s="404"/>
      <c r="B91" s="412" t="s">
        <v>154</v>
      </c>
      <c r="C91" s="411"/>
      <c r="D91" s="411"/>
      <c r="E91" s="789"/>
      <c r="F91" s="606"/>
      <c r="G91" s="490"/>
      <c r="H91" s="490"/>
    </row>
    <row r="92" spans="1:8" ht="12" customHeight="1">
      <c r="A92" s="404"/>
      <c r="B92" s="412" t="s">
        <v>393</v>
      </c>
      <c r="C92" s="411"/>
      <c r="D92" s="411"/>
      <c r="E92" s="789"/>
      <c r="F92" s="606"/>
      <c r="G92" s="490"/>
      <c r="H92" s="490"/>
    </row>
    <row r="93" spans="1:8" ht="12" customHeight="1" thickBot="1">
      <c r="A93" s="404"/>
      <c r="B93" s="586" t="s">
        <v>107</v>
      </c>
      <c r="C93" s="514"/>
      <c r="D93" s="514"/>
      <c r="E93" s="791"/>
      <c r="F93" s="606"/>
      <c r="G93" s="490"/>
      <c r="H93" s="490"/>
    </row>
    <row r="94" spans="1:8" ht="12" customHeight="1" thickBot="1">
      <c r="A94" s="500"/>
      <c r="B94" s="590" t="s">
        <v>187</v>
      </c>
      <c r="C94" s="516">
        <f>SUM(C88:C93)</f>
        <v>10000</v>
      </c>
      <c r="D94" s="516">
        <f>SUM(D88:D93)</f>
        <v>10000</v>
      </c>
      <c r="E94" s="792">
        <f>SUM(D94/C94)</f>
        <v>1</v>
      </c>
      <c r="F94" s="610"/>
      <c r="G94" s="490"/>
      <c r="H94" s="490"/>
    </row>
    <row r="95" spans="1:8" ht="12" customHeight="1">
      <c r="A95" s="498">
        <v>3124</v>
      </c>
      <c r="B95" s="276" t="s">
        <v>160</v>
      </c>
      <c r="C95" s="506"/>
      <c r="D95" s="506"/>
      <c r="E95" s="789"/>
      <c r="F95" s="504" t="s">
        <v>217</v>
      </c>
      <c r="G95" s="490"/>
      <c r="H95" s="490"/>
    </row>
    <row r="96" spans="1:8" ht="12" customHeight="1">
      <c r="A96" s="404"/>
      <c r="B96" s="510" t="s">
        <v>147</v>
      </c>
      <c r="C96" s="411"/>
      <c r="D96" s="411"/>
      <c r="E96" s="789"/>
      <c r="F96" s="606"/>
      <c r="G96" s="490"/>
      <c r="H96" s="490"/>
    </row>
    <row r="97" spans="1:8" ht="12" customHeight="1">
      <c r="A97" s="404"/>
      <c r="B97" s="220" t="s">
        <v>401</v>
      </c>
      <c r="C97" s="411"/>
      <c r="D97" s="411"/>
      <c r="E97" s="789"/>
      <c r="F97" s="606"/>
      <c r="G97" s="490"/>
      <c r="H97" s="490"/>
    </row>
    <row r="98" spans="1:8" ht="12" customHeight="1">
      <c r="A98" s="404"/>
      <c r="B98" s="511" t="s">
        <v>383</v>
      </c>
      <c r="C98" s="411">
        <v>30000</v>
      </c>
      <c r="D98" s="411">
        <v>15000</v>
      </c>
      <c r="E98" s="789">
        <f>SUM(D98/C98)</f>
        <v>0.5</v>
      </c>
      <c r="F98" s="596"/>
      <c r="G98" s="490"/>
      <c r="H98" s="490"/>
    </row>
    <row r="99" spans="1:8" ht="12" customHeight="1">
      <c r="A99" s="404"/>
      <c r="B99" s="412" t="s">
        <v>393</v>
      </c>
      <c r="C99" s="411"/>
      <c r="D99" s="411"/>
      <c r="E99" s="789"/>
      <c r="F99" s="606"/>
      <c r="G99" s="490"/>
      <c r="H99" s="490"/>
    </row>
    <row r="100" spans="1:8" ht="12" customHeight="1">
      <c r="A100" s="404"/>
      <c r="B100" s="412" t="s">
        <v>393</v>
      </c>
      <c r="C100" s="411"/>
      <c r="D100" s="411"/>
      <c r="E100" s="789"/>
      <c r="F100" s="606"/>
      <c r="G100" s="490"/>
      <c r="H100" s="490"/>
    </row>
    <row r="101" spans="1:8" ht="12" customHeight="1" thickBot="1">
      <c r="A101" s="404"/>
      <c r="B101" s="586" t="s">
        <v>107</v>
      </c>
      <c r="C101" s="514"/>
      <c r="D101" s="514"/>
      <c r="E101" s="791"/>
      <c r="F101" s="606"/>
      <c r="G101" s="490"/>
      <c r="H101" s="490"/>
    </row>
    <row r="102" spans="1:8" ht="12" customHeight="1" thickBot="1">
      <c r="A102" s="500"/>
      <c r="B102" s="590" t="s">
        <v>187</v>
      </c>
      <c r="C102" s="516">
        <f>SUM(C96:C101)</f>
        <v>30000</v>
      </c>
      <c r="D102" s="516">
        <f>SUM(D96:D101)</f>
        <v>15000</v>
      </c>
      <c r="E102" s="790">
        <f>SUM(D102/C102)</f>
        <v>0.5</v>
      </c>
      <c r="F102" s="610"/>
      <c r="G102" s="490"/>
      <c r="H102" s="490"/>
    </row>
    <row r="103" spans="1:8" ht="12" customHeight="1">
      <c r="A103" s="498">
        <v>3125</v>
      </c>
      <c r="B103" s="276" t="s">
        <v>24</v>
      </c>
      <c r="C103" s="506"/>
      <c r="D103" s="506"/>
      <c r="E103" s="789"/>
      <c r="F103" s="504"/>
      <c r="G103" s="490"/>
      <c r="H103" s="490"/>
    </row>
    <row r="104" spans="1:8" ht="12" customHeight="1">
      <c r="A104" s="404"/>
      <c r="B104" s="510" t="s">
        <v>147</v>
      </c>
      <c r="C104" s="411"/>
      <c r="D104" s="411"/>
      <c r="E104" s="789"/>
      <c r="F104" s="606"/>
      <c r="G104" s="490"/>
      <c r="H104" s="490"/>
    </row>
    <row r="105" spans="1:8" ht="12" customHeight="1">
      <c r="A105" s="404"/>
      <c r="B105" s="220" t="s">
        <v>401</v>
      </c>
      <c r="C105" s="411"/>
      <c r="D105" s="411"/>
      <c r="E105" s="789"/>
      <c r="F105" s="606"/>
      <c r="G105" s="490"/>
      <c r="H105" s="490"/>
    </row>
    <row r="106" spans="1:8" ht="12" customHeight="1">
      <c r="A106" s="404"/>
      <c r="B106" s="511" t="s">
        <v>383</v>
      </c>
      <c r="C106" s="411">
        <v>4000</v>
      </c>
      <c r="D106" s="411">
        <v>4000</v>
      </c>
      <c r="E106" s="789">
        <f>SUM(D106/C106)</f>
        <v>1</v>
      </c>
      <c r="F106" s="808"/>
      <c r="G106" s="490"/>
      <c r="H106" s="490"/>
    </row>
    <row r="107" spans="1:8" ht="12" customHeight="1">
      <c r="A107" s="404"/>
      <c r="B107" s="412" t="s">
        <v>154</v>
      </c>
      <c r="C107" s="411"/>
      <c r="D107" s="411"/>
      <c r="E107" s="789"/>
      <c r="F107" s="808"/>
      <c r="G107" s="490"/>
      <c r="H107" s="490"/>
    </row>
    <row r="108" spans="1:8" ht="12" customHeight="1">
      <c r="A108" s="404"/>
      <c r="B108" s="412" t="s">
        <v>393</v>
      </c>
      <c r="C108" s="411"/>
      <c r="D108" s="411"/>
      <c r="E108" s="789"/>
      <c r="F108" s="606"/>
      <c r="G108" s="490"/>
      <c r="H108" s="490"/>
    </row>
    <row r="109" spans="1:8" ht="12" customHeight="1" thickBot="1">
      <c r="A109" s="404"/>
      <c r="B109" s="586" t="s">
        <v>107</v>
      </c>
      <c r="C109" s="514"/>
      <c r="D109" s="514"/>
      <c r="E109" s="791"/>
      <c r="F109" s="606"/>
      <c r="G109" s="490"/>
      <c r="H109" s="490"/>
    </row>
    <row r="110" spans="1:8" ht="12" customHeight="1" thickBot="1">
      <c r="A110" s="500"/>
      <c r="B110" s="590" t="s">
        <v>187</v>
      </c>
      <c r="C110" s="516">
        <f>SUM(C104:C109)</f>
        <v>4000</v>
      </c>
      <c r="D110" s="516">
        <f>SUM(D104:D109)</f>
        <v>4000</v>
      </c>
      <c r="E110" s="790">
        <f>SUM(D110/C110)</f>
        <v>1</v>
      </c>
      <c r="F110" s="610"/>
      <c r="G110" s="490"/>
      <c r="H110" s="490"/>
    </row>
    <row r="111" spans="1:8" ht="12" customHeight="1">
      <c r="A111" s="498">
        <v>3126</v>
      </c>
      <c r="B111" s="276" t="s">
        <v>527</v>
      </c>
      <c r="C111" s="506"/>
      <c r="D111" s="506"/>
      <c r="E111" s="789"/>
      <c r="F111" s="504"/>
      <c r="G111" s="490"/>
      <c r="H111" s="490"/>
    </row>
    <row r="112" spans="1:8" ht="12" customHeight="1">
      <c r="A112" s="404"/>
      <c r="B112" s="510" t="s">
        <v>147</v>
      </c>
      <c r="C112" s="411"/>
      <c r="D112" s="411"/>
      <c r="E112" s="789"/>
      <c r="F112" s="606"/>
      <c r="G112" s="490"/>
      <c r="H112" s="490"/>
    </row>
    <row r="113" spans="1:8" ht="12" customHeight="1">
      <c r="A113" s="404"/>
      <c r="B113" s="220" t="s">
        <v>401</v>
      </c>
      <c r="C113" s="411"/>
      <c r="D113" s="411"/>
      <c r="E113" s="789"/>
      <c r="F113" s="606"/>
      <c r="G113" s="490"/>
      <c r="H113" s="490"/>
    </row>
    <row r="114" spans="1:8" ht="12" customHeight="1">
      <c r="A114" s="404"/>
      <c r="B114" s="511" t="s">
        <v>383</v>
      </c>
      <c r="C114" s="411"/>
      <c r="D114" s="411">
        <v>10000</v>
      </c>
      <c r="E114" s="789"/>
      <c r="F114" s="808"/>
      <c r="G114" s="490"/>
      <c r="H114" s="490"/>
    </row>
    <row r="115" spans="1:8" ht="12" customHeight="1">
      <c r="A115" s="404"/>
      <c r="B115" s="412" t="s">
        <v>154</v>
      </c>
      <c r="C115" s="411"/>
      <c r="D115" s="411"/>
      <c r="E115" s="789"/>
      <c r="F115" s="808"/>
      <c r="G115" s="490"/>
      <c r="H115" s="490"/>
    </row>
    <row r="116" spans="1:8" ht="12" customHeight="1">
      <c r="A116" s="404"/>
      <c r="B116" s="412" t="s">
        <v>393</v>
      </c>
      <c r="C116" s="411"/>
      <c r="D116" s="411"/>
      <c r="E116" s="789"/>
      <c r="F116" s="606"/>
      <c r="G116" s="490"/>
      <c r="H116" s="490"/>
    </row>
    <row r="117" spans="1:8" ht="12" customHeight="1" thickBot="1">
      <c r="A117" s="404"/>
      <c r="B117" s="586" t="s">
        <v>107</v>
      </c>
      <c r="C117" s="514"/>
      <c r="D117" s="514"/>
      <c r="E117" s="791"/>
      <c r="F117" s="606"/>
      <c r="G117" s="490"/>
      <c r="H117" s="490"/>
    </row>
    <row r="118" spans="1:8" ht="12" customHeight="1" thickBot="1">
      <c r="A118" s="500"/>
      <c r="B118" s="590" t="s">
        <v>187</v>
      </c>
      <c r="C118" s="516">
        <f>SUM(C112:C117)</f>
        <v>0</v>
      </c>
      <c r="D118" s="516">
        <f>SUM(D112:D117)</f>
        <v>10000</v>
      </c>
      <c r="E118" s="790"/>
      <c r="F118" s="610"/>
      <c r="G118" s="490"/>
      <c r="H118" s="490"/>
    </row>
    <row r="119" spans="1:8" ht="12" customHeight="1" thickBot="1">
      <c r="A119" s="620">
        <v>3140</v>
      </c>
      <c r="B119" s="626" t="s">
        <v>162</v>
      </c>
      <c r="C119" s="516">
        <f>SUM(C127+C135+C143+C151+C159)</f>
        <v>44500</v>
      </c>
      <c r="D119" s="516">
        <f>SUM(D127+D135+D143+D151+D159+D167)</f>
        <v>44000</v>
      </c>
      <c r="E119" s="790">
        <f>SUM(D119/C119)</f>
        <v>0.9887640449438202</v>
      </c>
      <c r="F119" s="610"/>
      <c r="G119" s="490"/>
      <c r="H119" s="490"/>
    </row>
    <row r="120" spans="1:8" ht="12" customHeight="1">
      <c r="A120" s="498">
        <v>3141</v>
      </c>
      <c r="B120" s="276" t="s">
        <v>185</v>
      </c>
      <c r="C120" s="506"/>
      <c r="D120" s="506"/>
      <c r="E120" s="789"/>
      <c r="F120" s="606"/>
      <c r="G120" s="490"/>
      <c r="H120" s="490"/>
    </row>
    <row r="121" spans="1:8" ht="12" customHeight="1">
      <c r="A121" s="404"/>
      <c r="B121" s="510" t="s">
        <v>147</v>
      </c>
      <c r="C121" s="411"/>
      <c r="D121" s="411"/>
      <c r="E121" s="789"/>
      <c r="F121" s="809"/>
      <c r="G121" s="490"/>
      <c r="H121" s="490"/>
    </row>
    <row r="122" spans="1:8" ht="12" customHeight="1">
      <c r="A122" s="404"/>
      <c r="B122" s="220" t="s">
        <v>401</v>
      </c>
      <c r="C122" s="411"/>
      <c r="D122" s="411"/>
      <c r="E122" s="789"/>
      <c r="F122" s="808"/>
      <c r="G122" s="490"/>
      <c r="H122" s="490"/>
    </row>
    <row r="123" spans="1:8" ht="12" customHeight="1">
      <c r="A123" s="404"/>
      <c r="B123" s="511" t="s">
        <v>383</v>
      </c>
      <c r="C123" s="411"/>
      <c r="D123" s="411"/>
      <c r="E123" s="789"/>
      <c r="F123" s="808"/>
      <c r="G123" s="490"/>
      <c r="H123" s="490"/>
    </row>
    <row r="124" spans="1:8" ht="12" customHeight="1">
      <c r="A124" s="404"/>
      <c r="B124" s="412" t="s">
        <v>154</v>
      </c>
      <c r="C124" s="411"/>
      <c r="D124" s="411"/>
      <c r="E124" s="789"/>
      <c r="F124" s="808"/>
      <c r="G124" s="490"/>
      <c r="H124" s="490"/>
    </row>
    <row r="125" spans="1:8" ht="12" customHeight="1">
      <c r="A125" s="404"/>
      <c r="B125" s="412" t="s">
        <v>393</v>
      </c>
      <c r="C125" s="622">
        <v>20000</v>
      </c>
      <c r="D125" s="622">
        <v>20000</v>
      </c>
      <c r="E125" s="789">
        <f>SUM(D125/C125)</f>
        <v>1</v>
      </c>
      <c r="F125" s="808"/>
      <c r="G125" s="490"/>
      <c r="H125" s="490"/>
    </row>
    <row r="126" spans="1:8" ht="12" customHeight="1" thickBot="1">
      <c r="A126" s="404"/>
      <c r="B126" s="586" t="s">
        <v>107</v>
      </c>
      <c r="C126" s="514"/>
      <c r="D126" s="514"/>
      <c r="E126" s="791"/>
      <c r="F126" s="810"/>
      <c r="G126" s="490"/>
      <c r="H126" s="490"/>
    </row>
    <row r="127" spans="1:8" ht="12" customHeight="1" thickBot="1">
      <c r="A127" s="500"/>
      <c r="B127" s="590" t="s">
        <v>187</v>
      </c>
      <c r="C127" s="516">
        <f>SUM(C121:C126)</f>
        <v>20000</v>
      </c>
      <c r="D127" s="516">
        <f>SUM(D121:D126)</f>
        <v>20000</v>
      </c>
      <c r="E127" s="790">
        <f>SUM(D127/C127)</f>
        <v>1</v>
      </c>
      <c r="F127" s="610"/>
      <c r="G127" s="490"/>
      <c r="H127" s="490"/>
    </row>
    <row r="128" spans="1:8" ht="12" customHeight="1">
      <c r="A128" s="498">
        <v>3142</v>
      </c>
      <c r="B128" s="520" t="s">
        <v>12</v>
      </c>
      <c r="C128" s="506"/>
      <c r="D128" s="506"/>
      <c r="E128" s="789"/>
      <c r="F128" s="605"/>
      <c r="G128" s="490"/>
      <c r="H128" s="490"/>
    </row>
    <row r="129" spans="1:8" ht="12" customHeight="1">
      <c r="A129" s="498"/>
      <c r="B129" s="510" t="s">
        <v>147</v>
      </c>
      <c r="C129" s="411">
        <v>2000</v>
      </c>
      <c r="D129" s="411">
        <v>3000</v>
      </c>
      <c r="E129" s="789">
        <f>SUM(D129/C129)</f>
        <v>1.5</v>
      </c>
      <c r="F129" s="809"/>
      <c r="G129" s="490"/>
      <c r="H129" s="490"/>
    </row>
    <row r="130" spans="1:8" ht="12" customHeight="1">
      <c r="A130" s="498"/>
      <c r="B130" s="220" t="s">
        <v>401</v>
      </c>
      <c r="C130" s="411">
        <v>750</v>
      </c>
      <c r="D130" s="411">
        <v>1000</v>
      </c>
      <c r="E130" s="789">
        <f>SUM(D130/C130)</f>
        <v>1.3333333333333333</v>
      </c>
      <c r="F130" s="623"/>
      <c r="G130" s="490"/>
      <c r="H130" s="490"/>
    </row>
    <row r="131" spans="1:8" ht="12" customHeight="1">
      <c r="A131" s="498"/>
      <c r="B131" s="511" t="s">
        <v>383</v>
      </c>
      <c r="C131" s="622">
        <v>6250</v>
      </c>
      <c r="D131" s="622">
        <v>4000</v>
      </c>
      <c r="E131" s="789">
        <f>SUM(D131/C131)</f>
        <v>0.64</v>
      </c>
      <c r="F131" s="811"/>
      <c r="G131" s="490"/>
      <c r="H131" s="490"/>
    </row>
    <row r="132" spans="1:8" ht="12" customHeight="1">
      <c r="A132" s="498"/>
      <c r="B132" s="412" t="s">
        <v>154</v>
      </c>
      <c r="C132" s="622"/>
      <c r="D132" s="622"/>
      <c r="E132" s="789"/>
      <c r="F132" s="606"/>
      <c r="G132" s="490"/>
      <c r="H132" s="490"/>
    </row>
    <row r="133" spans="1:8" ht="12" customHeight="1">
      <c r="A133" s="498"/>
      <c r="B133" s="412" t="s">
        <v>393</v>
      </c>
      <c r="C133" s="622"/>
      <c r="D133" s="622"/>
      <c r="E133" s="789"/>
      <c r="F133" s="623"/>
      <c r="G133" s="490"/>
      <c r="H133" s="490"/>
    </row>
    <row r="134" spans="1:8" ht="12" thickBot="1">
      <c r="A134" s="498"/>
      <c r="B134" s="586" t="s">
        <v>370</v>
      </c>
      <c r="C134" s="624"/>
      <c r="D134" s="527"/>
      <c r="E134" s="791"/>
      <c r="F134" s="627"/>
      <c r="G134" s="490"/>
      <c r="H134" s="490"/>
    </row>
    <row r="135" spans="1:8" ht="12" customHeight="1" thickBot="1">
      <c r="A135" s="500"/>
      <c r="B135" s="590" t="s">
        <v>187</v>
      </c>
      <c r="C135" s="516">
        <f>SUM(C129:C134)</f>
        <v>9000</v>
      </c>
      <c r="D135" s="516">
        <f>SUM(D129:D134)</f>
        <v>8000</v>
      </c>
      <c r="E135" s="790">
        <f>SUM(D135/C135)</f>
        <v>0.8888888888888888</v>
      </c>
      <c r="F135" s="610"/>
      <c r="G135" s="490"/>
      <c r="H135" s="490"/>
    </row>
    <row r="136" spans="1:8" ht="12" customHeight="1">
      <c r="A136" s="517">
        <v>3143</v>
      </c>
      <c r="B136" s="276" t="s">
        <v>26</v>
      </c>
      <c r="C136" s="506"/>
      <c r="D136" s="506"/>
      <c r="E136" s="789"/>
      <c r="F136" s="568" t="s">
        <v>6</v>
      </c>
      <c r="G136" s="490"/>
      <c r="H136" s="490"/>
    </row>
    <row r="137" spans="1:8" ht="12" customHeight="1">
      <c r="A137" s="404"/>
      <c r="B137" s="510" t="s">
        <v>147</v>
      </c>
      <c r="C137" s="411"/>
      <c r="D137" s="411"/>
      <c r="E137" s="789"/>
      <c r="F137" s="606"/>
      <c r="G137" s="490"/>
      <c r="H137" s="490"/>
    </row>
    <row r="138" spans="1:8" ht="12" customHeight="1">
      <c r="A138" s="404"/>
      <c r="B138" s="220" t="s">
        <v>401</v>
      </c>
      <c r="C138" s="411"/>
      <c r="D138" s="411"/>
      <c r="E138" s="789"/>
      <c r="F138" s="809"/>
      <c r="G138" s="490"/>
      <c r="H138" s="490"/>
    </row>
    <row r="139" spans="1:8" ht="12" customHeight="1">
      <c r="A139" s="404"/>
      <c r="B139" s="511" t="s">
        <v>383</v>
      </c>
      <c r="C139" s="622"/>
      <c r="D139" s="622"/>
      <c r="E139" s="789"/>
      <c r="F139" s="809"/>
      <c r="G139" s="490"/>
      <c r="H139" s="490"/>
    </row>
    <row r="140" spans="1:8" ht="12" customHeight="1">
      <c r="A140" s="404"/>
      <c r="B140" s="412" t="s">
        <v>154</v>
      </c>
      <c r="C140" s="622"/>
      <c r="D140" s="622"/>
      <c r="E140" s="789"/>
      <c r="F140" s="808"/>
      <c r="G140" s="490"/>
      <c r="H140" s="490"/>
    </row>
    <row r="141" spans="1:8" ht="12" customHeight="1">
      <c r="A141" s="404"/>
      <c r="B141" s="412" t="s">
        <v>393</v>
      </c>
      <c r="C141" s="411">
        <v>8000</v>
      </c>
      <c r="D141" s="411">
        <v>6000</v>
      </c>
      <c r="E141" s="789">
        <f>SUM(D141/C141)</f>
        <v>0.75</v>
      </c>
      <c r="F141" s="606"/>
      <c r="G141" s="490"/>
      <c r="H141" s="490"/>
    </row>
    <row r="142" spans="1:8" ht="12" customHeight="1" thickBot="1">
      <c r="A142" s="404"/>
      <c r="B142" s="586" t="s">
        <v>107</v>
      </c>
      <c r="C142" s="411"/>
      <c r="D142" s="514"/>
      <c r="E142" s="791"/>
      <c r="F142" s="572"/>
      <c r="G142" s="490"/>
      <c r="H142" s="490"/>
    </row>
    <row r="143" spans="1:8" ht="12" customHeight="1" thickBot="1">
      <c r="A143" s="500"/>
      <c r="B143" s="590" t="s">
        <v>187</v>
      </c>
      <c r="C143" s="516">
        <f>SUM(C137:C142)</f>
        <v>8000</v>
      </c>
      <c r="D143" s="516">
        <f>SUM(D137:D142)</f>
        <v>6000</v>
      </c>
      <c r="E143" s="790">
        <f>SUM(D143/C143)</f>
        <v>0.75</v>
      </c>
      <c r="F143" s="610"/>
      <c r="G143" s="490"/>
      <c r="H143" s="490"/>
    </row>
    <row r="144" spans="1:8" ht="12" customHeight="1">
      <c r="A144" s="498">
        <v>3144</v>
      </c>
      <c r="B144" s="276" t="s">
        <v>1131</v>
      </c>
      <c r="C144" s="506"/>
      <c r="D144" s="506"/>
      <c r="E144" s="789"/>
      <c r="F144" s="606"/>
      <c r="G144" s="490"/>
      <c r="H144" s="490"/>
    </row>
    <row r="145" spans="1:8" ht="12" customHeight="1">
      <c r="A145" s="404"/>
      <c r="B145" s="510" t="s">
        <v>147</v>
      </c>
      <c r="C145" s="411"/>
      <c r="D145" s="411"/>
      <c r="E145" s="789"/>
      <c r="F145" s="606"/>
      <c r="G145" s="490"/>
      <c r="H145" s="490"/>
    </row>
    <row r="146" spans="1:8" ht="12" customHeight="1">
      <c r="A146" s="404"/>
      <c r="B146" s="220" t="s">
        <v>401</v>
      </c>
      <c r="C146" s="411"/>
      <c r="D146" s="411"/>
      <c r="E146" s="789"/>
      <c r="F146" s="623"/>
      <c r="G146" s="490"/>
      <c r="H146" s="490"/>
    </row>
    <row r="147" spans="1:8" ht="12" customHeight="1">
      <c r="A147" s="404"/>
      <c r="B147" s="511" t="s">
        <v>383</v>
      </c>
      <c r="C147" s="411">
        <v>15</v>
      </c>
      <c r="D147" s="411">
        <v>15</v>
      </c>
      <c r="E147" s="789">
        <f>SUM(D147/C147)</f>
        <v>1</v>
      </c>
      <c r="F147" s="809"/>
      <c r="G147" s="490"/>
      <c r="H147" s="490"/>
    </row>
    <row r="148" spans="1:8" ht="12" customHeight="1">
      <c r="A148" s="404"/>
      <c r="B148" s="412" t="s">
        <v>154</v>
      </c>
      <c r="C148" s="411">
        <v>3485</v>
      </c>
      <c r="D148" s="411">
        <v>1985</v>
      </c>
      <c r="E148" s="789">
        <f>SUM(D148/C148)</f>
        <v>0.569583931133429</v>
      </c>
      <c r="F148" s="628"/>
      <c r="G148" s="490"/>
      <c r="H148" s="490"/>
    </row>
    <row r="149" spans="1:8" ht="12" customHeight="1">
      <c r="A149" s="404"/>
      <c r="B149" s="412" t="s">
        <v>393</v>
      </c>
      <c r="C149" s="411"/>
      <c r="D149" s="411"/>
      <c r="E149" s="789"/>
      <c r="F149" s="606"/>
      <c r="G149" s="490"/>
      <c r="H149" s="490"/>
    </row>
    <row r="150" spans="1:8" ht="12" customHeight="1" thickBot="1">
      <c r="A150" s="404"/>
      <c r="B150" s="586" t="s">
        <v>107</v>
      </c>
      <c r="C150" s="514"/>
      <c r="D150" s="514"/>
      <c r="E150" s="791"/>
      <c r="F150" s="627"/>
      <c r="G150" s="490"/>
      <c r="H150" s="490"/>
    </row>
    <row r="151" spans="1:8" ht="12" customHeight="1" thickBot="1">
      <c r="A151" s="500"/>
      <c r="B151" s="590" t="s">
        <v>187</v>
      </c>
      <c r="C151" s="516">
        <f>SUM(C145:C150)</f>
        <v>3500</v>
      </c>
      <c r="D151" s="516">
        <f>SUM(D145:D150)</f>
        <v>2000</v>
      </c>
      <c r="E151" s="792">
        <f>SUM(D151/C151)</f>
        <v>0.5714285714285714</v>
      </c>
      <c r="F151" s="610"/>
      <c r="G151" s="490"/>
      <c r="H151" s="490"/>
    </row>
    <row r="152" spans="1:8" ht="12" customHeight="1">
      <c r="A152" s="604">
        <v>3145</v>
      </c>
      <c r="B152" s="575" t="s">
        <v>36</v>
      </c>
      <c r="C152" s="576"/>
      <c r="D152" s="576"/>
      <c r="E152" s="789"/>
      <c r="F152" s="629"/>
      <c r="G152" s="490"/>
      <c r="H152" s="490"/>
    </row>
    <row r="153" spans="1:8" ht="12" customHeight="1">
      <c r="A153" s="598"/>
      <c r="B153" s="579" t="s">
        <v>147</v>
      </c>
      <c r="C153" s="597">
        <v>300</v>
      </c>
      <c r="D153" s="597">
        <v>500</v>
      </c>
      <c r="E153" s="789">
        <f>SUM(D153/C153)</f>
        <v>1.6666666666666667</v>
      </c>
      <c r="F153" s="629"/>
      <c r="G153" s="490"/>
      <c r="H153" s="490"/>
    </row>
    <row r="154" spans="1:8" ht="12" customHeight="1">
      <c r="A154" s="598"/>
      <c r="B154" s="582" t="s">
        <v>401</v>
      </c>
      <c r="C154" s="597"/>
      <c r="D154" s="597">
        <v>200</v>
      </c>
      <c r="E154" s="789"/>
      <c r="F154" s="809"/>
      <c r="G154" s="490"/>
      <c r="H154" s="490"/>
    </row>
    <row r="155" spans="1:8" ht="12" customHeight="1">
      <c r="A155" s="598"/>
      <c r="B155" s="583" t="s">
        <v>383</v>
      </c>
      <c r="C155" s="597">
        <v>3700</v>
      </c>
      <c r="D155" s="597">
        <v>3300</v>
      </c>
      <c r="E155" s="789">
        <f>SUM(D155/C155)</f>
        <v>0.8918918918918919</v>
      </c>
      <c r="F155" s="630"/>
      <c r="G155" s="490"/>
      <c r="H155" s="490"/>
    </row>
    <row r="156" spans="1:8" ht="12" customHeight="1">
      <c r="A156" s="598"/>
      <c r="B156" s="585" t="s">
        <v>154</v>
      </c>
      <c r="C156" s="597"/>
      <c r="D156" s="597"/>
      <c r="E156" s="789"/>
      <c r="F156" s="630"/>
      <c r="G156" s="490"/>
      <c r="H156" s="490"/>
    </row>
    <row r="157" spans="1:8" ht="12" customHeight="1">
      <c r="A157" s="598"/>
      <c r="B157" s="585" t="s">
        <v>393</v>
      </c>
      <c r="C157" s="597"/>
      <c r="D157" s="597"/>
      <c r="E157" s="789"/>
      <c r="F157" s="629"/>
      <c r="G157" s="490"/>
      <c r="H157" s="490"/>
    </row>
    <row r="158" spans="1:8" ht="12" customHeight="1" thickBot="1">
      <c r="A158" s="598"/>
      <c r="B158" s="586" t="s">
        <v>107</v>
      </c>
      <c r="C158" s="599"/>
      <c r="D158" s="599"/>
      <c r="E158" s="791"/>
      <c r="F158" s="631"/>
      <c r="G158" s="490"/>
      <c r="H158" s="490"/>
    </row>
    <row r="159" spans="1:8" ht="12" customHeight="1" thickBot="1">
      <c r="A159" s="601"/>
      <c r="B159" s="590" t="s">
        <v>187</v>
      </c>
      <c r="C159" s="602">
        <f>SUM(C153:C158)</f>
        <v>4000</v>
      </c>
      <c r="D159" s="602">
        <f>SUM(D153:D158)</f>
        <v>4000</v>
      </c>
      <c r="E159" s="790">
        <f>SUM(D159/C159)</f>
        <v>1</v>
      </c>
      <c r="F159" s="632"/>
      <c r="G159" s="490"/>
      <c r="H159" s="490"/>
    </row>
    <row r="160" spans="1:8" ht="12" customHeight="1">
      <c r="A160" s="604">
        <v>3146</v>
      </c>
      <c r="B160" s="575" t="s">
        <v>890</v>
      </c>
      <c r="C160" s="576"/>
      <c r="D160" s="576"/>
      <c r="E160" s="789"/>
      <c r="F160" s="793" t="s">
        <v>7</v>
      </c>
      <c r="G160" s="490"/>
      <c r="H160" s="490"/>
    </row>
    <row r="161" spans="1:8" ht="12" customHeight="1">
      <c r="A161" s="598"/>
      <c r="B161" s="579" t="s">
        <v>147</v>
      </c>
      <c r="C161" s="597"/>
      <c r="D161" s="597"/>
      <c r="E161" s="789"/>
      <c r="F161" s="629"/>
      <c r="G161" s="490"/>
      <c r="H161" s="490"/>
    </row>
    <row r="162" spans="1:8" ht="12" customHeight="1">
      <c r="A162" s="598"/>
      <c r="B162" s="582" t="s">
        <v>401</v>
      </c>
      <c r="C162" s="597"/>
      <c r="D162" s="597"/>
      <c r="E162" s="789"/>
      <c r="F162" s="629"/>
      <c r="G162" s="490"/>
      <c r="H162" s="490"/>
    </row>
    <row r="163" spans="1:8" ht="12" customHeight="1">
      <c r="A163" s="598"/>
      <c r="B163" s="583" t="s">
        <v>383</v>
      </c>
      <c r="C163" s="597"/>
      <c r="D163" s="597"/>
      <c r="E163" s="789"/>
      <c r="F163" s="809"/>
      <c r="G163" s="490"/>
      <c r="H163" s="490"/>
    </row>
    <row r="164" spans="1:8" ht="12" customHeight="1">
      <c r="A164" s="598"/>
      <c r="B164" s="585" t="s">
        <v>154</v>
      </c>
      <c r="C164" s="597"/>
      <c r="D164" s="597"/>
      <c r="E164" s="789"/>
      <c r="F164" s="629"/>
      <c r="G164" s="490"/>
      <c r="H164" s="490"/>
    </row>
    <row r="165" spans="1:8" ht="12" customHeight="1">
      <c r="A165" s="598"/>
      <c r="B165" s="585" t="s">
        <v>393</v>
      </c>
      <c r="C165" s="597"/>
      <c r="D165" s="597">
        <v>4000</v>
      </c>
      <c r="E165" s="789"/>
      <c r="F165" s="629"/>
      <c r="G165" s="490"/>
      <c r="H165" s="490"/>
    </row>
    <row r="166" spans="1:8" ht="12" customHeight="1" thickBot="1">
      <c r="A166" s="598"/>
      <c r="B166" s="586" t="s">
        <v>107</v>
      </c>
      <c r="C166" s="599"/>
      <c r="D166" s="599"/>
      <c r="E166" s="791"/>
      <c r="F166" s="631"/>
      <c r="G166" s="490"/>
      <c r="H166" s="490"/>
    </row>
    <row r="167" spans="1:8" ht="12" customHeight="1" thickBot="1">
      <c r="A167" s="601"/>
      <c r="B167" s="590" t="s">
        <v>187</v>
      </c>
      <c r="C167" s="602">
        <f>SUM(C161:C166)</f>
        <v>0</v>
      </c>
      <c r="D167" s="602">
        <f>SUM(D161:D166)</f>
        <v>4000</v>
      </c>
      <c r="E167" s="806"/>
      <c r="F167" s="632"/>
      <c r="G167" s="490"/>
      <c r="H167" s="490"/>
    </row>
    <row r="168" spans="1:8" ht="12" thickBot="1">
      <c r="A168" s="620"/>
      <c r="B168" s="633" t="s">
        <v>51</v>
      </c>
      <c r="C168" s="516">
        <f>SUM(C192+C201+C218+C226+C234+C267+C242+C250+C275+C184+C283+C291+C258+C176+C209+C299)</f>
        <v>2238560</v>
      </c>
      <c r="D168" s="516">
        <f>SUM(D192+D201+D218+D226+D234+D267+D242+D250+D275+D184+D283+D291+D258+D176+D209+D299)</f>
        <v>2428914</v>
      </c>
      <c r="E168" s="790">
        <f>SUM(D168/C168)</f>
        <v>1.085034129082982</v>
      </c>
      <c r="F168" s="610"/>
      <c r="G168" s="490"/>
      <c r="H168" s="490"/>
    </row>
    <row r="169" spans="1:8" ht="11.25">
      <c r="A169" s="498">
        <v>3200</v>
      </c>
      <c r="B169" s="634" t="s">
        <v>149</v>
      </c>
      <c r="C169" s="518"/>
      <c r="D169" s="506"/>
      <c r="E169" s="789"/>
      <c r="F169" s="568"/>
      <c r="G169" s="490"/>
      <c r="H169" s="490"/>
    </row>
    <row r="170" spans="1:8" ht="11.25">
      <c r="A170" s="509"/>
      <c r="B170" s="510" t="s">
        <v>147</v>
      </c>
      <c r="C170" s="411">
        <v>41926</v>
      </c>
      <c r="D170" s="411">
        <v>65094</v>
      </c>
      <c r="E170" s="789">
        <f>SUM(D170/C170)</f>
        <v>1.5525926632638458</v>
      </c>
      <c r="F170" s="87"/>
      <c r="G170" s="490"/>
      <c r="H170" s="490"/>
    </row>
    <row r="171" spans="1:8" ht="12">
      <c r="A171" s="509"/>
      <c r="B171" s="220" t="s">
        <v>401</v>
      </c>
      <c r="C171" s="411">
        <v>11341</v>
      </c>
      <c r="D171" s="411">
        <v>17575</v>
      </c>
      <c r="E171" s="789">
        <f>SUM(D171/C171)</f>
        <v>1.5496869764571026</v>
      </c>
      <c r="F171" s="809"/>
      <c r="G171" s="490"/>
      <c r="H171" s="490"/>
    </row>
    <row r="172" spans="1:8" ht="12">
      <c r="A172" s="404"/>
      <c r="B172" s="511" t="s">
        <v>383</v>
      </c>
      <c r="C172" s="411">
        <v>1720</v>
      </c>
      <c r="D172" s="411">
        <v>1719</v>
      </c>
      <c r="E172" s="789">
        <f>SUM(D172/C172)</f>
        <v>0.9994186046511628</v>
      </c>
      <c r="F172" s="809"/>
      <c r="G172" s="490"/>
      <c r="H172" s="490"/>
    </row>
    <row r="173" spans="1:8" ht="12">
      <c r="A173" s="404"/>
      <c r="B173" s="412" t="s">
        <v>154</v>
      </c>
      <c r="C173" s="411"/>
      <c r="D173" s="411"/>
      <c r="E173" s="789"/>
      <c r="F173" s="809"/>
      <c r="G173" s="490"/>
      <c r="H173" s="490"/>
    </row>
    <row r="174" spans="1:8" ht="12">
      <c r="A174" s="509"/>
      <c r="B174" s="412" t="s">
        <v>393</v>
      </c>
      <c r="C174" s="411"/>
      <c r="D174" s="411"/>
      <c r="E174" s="789"/>
      <c r="F174" s="812"/>
      <c r="G174" s="490"/>
      <c r="H174" s="490"/>
    </row>
    <row r="175" spans="1:8" ht="12" thickBot="1">
      <c r="A175" s="404"/>
      <c r="B175" s="586" t="s">
        <v>107</v>
      </c>
      <c r="C175" s="635"/>
      <c r="D175" s="635"/>
      <c r="E175" s="791"/>
      <c r="F175" s="608"/>
      <c r="G175" s="490"/>
      <c r="H175" s="490"/>
    </row>
    <row r="176" spans="1:8" ht="12" thickBot="1">
      <c r="A176" s="500"/>
      <c r="B176" s="590" t="s">
        <v>187</v>
      </c>
      <c r="C176" s="516">
        <f>SUM(C170:C175)</f>
        <v>54987</v>
      </c>
      <c r="D176" s="516">
        <f>SUM(D170:D175)</f>
        <v>84388</v>
      </c>
      <c r="E176" s="790">
        <f>SUM(D176/C176)</f>
        <v>1.5346900176405331</v>
      </c>
      <c r="F176" s="610"/>
      <c r="G176" s="490"/>
      <c r="H176" s="490"/>
    </row>
    <row r="177" spans="1:8" ht="11.25">
      <c r="A177" s="498">
        <v>3201</v>
      </c>
      <c r="B177" s="614" t="s">
        <v>479</v>
      </c>
      <c r="C177" s="506"/>
      <c r="D177" s="506"/>
      <c r="E177" s="789"/>
      <c r="F177" s="568"/>
      <c r="G177" s="490"/>
      <c r="H177" s="490"/>
    </row>
    <row r="178" spans="1:8" ht="12">
      <c r="A178" s="498"/>
      <c r="B178" s="511" t="s">
        <v>147</v>
      </c>
      <c r="C178" s="622">
        <v>9000</v>
      </c>
      <c r="D178" s="622">
        <v>20000</v>
      </c>
      <c r="E178" s="789">
        <f>SUM(D178/C178)</f>
        <v>2.2222222222222223</v>
      </c>
      <c r="F178" s="809"/>
      <c r="G178" s="490"/>
      <c r="H178" s="490"/>
    </row>
    <row r="179" spans="1:8" ht="12">
      <c r="A179" s="498"/>
      <c r="B179" s="220" t="s">
        <v>401</v>
      </c>
      <c r="C179" s="622">
        <v>2100</v>
      </c>
      <c r="D179" s="622">
        <v>4916</v>
      </c>
      <c r="E179" s="789">
        <f>SUM(D179/C179)</f>
        <v>2.340952380952381</v>
      </c>
      <c r="F179" s="809"/>
      <c r="G179" s="490"/>
      <c r="H179" s="490"/>
    </row>
    <row r="180" spans="1:8" ht="12">
      <c r="A180" s="498"/>
      <c r="B180" s="511" t="s">
        <v>383</v>
      </c>
      <c r="C180" s="622">
        <v>70100</v>
      </c>
      <c r="D180" s="622">
        <v>79784</v>
      </c>
      <c r="E180" s="789">
        <f>SUM(D180/C180)</f>
        <v>1.1381455064194008</v>
      </c>
      <c r="F180" s="809"/>
      <c r="G180" s="490"/>
      <c r="H180" s="490"/>
    </row>
    <row r="181" spans="1:8" ht="11.25">
      <c r="A181" s="498"/>
      <c r="B181" s="636" t="s">
        <v>154</v>
      </c>
      <c r="C181" s="622">
        <v>300</v>
      </c>
      <c r="D181" s="622">
        <v>300</v>
      </c>
      <c r="E181" s="789">
        <f>SUM(D181/C181)</f>
        <v>1</v>
      </c>
      <c r="F181" s="623"/>
      <c r="G181" s="490"/>
      <c r="H181" s="490"/>
    </row>
    <row r="182" spans="1:8" ht="11.25">
      <c r="A182" s="498"/>
      <c r="B182" s="636" t="s">
        <v>393</v>
      </c>
      <c r="C182" s="622"/>
      <c r="D182" s="622"/>
      <c r="E182" s="789"/>
      <c r="F182" s="572"/>
      <c r="G182" s="490"/>
      <c r="H182" s="490"/>
    </row>
    <row r="183" spans="1:8" ht="12" thickBot="1">
      <c r="A183" s="498"/>
      <c r="B183" s="637" t="s">
        <v>340</v>
      </c>
      <c r="C183" s="506"/>
      <c r="D183" s="690"/>
      <c r="E183" s="791"/>
      <c r="F183" s="572"/>
      <c r="G183" s="490"/>
      <c r="H183" s="490"/>
    </row>
    <row r="184" spans="1:8" ht="12" thickBot="1">
      <c r="A184" s="521"/>
      <c r="B184" s="590" t="s">
        <v>187</v>
      </c>
      <c r="C184" s="516">
        <f>SUM(C178:C183)</f>
        <v>81500</v>
      </c>
      <c r="D184" s="516">
        <f>SUM(D178:D183)</f>
        <v>105000</v>
      </c>
      <c r="E184" s="790">
        <f>SUM(D184/C184)</f>
        <v>1.2883435582822085</v>
      </c>
      <c r="F184" s="610"/>
      <c r="G184" s="490"/>
      <c r="H184" s="490"/>
    </row>
    <row r="185" spans="1:8" ht="11.25">
      <c r="A185" s="88">
        <v>3202</v>
      </c>
      <c r="B185" s="520" t="s">
        <v>384</v>
      </c>
      <c r="C185" s="506"/>
      <c r="D185" s="506"/>
      <c r="E185" s="789"/>
      <c r="F185" s="793" t="s">
        <v>7</v>
      </c>
      <c r="G185" s="490"/>
      <c r="H185" s="490"/>
    </row>
    <row r="186" spans="1:8" ht="11.25">
      <c r="A186" s="88"/>
      <c r="B186" s="510" t="s">
        <v>147</v>
      </c>
      <c r="C186" s="622">
        <v>3000</v>
      </c>
      <c r="D186" s="622">
        <v>2000</v>
      </c>
      <c r="E186" s="789">
        <f>SUM(D186/C186)</f>
        <v>0.6666666666666666</v>
      </c>
      <c r="F186" s="572"/>
      <c r="G186" s="490"/>
      <c r="H186" s="490"/>
    </row>
    <row r="187" spans="1:8" ht="11.25">
      <c r="A187" s="88"/>
      <c r="B187" s="220" t="s">
        <v>401</v>
      </c>
      <c r="C187" s="622">
        <v>1000</v>
      </c>
      <c r="D187" s="622">
        <v>700</v>
      </c>
      <c r="E187" s="789">
        <f>SUM(D187/C187)</f>
        <v>0.7</v>
      </c>
      <c r="F187" s="623"/>
      <c r="G187" s="490"/>
      <c r="H187" s="490"/>
    </row>
    <row r="188" spans="1:8" ht="11.25">
      <c r="A188" s="88"/>
      <c r="B188" s="511" t="s">
        <v>383</v>
      </c>
      <c r="C188" s="622">
        <v>9000</v>
      </c>
      <c r="D188" s="622">
        <v>6300</v>
      </c>
      <c r="E188" s="789">
        <f>SUM(D188/C188)</f>
        <v>0.7</v>
      </c>
      <c r="F188" s="623"/>
      <c r="G188" s="490"/>
      <c r="H188" s="490"/>
    </row>
    <row r="189" spans="1:8" ht="11.25">
      <c r="A189" s="88"/>
      <c r="B189" s="412" t="s">
        <v>154</v>
      </c>
      <c r="C189" s="622"/>
      <c r="D189" s="622"/>
      <c r="E189" s="789"/>
      <c r="F189" s="623"/>
      <c r="G189" s="490"/>
      <c r="H189" s="490"/>
    </row>
    <row r="190" spans="1:8" ht="11.25">
      <c r="A190" s="88"/>
      <c r="B190" s="412" t="s">
        <v>393</v>
      </c>
      <c r="C190" s="506"/>
      <c r="D190" s="622">
        <v>1000</v>
      </c>
      <c r="E190" s="789"/>
      <c r="F190" s="623"/>
      <c r="G190" s="490"/>
      <c r="H190" s="490"/>
    </row>
    <row r="191" spans="1:8" ht="12" thickBot="1">
      <c r="A191" s="88"/>
      <c r="B191" s="586" t="s">
        <v>370</v>
      </c>
      <c r="C191" s="624"/>
      <c r="D191" s="800"/>
      <c r="E191" s="791"/>
      <c r="F191" s="608"/>
      <c r="G191" s="490"/>
      <c r="H191" s="490"/>
    </row>
    <row r="192" spans="1:8" ht="12" thickBot="1">
      <c r="A192" s="521"/>
      <c r="B192" s="590" t="s">
        <v>187</v>
      </c>
      <c r="C192" s="516">
        <f>SUM(C186:C191)</f>
        <v>13000</v>
      </c>
      <c r="D192" s="516">
        <f>SUM(D186:D191)</f>
        <v>10000</v>
      </c>
      <c r="E192" s="790">
        <f>SUM(D192/C192)</f>
        <v>0.7692307692307693</v>
      </c>
      <c r="F192" s="610"/>
      <c r="G192" s="490"/>
      <c r="H192" s="490"/>
    </row>
    <row r="193" spans="1:8" ht="11.25">
      <c r="A193" s="88">
        <v>3203</v>
      </c>
      <c r="B193" s="617" t="s">
        <v>228</v>
      </c>
      <c r="C193" s="506"/>
      <c r="D193" s="506"/>
      <c r="E193" s="789"/>
      <c r="F193" s="605" t="s">
        <v>215</v>
      </c>
      <c r="G193" s="490"/>
      <c r="H193" s="490"/>
    </row>
    <row r="194" spans="1:8" ht="12" customHeight="1">
      <c r="A194" s="509"/>
      <c r="B194" s="510" t="s">
        <v>147</v>
      </c>
      <c r="C194" s="411"/>
      <c r="D194" s="411"/>
      <c r="E194" s="789"/>
      <c r="F194" s="572" t="s">
        <v>216</v>
      </c>
      <c r="G194" s="490"/>
      <c r="H194" s="490"/>
    </row>
    <row r="195" spans="1:8" ht="12" customHeight="1">
      <c r="A195" s="509"/>
      <c r="B195" s="220" t="s">
        <v>401</v>
      </c>
      <c r="C195" s="411"/>
      <c r="D195" s="411"/>
      <c r="E195" s="789"/>
      <c r="F195" s="605"/>
      <c r="G195" s="490"/>
      <c r="H195" s="490"/>
    </row>
    <row r="196" spans="1:8" ht="12" customHeight="1">
      <c r="A196" s="509"/>
      <c r="B196" s="511" t="s">
        <v>383</v>
      </c>
      <c r="C196" s="411">
        <v>10000</v>
      </c>
      <c r="D196" s="411">
        <v>10000</v>
      </c>
      <c r="E196" s="789">
        <f>SUM(D196/C196)</f>
        <v>1</v>
      </c>
      <c r="F196" s="808"/>
      <c r="G196" s="490"/>
      <c r="H196" s="490"/>
    </row>
    <row r="197" spans="1:8" ht="12" customHeight="1">
      <c r="A197" s="509"/>
      <c r="B197" s="412" t="s">
        <v>154</v>
      </c>
      <c r="C197" s="411"/>
      <c r="D197" s="411"/>
      <c r="E197" s="789"/>
      <c r="F197" s="808"/>
      <c r="G197" s="490"/>
      <c r="H197" s="490"/>
    </row>
    <row r="198" spans="1:8" ht="12" customHeight="1">
      <c r="A198" s="509"/>
      <c r="B198" s="412" t="s">
        <v>393</v>
      </c>
      <c r="C198" s="411"/>
      <c r="D198" s="411"/>
      <c r="E198" s="789"/>
      <c r="F198" s="628"/>
      <c r="G198" s="490"/>
      <c r="H198" s="490"/>
    </row>
    <row r="199" spans="1:8" ht="11.25">
      <c r="A199" s="509"/>
      <c r="B199" s="637" t="s">
        <v>340</v>
      </c>
      <c r="C199" s="411"/>
      <c r="D199" s="411"/>
      <c r="E199" s="789"/>
      <c r="F199" s="623"/>
      <c r="G199" s="490"/>
      <c r="H199" s="490"/>
    </row>
    <row r="200" spans="1:8" ht="12" thickBot="1">
      <c r="A200" s="509"/>
      <c r="B200" s="586" t="s">
        <v>370</v>
      </c>
      <c r="C200" s="411"/>
      <c r="D200" s="514"/>
      <c r="E200" s="791"/>
      <c r="F200" s="567"/>
      <c r="G200" s="490"/>
      <c r="H200" s="490"/>
    </row>
    <row r="201" spans="1:8" ht="12" customHeight="1" thickBot="1">
      <c r="A201" s="521"/>
      <c r="B201" s="590" t="s">
        <v>187</v>
      </c>
      <c r="C201" s="516">
        <f>SUM(C194:C200)</f>
        <v>10000</v>
      </c>
      <c r="D201" s="516">
        <f>SUM(D194:D200)</f>
        <v>10000</v>
      </c>
      <c r="E201" s="790">
        <f>SUM(D201/C201)</f>
        <v>1</v>
      </c>
      <c r="F201" s="610"/>
      <c r="G201" s="490"/>
      <c r="H201" s="490"/>
    </row>
    <row r="202" spans="1:8" ht="12" customHeight="1">
      <c r="A202" s="88">
        <v>3204</v>
      </c>
      <c r="B202" s="617" t="s">
        <v>169</v>
      </c>
      <c r="C202" s="506"/>
      <c r="D202" s="506"/>
      <c r="E202" s="789"/>
      <c r="F202" s="605"/>
      <c r="G202" s="490"/>
      <c r="H202" s="490"/>
    </row>
    <row r="203" spans="1:8" ht="12" customHeight="1">
      <c r="A203" s="509"/>
      <c r="B203" s="510" t="s">
        <v>147</v>
      </c>
      <c r="C203" s="411"/>
      <c r="D203" s="411"/>
      <c r="E203" s="789"/>
      <c r="F203" s="572"/>
      <c r="G203" s="490"/>
      <c r="H203" s="490"/>
    </row>
    <row r="204" spans="1:8" ht="12" customHeight="1">
      <c r="A204" s="509"/>
      <c r="B204" s="220" t="s">
        <v>401</v>
      </c>
      <c r="C204" s="411"/>
      <c r="D204" s="411"/>
      <c r="E204" s="789"/>
      <c r="F204" s="808"/>
      <c r="G204" s="490"/>
      <c r="H204" s="490"/>
    </row>
    <row r="205" spans="1:8" ht="12" customHeight="1">
      <c r="A205" s="509"/>
      <c r="B205" s="511" t="s">
        <v>383</v>
      </c>
      <c r="C205" s="411">
        <v>5000</v>
      </c>
      <c r="D205" s="411">
        <v>3000</v>
      </c>
      <c r="E205" s="789">
        <f>SUM(D205/C205)</f>
        <v>0.6</v>
      </c>
      <c r="F205" s="808"/>
      <c r="G205" s="490"/>
      <c r="H205" s="490"/>
    </row>
    <row r="206" spans="1:8" ht="12" customHeight="1">
      <c r="A206" s="509"/>
      <c r="B206" s="412" t="s">
        <v>393</v>
      </c>
      <c r="C206" s="411"/>
      <c r="D206" s="411"/>
      <c r="E206" s="789"/>
      <c r="F206" s="628"/>
      <c r="G206" s="490"/>
      <c r="H206" s="490"/>
    </row>
    <row r="207" spans="1:8" ht="12" customHeight="1">
      <c r="A207" s="509"/>
      <c r="B207" s="412" t="s">
        <v>154</v>
      </c>
      <c r="C207" s="411"/>
      <c r="D207" s="411"/>
      <c r="E207" s="789"/>
      <c r="F207" s="572"/>
      <c r="G207" s="490"/>
      <c r="H207" s="490"/>
    </row>
    <row r="208" spans="1:8" ht="12" customHeight="1" thickBot="1">
      <c r="A208" s="509"/>
      <c r="B208" s="586" t="s">
        <v>107</v>
      </c>
      <c r="C208" s="411"/>
      <c r="D208" s="514"/>
      <c r="E208" s="791"/>
      <c r="F208" s="567"/>
      <c r="G208" s="490"/>
      <c r="H208" s="490"/>
    </row>
    <row r="209" spans="1:8" ht="12" customHeight="1" thickBot="1">
      <c r="A209" s="521"/>
      <c r="B209" s="590" t="s">
        <v>187</v>
      </c>
      <c r="C209" s="516">
        <f>SUM(C203:C208)</f>
        <v>5000</v>
      </c>
      <c r="D209" s="516">
        <f>SUM(D203:D208)</f>
        <v>3000</v>
      </c>
      <c r="E209" s="790">
        <f>SUM(D209/C209)</f>
        <v>0.6</v>
      </c>
      <c r="F209" s="610"/>
      <c r="G209" s="490"/>
      <c r="H209" s="490"/>
    </row>
    <row r="210" spans="1:8" ht="12" customHeight="1">
      <c r="A210" s="88">
        <v>3205</v>
      </c>
      <c r="B210" s="617" t="s">
        <v>482</v>
      </c>
      <c r="C210" s="506"/>
      <c r="D210" s="506"/>
      <c r="E210" s="789"/>
      <c r="F210" s="605" t="s">
        <v>215</v>
      </c>
      <c r="G210" s="490"/>
      <c r="H210" s="490"/>
    </row>
    <row r="211" spans="1:8" ht="12" customHeight="1">
      <c r="A211" s="509"/>
      <c r="B211" s="510" t="s">
        <v>147</v>
      </c>
      <c r="C211" s="411">
        <v>1700</v>
      </c>
      <c r="D211" s="411">
        <v>1700</v>
      </c>
      <c r="E211" s="789">
        <f>SUM(D211/C211)</f>
        <v>1</v>
      </c>
      <c r="F211" s="572" t="s">
        <v>216</v>
      </c>
      <c r="G211" s="490"/>
      <c r="H211" s="490"/>
    </row>
    <row r="212" spans="1:8" ht="12" customHeight="1">
      <c r="A212" s="509"/>
      <c r="B212" s="220" t="s">
        <v>401</v>
      </c>
      <c r="C212" s="411">
        <v>460</v>
      </c>
      <c r="D212" s="411">
        <v>460</v>
      </c>
      <c r="E212" s="789">
        <f>SUM(D212/C212)</f>
        <v>1</v>
      </c>
      <c r="F212" s="606"/>
      <c r="G212" s="490"/>
      <c r="H212" s="490"/>
    </row>
    <row r="213" spans="1:8" ht="12" customHeight="1">
      <c r="A213" s="404"/>
      <c r="B213" s="511" t="s">
        <v>383</v>
      </c>
      <c r="C213" s="411">
        <v>26840</v>
      </c>
      <c r="D213" s="411">
        <v>26840</v>
      </c>
      <c r="E213" s="789">
        <f>SUM(D213/C213)</f>
        <v>1</v>
      </c>
      <c r="F213" s="808"/>
      <c r="G213" s="490"/>
      <c r="H213" s="490"/>
    </row>
    <row r="214" spans="1:8" ht="12" customHeight="1">
      <c r="A214" s="404"/>
      <c r="B214" s="412" t="s">
        <v>154</v>
      </c>
      <c r="C214" s="411"/>
      <c r="D214" s="411"/>
      <c r="E214" s="789"/>
      <c r="F214" s="808"/>
      <c r="G214" s="490"/>
      <c r="H214" s="490"/>
    </row>
    <row r="215" spans="1:8" ht="12" customHeight="1">
      <c r="A215" s="404"/>
      <c r="B215" s="412" t="s">
        <v>393</v>
      </c>
      <c r="C215" s="411"/>
      <c r="D215" s="411"/>
      <c r="E215" s="789"/>
      <c r="F215" s="607"/>
      <c r="G215" s="490"/>
      <c r="H215" s="490"/>
    </row>
    <row r="216" spans="1:8" ht="12" customHeight="1">
      <c r="A216" s="404"/>
      <c r="B216" s="412" t="s">
        <v>154</v>
      </c>
      <c r="C216" s="411"/>
      <c r="D216" s="411"/>
      <c r="E216" s="789"/>
      <c r="F216" s="607"/>
      <c r="G216" s="490"/>
      <c r="H216" s="490"/>
    </row>
    <row r="217" spans="1:8" ht="12" customHeight="1" thickBot="1">
      <c r="A217" s="404"/>
      <c r="B217" s="586" t="s">
        <v>107</v>
      </c>
      <c r="C217" s="514"/>
      <c r="D217" s="514"/>
      <c r="E217" s="791"/>
      <c r="F217" s="639"/>
      <c r="G217" s="490"/>
      <c r="H217" s="490"/>
    </row>
    <row r="218" spans="1:8" ht="12" customHeight="1" thickBot="1">
      <c r="A218" s="521"/>
      <c r="B218" s="590" t="s">
        <v>187</v>
      </c>
      <c r="C218" s="516">
        <f>SUM(C211:C217)</f>
        <v>29000</v>
      </c>
      <c r="D218" s="516">
        <f>SUM(D211:D217)</f>
        <v>29000</v>
      </c>
      <c r="E218" s="790">
        <f>SUM(D218/C218)</f>
        <v>1</v>
      </c>
      <c r="F218" s="640"/>
      <c r="G218" s="490"/>
      <c r="H218" s="490"/>
    </row>
    <row r="219" spans="1:8" ht="12" customHeight="1">
      <c r="A219" s="498">
        <v>3206</v>
      </c>
      <c r="B219" s="617" t="s">
        <v>161</v>
      </c>
      <c r="C219" s="506"/>
      <c r="D219" s="506"/>
      <c r="E219" s="789"/>
      <c r="F219" s="605" t="s">
        <v>215</v>
      </c>
      <c r="G219" s="490"/>
      <c r="H219" s="490"/>
    </row>
    <row r="220" spans="1:8" ht="12" customHeight="1">
      <c r="A220" s="404"/>
      <c r="B220" s="510" t="s">
        <v>147</v>
      </c>
      <c r="C220" s="411"/>
      <c r="D220" s="411"/>
      <c r="E220" s="789"/>
      <c r="F220" s="572" t="s">
        <v>216</v>
      </c>
      <c r="G220" s="490"/>
      <c r="H220" s="490"/>
    </row>
    <row r="221" spans="1:8" ht="12" customHeight="1">
      <c r="A221" s="404"/>
      <c r="B221" s="220" t="s">
        <v>401</v>
      </c>
      <c r="C221" s="411"/>
      <c r="D221" s="411"/>
      <c r="E221" s="789"/>
      <c r="F221" s="808"/>
      <c r="G221" s="490"/>
      <c r="H221" s="490"/>
    </row>
    <row r="222" spans="1:8" ht="12" customHeight="1">
      <c r="A222" s="404"/>
      <c r="B222" s="511" t="s">
        <v>383</v>
      </c>
      <c r="C222" s="411">
        <v>3000</v>
      </c>
      <c r="D222" s="411">
        <v>3000</v>
      </c>
      <c r="E222" s="789">
        <f>SUM(D222/C222)</f>
        <v>1</v>
      </c>
      <c r="F222" s="808"/>
      <c r="G222" s="490"/>
      <c r="H222" s="490"/>
    </row>
    <row r="223" spans="1:8" ht="12" customHeight="1">
      <c r="A223" s="404"/>
      <c r="B223" s="412" t="s">
        <v>154</v>
      </c>
      <c r="C223" s="411"/>
      <c r="D223" s="411"/>
      <c r="E223" s="789"/>
      <c r="F223" s="808"/>
      <c r="G223" s="490"/>
      <c r="H223" s="490"/>
    </row>
    <row r="224" spans="1:8" ht="12" customHeight="1">
      <c r="A224" s="509"/>
      <c r="B224" s="412" t="s">
        <v>393</v>
      </c>
      <c r="C224" s="411"/>
      <c r="D224" s="411"/>
      <c r="E224" s="789"/>
      <c r="F224" s="809"/>
      <c r="G224" s="490"/>
      <c r="H224" s="490"/>
    </row>
    <row r="225" spans="1:8" ht="12" customHeight="1" thickBot="1">
      <c r="A225" s="509"/>
      <c r="B225" s="586" t="s">
        <v>107</v>
      </c>
      <c r="C225" s="514"/>
      <c r="D225" s="514"/>
      <c r="E225" s="791"/>
      <c r="F225" s="627"/>
      <c r="G225" s="490"/>
      <c r="H225" s="490"/>
    </row>
    <row r="226" spans="1:8" ht="12" customHeight="1" thickBot="1">
      <c r="A226" s="521"/>
      <c r="B226" s="590" t="s">
        <v>187</v>
      </c>
      <c r="C226" s="516">
        <f>SUM(C220:C225)</f>
        <v>3000</v>
      </c>
      <c r="D226" s="516">
        <f>SUM(D220:D225)</f>
        <v>3000</v>
      </c>
      <c r="E226" s="790">
        <f>SUM(D226/C226)</f>
        <v>1</v>
      </c>
      <c r="F226" s="641"/>
      <c r="G226" s="490"/>
      <c r="H226" s="490"/>
    </row>
    <row r="227" spans="1:8" ht="12" customHeight="1">
      <c r="A227" s="498">
        <v>3207</v>
      </c>
      <c r="B227" s="617" t="s">
        <v>390</v>
      </c>
      <c r="C227" s="506"/>
      <c r="D227" s="506"/>
      <c r="E227" s="789"/>
      <c r="F227" s="606"/>
      <c r="G227" s="490"/>
      <c r="H227" s="490"/>
    </row>
    <row r="228" spans="1:8" ht="12" customHeight="1">
      <c r="A228" s="404"/>
      <c r="B228" s="510" t="s">
        <v>147</v>
      </c>
      <c r="C228" s="411"/>
      <c r="D228" s="411"/>
      <c r="E228" s="789"/>
      <c r="F228" s="606"/>
      <c r="G228" s="490"/>
      <c r="H228" s="490"/>
    </row>
    <row r="229" spans="1:8" ht="12" customHeight="1">
      <c r="A229" s="404"/>
      <c r="B229" s="220" t="s">
        <v>401</v>
      </c>
      <c r="C229" s="411"/>
      <c r="D229" s="411"/>
      <c r="E229" s="789"/>
      <c r="F229" s="596"/>
      <c r="G229" s="490"/>
      <c r="H229" s="490"/>
    </row>
    <row r="230" spans="1:8" ht="12" customHeight="1">
      <c r="A230" s="404"/>
      <c r="B230" s="511" t="s">
        <v>383</v>
      </c>
      <c r="C230" s="411">
        <v>25000</v>
      </c>
      <c r="D230" s="411">
        <v>26000</v>
      </c>
      <c r="E230" s="789">
        <f>SUM(D230/C230)</f>
        <v>1.04</v>
      </c>
      <c r="F230" s="808"/>
      <c r="G230" s="490"/>
      <c r="H230" s="490"/>
    </row>
    <row r="231" spans="1:8" ht="12" customHeight="1">
      <c r="A231" s="404"/>
      <c r="B231" s="412" t="s">
        <v>154</v>
      </c>
      <c r="C231" s="411"/>
      <c r="D231" s="411"/>
      <c r="E231" s="789"/>
      <c r="F231" s="808"/>
      <c r="G231" s="490"/>
      <c r="H231" s="490"/>
    </row>
    <row r="232" spans="1:8" ht="12" customHeight="1">
      <c r="A232" s="404"/>
      <c r="B232" s="412" t="s">
        <v>393</v>
      </c>
      <c r="C232" s="411"/>
      <c r="D232" s="411"/>
      <c r="E232" s="789"/>
      <c r="F232" s="606"/>
      <c r="G232" s="490"/>
      <c r="H232" s="490"/>
    </row>
    <row r="233" spans="1:8" ht="12" customHeight="1" thickBot="1">
      <c r="A233" s="404"/>
      <c r="B233" s="586" t="s">
        <v>107</v>
      </c>
      <c r="C233" s="514"/>
      <c r="D233" s="514"/>
      <c r="E233" s="791"/>
      <c r="F233" s="567"/>
      <c r="G233" s="490"/>
      <c r="H233" s="490"/>
    </row>
    <row r="234" spans="1:8" ht="12" thickBot="1">
      <c r="A234" s="500"/>
      <c r="B234" s="590" t="s">
        <v>187</v>
      </c>
      <c r="C234" s="516">
        <f>SUM(C228:C233)</f>
        <v>25000</v>
      </c>
      <c r="D234" s="516">
        <f>SUM(D228:D233)</f>
        <v>26000</v>
      </c>
      <c r="E234" s="790">
        <f>SUM(D234/C234)</f>
        <v>1.04</v>
      </c>
      <c r="F234" s="610"/>
      <c r="G234" s="490"/>
      <c r="H234" s="490"/>
    </row>
    <row r="235" spans="1:8" ht="11.25">
      <c r="A235" s="498">
        <v>3208</v>
      </c>
      <c r="B235" s="617" t="s">
        <v>259</v>
      </c>
      <c r="C235" s="506"/>
      <c r="D235" s="506"/>
      <c r="E235" s="789"/>
      <c r="F235" s="606"/>
      <c r="G235" s="490"/>
      <c r="H235" s="490"/>
    </row>
    <row r="236" spans="1:8" ht="11.25">
      <c r="A236" s="404"/>
      <c r="B236" s="510" t="s">
        <v>147</v>
      </c>
      <c r="C236" s="411"/>
      <c r="D236" s="411"/>
      <c r="E236" s="789"/>
      <c r="F236" s="606"/>
      <c r="G236" s="490"/>
      <c r="H236" s="490"/>
    </row>
    <row r="237" spans="1:8" ht="12">
      <c r="A237" s="404"/>
      <c r="B237" s="220" t="s">
        <v>401</v>
      </c>
      <c r="C237" s="411"/>
      <c r="D237" s="411"/>
      <c r="E237" s="789"/>
      <c r="F237" s="808"/>
      <c r="G237" s="490"/>
      <c r="H237" s="490"/>
    </row>
    <row r="238" spans="1:8" ht="12">
      <c r="A238" s="404"/>
      <c r="B238" s="511" t="s">
        <v>383</v>
      </c>
      <c r="C238" s="411">
        <v>20500</v>
      </c>
      <c r="D238" s="411">
        <v>20500</v>
      </c>
      <c r="E238" s="789">
        <f>SUM(D238/C238)</f>
        <v>1</v>
      </c>
      <c r="F238" s="808"/>
      <c r="G238" s="490"/>
      <c r="H238" s="490"/>
    </row>
    <row r="239" spans="1:8" ht="11.25">
      <c r="A239" s="404"/>
      <c r="B239" s="412" t="s">
        <v>154</v>
      </c>
      <c r="C239" s="411"/>
      <c r="D239" s="411"/>
      <c r="E239" s="789"/>
      <c r="F239" s="606"/>
      <c r="G239" s="490"/>
      <c r="H239" s="490"/>
    </row>
    <row r="240" spans="1:8" ht="11.25">
      <c r="A240" s="404"/>
      <c r="B240" s="412" t="s">
        <v>393</v>
      </c>
      <c r="C240" s="411"/>
      <c r="D240" s="411"/>
      <c r="E240" s="789"/>
      <c r="F240" s="606"/>
      <c r="G240" s="490"/>
      <c r="H240" s="490"/>
    </row>
    <row r="241" spans="1:8" ht="12" thickBot="1">
      <c r="A241" s="404"/>
      <c r="B241" s="586" t="s">
        <v>107</v>
      </c>
      <c r="C241" s="514"/>
      <c r="D241" s="514"/>
      <c r="E241" s="791"/>
      <c r="F241" s="567"/>
      <c r="G241" s="490"/>
      <c r="H241" s="490"/>
    </row>
    <row r="242" spans="1:8" ht="12" thickBot="1">
      <c r="A242" s="500"/>
      <c r="B242" s="590" t="s">
        <v>187</v>
      </c>
      <c r="C242" s="516">
        <f>SUM(C236:C241)</f>
        <v>20500</v>
      </c>
      <c r="D242" s="516">
        <f>SUM(D236:D241)</f>
        <v>20500</v>
      </c>
      <c r="E242" s="790">
        <f>SUM(D242/C242)</f>
        <v>1</v>
      </c>
      <c r="F242" s="610"/>
      <c r="G242" s="490"/>
      <c r="H242" s="490"/>
    </row>
    <row r="243" spans="1:8" ht="11.25">
      <c r="A243" s="88">
        <v>3209</v>
      </c>
      <c r="B243" s="523" t="s">
        <v>88</v>
      </c>
      <c r="C243" s="506"/>
      <c r="D243" s="506"/>
      <c r="E243" s="789"/>
      <c r="F243" s="605"/>
      <c r="G243" s="490"/>
      <c r="H243" s="490"/>
    </row>
    <row r="244" spans="1:8" ht="11.25">
      <c r="A244" s="88"/>
      <c r="B244" s="511" t="s">
        <v>147</v>
      </c>
      <c r="C244" s="622">
        <v>100</v>
      </c>
      <c r="D244" s="622">
        <v>200</v>
      </c>
      <c r="E244" s="789">
        <f>SUM(D244/C244)</f>
        <v>2</v>
      </c>
      <c r="F244" s="572"/>
      <c r="G244" s="490"/>
      <c r="H244" s="490"/>
    </row>
    <row r="245" spans="1:8" ht="12">
      <c r="A245" s="88"/>
      <c r="B245" s="220" t="s">
        <v>401</v>
      </c>
      <c r="C245" s="622">
        <v>80</v>
      </c>
      <c r="D245" s="622">
        <v>100</v>
      </c>
      <c r="E245" s="789">
        <f>SUM(D245/C245)</f>
        <v>1.25</v>
      </c>
      <c r="F245" s="808"/>
      <c r="G245" s="490"/>
      <c r="H245" s="490"/>
    </row>
    <row r="246" spans="1:8" ht="12">
      <c r="A246" s="88"/>
      <c r="B246" s="511" t="s">
        <v>383</v>
      </c>
      <c r="C246" s="622">
        <v>3320</v>
      </c>
      <c r="D246" s="622">
        <v>500</v>
      </c>
      <c r="E246" s="789">
        <f>SUM(D246/C246)</f>
        <v>0.15060240963855423</v>
      </c>
      <c r="F246" s="808"/>
      <c r="G246" s="490"/>
      <c r="H246" s="490"/>
    </row>
    <row r="247" spans="1:8" ht="11.25">
      <c r="A247" s="88"/>
      <c r="B247" s="636" t="s">
        <v>154</v>
      </c>
      <c r="C247" s="622"/>
      <c r="D247" s="622"/>
      <c r="E247" s="789"/>
      <c r="F247" s="623"/>
      <c r="G247" s="490"/>
      <c r="H247" s="490"/>
    </row>
    <row r="248" spans="1:8" ht="11.25">
      <c r="A248" s="88"/>
      <c r="B248" s="636" t="s">
        <v>393</v>
      </c>
      <c r="C248" s="622">
        <v>4500</v>
      </c>
      <c r="D248" s="622">
        <v>7200</v>
      </c>
      <c r="E248" s="789">
        <f>SUM(D248/C248)</f>
        <v>1.6</v>
      </c>
      <c r="F248" s="572"/>
      <c r="G248" s="490"/>
      <c r="H248" s="490"/>
    </row>
    <row r="249" spans="1:8" ht="12" thickBot="1">
      <c r="A249" s="88"/>
      <c r="B249" s="586" t="s">
        <v>370</v>
      </c>
      <c r="C249" s="624"/>
      <c r="D249" s="527"/>
      <c r="E249" s="791"/>
      <c r="F249" s="608"/>
      <c r="G249" s="490"/>
      <c r="H249" s="490"/>
    </row>
    <row r="250" spans="1:8" ht="12" thickBot="1">
      <c r="A250" s="521"/>
      <c r="B250" s="590" t="s">
        <v>187</v>
      </c>
      <c r="C250" s="516">
        <f>SUM(C244:C249)</f>
        <v>8000</v>
      </c>
      <c r="D250" s="516">
        <f>SUM(D244:D249)</f>
        <v>8000</v>
      </c>
      <c r="E250" s="790">
        <f>SUM(D250/C250)</f>
        <v>1</v>
      </c>
      <c r="F250" s="610"/>
      <c r="G250" s="490"/>
      <c r="H250" s="490"/>
    </row>
    <row r="251" spans="1:8" ht="11.25">
      <c r="A251" s="88">
        <v>3210</v>
      </c>
      <c r="B251" s="523" t="s">
        <v>30</v>
      </c>
      <c r="C251" s="506"/>
      <c r="D251" s="506"/>
      <c r="E251" s="789"/>
      <c r="F251" s="605"/>
      <c r="G251" s="490"/>
      <c r="H251" s="490"/>
    </row>
    <row r="252" spans="1:8" ht="11.25">
      <c r="A252" s="88"/>
      <c r="B252" s="511" t="s">
        <v>147</v>
      </c>
      <c r="C252" s="506"/>
      <c r="D252" s="506"/>
      <c r="E252" s="789"/>
      <c r="F252" s="572"/>
      <c r="G252" s="490"/>
      <c r="H252" s="490"/>
    </row>
    <row r="253" spans="1:8" ht="12">
      <c r="A253" s="88"/>
      <c r="B253" s="220" t="s">
        <v>401</v>
      </c>
      <c r="C253" s="506"/>
      <c r="D253" s="506"/>
      <c r="E253" s="789"/>
      <c r="F253" s="808"/>
      <c r="G253" s="490"/>
      <c r="H253" s="490"/>
    </row>
    <row r="254" spans="1:8" ht="12">
      <c r="A254" s="88"/>
      <c r="B254" s="511" t="s">
        <v>383</v>
      </c>
      <c r="C254" s="622">
        <v>3000</v>
      </c>
      <c r="D254" s="622">
        <v>3000</v>
      </c>
      <c r="E254" s="789">
        <f>SUM(D254/C254)</f>
        <v>1</v>
      </c>
      <c r="F254" s="808"/>
      <c r="G254" s="490"/>
      <c r="H254" s="490"/>
    </row>
    <row r="255" spans="1:8" ht="12">
      <c r="A255" s="88"/>
      <c r="B255" s="636" t="s">
        <v>154</v>
      </c>
      <c r="C255" s="622"/>
      <c r="D255" s="622"/>
      <c r="E255" s="789"/>
      <c r="F255" s="809"/>
      <c r="G255" s="490"/>
      <c r="H255" s="490"/>
    </row>
    <row r="256" spans="1:8" ht="11.25">
      <c r="A256" s="88"/>
      <c r="B256" s="636" t="s">
        <v>393</v>
      </c>
      <c r="C256" s="622"/>
      <c r="D256" s="622"/>
      <c r="E256" s="789"/>
      <c r="F256" s="572"/>
      <c r="G256" s="490"/>
      <c r="H256" s="490"/>
    </row>
    <row r="257" spans="1:8" ht="12" thickBot="1">
      <c r="A257" s="88"/>
      <c r="B257" s="586" t="s">
        <v>107</v>
      </c>
      <c r="C257" s="624"/>
      <c r="D257" s="624"/>
      <c r="E257" s="791"/>
      <c r="F257" s="608"/>
      <c r="G257" s="490"/>
      <c r="H257" s="490"/>
    </row>
    <row r="258" spans="1:8" ht="12" thickBot="1">
      <c r="A258" s="521"/>
      <c r="B258" s="590" t="s">
        <v>187</v>
      </c>
      <c r="C258" s="516">
        <f>SUM(C254:C257)</f>
        <v>3000</v>
      </c>
      <c r="D258" s="516">
        <f>SUM(D254:D257)</f>
        <v>3000</v>
      </c>
      <c r="E258" s="790">
        <f>SUM(D258/C258)</f>
        <v>1</v>
      </c>
      <c r="F258" s="610"/>
      <c r="G258" s="490"/>
      <c r="H258" s="490"/>
    </row>
    <row r="259" spans="1:8" ht="11.25">
      <c r="A259" s="498"/>
      <c r="B259" s="520" t="s">
        <v>111</v>
      </c>
      <c r="C259" s="518">
        <f>SUM(C267+C275+C283+C291+C299)</f>
        <v>1985573</v>
      </c>
      <c r="D259" s="518">
        <f>SUM(D267+D275+D283+D291+D299)</f>
        <v>2127026</v>
      </c>
      <c r="E259" s="571">
        <f>SUM(D259/C259)</f>
        <v>1.0712403925718168</v>
      </c>
      <c r="F259" s="568"/>
      <c r="G259" s="490"/>
      <c r="H259" s="490"/>
    </row>
    <row r="260" spans="1:8" ht="11.25">
      <c r="A260" s="498">
        <v>3211</v>
      </c>
      <c r="B260" s="618" t="s">
        <v>9</v>
      </c>
      <c r="C260" s="506"/>
      <c r="D260" s="506"/>
      <c r="E260" s="789"/>
      <c r="F260" s="605"/>
      <c r="G260" s="490"/>
      <c r="H260" s="490"/>
    </row>
    <row r="261" spans="1:8" ht="11.25">
      <c r="A261" s="498"/>
      <c r="B261" s="511" t="s">
        <v>147</v>
      </c>
      <c r="C261" s="506"/>
      <c r="D261" s="506"/>
      <c r="E261" s="789"/>
      <c r="F261" s="572"/>
      <c r="G261" s="490"/>
      <c r="H261" s="490"/>
    </row>
    <row r="262" spans="1:8" ht="11.25">
      <c r="A262" s="498"/>
      <c r="B262" s="220" t="s">
        <v>401</v>
      </c>
      <c r="C262" s="506"/>
      <c r="D262" s="506"/>
      <c r="E262" s="789"/>
      <c r="F262" s="572"/>
      <c r="G262" s="490"/>
      <c r="H262" s="490"/>
    </row>
    <row r="263" spans="1:8" ht="12">
      <c r="A263" s="498"/>
      <c r="B263" s="511" t="s">
        <v>383</v>
      </c>
      <c r="C263" s="622">
        <v>176174</v>
      </c>
      <c r="D263" s="622">
        <v>191795</v>
      </c>
      <c r="E263" s="789">
        <f>SUM(D263/C263)</f>
        <v>1.088668021387946</v>
      </c>
      <c r="F263" s="809"/>
      <c r="G263" s="490"/>
      <c r="H263" s="490"/>
    </row>
    <row r="264" spans="1:8" ht="12">
      <c r="A264" s="498"/>
      <c r="B264" s="636" t="s">
        <v>154</v>
      </c>
      <c r="C264" s="622"/>
      <c r="D264" s="622"/>
      <c r="E264" s="789"/>
      <c r="F264" s="809"/>
      <c r="G264" s="490"/>
      <c r="H264" s="490"/>
    </row>
    <row r="265" spans="1:8" ht="12">
      <c r="A265" s="498"/>
      <c r="B265" s="636" t="s">
        <v>393</v>
      </c>
      <c r="C265" s="506"/>
      <c r="D265" s="506"/>
      <c r="E265" s="789"/>
      <c r="F265" s="809"/>
      <c r="G265" s="490"/>
      <c r="H265" s="490"/>
    </row>
    <row r="266" spans="1:8" ht="12" thickBot="1">
      <c r="A266" s="498"/>
      <c r="B266" s="586" t="s">
        <v>107</v>
      </c>
      <c r="C266" s="624"/>
      <c r="D266" s="624"/>
      <c r="E266" s="791"/>
      <c r="F266" s="809"/>
      <c r="G266" s="490"/>
      <c r="H266" s="490"/>
    </row>
    <row r="267" spans="1:8" ht="12" thickBot="1">
      <c r="A267" s="521"/>
      <c r="B267" s="590" t="s">
        <v>187</v>
      </c>
      <c r="C267" s="516">
        <f>SUM(C263:C266)</f>
        <v>176174</v>
      </c>
      <c r="D267" s="516">
        <f>SUM(D263:D266)</f>
        <v>191795</v>
      </c>
      <c r="E267" s="790">
        <f>SUM(D267/C267)</f>
        <v>1.088668021387946</v>
      </c>
      <c r="F267" s="610"/>
      <c r="G267" s="490"/>
      <c r="H267" s="490"/>
    </row>
    <row r="268" spans="1:8" ht="11.25">
      <c r="A268" s="498">
        <v>3212</v>
      </c>
      <c r="B268" s="618" t="s">
        <v>226</v>
      </c>
      <c r="C268" s="506"/>
      <c r="D268" s="506"/>
      <c r="E268" s="789"/>
      <c r="F268" s="605"/>
      <c r="G268" s="490"/>
      <c r="H268" s="490"/>
    </row>
    <row r="269" spans="1:8" ht="11.25">
      <c r="A269" s="498"/>
      <c r="B269" s="511" t="s">
        <v>147</v>
      </c>
      <c r="C269" s="622"/>
      <c r="D269" s="622"/>
      <c r="E269" s="789"/>
      <c r="F269" s="572"/>
      <c r="G269" s="490"/>
      <c r="H269" s="490"/>
    </row>
    <row r="270" spans="1:8" ht="11.25">
      <c r="A270" s="498"/>
      <c r="B270" s="220" t="s">
        <v>401</v>
      </c>
      <c r="C270" s="622"/>
      <c r="D270" s="622"/>
      <c r="E270" s="789"/>
      <c r="F270" s="623"/>
      <c r="G270" s="490"/>
      <c r="H270" s="490"/>
    </row>
    <row r="271" spans="1:8" ht="12">
      <c r="A271" s="498"/>
      <c r="B271" s="511" t="s">
        <v>383</v>
      </c>
      <c r="C271" s="622">
        <v>817180</v>
      </c>
      <c r="D271" s="622">
        <v>842151</v>
      </c>
      <c r="E271" s="789">
        <f>SUM(D271/C271)</f>
        <v>1.0305575271054113</v>
      </c>
      <c r="F271" s="809"/>
      <c r="G271" s="490"/>
      <c r="H271" s="490"/>
    </row>
    <row r="272" spans="1:8" ht="11.25">
      <c r="A272" s="498"/>
      <c r="B272" s="636" t="s">
        <v>154</v>
      </c>
      <c r="C272" s="622"/>
      <c r="D272" s="622"/>
      <c r="E272" s="789"/>
      <c r="F272" s="623"/>
      <c r="G272" s="490"/>
      <c r="H272" s="490"/>
    </row>
    <row r="273" spans="1:8" ht="11.25">
      <c r="A273" s="498"/>
      <c r="B273" s="636" t="s">
        <v>393</v>
      </c>
      <c r="C273" s="506"/>
      <c r="D273" s="506"/>
      <c r="E273" s="789"/>
      <c r="F273" s="623"/>
      <c r="G273" s="490"/>
      <c r="H273" s="490"/>
    </row>
    <row r="274" spans="1:8" ht="12" thickBot="1">
      <c r="A274" s="498"/>
      <c r="B274" s="586" t="s">
        <v>107</v>
      </c>
      <c r="C274" s="624"/>
      <c r="D274" s="624"/>
      <c r="E274" s="791"/>
      <c r="F274" s="608"/>
      <c r="G274" s="490"/>
      <c r="H274" s="490"/>
    </row>
    <row r="275" spans="1:8" ht="12" thickBot="1">
      <c r="A275" s="521"/>
      <c r="B275" s="590" t="s">
        <v>187</v>
      </c>
      <c r="C275" s="516">
        <f>SUM(C269:C274)</f>
        <v>817180</v>
      </c>
      <c r="D275" s="516">
        <f>SUM(D269:D274)</f>
        <v>842151</v>
      </c>
      <c r="E275" s="790">
        <f>SUM(D275/C275)</f>
        <v>1.0305575271054113</v>
      </c>
      <c r="F275" s="610"/>
      <c r="G275" s="490"/>
      <c r="H275" s="490"/>
    </row>
    <row r="276" spans="1:8" ht="11.25">
      <c r="A276" s="498">
        <v>3213</v>
      </c>
      <c r="B276" s="523" t="s">
        <v>466</v>
      </c>
      <c r="C276" s="506"/>
      <c r="D276" s="506"/>
      <c r="E276" s="789"/>
      <c r="F276" s="568"/>
      <c r="G276" s="490"/>
      <c r="H276" s="490"/>
    </row>
    <row r="277" spans="1:8" ht="11.25">
      <c r="A277" s="498"/>
      <c r="B277" s="511" t="s">
        <v>147</v>
      </c>
      <c r="C277" s="506"/>
      <c r="D277" s="506"/>
      <c r="E277" s="789"/>
      <c r="F277" s="572"/>
      <c r="G277" s="490"/>
      <c r="H277" s="490"/>
    </row>
    <row r="278" spans="1:8" ht="12">
      <c r="A278" s="498"/>
      <c r="B278" s="220" t="s">
        <v>401</v>
      </c>
      <c r="C278" s="506"/>
      <c r="D278" s="506"/>
      <c r="E278" s="789"/>
      <c r="F278" s="809"/>
      <c r="G278" s="490"/>
      <c r="H278" s="490"/>
    </row>
    <row r="279" spans="1:8" ht="11.25">
      <c r="A279" s="498"/>
      <c r="B279" s="511" t="s">
        <v>383</v>
      </c>
      <c r="C279" s="622">
        <v>637000</v>
      </c>
      <c r="D279" s="622">
        <v>630910</v>
      </c>
      <c r="E279" s="789">
        <f>SUM(D279/C279)</f>
        <v>0.9904395604395604</v>
      </c>
      <c r="F279" s="623"/>
      <c r="G279" s="490"/>
      <c r="H279" s="490"/>
    </row>
    <row r="280" spans="1:8" ht="11.25">
      <c r="A280" s="498"/>
      <c r="B280" s="636" t="s">
        <v>154</v>
      </c>
      <c r="C280" s="622"/>
      <c r="D280" s="622"/>
      <c r="E280" s="789"/>
      <c r="F280" s="623"/>
      <c r="G280" s="490"/>
      <c r="H280" s="490"/>
    </row>
    <row r="281" spans="1:8" ht="11.25">
      <c r="A281" s="498"/>
      <c r="B281" s="636" t="s">
        <v>393</v>
      </c>
      <c r="C281" s="506"/>
      <c r="D281" s="506"/>
      <c r="E281" s="789"/>
      <c r="F281" s="572"/>
      <c r="G281" s="490"/>
      <c r="H281" s="490"/>
    </row>
    <row r="282" spans="1:8" ht="12" thickBot="1">
      <c r="A282" s="498"/>
      <c r="B282" s="586" t="s">
        <v>107</v>
      </c>
      <c r="C282" s="624"/>
      <c r="D282" s="624"/>
      <c r="E282" s="791"/>
      <c r="F282" s="608"/>
      <c r="G282" s="490"/>
      <c r="H282" s="490"/>
    </row>
    <row r="283" spans="1:8" ht="12" thickBot="1">
      <c r="A283" s="521"/>
      <c r="B283" s="590" t="s">
        <v>187</v>
      </c>
      <c r="C283" s="516">
        <f>SUM(C279:C282)</f>
        <v>637000</v>
      </c>
      <c r="D283" s="516">
        <f>SUM(D279:D282)</f>
        <v>630910</v>
      </c>
      <c r="E283" s="806">
        <f>SUM(D283/C283)</f>
        <v>0.9904395604395604</v>
      </c>
      <c r="F283" s="605"/>
      <c r="G283" s="490"/>
      <c r="H283" s="490"/>
    </row>
    <row r="284" spans="1:8" ht="11.25">
      <c r="A284" s="498">
        <v>3214</v>
      </c>
      <c r="B284" s="523" t="s">
        <v>492</v>
      </c>
      <c r="C284" s="506"/>
      <c r="D284" s="506"/>
      <c r="E284" s="789"/>
      <c r="F284" s="568"/>
      <c r="G284" s="490"/>
      <c r="H284" s="490"/>
    </row>
    <row r="285" spans="1:8" ht="11.25">
      <c r="A285" s="498"/>
      <c r="B285" s="511" t="s">
        <v>147</v>
      </c>
      <c r="C285" s="506"/>
      <c r="D285" s="506"/>
      <c r="E285" s="789"/>
      <c r="F285" s="572"/>
      <c r="G285" s="490"/>
      <c r="H285" s="490"/>
    </row>
    <row r="286" spans="1:8" ht="11.25">
      <c r="A286" s="498"/>
      <c r="B286" s="220" t="s">
        <v>401</v>
      </c>
      <c r="C286" s="506"/>
      <c r="D286" s="506"/>
      <c r="E286" s="789"/>
      <c r="F286" s="572"/>
      <c r="G286" s="490"/>
      <c r="H286" s="490"/>
    </row>
    <row r="287" spans="1:8" ht="12">
      <c r="A287" s="498"/>
      <c r="B287" s="511" t="s">
        <v>383</v>
      </c>
      <c r="C287" s="622"/>
      <c r="D287" s="622"/>
      <c r="E287" s="789"/>
      <c r="F287" s="809"/>
      <c r="G287" s="490"/>
      <c r="H287" s="490"/>
    </row>
    <row r="288" spans="1:8" ht="11.25">
      <c r="A288" s="498"/>
      <c r="B288" s="636" t="s">
        <v>154</v>
      </c>
      <c r="C288" s="622"/>
      <c r="D288" s="622"/>
      <c r="E288" s="789"/>
      <c r="F288" s="623"/>
      <c r="G288" s="490"/>
      <c r="H288" s="490"/>
    </row>
    <row r="289" spans="1:8" ht="11.25">
      <c r="A289" s="498"/>
      <c r="B289" s="636" t="s">
        <v>393</v>
      </c>
      <c r="C289" s="506"/>
      <c r="D289" s="506"/>
      <c r="E289" s="789"/>
      <c r="F289" s="572"/>
      <c r="G289" s="490"/>
      <c r="H289" s="490"/>
    </row>
    <row r="290" spans="1:8" ht="12" thickBot="1">
      <c r="A290" s="498"/>
      <c r="B290" s="637" t="s">
        <v>340</v>
      </c>
      <c r="C290" s="527">
        <v>30099</v>
      </c>
      <c r="D290" s="527">
        <v>127000</v>
      </c>
      <c r="E290" s="791">
        <f>SUM(D290/C290)</f>
        <v>4.219409282700422</v>
      </c>
      <c r="F290" s="608"/>
      <c r="G290" s="490"/>
      <c r="H290" s="490"/>
    </row>
    <row r="291" spans="1:8" ht="12" thickBot="1">
      <c r="A291" s="521"/>
      <c r="B291" s="590" t="s">
        <v>187</v>
      </c>
      <c r="C291" s="516">
        <f>SUM(C287:C290)</f>
        <v>30099</v>
      </c>
      <c r="D291" s="516">
        <f>SUM(D287:D290)</f>
        <v>127000</v>
      </c>
      <c r="E291" s="790">
        <f>SUM(D291/C291)</f>
        <v>4.219409282700422</v>
      </c>
      <c r="F291" s="605"/>
      <c r="G291" s="490"/>
      <c r="H291" s="490"/>
    </row>
    <row r="292" spans="1:8" ht="11.25">
      <c r="A292" s="574">
        <v>3216</v>
      </c>
      <c r="B292" s="614" t="s">
        <v>25</v>
      </c>
      <c r="C292" s="576"/>
      <c r="D292" s="576"/>
      <c r="E292" s="789"/>
      <c r="F292" s="642"/>
      <c r="G292" s="490"/>
      <c r="H292" s="490"/>
    </row>
    <row r="293" spans="1:8" ht="11.25">
      <c r="A293" s="574"/>
      <c r="B293" s="583" t="s">
        <v>147</v>
      </c>
      <c r="C293" s="576"/>
      <c r="D293" s="576"/>
      <c r="E293" s="789"/>
      <c r="F293" s="643"/>
      <c r="G293" s="490"/>
      <c r="H293" s="490"/>
    </row>
    <row r="294" spans="1:8" ht="11.25">
      <c r="A294" s="574"/>
      <c r="B294" s="582" t="s">
        <v>401</v>
      </c>
      <c r="C294" s="576"/>
      <c r="D294" s="576"/>
      <c r="E294" s="789"/>
      <c r="F294" s="643"/>
      <c r="G294" s="490"/>
      <c r="H294" s="490"/>
    </row>
    <row r="295" spans="1:8" ht="12">
      <c r="A295" s="574"/>
      <c r="B295" s="583" t="s">
        <v>383</v>
      </c>
      <c r="C295" s="597">
        <v>325120</v>
      </c>
      <c r="D295" s="597">
        <v>335170</v>
      </c>
      <c r="E295" s="789">
        <f>SUM(D295/C295)</f>
        <v>1.0309116633858268</v>
      </c>
      <c r="F295" s="813"/>
      <c r="G295" s="490"/>
      <c r="H295" s="490"/>
    </row>
    <row r="296" spans="1:8" ht="12">
      <c r="A296" s="574"/>
      <c r="B296" s="645" t="s">
        <v>154</v>
      </c>
      <c r="C296" s="597"/>
      <c r="D296" s="597"/>
      <c r="E296" s="789"/>
      <c r="F296" s="813"/>
      <c r="G296" s="490"/>
      <c r="H296" s="490"/>
    </row>
    <row r="297" spans="1:8" ht="12">
      <c r="A297" s="574"/>
      <c r="B297" s="645" t="s">
        <v>393</v>
      </c>
      <c r="C297" s="576"/>
      <c r="D297" s="576"/>
      <c r="E297" s="789"/>
      <c r="F297" s="813"/>
      <c r="G297" s="490"/>
      <c r="H297" s="490"/>
    </row>
    <row r="298" spans="1:8" ht="12" thickBot="1">
      <c r="A298" s="574"/>
      <c r="B298" s="586" t="s">
        <v>340</v>
      </c>
      <c r="C298" s="587"/>
      <c r="D298" s="783"/>
      <c r="E298" s="791"/>
      <c r="F298" s="646"/>
      <c r="G298" s="490"/>
      <c r="H298" s="490"/>
    </row>
    <row r="299" spans="1:8" ht="12" thickBot="1">
      <c r="A299" s="601"/>
      <c r="B299" s="590" t="s">
        <v>187</v>
      </c>
      <c r="C299" s="602">
        <f>SUM(C295:C298)</f>
        <v>325120</v>
      </c>
      <c r="D299" s="602">
        <f>SUM(D295:D298)</f>
        <v>335170</v>
      </c>
      <c r="E299" s="790">
        <f>SUM(D299/C299)</f>
        <v>1.0309116633858268</v>
      </c>
      <c r="F299" s="647"/>
      <c r="G299" s="490"/>
      <c r="H299" s="490"/>
    </row>
    <row r="300" spans="1:8" ht="12" thickBot="1">
      <c r="A300" s="498">
        <v>3220</v>
      </c>
      <c r="B300" s="515" t="s">
        <v>503</v>
      </c>
      <c r="C300" s="516">
        <f>SUM(C304)</f>
        <v>20000</v>
      </c>
      <c r="D300" s="516">
        <f>SUM(D304)</f>
        <v>20000</v>
      </c>
      <c r="E300" s="790">
        <f>SUM(D300/C300)</f>
        <v>1</v>
      </c>
      <c r="F300" s="610"/>
      <c r="G300" s="490"/>
      <c r="H300" s="490"/>
    </row>
    <row r="301" spans="1:8" ht="11.25">
      <c r="A301" s="498">
        <v>3223</v>
      </c>
      <c r="B301" s="523" t="s">
        <v>96</v>
      </c>
      <c r="C301" s="506"/>
      <c r="D301" s="506"/>
      <c r="E301" s="789"/>
      <c r="F301" s="568"/>
      <c r="G301" s="490"/>
      <c r="H301" s="490"/>
    </row>
    <row r="302" spans="1:8" ht="11.25">
      <c r="A302" s="498"/>
      <c r="B302" s="510" t="s">
        <v>147</v>
      </c>
      <c r="C302" s="506"/>
      <c r="D302" s="506"/>
      <c r="E302" s="789"/>
      <c r="F302" s="605"/>
      <c r="G302" s="490"/>
      <c r="H302" s="490"/>
    </row>
    <row r="303" spans="1:8" ht="12">
      <c r="A303" s="498"/>
      <c r="B303" s="220" t="s">
        <v>401</v>
      </c>
      <c r="C303" s="506"/>
      <c r="D303" s="506"/>
      <c r="E303" s="789"/>
      <c r="F303" s="808"/>
      <c r="G303" s="490"/>
      <c r="H303" s="490"/>
    </row>
    <row r="304" spans="1:8" ht="11.25">
      <c r="A304" s="498"/>
      <c r="B304" s="511" t="s">
        <v>383</v>
      </c>
      <c r="C304" s="622">
        <v>20000</v>
      </c>
      <c r="D304" s="622">
        <v>20000</v>
      </c>
      <c r="E304" s="789">
        <f>SUM(D304/C304)</f>
        <v>1</v>
      </c>
      <c r="F304" s="623"/>
      <c r="G304" s="490"/>
      <c r="H304" s="490"/>
    </row>
    <row r="305" spans="1:8" ht="11.25">
      <c r="A305" s="498"/>
      <c r="B305" s="412" t="s">
        <v>154</v>
      </c>
      <c r="C305" s="622"/>
      <c r="D305" s="622"/>
      <c r="E305" s="789"/>
      <c r="F305" s="623"/>
      <c r="G305" s="490"/>
      <c r="H305" s="490"/>
    </row>
    <row r="306" spans="1:8" ht="11.25">
      <c r="A306" s="498"/>
      <c r="B306" s="412" t="s">
        <v>393</v>
      </c>
      <c r="C306" s="506"/>
      <c r="D306" s="506"/>
      <c r="E306" s="789"/>
      <c r="F306" s="572"/>
      <c r="G306" s="490"/>
      <c r="H306" s="490"/>
    </row>
    <row r="307" spans="1:8" ht="12" thickBot="1">
      <c r="A307" s="498"/>
      <c r="B307" s="586" t="s">
        <v>107</v>
      </c>
      <c r="C307" s="624"/>
      <c r="D307" s="624"/>
      <c r="E307" s="791"/>
      <c r="F307" s="608"/>
      <c r="G307" s="490"/>
      <c r="H307" s="490"/>
    </row>
    <row r="308" spans="1:8" ht="12" thickBot="1">
      <c r="A308" s="521"/>
      <c r="B308" s="590" t="s">
        <v>187</v>
      </c>
      <c r="C308" s="516">
        <f>SUM(C304:C307)</f>
        <v>20000</v>
      </c>
      <c r="D308" s="516">
        <f>SUM(D304:D307)</f>
        <v>20000</v>
      </c>
      <c r="E308" s="790">
        <f>SUM(D308/C308)</f>
        <v>1</v>
      </c>
      <c r="F308" s="610"/>
      <c r="G308" s="490"/>
      <c r="H308" s="490"/>
    </row>
    <row r="309" spans="1:8" ht="12" customHeight="1" thickBot="1">
      <c r="A309" s="498">
        <v>3300</v>
      </c>
      <c r="B309" s="633" t="s">
        <v>52</v>
      </c>
      <c r="C309" s="516">
        <f>SUM(C317+C325+C333+C342+C378+C386+C394+C402+C410+C451+C460+C468+C476+C484+C492+C501+C509+C517+C525+C533+C541+C549+C565+C573+C582+C590+C598+C606+C614+C622)</f>
        <v>437280</v>
      </c>
      <c r="D309" s="516">
        <f>SUM(D317+D325+D333+D342+D351+D360+D369+D378+D386+D394+D402+D410+D426+D451+D460+D468+D476+D484+D492+D501+D509+D517+D525+D533+D541+D549+D557+D565+D573+D582+D590+D598+D606+D614+D622+D630+D638+D646+D418+D434+D442)</f>
        <v>583160</v>
      </c>
      <c r="E309" s="790">
        <f>SUM(D309/C309)</f>
        <v>1.3336077570435418</v>
      </c>
      <c r="F309" s="648"/>
      <c r="G309" s="490"/>
      <c r="H309" s="490"/>
    </row>
    <row r="310" spans="1:8" ht="12" customHeight="1">
      <c r="A310" s="498">
        <v>3301</v>
      </c>
      <c r="B310" s="528" t="s">
        <v>204</v>
      </c>
      <c r="C310" s="506"/>
      <c r="D310" s="506"/>
      <c r="E310" s="789"/>
      <c r="F310" s="568" t="s">
        <v>6</v>
      </c>
      <c r="G310" s="490"/>
      <c r="H310" s="490"/>
    </row>
    <row r="311" spans="1:8" ht="12" customHeight="1">
      <c r="A311" s="88"/>
      <c r="B311" s="510" t="s">
        <v>147</v>
      </c>
      <c r="C311" s="622">
        <v>150</v>
      </c>
      <c r="D311" s="622">
        <v>150</v>
      </c>
      <c r="E311" s="789">
        <f>SUM(D311/C311)</f>
        <v>1</v>
      </c>
      <c r="F311" s="606"/>
      <c r="G311" s="490"/>
      <c r="H311" s="490"/>
    </row>
    <row r="312" spans="1:8" ht="12" customHeight="1">
      <c r="A312" s="88"/>
      <c r="B312" s="220" t="s">
        <v>401</v>
      </c>
      <c r="C312" s="622">
        <v>40</v>
      </c>
      <c r="D312" s="622">
        <v>50</v>
      </c>
      <c r="E312" s="789">
        <f>SUM(D312/C312)</f>
        <v>1.25</v>
      </c>
      <c r="F312" s="623"/>
      <c r="G312" s="490"/>
      <c r="H312" s="490"/>
    </row>
    <row r="313" spans="1:8" ht="12" customHeight="1">
      <c r="A313" s="498"/>
      <c r="B313" s="511" t="s">
        <v>383</v>
      </c>
      <c r="C313" s="411">
        <v>7410</v>
      </c>
      <c r="D313" s="411">
        <v>7800</v>
      </c>
      <c r="E313" s="789">
        <f>SUM(D313/C313)</f>
        <v>1.0526315789473684</v>
      </c>
      <c r="F313" s="623"/>
      <c r="G313" s="490"/>
      <c r="H313" s="490"/>
    </row>
    <row r="314" spans="1:8" ht="12" customHeight="1">
      <c r="A314" s="498"/>
      <c r="B314" s="412" t="s">
        <v>154</v>
      </c>
      <c r="C314" s="411"/>
      <c r="D314" s="411"/>
      <c r="E314" s="789"/>
      <c r="F314" s="623"/>
      <c r="G314" s="490"/>
      <c r="H314" s="490"/>
    </row>
    <row r="315" spans="1:8" ht="12" customHeight="1">
      <c r="A315" s="88"/>
      <c r="B315" s="412" t="s">
        <v>393</v>
      </c>
      <c r="C315" s="622"/>
      <c r="D315" s="622"/>
      <c r="E315" s="789"/>
      <c r="F315" s="607"/>
      <c r="G315" s="490"/>
      <c r="H315" s="490"/>
    </row>
    <row r="316" spans="1:8" ht="12" customHeight="1" thickBot="1">
      <c r="A316" s="88"/>
      <c r="B316" s="586" t="s">
        <v>107</v>
      </c>
      <c r="C316" s="525"/>
      <c r="D316" s="525"/>
      <c r="E316" s="791"/>
      <c r="F316" s="649"/>
      <c r="G316" s="490"/>
      <c r="H316" s="490"/>
    </row>
    <row r="317" spans="1:8" ht="13.5" customHeight="1" thickBot="1">
      <c r="A317" s="521"/>
      <c r="B317" s="590" t="s">
        <v>187</v>
      </c>
      <c r="C317" s="516">
        <f>SUM(C311:C316)</f>
        <v>7600</v>
      </c>
      <c r="D317" s="516">
        <f>SUM(D311:D316)</f>
        <v>8000</v>
      </c>
      <c r="E317" s="790">
        <f>SUM(D317/C317)</f>
        <v>1.0526315789473684</v>
      </c>
      <c r="F317" s="610"/>
      <c r="G317" s="490"/>
      <c r="H317" s="490"/>
    </row>
    <row r="318" spans="1:8" ht="11.25">
      <c r="A318" s="498">
        <v>3302</v>
      </c>
      <c r="B318" s="528" t="s">
        <v>437</v>
      </c>
      <c r="C318" s="506"/>
      <c r="D318" s="506"/>
      <c r="E318" s="789"/>
      <c r="F318" s="605"/>
      <c r="G318" s="490"/>
      <c r="H318" s="490"/>
    </row>
    <row r="319" spans="1:8" ht="11.25">
      <c r="A319" s="88"/>
      <c r="B319" s="510" t="s">
        <v>147</v>
      </c>
      <c r="C319" s="506"/>
      <c r="D319" s="506"/>
      <c r="E319" s="789"/>
      <c r="F319" s="606"/>
      <c r="G319" s="490"/>
      <c r="H319" s="490"/>
    </row>
    <row r="320" spans="1:8" ht="12">
      <c r="A320" s="88"/>
      <c r="B320" s="220" t="s">
        <v>401</v>
      </c>
      <c r="C320" s="622"/>
      <c r="D320" s="622"/>
      <c r="E320" s="789"/>
      <c r="F320" s="809"/>
      <c r="G320" s="490"/>
      <c r="H320" s="490"/>
    </row>
    <row r="321" spans="1:8" ht="12">
      <c r="A321" s="498"/>
      <c r="B321" s="511" t="s">
        <v>383</v>
      </c>
      <c r="C321" s="411">
        <v>197000</v>
      </c>
      <c r="D321" s="411">
        <v>197000</v>
      </c>
      <c r="E321" s="789">
        <f>SUM(D321/C321)</f>
        <v>1</v>
      </c>
      <c r="F321" s="809"/>
      <c r="G321" s="490"/>
      <c r="H321" s="490"/>
    </row>
    <row r="322" spans="1:8" ht="11.25">
      <c r="A322" s="498"/>
      <c r="B322" s="412" t="s">
        <v>154</v>
      </c>
      <c r="C322" s="411"/>
      <c r="D322" s="411"/>
      <c r="E322" s="789"/>
      <c r="F322" s="623"/>
      <c r="G322" s="490"/>
      <c r="H322" s="490"/>
    </row>
    <row r="323" spans="1:8" ht="11.25">
      <c r="A323" s="88"/>
      <c r="B323" s="412" t="s">
        <v>393</v>
      </c>
      <c r="C323" s="622"/>
      <c r="D323" s="622"/>
      <c r="E323" s="789"/>
      <c r="F323" s="607"/>
      <c r="G323" s="490"/>
      <c r="H323" s="490"/>
    </row>
    <row r="324" spans="1:8" ht="12" thickBot="1">
      <c r="A324" s="88"/>
      <c r="B324" s="586" t="s">
        <v>107</v>
      </c>
      <c r="C324" s="525"/>
      <c r="D324" s="525"/>
      <c r="E324" s="791"/>
      <c r="F324" s="649"/>
      <c r="G324" s="490"/>
      <c r="H324" s="490"/>
    </row>
    <row r="325" spans="1:8" ht="12" thickBot="1">
      <c r="A325" s="521"/>
      <c r="B325" s="590" t="s">
        <v>187</v>
      </c>
      <c r="C325" s="516">
        <f>SUM(C319:C324)</f>
        <v>197000</v>
      </c>
      <c r="D325" s="516">
        <f>SUM(D319:D324)</f>
        <v>197000</v>
      </c>
      <c r="E325" s="790">
        <f>SUM(D325/C325)</f>
        <v>1</v>
      </c>
      <c r="F325" s="610"/>
      <c r="G325" s="490"/>
      <c r="H325" s="490"/>
    </row>
    <row r="326" spans="1:8" ht="12.75">
      <c r="A326" s="498">
        <v>3303</v>
      </c>
      <c r="B326" s="276" t="s">
        <v>251</v>
      </c>
      <c r="C326" s="506"/>
      <c r="D326" s="506"/>
      <c r="E326" s="789"/>
      <c r="F326" s="650"/>
      <c r="G326" s="490"/>
      <c r="H326" s="490"/>
    </row>
    <row r="327" spans="1:8" ht="12" customHeight="1">
      <c r="A327" s="404"/>
      <c r="B327" s="510" t="s">
        <v>147</v>
      </c>
      <c r="C327" s="411"/>
      <c r="D327" s="411"/>
      <c r="E327" s="789"/>
      <c r="F327" s="651"/>
      <c r="G327" s="490"/>
      <c r="H327" s="490"/>
    </row>
    <row r="328" spans="1:8" ht="12" customHeight="1">
      <c r="A328" s="404"/>
      <c r="B328" s="220" t="s">
        <v>401</v>
      </c>
      <c r="C328" s="411"/>
      <c r="D328" s="411"/>
      <c r="E328" s="789"/>
      <c r="F328" s="651"/>
      <c r="G328" s="490"/>
      <c r="H328" s="490"/>
    </row>
    <row r="329" spans="1:8" ht="12" customHeight="1">
      <c r="A329" s="404"/>
      <c r="B329" s="511" t="s">
        <v>383</v>
      </c>
      <c r="C329" s="411">
        <v>600</v>
      </c>
      <c r="D329" s="411"/>
      <c r="E329" s="789">
        <f>SUM(D329/C329)</f>
        <v>0</v>
      </c>
      <c r="F329" s="809"/>
      <c r="G329" s="490"/>
      <c r="H329" s="490"/>
    </row>
    <row r="330" spans="1:8" ht="12" customHeight="1">
      <c r="A330" s="404"/>
      <c r="B330" s="412" t="s">
        <v>154</v>
      </c>
      <c r="C330" s="411">
        <v>5500</v>
      </c>
      <c r="D330" s="411">
        <v>1500</v>
      </c>
      <c r="E330" s="789">
        <f>SUM(D330/C330)</f>
        <v>0.2727272727272727</v>
      </c>
      <c r="F330" s="814"/>
      <c r="G330" s="490"/>
      <c r="H330" s="490"/>
    </row>
    <row r="331" spans="1:8" ht="12" customHeight="1">
      <c r="A331" s="404"/>
      <c r="B331" s="412" t="s">
        <v>393</v>
      </c>
      <c r="C331" s="622"/>
      <c r="D331" s="622"/>
      <c r="E331" s="789"/>
      <c r="F331" s="814"/>
      <c r="G331" s="490"/>
      <c r="H331" s="490"/>
    </row>
    <row r="332" spans="1:8" ht="12" customHeight="1" thickBot="1">
      <c r="A332" s="509"/>
      <c r="B332" s="586" t="s">
        <v>107</v>
      </c>
      <c r="C332" s="514"/>
      <c r="D332" s="514"/>
      <c r="E332" s="791"/>
      <c r="F332" s="810"/>
      <c r="G332" s="490"/>
      <c r="H332" s="490"/>
    </row>
    <row r="333" spans="1:8" ht="12" customHeight="1" thickBot="1">
      <c r="A333" s="521"/>
      <c r="B333" s="590" t="s">
        <v>187</v>
      </c>
      <c r="C333" s="516">
        <f>SUM(C327:C332)</f>
        <v>6100</v>
      </c>
      <c r="D333" s="516">
        <f>SUM(D327:D332)</f>
        <v>1500</v>
      </c>
      <c r="E333" s="790">
        <f>SUM(D333/C333)</f>
        <v>0.2459016393442623</v>
      </c>
      <c r="F333" s="653"/>
      <c r="G333" s="490"/>
      <c r="H333" s="490"/>
    </row>
    <row r="334" spans="1:8" ht="12" customHeight="1">
      <c r="A334" s="88">
        <v>3304</v>
      </c>
      <c r="B334" s="617" t="s">
        <v>252</v>
      </c>
      <c r="C334" s="506"/>
      <c r="D334" s="506"/>
      <c r="E334" s="789"/>
      <c r="F334" s="650"/>
      <c r="G334" s="490"/>
      <c r="H334" s="490"/>
    </row>
    <row r="335" spans="1:8" ht="12" customHeight="1">
      <c r="A335" s="509"/>
      <c r="B335" s="510" t="s">
        <v>147</v>
      </c>
      <c r="C335" s="411"/>
      <c r="D335" s="411"/>
      <c r="E335" s="789"/>
      <c r="F335" s="651"/>
      <c r="G335" s="490"/>
      <c r="H335" s="490"/>
    </row>
    <row r="336" spans="1:8" ht="12" customHeight="1">
      <c r="A336" s="509"/>
      <c r="B336" s="220" t="s">
        <v>401</v>
      </c>
      <c r="C336" s="411"/>
      <c r="D336" s="411"/>
      <c r="E336" s="789"/>
      <c r="F336" s="654"/>
      <c r="G336" s="490"/>
      <c r="H336" s="490"/>
    </row>
    <row r="337" spans="1:8" ht="12" customHeight="1">
      <c r="A337" s="509"/>
      <c r="B337" s="511" t="s">
        <v>383</v>
      </c>
      <c r="C337" s="411">
        <v>400</v>
      </c>
      <c r="D337" s="411"/>
      <c r="E337" s="789">
        <f>SUM(D337/C337)</f>
        <v>0</v>
      </c>
      <c r="F337" s="809"/>
      <c r="G337" s="490"/>
      <c r="H337" s="490"/>
    </row>
    <row r="338" spans="1:8" ht="12" customHeight="1">
      <c r="A338" s="509"/>
      <c r="B338" s="412" t="s">
        <v>154</v>
      </c>
      <c r="C338" s="411">
        <v>2600</v>
      </c>
      <c r="D338" s="411">
        <v>500</v>
      </c>
      <c r="E338" s="789">
        <f>SUM(D338/C338)</f>
        <v>0.19230769230769232</v>
      </c>
      <c r="F338" s="652"/>
      <c r="G338" s="490"/>
      <c r="H338" s="490"/>
    </row>
    <row r="339" spans="1:8" ht="12" customHeight="1">
      <c r="A339" s="509"/>
      <c r="B339" s="412" t="s">
        <v>393</v>
      </c>
      <c r="C339" s="622"/>
      <c r="D339" s="622"/>
      <c r="E339" s="789"/>
      <c r="F339" s="814"/>
      <c r="G339" s="490"/>
      <c r="H339" s="490"/>
    </row>
    <row r="340" spans="1:8" ht="12" customHeight="1">
      <c r="A340" s="509"/>
      <c r="B340" s="412" t="s">
        <v>154</v>
      </c>
      <c r="C340" s="411"/>
      <c r="D340" s="411"/>
      <c r="E340" s="789"/>
      <c r="F340" s="815"/>
      <c r="G340" s="490"/>
      <c r="H340" s="490"/>
    </row>
    <row r="341" spans="1:8" ht="12" customHeight="1" thickBot="1">
      <c r="A341" s="509"/>
      <c r="B341" s="586" t="s">
        <v>107</v>
      </c>
      <c r="C341" s="514"/>
      <c r="D341" s="514"/>
      <c r="E341" s="791"/>
      <c r="F341" s="627"/>
      <c r="G341" s="490"/>
      <c r="H341" s="490"/>
    </row>
    <row r="342" spans="1:8" ht="12" customHeight="1" thickBot="1">
      <c r="A342" s="521"/>
      <c r="B342" s="590" t="s">
        <v>187</v>
      </c>
      <c r="C342" s="516">
        <f>SUM(C335:C341)</f>
        <v>3000</v>
      </c>
      <c r="D342" s="516">
        <f>SUM(D335:D341)</f>
        <v>500</v>
      </c>
      <c r="E342" s="790">
        <f>SUM(D342/C342)</f>
        <v>0.16666666666666666</v>
      </c>
      <c r="F342" s="653"/>
      <c r="G342" s="490"/>
      <c r="H342" s="490"/>
    </row>
    <row r="343" spans="1:8" ht="12" customHeight="1">
      <c r="A343" s="88">
        <v>3305</v>
      </c>
      <c r="B343" s="617" t="s">
        <v>273</v>
      </c>
      <c r="C343" s="506"/>
      <c r="D343" s="506"/>
      <c r="E343" s="789"/>
      <c r="F343" s="650"/>
      <c r="G343" s="490"/>
      <c r="H343" s="490"/>
    </row>
    <row r="344" spans="1:8" ht="12" customHeight="1">
      <c r="A344" s="509"/>
      <c r="B344" s="510" t="s">
        <v>147</v>
      </c>
      <c r="C344" s="411"/>
      <c r="D344" s="411"/>
      <c r="E344" s="789"/>
      <c r="F344" s="651"/>
      <c r="G344" s="490"/>
      <c r="H344" s="490"/>
    </row>
    <row r="345" spans="1:8" ht="12" customHeight="1">
      <c r="A345" s="509"/>
      <c r="B345" s="220" t="s">
        <v>401</v>
      </c>
      <c r="C345" s="411"/>
      <c r="D345" s="411"/>
      <c r="E345" s="789"/>
      <c r="F345" s="654"/>
      <c r="G345" s="490"/>
      <c r="H345" s="490"/>
    </row>
    <row r="346" spans="1:8" ht="12" customHeight="1">
      <c r="A346" s="509"/>
      <c r="B346" s="511" t="s">
        <v>383</v>
      </c>
      <c r="C346" s="411"/>
      <c r="D346" s="411"/>
      <c r="E346" s="789"/>
      <c r="F346" s="809"/>
      <c r="G346" s="490"/>
      <c r="H346" s="490"/>
    </row>
    <row r="347" spans="1:8" ht="12" customHeight="1">
      <c r="A347" s="509"/>
      <c r="B347" s="412" t="s">
        <v>154</v>
      </c>
      <c r="C347" s="411"/>
      <c r="D347" s="411">
        <v>10000</v>
      </c>
      <c r="E347" s="789"/>
      <c r="F347" s="652"/>
      <c r="G347" s="490"/>
      <c r="H347" s="490"/>
    </row>
    <row r="348" spans="1:8" ht="12" customHeight="1">
      <c r="A348" s="509"/>
      <c r="B348" s="412" t="s">
        <v>393</v>
      </c>
      <c r="C348" s="622"/>
      <c r="D348" s="622"/>
      <c r="E348" s="789"/>
      <c r="F348" s="651"/>
      <c r="G348" s="490"/>
      <c r="H348" s="490"/>
    </row>
    <row r="349" spans="1:8" ht="12" customHeight="1">
      <c r="A349" s="509"/>
      <c r="B349" s="412" t="s">
        <v>154</v>
      </c>
      <c r="C349" s="411"/>
      <c r="D349" s="411"/>
      <c r="E349" s="789"/>
      <c r="F349" s="655"/>
      <c r="G349" s="490"/>
      <c r="H349" s="490"/>
    </row>
    <row r="350" spans="1:8" ht="12" customHeight="1" thickBot="1">
      <c r="A350" s="509"/>
      <c r="B350" s="586" t="s">
        <v>107</v>
      </c>
      <c r="C350" s="514"/>
      <c r="D350" s="514"/>
      <c r="E350" s="791"/>
      <c r="F350" s="627"/>
      <c r="G350" s="490"/>
      <c r="H350" s="490"/>
    </row>
    <row r="351" spans="1:8" ht="12" customHeight="1" thickBot="1">
      <c r="A351" s="521"/>
      <c r="B351" s="590" t="s">
        <v>187</v>
      </c>
      <c r="C351" s="516">
        <f>SUM(C344:C350)</f>
        <v>0</v>
      </c>
      <c r="D351" s="516">
        <f>SUM(D344:D350)</f>
        <v>10000</v>
      </c>
      <c r="E351" s="806"/>
      <c r="F351" s="653"/>
      <c r="G351" s="490"/>
      <c r="H351" s="490"/>
    </row>
    <row r="352" spans="1:8" ht="12" customHeight="1">
      <c r="A352" s="88">
        <v>3306</v>
      </c>
      <c r="B352" s="617" t="s">
        <v>274</v>
      </c>
      <c r="C352" s="506"/>
      <c r="D352" s="506"/>
      <c r="E352" s="789"/>
      <c r="F352" s="650"/>
      <c r="G352" s="490"/>
      <c r="H352" s="490"/>
    </row>
    <row r="353" spans="1:8" ht="12" customHeight="1">
      <c r="A353" s="509"/>
      <c r="B353" s="510" t="s">
        <v>147</v>
      </c>
      <c r="C353" s="411"/>
      <c r="D353" s="411"/>
      <c r="E353" s="789"/>
      <c r="F353" s="651"/>
      <c r="G353" s="490"/>
      <c r="H353" s="490"/>
    </row>
    <row r="354" spans="1:8" ht="12" customHeight="1">
      <c r="A354" s="509"/>
      <c r="B354" s="220" t="s">
        <v>401</v>
      </c>
      <c r="C354" s="411"/>
      <c r="D354" s="411"/>
      <c r="E354" s="789"/>
      <c r="F354" s="654"/>
      <c r="G354" s="490"/>
      <c r="H354" s="490"/>
    </row>
    <row r="355" spans="1:8" ht="12" customHeight="1">
      <c r="A355" s="509"/>
      <c r="B355" s="511" t="s">
        <v>383</v>
      </c>
      <c r="C355" s="411"/>
      <c r="D355" s="411"/>
      <c r="E355" s="789"/>
      <c r="F355" s="652"/>
      <c r="G355" s="490"/>
      <c r="H355" s="490"/>
    </row>
    <row r="356" spans="1:8" ht="12" customHeight="1">
      <c r="A356" s="509"/>
      <c r="B356" s="412" t="s">
        <v>154</v>
      </c>
      <c r="C356" s="411"/>
      <c r="D356" s="411">
        <v>5000</v>
      </c>
      <c r="E356" s="789"/>
      <c r="F356" s="809"/>
      <c r="G356" s="490"/>
      <c r="H356" s="490"/>
    </row>
    <row r="357" spans="1:8" ht="12" customHeight="1">
      <c r="A357" s="509"/>
      <c r="B357" s="412" t="s">
        <v>393</v>
      </c>
      <c r="C357" s="622"/>
      <c r="D357" s="622"/>
      <c r="E357" s="789"/>
      <c r="F357" s="651"/>
      <c r="G357" s="490"/>
      <c r="H357" s="490"/>
    </row>
    <row r="358" spans="1:8" ht="12" customHeight="1">
      <c r="A358" s="509"/>
      <c r="B358" s="412" t="s">
        <v>154</v>
      </c>
      <c r="C358" s="411"/>
      <c r="D358" s="411"/>
      <c r="E358" s="789"/>
      <c r="F358" s="655"/>
      <c r="G358" s="490"/>
      <c r="H358" s="490"/>
    </row>
    <row r="359" spans="1:8" ht="12" customHeight="1" thickBot="1">
      <c r="A359" s="509"/>
      <c r="B359" s="586" t="s">
        <v>107</v>
      </c>
      <c r="C359" s="514"/>
      <c r="D359" s="514"/>
      <c r="E359" s="791"/>
      <c r="F359" s="627"/>
      <c r="G359" s="490"/>
      <c r="H359" s="490"/>
    </row>
    <row r="360" spans="1:8" ht="12" customHeight="1" thickBot="1">
      <c r="A360" s="521"/>
      <c r="B360" s="590" t="s">
        <v>187</v>
      </c>
      <c r="C360" s="516">
        <f>SUM(C353:C359)</f>
        <v>0</v>
      </c>
      <c r="D360" s="516">
        <f>SUM(D353:D359)</f>
        <v>5000</v>
      </c>
      <c r="E360" s="806"/>
      <c r="F360" s="653"/>
      <c r="G360" s="490"/>
      <c r="H360" s="490"/>
    </row>
    <row r="361" spans="1:8" ht="12" customHeight="1">
      <c r="A361" s="88">
        <v>3307</v>
      </c>
      <c r="B361" s="617" t="s">
        <v>275</v>
      </c>
      <c r="C361" s="506"/>
      <c r="D361" s="506"/>
      <c r="E361" s="789"/>
      <c r="F361" s="650"/>
      <c r="G361" s="490"/>
      <c r="H361" s="490"/>
    </row>
    <row r="362" spans="1:8" ht="12" customHeight="1">
      <c r="A362" s="509"/>
      <c r="B362" s="510" t="s">
        <v>147</v>
      </c>
      <c r="C362" s="411"/>
      <c r="D362" s="411"/>
      <c r="E362" s="789"/>
      <c r="F362" s="651"/>
      <c r="G362" s="490"/>
      <c r="H362" s="490"/>
    </row>
    <row r="363" spans="1:8" ht="12" customHeight="1">
      <c r="A363" s="509"/>
      <c r="B363" s="220" t="s">
        <v>401</v>
      </c>
      <c r="C363" s="411"/>
      <c r="D363" s="411"/>
      <c r="E363" s="789"/>
      <c r="F363" s="654"/>
      <c r="G363" s="490"/>
      <c r="H363" s="490"/>
    </row>
    <row r="364" spans="1:8" ht="12" customHeight="1">
      <c r="A364" s="509"/>
      <c r="B364" s="511" t="s">
        <v>383</v>
      </c>
      <c r="C364" s="411"/>
      <c r="D364" s="411"/>
      <c r="E364" s="789"/>
      <c r="F364" s="652"/>
      <c r="G364" s="490"/>
      <c r="H364" s="490"/>
    </row>
    <row r="365" spans="1:8" ht="12" customHeight="1">
      <c r="A365" s="509"/>
      <c r="B365" s="412" t="s">
        <v>154</v>
      </c>
      <c r="C365" s="411"/>
      <c r="D365" s="411"/>
      <c r="E365" s="789"/>
      <c r="F365" s="652"/>
      <c r="G365" s="490"/>
      <c r="H365" s="490"/>
    </row>
    <row r="366" spans="1:8" ht="12" customHeight="1">
      <c r="A366" s="509"/>
      <c r="B366" s="412" t="s">
        <v>393</v>
      </c>
      <c r="C366" s="622"/>
      <c r="D366" s="622">
        <v>30000</v>
      </c>
      <c r="E366" s="789"/>
      <c r="F366" s="809"/>
      <c r="G366" s="490"/>
      <c r="H366" s="490"/>
    </row>
    <row r="367" spans="1:8" ht="12" customHeight="1">
      <c r="A367" s="509"/>
      <c r="B367" s="412" t="s">
        <v>154</v>
      </c>
      <c r="C367" s="411"/>
      <c r="D367" s="411"/>
      <c r="E367" s="789"/>
      <c r="F367" s="655"/>
      <c r="G367" s="490"/>
      <c r="H367" s="490"/>
    </row>
    <row r="368" spans="1:8" ht="12" customHeight="1" thickBot="1">
      <c r="A368" s="509"/>
      <c r="B368" s="586" t="s">
        <v>107</v>
      </c>
      <c r="C368" s="514"/>
      <c r="D368" s="514"/>
      <c r="E368" s="791"/>
      <c r="F368" s="627"/>
      <c r="G368" s="490"/>
      <c r="H368" s="490"/>
    </row>
    <row r="369" spans="1:8" ht="12" customHeight="1" thickBot="1">
      <c r="A369" s="521"/>
      <c r="B369" s="590" t="s">
        <v>187</v>
      </c>
      <c r="C369" s="516">
        <f>SUM(C362:C368)</f>
        <v>0</v>
      </c>
      <c r="D369" s="516">
        <f>SUM(D362:D368)</f>
        <v>30000</v>
      </c>
      <c r="E369" s="806"/>
      <c r="F369" s="653"/>
      <c r="G369" s="490"/>
      <c r="H369" s="490"/>
    </row>
    <row r="370" spans="1:8" ht="12" customHeight="1">
      <c r="A370" s="88">
        <v>3308</v>
      </c>
      <c r="B370" s="276" t="s">
        <v>368</v>
      </c>
      <c r="C370" s="506"/>
      <c r="D370" s="506"/>
      <c r="E370" s="789"/>
      <c r="F370" s="605"/>
      <c r="G370" s="490"/>
      <c r="H370" s="490"/>
    </row>
    <row r="371" spans="1:8" ht="12" customHeight="1">
      <c r="A371" s="88"/>
      <c r="B371" s="510" t="s">
        <v>147</v>
      </c>
      <c r="C371" s="506"/>
      <c r="D371" s="506"/>
      <c r="E371" s="789"/>
      <c r="F371" s="572"/>
      <c r="G371" s="490"/>
      <c r="H371" s="490"/>
    </row>
    <row r="372" spans="1:8" ht="12" customHeight="1">
      <c r="A372" s="88"/>
      <c r="B372" s="220" t="s">
        <v>401</v>
      </c>
      <c r="C372" s="506"/>
      <c r="D372" s="506"/>
      <c r="E372" s="789"/>
      <c r="F372" s="652"/>
      <c r="G372" s="490"/>
      <c r="H372" s="490"/>
    </row>
    <row r="373" spans="1:8" ht="12" customHeight="1">
      <c r="A373" s="88"/>
      <c r="B373" s="511" t="s">
        <v>383</v>
      </c>
      <c r="C373" s="622">
        <v>2000</v>
      </c>
      <c r="D373" s="622"/>
      <c r="E373" s="789">
        <f>SUM(D373/C373)</f>
        <v>0</v>
      </c>
      <c r="F373" s="809"/>
      <c r="G373" s="490"/>
      <c r="H373" s="490"/>
    </row>
    <row r="374" spans="1:8" ht="12" customHeight="1">
      <c r="A374" s="88"/>
      <c r="B374" s="412" t="s">
        <v>154</v>
      </c>
      <c r="C374" s="622">
        <v>30000</v>
      </c>
      <c r="D374" s="622">
        <v>2600</v>
      </c>
      <c r="E374" s="789">
        <f>SUM(D374/C374)</f>
        <v>0.08666666666666667</v>
      </c>
      <c r="F374" s="814"/>
      <c r="G374" s="490"/>
      <c r="H374" s="490"/>
    </row>
    <row r="375" spans="1:8" ht="12" customHeight="1">
      <c r="A375" s="88"/>
      <c r="B375" s="412" t="s">
        <v>393</v>
      </c>
      <c r="C375" s="622"/>
      <c r="D375" s="622"/>
      <c r="E375" s="789"/>
      <c r="F375" s="652"/>
      <c r="G375" s="490"/>
      <c r="H375" s="490"/>
    </row>
    <row r="376" spans="1:8" ht="12" customHeight="1">
      <c r="A376" s="88"/>
      <c r="B376" s="412" t="s">
        <v>154</v>
      </c>
      <c r="C376" s="506"/>
      <c r="D376" s="506"/>
      <c r="E376" s="789"/>
      <c r="F376" s="623"/>
      <c r="G376" s="490"/>
      <c r="H376" s="490"/>
    </row>
    <row r="377" spans="1:8" ht="12" customHeight="1" thickBot="1">
      <c r="A377" s="88"/>
      <c r="B377" s="586" t="s">
        <v>107</v>
      </c>
      <c r="C377" s="624"/>
      <c r="D377" s="624"/>
      <c r="E377" s="791"/>
      <c r="F377" s="608"/>
      <c r="G377" s="490"/>
      <c r="H377" s="490"/>
    </row>
    <row r="378" spans="1:8" ht="12" customHeight="1" thickBot="1">
      <c r="A378" s="521"/>
      <c r="B378" s="590" t="s">
        <v>187</v>
      </c>
      <c r="C378" s="516">
        <f>SUM(C373:C377)</f>
        <v>32000</v>
      </c>
      <c r="D378" s="516">
        <f>SUM(D373:D377)</f>
        <v>2600</v>
      </c>
      <c r="E378" s="790">
        <f>SUM(D378/C378)</f>
        <v>0.08125</v>
      </c>
      <c r="F378" s="627"/>
      <c r="G378" s="490"/>
      <c r="H378" s="490"/>
    </row>
    <row r="379" spans="1:8" ht="12" customHeight="1">
      <c r="A379" s="88">
        <v>3309</v>
      </c>
      <c r="B379" s="276" t="s">
        <v>369</v>
      </c>
      <c r="C379" s="506"/>
      <c r="D379" s="506"/>
      <c r="E379" s="789"/>
      <c r="F379" s="606"/>
      <c r="G379" s="490"/>
      <c r="H379" s="490"/>
    </row>
    <row r="380" spans="1:8" ht="12" customHeight="1">
      <c r="A380" s="509"/>
      <c r="B380" s="510" t="s">
        <v>147</v>
      </c>
      <c r="C380" s="411"/>
      <c r="D380" s="411"/>
      <c r="E380" s="789"/>
      <c r="F380" s="606"/>
      <c r="G380" s="490"/>
      <c r="H380" s="490"/>
    </row>
    <row r="381" spans="1:8" ht="12" customHeight="1">
      <c r="A381" s="509"/>
      <c r="B381" s="220" t="s">
        <v>401</v>
      </c>
      <c r="C381" s="411"/>
      <c r="D381" s="411"/>
      <c r="E381" s="789"/>
      <c r="F381" s="606"/>
      <c r="G381" s="490"/>
      <c r="H381" s="490"/>
    </row>
    <row r="382" spans="1:8" ht="12" customHeight="1">
      <c r="A382" s="509"/>
      <c r="B382" s="511" t="s">
        <v>383</v>
      </c>
      <c r="C382" s="411">
        <v>20</v>
      </c>
      <c r="D382" s="411"/>
      <c r="E382" s="789">
        <f>SUM(D382/C382)</f>
        <v>0</v>
      </c>
      <c r="F382" s="809"/>
      <c r="G382" s="490"/>
      <c r="H382" s="490"/>
    </row>
    <row r="383" spans="1:8" ht="12" customHeight="1">
      <c r="A383" s="509"/>
      <c r="B383" s="412" t="s">
        <v>154</v>
      </c>
      <c r="C383" s="411">
        <v>4580</v>
      </c>
      <c r="D383" s="411">
        <v>2000</v>
      </c>
      <c r="E383" s="789">
        <f>SUM(D383/C383)</f>
        <v>0.4366812227074236</v>
      </c>
      <c r="F383" s="814"/>
      <c r="G383" s="490"/>
      <c r="H383" s="490"/>
    </row>
    <row r="384" spans="1:8" ht="12" customHeight="1">
      <c r="A384" s="509"/>
      <c r="B384" s="412" t="s">
        <v>393</v>
      </c>
      <c r="C384" s="622"/>
      <c r="D384" s="622"/>
      <c r="E384" s="789"/>
      <c r="F384" s="652"/>
      <c r="G384" s="490"/>
      <c r="H384" s="490"/>
    </row>
    <row r="385" spans="1:8" ht="12" customHeight="1" thickBot="1">
      <c r="A385" s="509"/>
      <c r="B385" s="586" t="s">
        <v>107</v>
      </c>
      <c r="C385" s="514"/>
      <c r="D385" s="514"/>
      <c r="E385" s="791"/>
      <c r="F385" s="627"/>
      <c r="G385" s="490"/>
      <c r="H385" s="490"/>
    </row>
    <row r="386" spans="1:8" ht="12.75" customHeight="1" thickBot="1">
      <c r="A386" s="521"/>
      <c r="B386" s="590" t="s">
        <v>187</v>
      </c>
      <c r="C386" s="516">
        <f>SUM(C380:C385)</f>
        <v>4600</v>
      </c>
      <c r="D386" s="516">
        <f>SUM(D380:D385)</f>
        <v>2000</v>
      </c>
      <c r="E386" s="790">
        <f>SUM(D386/C386)</f>
        <v>0.43478260869565216</v>
      </c>
      <c r="F386" s="610"/>
      <c r="G386" s="490"/>
      <c r="H386" s="490"/>
    </row>
    <row r="387" spans="1:8" ht="12.75" customHeight="1">
      <c r="A387" s="88">
        <v>3310</v>
      </c>
      <c r="B387" s="276" t="s">
        <v>438</v>
      </c>
      <c r="C387" s="506"/>
      <c r="D387" s="506"/>
      <c r="E387" s="789"/>
      <c r="F387" s="606"/>
      <c r="G387" s="490"/>
      <c r="H387" s="490"/>
    </row>
    <row r="388" spans="1:8" ht="12.75" customHeight="1">
      <c r="A388" s="509"/>
      <c r="B388" s="510" t="s">
        <v>147</v>
      </c>
      <c r="C388" s="411"/>
      <c r="D388" s="411"/>
      <c r="E388" s="789"/>
      <c r="F388" s="606"/>
      <c r="G388" s="490"/>
      <c r="H388" s="490"/>
    </row>
    <row r="389" spans="1:8" ht="12.75" customHeight="1">
      <c r="A389" s="509"/>
      <c r="B389" s="220" t="s">
        <v>401</v>
      </c>
      <c r="C389" s="411"/>
      <c r="D389" s="411"/>
      <c r="E389" s="789"/>
      <c r="F389" s="606"/>
      <c r="G389" s="490"/>
      <c r="H389" s="490"/>
    </row>
    <row r="390" spans="1:8" ht="12.75" customHeight="1">
      <c r="A390" s="509"/>
      <c r="B390" s="511" t="s">
        <v>383</v>
      </c>
      <c r="C390" s="411"/>
      <c r="D390" s="411"/>
      <c r="E390" s="789"/>
      <c r="F390" s="809"/>
      <c r="G390" s="490"/>
      <c r="H390" s="490"/>
    </row>
    <row r="391" spans="1:8" ht="12.75" customHeight="1">
      <c r="A391" s="509"/>
      <c r="B391" s="412" t="s">
        <v>154</v>
      </c>
      <c r="C391" s="411">
        <v>6000</v>
      </c>
      <c r="D391" s="411">
        <v>6000</v>
      </c>
      <c r="E391" s="789">
        <f>SUM(D391/C391)</f>
        <v>1</v>
      </c>
      <c r="F391" s="814"/>
      <c r="G391" s="490"/>
      <c r="H391" s="490"/>
    </row>
    <row r="392" spans="1:8" ht="12.75" customHeight="1">
      <c r="A392" s="509"/>
      <c r="B392" s="412" t="s">
        <v>393</v>
      </c>
      <c r="C392" s="622"/>
      <c r="D392" s="622"/>
      <c r="E392" s="789"/>
      <c r="F392" s="652"/>
      <c r="G392" s="490"/>
      <c r="H392" s="490"/>
    </row>
    <row r="393" spans="1:8" ht="12.75" customHeight="1" thickBot="1">
      <c r="A393" s="509"/>
      <c r="B393" s="586" t="s">
        <v>107</v>
      </c>
      <c r="C393" s="514"/>
      <c r="D393" s="514"/>
      <c r="E393" s="791"/>
      <c r="F393" s="627"/>
      <c r="G393" s="490"/>
      <c r="H393" s="490"/>
    </row>
    <row r="394" spans="1:8" ht="12.75" customHeight="1" thickBot="1">
      <c r="A394" s="521"/>
      <c r="B394" s="590" t="s">
        <v>187</v>
      </c>
      <c r="C394" s="516">
        <f>SUM(C388:C393)</f>
        <v>6000</v>
      </c>
      <c r="D394" s="516">
        <f>SUM(D388:D393)</f>
        <v>6000</v>
      </c>
      <c r="E394" s="790">
        <f>SUM(D394/C394)</f>
        <v>1</v>
      </c>
      <c r="F394" s="610"/>
      <c r="G394" s="490"/>
      <c r="H394" s="490"/>
    </row>
    <row r="395" spans="1:8" ht="12" customHeight="1">
      <c r="A395" s="88">
        <v>3311</v>
      </c>
      <c r="B395" s="276" t="s">
        <v>188</v>
      </c>
      <c r="C395" s="506"/>
      <c r="D395" s="506"/>
      <c r="E395" s="789"/>
      <c r="F395" s="606"/>
      <c r="G395" s="490"/>
      <c r="H395" s="490"/>
    </row>
    <row r="396" spans="1:8" ht="12" customHeight="1">
      <c r="A396" s="509"/>
      <c r="B396" s="510" t="s">
        <v>147</v>
      </c>
      <c r="C396" s="411"/>
      <c r="D396" s="411"/>
      <c r="E396" s="789"/>
      <c r="F396" s="606"/>
      <c r="G396" s="490"/>
      <c r="H396" s="490"/>
    </row>
    <row r="397" spans="1:8" ht="12" customHeight="1">
      <c r="A397" s="509"/>
      <c r="B397" s="220" t="s">
        <v>401</v>
      </c>
      <c r="C397" s="411"/>
      <c r="D397" s="411"/>
      <c r="E397" s="789"/>
      <c r="F397" s="606"/>
      <c r="G397" s="490"/>
      <c r="H397" s="490"/>
    </row>
    <row r="398" spans="1:8" ht="12" customHeight="1">
      <c r="A398" s="509"/>
      <c r="B398" s="511" t="s">
        <v>383</v>
      </c>
      <c r="C398" s="411"/>
      <c r="D398" s="411"/>
      <c r="E398" s="789"/>
      <c r="F398" s="809"/>
      <c r="G398" s="490"/>
      <c r="H398" s="490"/>
    </row>
    <row r="399" spans="1:8" ht="12" customHeight="1">
      <c r="A399" s="509"/>
      <c r="B399" s="412" t="s">
        <v>154</v>
      </c>
      <c r="C399" s="411">
        <v>15000</v>
      </c>
      <c r="D399" s="411">
        <v>20000</v>
      </c>
      <c r="E399" s="789">
        <f>SUM(D399/C399)</f>
        <v>1.3333333333333333</v>
      </c>
      <c r="F399" s="652"/>
      <c r="G399" s="490"/>
      <c r="H399" s="490"/>
    </row>
    <row r="400" spans="1:8" ht="12" customHeight="1">
      <c r="A400" s="509"/>
      <c r="B400" s="412" t="s">
        <v>393</v>
      </c>
      <c r="C400" s="622"/>
      <c r="D400" s="622"/>
      <c r="E400" s="789"/>
      <c r="F400" s="652"/>
      <c r="G400" s="490"/>
      <c r="H400" s="490"/>
    </row>
    <row r="401" spans="1:8" ht="12" customHeight="1" thickBot="1">
      <c r="A401" s="509"/>
      <c r="B401" s="586" t="s">
        <v>107</v>
      </c>
      <c r="C401" s="514"/>
      <c r="D401" s="514"/>
      <c r="E401" s="791"/>
      <c r="F401" s="627"/>
      <c r="G401" s="490"/>
      <c r="H401" s="490"/>
    </row>
    <row r="402" spans="1:8" ht="12" thickBot="1">
      <c r="A402" s="521"/>
      <c r="B402" s="590" t="s">
        <v>187</v>
      </c>
      <c r="C402" s="516">
        <f>SUM(C396:C401)</f>
        <v>15000</v>
      </c>
      <c r="D402" s="516">
        <f>SUM(D396:D401)</f>
        <v>20000</v>
      </c>
      <c r="E402" s="790">
        <f>SUM(D402/C402)</f>
        <v>1.3333333333333333</v>
      </c>
      <c r="F402" s="610"/>
      <c r="G402" s="490"/>
      <c r="H402" s="490"/>
    </row>
    <row r="403" spans="1:8" ht="11.25">
      <c r="A403" s="522">
        <v>3312</v>
      </c>
      <c r="B403" s="276" t="s">
        <v>1111</v>
      </c>
      <c r="C403" s="506"/>
      <c r="D403" s="506"/>
      <c r="E403" s="789"/>
      <c r="F403" s="606"/>
      <c r="G403" s="490"/>
      <c r="H403" s="490"/>
    </row>
    <row r="404" spans="1:8" ht="11.25">
      <c r="A404" s="509"/>
      <c r="B404" s="510" t="s">
        <v>147</v>
      </c>
      <c r="C404" s="411"/>
      <c r="D404" s="411"/>
      <c r="E404" s="789"/>
      <c r="F404" s="606"/>
      <c r="G404" s="490"/>
      <c r="H404" s="490"/>
    </row>
    <row r="405" spans="1:8" ht="12">
      <c r="A405" s="509"/>
      <c r="B405" s="220" t="s">
        <v>401</v>
      </c>
      <c r="C405" s="411"/>
      <c r="D405" s="411"/>
      <c r="E405" s="789"/>
      <c r="F405" s="652"/>
      <c r="G405" s="490"/>
      <c r="H405" s="490"/>
    </row>
    <row r="406" spans="1:8" ht="12">
      <c r="A406" s="509"/>
      <c r="B406" s="511" t="s">
        <v>383</v>
      </c>
      <c r="C406" s="411"/>
      <c r="D406" s="411"/>
      <c r="E406" s="789"/>
      <c r="F406" s="809"/>
      <c r="G406" s="490"/>
      <c r="H406" s="490"/>
    </row>
    <row r="407" spans="1:8" ht="11.25">
      <c r="A407" s="509"/>
      <c r="B407" s="412" t="s">
        <v>154</v>
      </c>
      <c r="C407" s="411">
        <v>25000</v>
      </c>
      <c r="D407" s="411">
        <v>30000</v>
      </c>
      <c r="E407" s="789">
        <f>SUM(D407/C407)</f>
        <v>1.2</v>
      </c>
      <c r="F407" s="606"/>
      <c r="G407" s="490"/>
      <c r="H407" s="490"/>
    </row>
    <row r="408" spans="1:8" ht="11.25">
      <c r="A408" s="509"/>
      <c r="B408" s="412" t="s">
        <v>393</v>
      </c>
      <c r="C408" s="622"/>
      <c r="D408" s="622"/>
      <c r="E408" s="789"/>
      <c r="F408" s="606"/>
      <c r="G408" s="490"/>
      <c r="H408" s="490"/>
    </row>
    <row r="409" spans="1:8" ht="12" thickBot="1">
      <c r="A409" s="509"/>
      <c r="B409" s="586" t="s">
        <v>107</v>
      </c>
      <c r="C409" s="514"/>
      <c r="D409" s="514"/>
      <c r="E409" s="791"/>
      <c r="F409" s="627"/>
      <c r="G409" s="490"/>
      <c r="H409" s="490"/>
    </row>
    <row r="410" spans="1:8" ht="12" thickBot="1">
      <c r="A410" s="521"/>
      <c r="B410" s="590" t="s">
        <v>187</v>
      </c>
      <c r="C410" s="516">
        <f>SUM(C404:C409)</f>
        <v>25000</v>
      </c>
      <c r="D410" s="516">
        <f>SUM(D404:D409)</f>
        <v>30000</v>
      </c>
      <c r="E410" s="790">
        <f>SUM(D410/C410)</f>
        <v>1.2</v>
      </c>
      <c r="F410" s="610"/>
      <c r="G410" s="490"/>
      <c r="H410" s="490"/>
    </row>
    <row r="411" spans="1:8" ht="11.25">
      <c r="A411" s="522">
        <v>3313</v>
      </c>
      <c r="B411" s="276" t="s">
        <v>1112</v>
      </c>
      <c r="C411" s="506"/>
      <c r="D411" s="506"/>
      <c r="E411" s="789"/>
      <c r="F411" s="606"/>
      <c r="G411" s="490"/>
      <c r="H411" s="490"/>
    </row>
    <row r="412" spans="1:8" ht="11.25">
      <c r="A412" s="509"/>
      <c r="B412" s="510" t="s">
        <v>147</v>
      </c>
      <c r="C412" s="411"/>
      <c r="D412" s="411"/>
      <c r="E412" s="789"/>
      <c r="F412" s="606"/>
      <c r="G412" s="490"/>
      <c r="H412" s="490"/>
    </row>
    <row r="413" spans="1:8" ht="12">
      <c r="A413" s="509"/>
      <c r="B413" s="220" t="s">
        <v>401</v>
      </c>
      <c r="C413" s="411"/>
      <c r="D413" s="411"/>
      <c r="E413" s="789"/>
      <c r="F413" s="652"/>
      <c r="G413" s="490"/>
      <c r="H413" s="490"/>
    </row>
    <row r="414" spans="1:8" ht="12">
      <c r="A414" s="509"/>
      <c r="B414" s="511" t="s">
        <v>383</v>
      </c>
      <c r="C414" s="411"/>
      <c r="D414" s="411"/>
      <c r="E414" s="789"/>
      <c r="F414" s="809"/>
      <c r="G414" s="490"/>
      <c r="H414" s="490"/>
    </row>
    <row r="415" spans="1:8" ht="11.25">
      <c r="A415" s="509"/>
      <c r="B415" s="412" t="s">
        <v>154</v>
      </c>
      <c r="C415" s="411"/>
      <c r="D415" s="411">
        <v>20000</v>
      </c>
      <c r="E415" s="789"/>
      <c r="F415" s="606"/>
      <c r="G415" s="490"/>
      <c r="H415" s="490"/>
    </row>
    <row r="416" spans="1:8" ht="11.25">
      <c r="A416" s="509"/>
      <c r="B416" s="412" t="s">
        <v>393</v>
      </c>
      <c r="C416" s="622"/>
      <c r="D416" s="622"/>
      <c r="E416" s="789"/>
      <c r="F416" s="606"/>
      <c r="G416" s="490"/>
      <c r="H416" s="490"/>
    </row>
    <row r="417" spans="1:8" ht="12" thickBot="1">
      <c r="A417" s="509"/>
      <c r="B417" s="586" t="s">
        <v>107</v>
      </c>
      <c r="C417" s="514"/>
      <c r="D417" s="514"/>
      <c r="E417" s="791"/>
      <c r="F417" s="627"/>
      <c r="G417" s="490"/>
      <c r="H417" s="490"/>
    </row>
    <row r="418" spans="1:8" ht="12" thickBot="1">
      <c r="A418" s="521"/>
      <c r="B418" s="590" t="s">
        <v>187</v>
      </c>
      <c r="C418" s="516">
        <f>SUM(C412:C417)</f>
        <v>0</v>
      </c>
      <c r="D418" s="516">
        <f>SUM(D412:D417)</f>
        <v>20000</v>
      </c>
      <c r="E418" s="790"/>
      <c r="F418" s="610"/>
      <c r="G418" s="490"/>
      <c r="H418" s="490"/>
    </row>
    <row r="419" spans="1:8" ht="11.25">
      <c r="A419" s="522">
        <v>3315</v>
      </c>
      <c r="B419" s="276" t="s">
        <v>1113</v>
      </c>
      <c r="C419" s="506"/>
      <c r="D419" s="506"/>
      <c r="E419" s="789"/>
      <c r="F419" s="606"/>
      <c r="G419" s="490"/>
      <c r="H419" s="490"/>
    </row>
    <row r="420" spans="1:8" ht="11.25">
      <c r="A420" s="509"/>
      <c r="B420" s="510" t="s">
        <v>147</v>
      </c>
      <c r="C420" s="411"/>
      <c r="D420" s="411"/>
      <c r="E420" s="789"/>
      <c r="F420" s="606"/>
      <c r="G420" s="490"/>
      <c r="H420" s="490"/>
    </row>
    <row r="421" spans="1:8" ht="12">
      <c r="A421" s="509"/>
      <c r="B421" s="220" t="s">
        <v>401</v>
      </c>
      <c r="C421" s="411"/>
      <c r="D421" s="411"/>
      <c r="E421" s="789"/>
      <c r="F421" s="652"/>
      <c r="G421" s="490"/>
      <c r="H421" s="490"/>
    </row>
    <row r="422" spans="1:8" ht="12">
      <c r="A422" s="509"/>
      <c r="B422" s="511" t="s">
        <v>383</v>
      </c>
      <c r="C422" s="411"/>
      <c r="D422" s="411"/>
      <c r="E422" s="789"/>
      <c r="F422" s="809"/>
      <c r="G422" s="490"/>
      <c r="H422" s="490"/>
    </row>
    <row r="423" spans="1:8" ht="11.25">
      <c r="A423" s="509"/>
      <c r="B423" s="412" t="s">
        <v>154</v>
      </c>
      <c r="C423" s="411"/>
      <c r="D423" s="411">
        <v>22000</v>
      </c>
      <c r="E423" s="789"/>
      <c r="F423" s="606"/>
      <c r="G423" s="490"/>
      <c r="H423" s="490"/>
    </row>
    <row r="424" spans="1:8" ht="11.25">
      <c r="A424" s="509"/>
      <c r="B424" s="412" t="s">
        <v>393</v>
      </c>
      <c r="C424" s="622"/>
      <c r="D424" s="622"/>
      <c r="E424" s="789"/>
      <c r="F424" s="606"/>
      <c r="G424" s="490"/>
      <c r="H424" s="490"/>
    </row>
    <row r="425" spans="1:8" ht="12" thickBot="1">
      <c r="A425" s="509"/>
      <c r="B425" s="586" t="s">
        <v>107</v>
      </c>
      <c r="C425" s="514"/>
      <c r="D425" s="514"/>
      <c r="E425" s="791"/>
      <c r="F425" s="627"/>
      <c r="G425" s="490"/>
      <c r="H425" s="490"/>
    </row>
    <row r="426" spans="1:8" ht="12" thickBot="1">
      <c r="A426" s="521"/>
      <c r="B426" s="590" t="s">
        <v>187</v>
      </c>
      <c r="C426" s="516">
        <f>SUM(C420:C425)</f>
        <v>0</v>
      </c>
      <c r="D426" s="516">
        <f>SUM(D420:D425)</f>
        <v>22000</v>
      </c>
      <c r="E426" s="790"/>
      <c r="F426" s="610"/>
      <c r="G426" s="490"/>
      <c r="H426" s="490"/>
    </row>
    <row r="427" spans="1:8" ht="11.25">
      <c r="A427" s="522">
        <v>3316</v>
      </c>
      <c r="B427" s="276" t="s">
        <v>1114</v>
      </c>
      <c r="C427" s="506"/>
      <c r="D427" s="506"/>
      <c r="E427" s="789"/>
      <c r="F427" s="606"/>
      <c r="G427" s="490"/>
      <c r="H427" s="490"/>
    </row>
    <row r="428" spans="1:8" ht="11.25">
      <c r="A428" s="509"/>
      <c r="B428" s="510" t="s">
        <v>147</v>
      </c>
      <c r="C428" s="411"/>
      <c r="D428" s="411"/>
      <c r="E428" s="789"/>
      <c r="F428" s="606"/>
      <c r="G428" s="490"/>
      <c r="H428" s="490"/>
    </row>
    <row r="429" spans="1:8" ht="12">
      <c r="A429" s="509"/>
      <c r="B429" s="220" t="s">
        <v>401</v>
      </c>
      <c r="C429" s="411"/>
      <c r="D429" s="411"/>
      <c r="E429" s="789"/>
      <c r="F429" s="652"/>
      <c r="G429" s="490"/>
      <c r="H429" s="490"/>
    </row>
    <row r="430" spans="1:8" ht="12">
      <c r="A430" s="509"/>
      <c r="B430" s="511" t="s">
        <v>383</v>
      </c>
      <c r="C430" s="411"/>
      <c r="D430" s="411"/>
      <c r="E430" s="789"/>
      <c r="F430" s="809"/>
      <c r="G430" s="490"/>
      <c r="H430" s="490"/>
    </row>
    <row r="431" spans="1:8" ht="11.25">
      <c r="A431" s="509"/>
      <c r="B431" s="412" t="s">
        <v>154</v>
      </c>
      <c r="C431" s="411"/>
      <c r="D431" s="411">
        <v>12000</v>
      </c>
      <c r="E431" s="789"/>
      <c r="F431" s="606"/>
      <c r="G431" s="490"/>
      <c r="H431" s="490"/>
    </row>
    <row r="432" spans="1:8" ht="11.25">
      <c r="A432" s="509"/>
      <c r="B432" s="412" t="s">
        <v>393</v>
      </c>
      <c r="C432" s="622"/>
      <c r="D432" s="622"/>
      <c r="E432" s="789"/>
      <c r="F432" s="606"/>
      <c r="G432" s="490"/>
      <c r="H432" s="490"/>
    </row>
    <row r="433" spans="1:8" ht="12" thickBot="1">
      <c r="A433" s="509"/>
      <c r="B433" s="586" t="s">
        <v>107</v>
      </c>
      <c r="C433" s="514"/>
      <c r="D433" s="514"/>
      <c r="E433" s="791"/>
      <c r="F433" s="627"/>
      <c r="G433" s="490"/>
      <c r="H433" s="490"/>
    </row>
    <row r="434" spans="1:8" ht="12" thickBot="1">
      <c r="A434" s="521"/>
      <c r="B434" s="590" t="s">
        <v>187</v>
      </c>
      <c r="C434" s="516">
        <f>SUM(C428:C433)</f>
        <v>0</v>
      </c>
      <c r="D434" s="516">
        <f>SUM(D428:D433)</f>
        <v>12000</v>
      </c>
      <c r="E434" s="790"/>
      <c r="F434" s="610"/>
      <c r="G434" s="490"/>
      <c r="H434" s="490"/>
    </row>
    <row r="435" spans="1:8" ht="11.25">
      <c r="A435" s="522">
        <v>3317</v>
      </c>
      <c r="B435" s="276" t="s">
        <v>1115</v>
      </c>
      <c r="C435" s="506"/>
      <c r="D435" s="506"/>
      <c r="E435" s="789"/>
      <c r="F435" s="606"/>
      <c r="G435" s="490"/>
      <c r="H435" s="490"/>
    </row>
    <row r="436" spans="1:8" ht="11.25">
      <c r="A436" s="509"/>
      <c r="B436" s="510" t="s">
        <v>147</v>
      </c>
      <c r="C436" s="411"/>
      <c r="D436" s="411"/>
      <c r="E436" s="789"/>
      <c r="F436" s="606"/>
      <c r="G436" s="490"/>
      <c r="H436" s="490"/>
    </row>
    <row r="437" spans="1:8" ht="12">
      <c r="A437" s="509"/>
      <c r="B437" s="220" t="s">
        <v>401</v>
      </c>
      <c r="C437" s="411"/>
      <c r="D437" s="411"/>
      <c r="E437" s="789"/>
      <c r="F437" s="652"/>
      <c r="G437" s="490"/>
      <c r="H437" s="490"/>
    </row>
    <row r="438" spans="1:8" ht="12">
      <c r="A438" s="509"/>
      <c r="B438" s="511" t="s">
        <v>383</v>
      </c>
      <c r="C438" s="411"/>
      <c r="D438" s="411"/>
      <c r="E438" s="789"/>
      <c r="F438" s="809"/>
      <c r="G438" s="490"/>
      <c r="H438" s="490"/>
    </row>
    <row r="439" spans="1:8" ht="11.25">
      <c r="A439" s="509"/>
      <c r="B439" s="412" t="s">
        <v>154</v>
      </c>
      <c r="C439" s="411"/>
      <c r="D439" s="411">
        <v>90000</v>
      </c>
      <c r="E439" s="789"/>
      <c r="F439" s="606"/>
      <c r="G439" s="490"/>
      <c r="H439" s="490"/>
    </row>
    <row r="440" spans="1:8" ht="11.25">
      <c r="A440" s="509"/>
      <c r="B440" s="412" t="s">
        <v>393</v>
      </c>
      <c r="C440" s="622"/>
      <c r="D440" s="622"/>
      <c r="E440" s="789"/>
      <c r="F440" s="606"/>
      <c r="G440" s="490"/>
      <c r="H440" s="490"/>
    </row>
    <row r="441" spans="1:8" ht="12" thickBot="1">
      <c r="A441" s="509"/>
      <c r="B441" s="586" t="s">
        <v>107</v>
      </c>
      <c r="C441" s="514"/>
      <c r="D441" s="514"/>
      <c r="E441" s="791"/>
      <c r="F441" s="627"/>
      <c r="G441" s="490"/>
      <c r="H441" s="490"/>
    </row>
    <row r="442" spans="1:8" ht="12" thickBot="1">
      <c r="A442" s="521"/>
      <c r="B442" s="590" t="s">
        <v>187</v>
      </c>
      <c r="C442" s="516">
        <f>SUM(C436:C441)</f>
        <v>0</v>
      </c>
      <c r="D442" s="516">
        <f>SUM(D436:D441)</f>
        <v>90000</v>
      </c>
      <c r="E442" s="790"/>
      <c r="F442" s="610"/>
      <c r="G442" s="490"/>
      <c r="H442" s="490"/>
    </row>
    <row r="443" spans="1:8" ht="12" customHeight="1">
      <c r="A443" s="88">
        <v>3318</v>
      </c>
      <c r="B443" s="617" t="s">
        <v>189</v>
      </c>
      <c r="C443" s="506"/>
      <c r="D443" s="506"/>
      <c r="E443" s="789"/>
      <c r="F443" s="606"/>
      <c r="G443" s="490"/>
      <c r="H443" s="490"/>
    </row>
    <row r="444" spans="1:8" ht="12" customHeight="1">
      <c r="A444" s="509"/>
      <c r="B444" s="510" t="s">
        <v>147</v>
      </c>
      <c r="C444" s="411"/>
      <c r="D444" s="411"/>
      <c r="E444" s="789"/>
      <c r="F444" s="606"/>
      <c r="G444" s="490"/>
      <c r="H444" s="490"/>
    </row>
    <row r="445" spans="1:8" ht="12" customHeight="1">
      <c r="A445" s="509"/>
      <c r="B445" s="220" t="s">
        <v>401</v>
      </c>
      <c r="C445" s="411"/>
      <c r="D445" s="411"/>
      <c r="E445" s="789"/>
      <c r="F445" s="606"/>
      <c r="G445" s="490"/>
      <c r="H445" s="490"/>
    </row>
    <row r="446" spans="1:8" ht="12" customHeight="1">
      <c r="A446" s="509"/>
      <c r="B446" s="511" t="s">
        <v>383</v>
      </c>
      <c r="C446" s="411"/>
      <c r="D446" s="411"/>
      <c r="E446" s="789"/>
      <c r="F446" s="809"/>
      <c r="G446" s="490"/>
      <c r="H446" s="490"/>
    </row>
    <row r="447" spans="1:8" ht="12" customHeight="1">
      <c r="A447" s="509"/>
      <c r="B447" s="412" t="s">
        <v>154</v>
      </c>
      <c r="C447" s="411">
        <v>1800</v>
      </c>
      <c r="D447" s="411">
        <v>800</v>
      </c>
      <c r="E447" s="789">
        <f>SUM(D447/C447)</f>
        <v>0.4444444444444444</v>
      </c>
      <c r="F447" s="814"/>
      <c r="G447" s="490"/>
      <c r="H447" s="490"/>
    </row>
    <row r="448" spans="1:8" ht="12" customHeight="1">
      <c r="A448" s="509"/>
      <c r="B448" s="412" t="s">
        <v>393</v>
      </c>
      <c r="C448" s="622"/>
      <c r="D448" s="622"/>
      <c r="E448" s="789"/>
      <c r="F448" s="808"/>
      <c r="G448" s="490"/>
      <c r="H448" s="490"/>
    </row>
    <row r="449" spans="1:8" ht="12" customHeight="1">
      <c r="A449" s="509"/>
      <c r="B449" s="412" t="s">
        <v>154</v>
      </c>
      <c r="C449" s="411"/>
      <c r="D449" s="411"/>
      <c r="E449" s="789"/>
      <c r="F449" s="809"/>
      <c r="G449" s="490"/>
      <c r="H449" s="490"/>
    </row>
    <row r="450" spans="1:8" ht="12" customHeight="1" thickBot="1">
      <c r="A450" s="509"/>
      <c r="B450" s="586" t="s">
        <v>107</v>
      </c>
      <c r="C450" s="514"/>
      <c r="D450" s="514"/>
      <c r="E450" s="791"/>
      <c r="F450" s="627"/>
      <c r="G450" s="490"/>
      <c r="H450" s="490"/>
    </row>
    <row r="451" spans="1:8" ht="12" customHeight="1" thickBot="1">
      <c r="A451" s="521"/>
      <c r="B451" s="590" t="s">
        <v>187</v>
      </c>
      <c r="C451" s="516">
        <f>SUM(C444:C450)</f>
        <v>1800</v>
      </c>
      <c r="D451" s="516">
        <f>SUM(D444:D450)</f>
        <v>800</v>
      </c>
      <c r="E451" s="790">
        <f>SUM(D451/C451)</f>
        <v>0.4444444444444444</v>
      </c>
      <c r="F451" s="610"/>
      <c r="G451" s="490"/>
      <c r="H451" s="490"/>
    </row>
    <row r="452" spans="1:8" ht="12" customHeight="1">
      <c r="A452" s="88">
        <v>3320</v>
      </c>
      <c r="B452" s="276" t="s">
        <v>227</v>
      </c>
      <c r="C452" s="506"/>
      <c r="D452" s="506"/>
      <c r="E452" s="789"/>
      <c r="F452" s="606"/>
      <c r="G452" s="490"/>
      <c r="H452" s="490"/>
    </row>
    <row r="453" spans="1:8" ht="12" customHeight="1">
      <c r="A453" s="509"/>
      <c r="B453" s="510" t="s">
        <v>147</v>
      </c>
      <c r="C453" s="411"/>
      <c r="D453" s="411"/>
      <c r="E453" s="789"/>
      <c r="F453" s="606"/>
      <c r="G453" s="490"/>
      <c r="H453" s="490"/>
    </row>
    <row r="454" spans="1:8" ht="12" customHeight="1">
      <c r="A454" s="509"/>
      <c r="B454" s="220" t="s">
        <v>401</v>
      </c>
      <c r="C454" s="411"/>
      <c r="D454" s="411"/>
      <c r="E454" s="789"/>
      <c r="F454" s="606"/>
      <c r="G454" s="490"/>
      <c r="H454" s="490"/>
    </row>
    <row r="455" spans="1:8" ht="12" customHeight="1">
      <c r="A455" s="509"/>
      <c r="B455" s="511" t="s">
        <v>383</v>
      </c>
      <c r="C455" s="411"/>
      <c r="D455" s="411"/>
      <c r="E455" s="789"/>
      <c r="F455" s="809"/>
      <c r="G455" s="490"/>
      <c r="H455" s="490"/>
    </row>
    <row r="456" spans="1:8" ht="12" customHeight="1">
      <c r="A456" s="509"/>
      <c r="B456" s="412" t="s">
        <v>154</v>
      </c>
      <c r="C456" s="411">
        <v>840</v>
      </c>
      <c r="D456" s="411">
        <v>2040</v>
      </c>
      <c r="E456" s="789">
        <f>SUM(D456/C456)</f>
        <v>2.4285714285714284</v>
      </c>
      <c r="F456" s="816"/>
      <c r="G456" s="490"/>
      <c r="H456" s="490"/>
    </row>
    <row r="457" spans="1:8" ht="12" customHeight="1">
      <c r="A457" s="509"/>
      <c r="B457" s="412" t="s">
        <v>393</v>
      </c>
      <c r="C457" s="622"/>
      <c r="D457" s="622"/>
      <c r="E457" s="789"/>
      <c r="F457" s="808"/>
      <c r="G457" s="490"/>
      <c r="H457" s="490"/>
    </row>
    <row r="458" spans="1:8" ht="12" customHeight="1">
      <c r="A458" s="509"/>
      <c r="B458" s="412" t="s">
        <v>154</v>
      </c>
      <c r="C458" s="411"/>
      <c r="D458" s="411"/>
      <c r="E458" s="789"/>
      <c r="F458" s="652"/>
      <c r="G458" s="490"/>
      <c r="H458" s="490"/>
    </row>
    <row r="459" spans="1:8" ht="12" customHeight="1" thickBot="1">
      <c r="A459" s="509"/>
      <c r="B459" s="586" t="s">
        <v>107</v>
      </c>
      <c r="C459" s="514"/>
      <c r="D459" s="635"/>
      <c r="E459" s="791"/>
      <c r="F459" s="627"/>
      <c r="G459" s="490"/>
      <c r="H459" s="490"/>
    </row>
    <row r="460" spans="1:8" ht="12" customHeight="1" thickBot="1">
      <c r="A460" s="521"/>
      <c r="B460" s="590" t="s">
        <v>187</v>
      </c>
      <c r="C460" s="516">
        <f>SUM(C453:C459)</f>
        <v>840</v>
      </c>
      <c r="D460" s="516">
        <f>SUM(D453:D459)</f>
        <v>2040</v>
      </c>
      <c r="E460" s="790">
        <f>SUM(D460/C460)</f>
        <v>2.4285714285714284</v>
      </c>
      <c r="F460" s="610"/>
      <c r="G460" s="490"/>
      <c r="H460" s="490"/>
    </row>
    <row r="461" spans="1:8" ht="12" customHeight="1">
      <c r="A461" s="88">
        <v>3322</v>
      </c>
      <c r="B461" s="276" t="s">
        <v>190</v>
      </c>
      <c r="C461" s="506"/>
      <c r="D461" s="506"/>
      <c r="E461" s="789"/>
      <c r="F461" s="606"/>
      <c r="G461" s="490"/>
      <c r="H461" s="490"/>
    </row>
    <row r="462" spans="1:8" ht="12" customHeight="1">
      <c r="A462" s="509"/>
      <c r="B462" s="510" t="s">
        <v>147</v>
      </c>
      <c r="C462" s="411"/>
      <c r="D462" s="411"/>
      <c r="E462" s="789"/>
      <c r="F462" s="606"/>
      <c r="G462" s="490"/>
      <c r="H462" s="490"/>
    </row>
    <row r="463" spans="1:8" ht="12" customHeight="1">
      <c r="A463" s="509"/>
      <c r="B463" s="220" t="s">
        <v>401</v>
      </c>
      <c r="C463" s="411"/>
      <c r="D463" s="411"/>
      <c r="E463" s="789"/>
      <c r="F463" s="809"/>
      <c r="G463" s="490"/>
      <c r="H463" s="490"/>
    </row>
    <row r="464" spans="1:8" ht="12" customHeight="1">
      <c r="A464" s="509"/>
      <c r="B464" s="511" t="s">
        <v>383</v>
      </c>
      <c r="C464" s="411">
        <v>100</v>
      </c>
      <c r="D464" s="411">
        <v>100</v>
      </c>
      <c r="E464" s="789">
        <f>SUM(D464/C464)</f>
        <v>1</v>
      </c>
      <c r="F464" s="606"/>
      <c r="G464" s="490"/>
      <c r="H464" s="490"/>
    </row>
    <row r="465" spans="1:8" ht="12" customHeight="1">
      <c r="A465" s="509"/>
      <c r="B465" s="412" t="s">
        <v>154</v>
      </c>
      <c r="C465" s="411">
        <v>6400</v>
      </c>
      <c r="D465" s="411">
        <v>9400</v>
      </c>
      <c r="E465" s="789">
        <f>SUM(D465/C465)</f>
        <v>1.46875</v>
      </c>
      <c r="F465" s="658"/>
      <c r="G465" s="490"/>
      <c r="H465" s="490"/>
    </row>
    <row r="466" spans="1:8" ht="12" customHeight="1">
      <c r="A466" s="509"/>
      <c r="B466" s="412" t="s">
        <v>393</v>
      </c>
      <c r="C466" s="622"/>
      <c r="D466" s="622"/>
      <c r="E466" s="789"/>
      <c r="F466" s="652"/>
      <c r="G466" s="490"/>
      <c r="H466" s="490"/>
    </row>
    <row r="467" spans="1:8" ht="12" customHeight="1" thickBot="1">
      <c r="A467" s="509"/>
      <c r="B467" s="586" t="s">
        <v>107</v>
      </c>
      <c r="C467" s="514"/>
      <c r="D467" s="514"/>
      <c r="E467" s="791"/>
      <c r="F467" s="659"/>
      <c r="G467" s="490"/>
      <c r="H467" s="490"/>
    </row>
    <row r="468" spans="1:8" ht="12" customHeight="1" thickBot="1">
      <c r="A468" s="521"/>
      <c r="B468" s="590" t="s">
        <v>187</v>
      </c>
      <c r="C468" s="516">
        <f>SUM(C462:C467)</f>
        <v>6500</v>
      </c>
      <c r="D468" s="516">
        <f>SUM(D462:D467)</f>
        <v>9500</v>
      </c>
      <c r="E468" s="790">
        <f>SUM(D468/C468)</f>
        <v>1.4615384615384615</v>
      </c>
      <c r="F468" s="610"/>
      <c r="G468" s="490"/>
      <c r="H468" s="490"/>
    </row>
    <row r="469" spans="1:8" ht="12" customHeight="1">
      <c r="A469" s="88">
        <v>3323</v>
      </c>
      <c r="B469" s="276" t="s">
        <v>488</v>
      </c>
      <c r="C469" s="506"/>
      <c r="D469" s="506"/>
      <c r="E469" s="789"/>
      <c r="F469" s="606"/>
      <c r="G469" s="490"/>
      <c r="H469" s="490"/>
    </row>
    <row r="470" spans="1:8" ht="12" customHeight="1">
      <c r="A470" s="509"/>
      <c r="B470" s="510" t="s">
        <v>147</v>
      </c>
      <c r="C470" s="411"/>
      <c r="D470" s="411"/>
      <c r="E470" s="789"/>
      <c r="F470" s="606"/>
      <c r="G470" s="490"/>
      <c r="H470" s="490"/>
    </row>
    <row r="471" spans="1:8" ht="12" customHeight="1">
      <c r="A471" s="509"/>
      <c r="B471" s="220" t="s">
        <v>401</v>
      </c>
      <c r="C471" s="411"/>
      <c r="D471" s="411"/>
      <c r="E471" s="789"/>
      <c r="F471" s="652"/>
      <c r="G471" s="490"/>
      <c r="H471" s="490"/>
    </row>
    <row r="472" spans="1:8" ht="12" customHeight="1">
      <c r="A472" s="509"/>
      <c r="B472" s="511" t="s">
        <v>383</v>
      </c>
      <c r="C472" s="411">
        <v>100</v>
      </c>
      <c r="D472" s="411">
        <v>100</v>
      </c>
      <c r="E472" s="789">
        <f>SUM(D472/C472)</f>
        <v>1</v>
      </c>
      <c r="F472" s="809"/>
      <c r="G472" s="490"/>
      <c r="H472" s="490"/>
    </row>
    <row r="473" spans="1:8" ht="12" customHeight="1">
      <c r="A473" s="509"/>
      <c r="B473" s="412" t="s">
        <v>154</v>
      </c>
      <c r="C473" s="411">
        <v>5900</v>
      </c>
      <c r="D473" s="411">
        <v>8900</v>
      </c>
      <c r="E473" s="789">
        <f>SUM(D473/C473)</f>
        <v>1.5084745762711864</v>
      </c>
      <c r="F473" s="658"/>
      <c r="G473" s="490"/>
      <c r="H473" s="490"/>
    </row>
    <row r="474" spans="1:8" ht="12" customHeight="1">
      <c r="A474" s="509"/>
      <c r="B474" s="412" t="s">
        <v>393</v>
      </c>
      <c r="C474" s="622"/>
      <c r="D474" s="622"/>
      <c r="E474" s="789"/>
      <c r="F474" s="652"/>
      <c r="G474" s="490"/>
      <c r="H474" s="490"/>
    </row>
    <row r="475" spans="1:8" ht="12" customHeight="1" thickBot="1">
      <c r="A475" s="509"/>
      <c r="B475" s="586" t="s">
        <v>107</v>
      </c>
      <c r="C475" s="514"/>
      <c r="D475" s="514"/>
      <c r="E475" s="791"/>
      <c r="F475" s="659"/>
      <c r="G475" s="490"/>
      <c r="H475" s="490"/>
    </row>
    <row r="476" spans="1:8" ht="12" customHeight="1" thickBot="1">
      <c r="A476" s="521"/>
      <c r="B476" s="590" t="s">
        <v>187</v>
      </c>
      <c r="C476" s="516">
        <f>SUM(C470:C475)</f>
        <v>6000</v>
      </c>
      <c r="D476" s="516">
        <f>SUM(D470:D475)</f>
        <v>9000</v>
      </c>
      <c r="E476" s="790">
        <f>SUM(D476/C476)</f>
        <v>1.5</v>
      </c>
      <c r="F476" s="610"/>
      <c r="G476" s="490"/>
      <c r="H476" s="490"/>
    </row>
    <row r="477" spans="1:8" ht="12" customHeight="1">
      <c r="A477" s="660">
        <v>3340</v>
      </c>
      <c r="B477" s="618" t="s">
        <v>892</v>
      </c>
      <c r="C477" s="506"/>
      <c r="D477" s="506"/>
      <c r="E477" s="789"/>
      <c r="F477" s="606"/>
      <c r="G477" s="490"/>
      <c r="H477" s="490"/>
    </row>
    <row r="478" spans="1:8" ht="12" customHeight="1">
      <c r="A478" s="88"/>
      <c r="B478" s="510" t="s">
        <v>147</v>
      </c>
      <c r="C478" s="506"/>
      <c r="D478" s="506"/>
      <c r="E478" s="789"/>
      <c r="F478" s="606"/>
      <c r="G478" s="490"/>
      <c r="H478" s="490"/>
    </row>
    <row r="479" spans="1:8" ht="12" customHeight="1">
      <c r="A479" s="88"/>
      <c r="B479" s="220" t="s">
        <v>401</v>
      </c>
      <c r="C479" s="506"/>
      <c r="D479" s="506"/>
      <c r="E479" s="789"/>
      <c r="F479" s="809"/>
      <c r="G479" s="490"/>
      <c r="H479" s="490"/>
    </row>
    <row r="480" spans="1:8" ht="12" customHeight="1">
      <c r="A480" s="498"/>
      <c r="B480" s="511" t="s">
        <v>383</v>
      </c>
      <c r="C480" s="622">
        <v>4000</v>
      </c>
      <c r="D480" s="622">
        <v>7000</v>
      </c>
      <c r="E480" s="789">
        <f>SUM(D480/C480)</f>
        <v>1.75</v>
      </c>
      <c r="F480" s="652"/>
      <c r="G480" s="490"/>
      <c r="H480" s="490"/>
    </row>
    <row r="481" spans="1:8" ht="12" customHeight="1">
      <c r="A481" s="498"/>
      <c r="B481" s="412" t="s">
        <v>154</v>
      </c>
      <c r="C481" s="622"/>
      <c r="D481" s="622"/>
      <c r="E481" s="789"/>
      <c r="F481" s="657"/>
      <c r="G481" s="490"/>
      <c r="H481" s="490"/>
    </row>
    <row r="482" spans="1:8" ht="12" customHeight="1">
      <c r="A482" s="88"/>
      <c r="B482" s="412" t="s">
        <v>393</v>
      </c>
      <c r="C482" s="506"/>
      <c r="D482" s="622"/>
      <c r="E482" s="789"/>
      <c r="F482" s="606"/>
      <c r="G482" s="490"/>
      <c r="H482" s="490"/>
    </row>
    <row r="483" spans="1:8" ht="12" customHeight="1" thickBot="1">
      <c r="A483" s="88"/>
      <c r="B483" s="586" t="s">
        <v>107</v>
      </c>
      <c r="C483" s="525"/>
      <c r="D483" s="525"/>
      <c r="E483" s="791"/>
      <c r="F483" s="627"/>
      <c r="G483" s="490"/>
      <c r="H483" s="490"/>
    </row>
    <row r="484" spans="1:8" ht="12" customHeight="1" thickBot="1">
      <c r="A484" s="500"/>
      <c r="B484" s="590" t="s">
        <v>187</v>
      </c>
      <c r="C484" s="516">
        <f>SUM(C478:C483)</f>
        <v>4000</v>
      </c>
      <c r="D484" s="516">
        <f>SUM(D478:D483)</f>
        <v>7000</v>
      </c>
      <c r="E484" s="790">
        <f>SUM(D484/C484)</f>
        <v>1.75</v>
      </c>
      <c r="F484" s="610"/>
      <c r="G484" s="490"/>
      <c r="H484" s="490"/>
    </row>
    <row r="485" spans="1:8" ht="12" customHeight="1">
      <c r="A485" s="660">
        <v>3341</v>
      </c>
      <c r="B485" s="618" t="s">
        <v>395</v>
      </c>
      <c r="C485" s="506"/>
      <c r="D485" s="506"/>
      <c r="E485" s="789"/>
      <c r="F485" s="606"/>
      <c r="G485" s="490"/>
      <c r="H485" s="490"/>
    </row>
    <row r="486" spans="1:8" ht="12" customHeight="1">
      <c r="A486" s="88"/>
      <c r="B486" s="510" t="s">
        <v>147</v>
      </c>
      <c r="C486" s="506"/>
      <c r="D486" s="506"/>
      <c r="E486" s="789"/>
      <c r="F486" s="606"/>
      <c r="G486" s="490"/>
      <c r="H486" s="490"/>
    </row>
    <row r="487" spans="1:8" ht="12" customHeight="1">
      <c r="A487" s="88"/>
      <c r="B487" s="220" t="s">
        <v>401</v>
      </c>
      <c r="C487" s="506"/>
      <c r="D487" s="506"/>
      <c r="E487" s="789"/>
      <c r="F487" s="809"/>
      <c r="G487" s="490"/>
      <c r="H487" s="490"/>
    </row>
    <row r="488" spans="1:8" ht="12" customHeight="1">
      <c r="A488" s="498"/>
      <c r="B488" s="511" t="s">
        <v>383</v>
      </c>
      <c r="C488" s="622">
        <v>1500</v>
      </c>
      <c r="D488" s="622">
        <v>1500</v>
      </c>
      <c r="E488" s="789">
        <f>SUM(D488/C488)</f>
        <v>1</v>
      </c>
      <c r="F488" s="814"/>
      <c r="G488" s="490"/>
      <c r="H488" s="490"/>
    </row>
    <row r="489" spans="1:8" ht="12" customHeight="1">
      <c r="A489" s="498"/>
      <c r="B489" s="412" t="s">
        <v>154</v>
      </c>
      <c r="C489" s="622"/>
      <c r="D489" s="622"/>
      <c r="E489" s="789"/>
      <c r="F489" s="657"/>
      <c r="G489" s="490"/>
      <c r="H489" s="490"/>
    </row>
    <row r="490" spans="1:8" ht="12" customHeight="1">
      <c r="A490" s="88"/>
      <c r="B490" s="412" t="s">
        <v>393</v>
      </c>
      <c r="C490" s="506"/>
      <c r="D490" s="506"/>
      <c r="E490" s="789"/>
      <c r="F490" s="606"/>
      <c r="G490" s="490"/>
      <c r="H490" s="490"/>
    </row>
    <row r="491" spans="1:8" ht="12" customHeight="1" thickBot="1">
      <c r="A491" s="88"/>
      <c r="B491" s="586" t="s">
        <v>107</v>
      </c>
      <c r="C491" s="525"/>
      <c r="D491" s="525"/>
      <c r="E491" s="791"/>
      <c r="F491" s="627"/>
      <c r="G491" s="490"/>
      <c r="H491" s="490"/>
    </row>
    <row r="492" spans="1:8" ht="12" customHeight="1" thickBot="1">
      <c r="A492" s="500"/>
      <c r="B492" s="590" t="s">
        <v>187</v>
      </c>
      <c r="C492" s="516">
        <f>SUM(C486:C491)</f>
        <v>1500</v>
      </c>
      <c r="D492" s="516">
        <f>SUM(D486:D491)</f>
        <v>1500</v>
      </c>
      <c r="E492" s="790">
        <f>SUM(D492/C492)</f>
        <v>1</v>
      </c>
      <c r="F492" s="610"/>
      <c r="G492" s="490"/>
      <c r="H492" s="490"/>
    </row>
    <row r="493" spans="1:8" ht="12" customHeight="1">
      <c r="A493" s="660">
        <v>3342</v>
      </c>
      <c r="B493" s="618" t="s">
        <v>396</v>
      </c>
      <c r="C493" s="506"/>
      <c r="D493" s="506"/>
      <c r="E493" s="789"/>
      <c r="F493" s="606"/>
      <c r="G493" s="490"/>
      <c r="H493" s="490"/>
    </row>
    <row r="494" spans="1:8" ht="12" customHeight="1">
      <c r="A494" s="88"/>
      <c r="B494" s="510" t="s">
        <v>147</v>
      </c>
      <c r="C494" s="506"/>
      <c r="D494" s="506"/>
      <c r="E494" s="789"/>
      <c r="F494" s="606"/>
      <c r="G494" s="490"/>
      <c r="H494" s="490"/>
    </row>
    <row r="495" spans="1:8" ht="12" customHeight="1">
      <c r="A495" s="88"/>
      <c r="B495" s="220" t="s">
        <v>401</v>
      </c>
      <c r="C495" s="506"/>
      <c r="D495" s="506"/>
      <c r="E495" s="789"/>
      <c r="F495" s="606"/>
      <c r="G495" s="490"/>
      <c r="H495" s="490"/>
    </row>
    <row r="496" spans="1:8" ht="12" customHeight="1">
      <c r="A496" s="498"/>
      <c r="B496" s="511" t="s">
        <v>383</v>
      </c>
      <c r="C496" s="622">
        <v>880</v>
      </c>
      <c r="D496" s="622">
        <v>880</v>
      </c>
      <c r="E496" s="789">
        <f>SUM(D496/C496)</f>
        <v>1</v>
      </c>
      <c r="F496" s="809"/>
      <c r="G496" s="490"/>
      <c r="H496" s="490"/>
    </row>
    <row r="497" spans="1:8" ht="12" customHeight="1">
      <c r="A497" s="498"/>
      <c r="B497" s="412" t="s">
        <v>154</v>
      </c>
      <c r="C497" s="622"/>
      <c r="D497" s="622"/>
      <c r="E497" s="789"/>
      <c r="F497" s="657"/>
      <c r="G497" s="490"/>
      <c r="H497" s="490"/>
    </row>
    <row r="498" spans="1:8" ht="12" customHeight="1">
      <c r="A498" s="88"/>
      <c r="B498" s="412" t="s">
        <v>393</v>
      </c>
      <c r="C498" s="506"/>
      <c r="D498" s="506"/>
      <c r="E498" s="789"/>
      <c r="F498" s="606"/>
      <c r="G498" s="490"/>
      <c r="H498" s="490"/>
    </row>
    <row r="499" spans="1:8" ht="12" customHeight="1">
      <c r="A499" s="88"/>
      <c r="B499" s="412" t="s">
        <v>154</v>
      </c>
      <c r="C499" s="506"/>
      <c r="D499" s="506"/>
      <c r="E499" s="789"/>
      <c r="F499" s="607"/>
      <c r="G499" s="490"/>
      <c r="H499" s="490"/>
    </row>
    <row r="500" spans="1:8" ht="12" customHeight="1" thickBot="1">
      <c r="A500" s="88"/>
      <c r="B500" s="586" t="s">
        <v>107</v>
      </c>
      <c r="C500" s="525"/>
      <c r="D500" s="624"/>
      <c r="E500" s="791"/>
      <c r="F500" s="627"/>
      <c r="G500" s="490"/>
      <c r="H500" s="490"/>
    </row>
    <row r="501" spans="1:8" ht="12" customHeight="1" thickBot="1">
      <c r="A501" s="500"/>
      <c r="B501" s="590" t="s">
        <v>187</v>
      </c>
      <c r="C501" s="516">
        <f>SUM(C494:C500)</f>
        <v>880</v>
      </c>
      <c r="D501" s="516">
        <f>SUM(D494:D500)</f>
        <v>880</v>
      </c>
      <c r="E501" s="790">
        <f>SUM(D501/C501)</f>
        <v>1</v>
      </c>
      <c r="F501" s="610"/>
      <c r="G501" s="490"/>
      <c r="H501" s="490"/>
    </row>
    <row r="502" spans="1:8" ht="12" customHeight="1">
      <c r="A502" s="660">
        <v>3343</v>
      </c>
      <c r="B502" s="618" t="s">
        <v>210</v>
      </c>
      <c r="C502" s="506"/>
      <c r="D502" s="506"/>
      <c r="E502" s="789"/>
      <c r="F502" s="606"/>
      <c r="G502" s="490"/>
      <c r="H502" s="490"/>
    </row>
    <row r="503" spans="1:8" ht="12" customHeight="1">
      <c r="A503" s="88"/>
      <c r="B503" s="510" t="s">
        <v>147</v>
      </c>
      <c r="C503" s="506"/>
      <c r="D503" s="506"/>
      <c r="E503" s="789"/>
      <c r="F503" s="606"/>
      <c r="G503" s="490"/>
      <c r="H503" s="490"/>
    </row>
    <row r="504" spans="1:8" ht="12" customHeight="1">
      <c r="A504" s="88"/>
      <c r="B504" s="220" t="s">
        <v>401</v>
      </c>
      <c r="C504" s="506"/>
      <c r="D504" s="506"/>
      <c r="E504" s="789"/>
      <c r="F504" s="809"/>
      <c r="G504" s="490"/>
      <c r="H504" s="490"/>
    </row>
    <row r="505" spans="1:8" ht="12" customHeight="1">
      <c r="A505" s="498"/>
      <c r="B505" s="511" t="s">
        <v>383</v>
      </c>
      <c r="C505" s="622">
        <v>1000</v>
      </c>
      <c r="D505" s="622">
        <v>1000</v>
      </c>
      <c r="E505" s="789">
        <f>SUM(D505/C505)</f>
        <v>1</v>
      </c>
      <c r="F505" s="652"/>
      <c r="G505" s="490"/>
      <c r="H505" s="490"/>
    </row>
    <row r="506" spans="1:8" ht="12" customHeight="1">
      <c r="A506" s="498"/>
      <c r="B506" s="412" t="s">
        <v>154</v>
      </c>
      <c r="C506" s="622"/>
      <c r="D506" s="622"/>
      <c r="E506" s="789"/>
      <c r="F506" s="657"/>
      <c r="G506" s="490"/>
      <c r="H506" s="490"/>
    </row>
    <row r="507" spans="1:8" ht="12.75" customHeight="1">
      <c r="A507" s="88"/>
      <c r="B507" s="412" t="s">
        <v>393</v>
      </c>
      <c r="C507" s="506"/>
      <c r="D507" s="506"/>
      <c r="E507" s="789"/>
      <c r="F507" s="606"/>
      <c r="G507" s="490"/>
      <c r="H507" s="490"/>
    </row>
    <row r="508" spans="1:8" ht="12" customHeight="1" thickBot="1">
      <c r="A508" s="88"/>
      <c r="B508" s="586" t="s">
        <v>107</v>
      </c>
      <c r="C508" s="525"/>
      <c r="D508" s="525"/>
      <c r="E508" s="791"/>
      <c r="F508" s="627"/>
      <c r="G508" s="490"/>
      <c r="H508" s="490"/>
    </row>
    <row r="509" spans="1:8" ht="12" customHeight="1" thickBot="1">
      <c r="A509" s="500"/>
      <c r="B509" s="590" t="s">
        <v>187</v>
      </c>
      <c r="C509" s="516">
        <f>SUM(C503:C508)</f>
        <v>1000</v>
      </c>
      <c r="D509" s="516">
        <f>SUM(D503:D508)</f>
        <v>1000</v>
      </c>
      <c r="E509" s="790">
        <f>SUM(D509/C509)</f>
        <v>1</v>
      </c>
      <c r="F509" s="610"/>
      <c r="G509" s="490"/>
      <c r="H509" s="490"/>
    </row>
    <row r="510" spans="1:8" ht="12" customHeight="1">
      <c r="A510" s="88">
        <v>3344</v>
      </c>
      <c r="B510" s="508" t="s">
        <v>371</v>
      </c>
      <c r="C510" s="518"/>
      <c r="D510" s="506"/>
      <c r="E510" s="789"/>
      <c r="F510" s="606"/>
      <c r="G510" s="490"/>
      <c r="H510" s="490"/>
    </row>
    <row r="511" spans="1:8" ht="12" customHeight="1">
      <c r="A511" s="88"/>
      <c r="B511" s="87" t="s">
        <v>147</v>
      </c>
      <c r="C511" s="506"/>
      <c r="D511" s="506"/>
      <c r="E511" s="789"/>
      <c r="F511" s="606"/>
      <c r="G511" s="490"/>
      <c r="H511" s="490"/>
    </row>
    <row r="512" spans="1:8" ht="12" customHeight="1">
      <c r="A512" s="88"/>
      <c r="B512" s="220" t="s">
        <v>401</v>
      </c>
      <c r="C512" s="506"/>
      <c r="D512" s="506"/>
      <c r="E512" s="789"/>
      <c r="F512" s="809"/>
      <c r="G512" s="490"/>
      <c r="H512" s="490"/>
    </row>
    <row r="513" spans="1:8" ht="12" customHeight="1">
      <c r="A513" s="88"/>
      <c r="B513" s="87" t="s">
        <v>383</v>
      </c>
      <c r="C513" s="622">
        <v>1027</v>
      </c>
      <c r="D513" s="622">
        <v>1027</v>
      </c>
      <c r="E513" s="789">
        <f>SUM(D513/C513)</f>
        <v>1</v>
      </c>
      <c r="F513" s="814"/>
      <c r="G513" s="490"/>
      <c r="H513" s="490"/>
    </row>
    <row r="514" spans="1:8" ht="12" customHeight="1">
      <c r="A514" s="88"/>
      <c r="B514" s="220" t="s">
        <v>154</v>
      </c>
      <c r="C514" s="622"/>
      <c r="D514" s="622"/>
      <c r="E514" s="789"/>
      <c r="F514" s="657"/>
      <c r="G514" s="490"/>
      <c r="H514" s="490"/>
    </row>
    <row r="515" spans="1:8" ht="12" customHeight="1">
      <c r="A515" s="88"/>
      <c r="B515" s="412" t="s">
        <v>393</v>
      </c>
      <c r="C515" s="506"/>
      <c r="D515" s="506"/>
      <c r="E515" s="789"/>
      <c r="F515" s="606"/>
      <c r="G515" s="490"/>
      <c r="H515" s="490"/>
    </row>
    <row r="516" spans="1:8" ht="12" customHeight="1" thickBot="1">
      <c r="A516" s="88"/>
      <c r="B516" s="586" t="s">
        <v>107</v>
      </c>
      <c r="C516" s="624"/>
      <c r="D516" s="624"/>
      <c r="E516" s="791"/>
      <c r="F516" s="608"/>
      <c r="G516" s="490"/>
      <c r="H516" s="490"/>
    </row>
    <row r="517" spans="1:8" ht="12" customHeight="1" thickBot="1">
      <c r="A517" s="521"/>
      <c r="B517" s="590" t="s">
        <v>187</v>
      </c>
      <c r="C517" s="661">
        <f>SUM(C511:C516)</f>
        <v>1027</v>
      </c>
      <c r="D517" s="661">
        <f>SUM(D511:D516)</f>
        <v>1027</v>
      </c>
      <c r="E517" s="792">
        <f>SUM(D517/C517)</f>
        <v>1</v>
      </c>
      <c r="F517" s="627"/>
      <c r="G517" s="490"/>
      <c r="H517" s="490"/>
    </row>
    <row r="518" spans="1:8" ht="12" customHeight="1">
      <c r="A518" s="88">
        <v>3345</v>
      </c>
      <c r="B518" s="520" t="s">
        <v>211</v>
      </c>
      <c r="C518" s="506"/>
      <c r="D518" s="506"/>
      <c r="E518" s="789"/>
      <c r="F518" s="605"/>
      <c r="G518" s="490"/>
      <c r="H518" s="490"/>
    </row>
    <row r="519" spans="1:8" ht="12" customHeight="1">
      <c r="A519" s="88"/>
      <c r="B519" s="510" t="s">
        <v>147</v>
      </c>
      <c r="C519" s="506"/>
      <c r="D519" s="506"/>
      <c r="E519" s="789"/>
      <c r="F519" s="572"/>
      <c r="G519" s="490"/>
      <c r="H519" s="490"/>
    </row>
    <row r="520" spans="1:8" ht="12" customHeight="1">
      <c r="A520" s="88"/>
      <c r="B520" s="220" t="s">
        <v>401</v>
      </c>
      <c r="C520" s="506"/>
      <c r="D520" s="506"/>
      <c r="E520" s="789"/>
      <c r="F520" s="572"/>
      <c r="G520" s="490"/>
      <c r="H520" s="490"/>
    </row>
    <row r="521" spans="1:8" ht="12" customHeight="1">
      <c r="A521" s="88"/>
      <c r="B521" s="511" t="s">
        <v>383</v>
      </c>
      <c r="C521" s="622">
        <v>300</v>
      </c>
      <c r="D521" s="622">
        <v>300</v>
      </c>
      <c r="E521" s="789">
        <f>SUM(D521/C521)</f>
        <v>1</v>
      </c>
      <c r="F521" s="809"/>
      <c r="G521" s="490"/>
      <c r="H521" s="490"/>
    </row>
    <row r="522" spans="1:8" ht="12" customHeight="1">
      <c r="A522" s="88"/>
      <c r="B522" s="412" t="s">
        <v>154</v>
      </c>
      <c r="C522" s="622"/>
      <c r="D522" s="622"/>
      <c r="E522" s="789"/>
      <c r="F522" s="652"/>
      <c r="G522" s="490"/>
      <c r="H522" s="490"/>
    </row>
    <row r="523" spans="1:8" ht="12" customHeight="1">
      <c r="A523" s="88"/>
      <c r="B523" s="412" t="s">
        <v>393</v>
      </c>
      <c r="C523" s="506"/>
      <c r="D523" s="506"/>
      <c r="E523" s="789"/>
      <c r="F523" s="572"/>
      <c r="G523" s="490"/>
      <c r="H523" s="490"/>
    </row>
    <row r="524" spans="1:8" ht="12" customHeight="1" thickBot="1">
      <c r="A524" s="88"/>
      <c r="B524" s="586" t="s">
        <v>107</v>
      </c>
      <c r="C524" s="624"/>
      <c r="D524" s="624"/>
      <c r="E524" s="791"/>
      <c r="F524" s="627"/>
      <c r="G524" s="490"/>
      <c r="H524" s="490"/>
    </row>
    <row r="525" spans="1:8" ht="13.5" customHeight="1" thickBot="1">
      <c r="A525" s="521"/>
      <c r="B525" s="590" t="s">
        <v>187</v>
      </c>
      <c r="C525" s="661">
        <f>SUM(C521:C524)</f>
        <v>300</v>
      </c>
      <c r="D525" s="661">
        <f>SUM(D521:D524)</f>
        <v>300</v>
      </c>
      <c r="E525" s="790">
        <f>SUM(D525/C525)</f>
        <v>1</v>
      </c>
      <c r="F525" s="610"/>
      <c r="G525" s="490"/>
      <c r="H525" s="490"/>
    </row>
    <row r="526" spans="1:8" ht="12" customHeight="1">
      <c r="A526" s="88">
        <v>3346</v>
      </c>
      <c r="B526" s="617" t="s">
        <v>151</v>
      </c>
      <c r="C526" s="506"/>
      <c r="D526" s="506"/>
      <c r="E526" s="789"/>
      <c r="F526" s="606"/>
      <c r="G526" s="490"/>
      <c r="H526" s="490"/>
    </row>
    <row r="527" spans="1:8" ht="12" customHeight="1">
      <c r="A527" s="509"/>
      <c r="B527" s="510" t="s">
        <v>147</v>
      </c>
      <c r="C527" s="506"/>
      <c r="D527" s="506"/>
      <c r="E527" s="789"/>
      <c r="F527" s="606"/>
      <c r="G527" s="490"/>
      <c r="H527" s="490"/>
    </row>
    <row r="528" spans="1:8" ht="12" customHeight="1">
      <c r="A528" s="509"/>
      <c r="B528" s="220" t="s">
        <v>401</v>
      </c>
      <c r="C528" s="506"/>
      <c r="D528" s="506"/>
      <c r="E528" s="789"/>
      <c r="F528" s="606"/>
      <c r="G528" s="490"/>
      <c r="H528" s="490"/>
    </row>
    <row r="529" spans="1:8" ht="12" customHeight="1">
      <c r="A529" s="509"/>
      <c r="B529" s="511" t="s">
        <v>383</v>
      </c>
      <c r="C529" s="622">
        <v>3733</v>
      </c>
      <c r="D529" s="622">
        <v>3733</v>
      </c>
      <c r="E529" s="789">
        <f>SUM(D529/C529)</f>
        <v>1</v>
      </c>
      <c r="F529" s="809"/>
      <c r="G529" s="490"/>
      <c r="H529" s="490"/>
    </row>
    <row r="530" spans="1:8" ht="12" customHeight="1">
      <c r="A530" s="509"/>
      <c r="B530" s="412" t="s">
        <v>154</v>
      </c>
      <c r="C530" s="622"/>
      <c r="D530" s="622"/>
      <c r="E530" s="789"/>
      <c r="F530" s="657"/>
      <c r="G530" s="490"/>
      <c r="H530" s="490"/>
    </row>
    <row r="531" spans="1:8" ht="12" customHeight="1">
      <c r="A531" s="509"/>
      <c r="B531" s="412" t="s">
        <v>393</v>
      </c>
      <c r="C531" s="506"/>
      <c r="D531" s="506"/>
      <c r="E531" s="789"/>
      <c r="F531" s="606"/>
      <c r="G531" s="490"/>
      <c r="H531" s="490"/>
    </row>
    <row r="532" spans="1:8" ht="12" customHeight="1" thickBot="1">
      <c r="A532" s="509"/>
      <c r="B532" s="586" t="s">
        <v>107</v>
      </c>
      <c r="C532" s="525"/>
      <c r="D532" s="525"/>
      <c r="E532" s="791"/>
      <c r="F532" s="627"/>
      <c r="G532" s="490"/>
      <c r="H532" s="490"/>
    </row>
    <row r="533" spans="1:8" ht="12" customHeight="1" thickBot="1">
      <c r="A533" s="521"/>
      <c r="B533" s="590" t="s">
        <v>187</v>
      </c>
      <c r="C533" s="516">
        <f>SUM(C529:C532)</f>
        <v>3733</v>
      </c>
      <c r="D533" s="516">
        <f>SUM(D529:D532)</f>
        <v>3733</v>
      </c>
      <c r="E533" s="790">
        <f>SUM(D533/C533)</f>
        <v>1</v>
      </c>
      <c r="F533" s="610"/>
      <c r="G533" s="490"/>
      <c r="H533" s="490"/>
    </row>
    <row r="534" spans="1:8" ht="12" customHeight="1">
      <c r="A534" s="88">
        <v>3347</v>
      </c>
      <c r="B534" s="617" t="s">
        <v>152</v>
      </c>
      <c r="C534" s="506"/>
      <c r="D534" s="506"/>
      <c r="E534" s="789"/>
      <c r="F534" s="606"/>
      <c r="G534" s="490"/>
      <c r="H534" s="490"/>
    </row>
    <row r="535" spans="1:8" ht="12" customHeight="1">
      <c r="A535" s="509"/>
      <c r="B535" s="510" t="s">
        <v>147</v>
      </c>
      <c r="C535" s="506"/>
      <c r="D535" s="506"/>
      <c r="E535" s="789"/>
      <c r="F535" s="606"/>
      <c r="G535" s="490"/>
      <c r="H535" s="490"/>
    </row>
    <row r="536" spans="1:8" ht="12" customHeight="1">
      <c r="A536" s="509"/>
      <c r="B536" s="220" t="s">
        <v>401</v>
      </c>
      <c r="C536" s="506"/>
      <c r="D536" s="506"/>
      <c r="E536" s="789"/>
      <c r="F536" s="606"/>
      <c r="G536" s="490"/>
      <c r="H536" s="490"/>
    </row>
    <row r="537" spans="1:8" ht="12" customHeight="1">
      <c r="A537" s="509"/>
      <c r="B537" s="511" t="s">
        <v>383</v>
      </c>
      <c r="C537" s="622">
        <v>2000</v>
      </c>
      <c r="D537" s="622">
        <v>2000</v>
      </c>
      <c r="E537" s="789">
        <f>SUM(D537/C537)</f>
        <v>1</v>
      </c>
      <c r="F537" s="809"/>
      <c r="G537" s="490"/>
      <c r="H537" s="490"/>
    </row>
    <row r="538" spans="1:8" ht="12" customHeight="1">
      <c r="A538" s="509"/>
      <c r="B538" s="412" t="s">
        <v>154</v>
      </c>
      <c r="C538" s="622"/>
      <c r="D538" s="622"/>
      <c r="E538" s="789"/>
      <c r="F538" s="657"/>
      <c r="G538" s="490"/>
      <c r="H538" s="490"/>
    </row>
    <row r="539" spans="1:8" ht="12" customHeight="1">
      <c r="A539" s="509"/>
      <c r="B539" s="412" t="s">
        <v>393</v>
      </c>
      <c r="C539" s="506"/>
      <c r="D539" s="506"/>
      <c r="E539" s="789"/>
      <c r="F539" s="606"/>
      <c r="G539" s="490"/>
      <c r="H539" s="490"/>
    </row>
    <row r="540" spans="1:8" ht="12" customHeight="1" thickBot="1">
      <c r="A540" s="509"/>
      <c r="B540" s="586" t="s">
        <v>107</v>
      </c>
      <c r="C540" s="525"/>
      <c r="D540" s="525"/>
      <c r="E540" s="791"/>
      <c r="F540" s="627"/>
      <c r="G540" s="490"/>
      <c r="H540" s="490"/>
    </row>
    <row r="541" spans="1:8" ht="12" customHeight="1" thickBot="1">
      <c r="A541" s="521"/>
      <c r="B541" s="590" t="s">
        <v>187</v>
      </c>
      <c r="C541" s="516">
        <f>SUM(C537:C540)</f>
        <v>2000</v>
      </c>
      <c r="D541" s="516">
        <f>SUM(D537:D540)</f>
        <v>2000</v>
      </c>
      <c r="E541" s="790">
        <f>SUM(D541/C541)</f>
        <v>1</v>
      </c>
      <c r="F541" s="610"/>
      <c r="G541" s="490"/>
      <c r="H541" s="490"/>
    </row>
    <row r="542" spans="1:8" ht="12" customHeight="1">
      <c r="A542" s="88">
        <v>3348</v>
      </c>
      <c r="B542" s="617" t="s">
        <v>237</v>
      </c>
      <c r="C542" s="506"/>
      <c r="D542" s="506"/>
      <c r="E542" s="789"/>
      <c r="F542" s="606"/>
      <c r="G542" s="490"/>
      <c r="H542" s="490"/>
    </row>
    <row r="543" spans="1:8" ht="12" customHeight="1">
      <c r="A543" s="509"/>
      <c r="B543" s="510" t="s">
        <v>147</v>
      </c>
      <c r="C543" s="506"/>
      <c r="D543" s="506"/>
      <c r="E543" s="789"/>
      <c r="F543" s="606"/>
      <c r="G543" s="490"/>
      <c r="H543" s="490"/>
    </row>
    <row r="544" spans="1:8" ht="12" customHeight="1">
      <c r="A544" s="509"/>
      <c r="B544" s="220" t="s">
        <v>401</v>
      </c>
      <c r="C544" s="506"/>
      <c r="D544" s="506"/>
      <c r="E544" s="789"/>
      <c r="F544" s="606"/>
      <c r="G544" s="490"/>
      <c r="H544" s="490"/>
    </row>
    <row r="545" spans="1:8" ht="12" customHeight="1">
      <c r="A545" s="509"/>
      <c r="B545" s="511" t="s">
        <v>383</v>
      </c>
      <c r="C545" s="622">
        <v>400</v>
      </c>
      <c r="D545" s="622">
        <v>400</v>
      </c>
      <c r="E545" s="789">
        <f>SUM(D545/C545)</f>
        <v>1</v>
      </c>
      <c r="F545" s="809"/>
      <c r="G545" s="490"/>
      <c r="H545" s="490"/>
    </row>
    <row r="546" spans="1:8" ht="12" customHeight="1">
      <c r="A546" s="509"/>
      <c r="B546" s="412" t="s">
        <v>154</v>
      </c>
      <c r="C546" s="622"/>
      <c r="D546" s="622"/>
      <c r="E546" s="789"/>
      <c r="F546" s="657"/>
      <c r="G546" s="490"/>
      <c r="H546" s="490"/>
    </row>
    <row r="547" spans="1:8" ht="12" customHeight="1">
      <c r="A547" s="509"/>
      <c r="B547" s="412" t="s">
        <v>393</v>
      </c>
      <c r="C547" s="506"/>
      <c r="D547" s="506"/>
      <c r="E547" s="789"/>
      <c r="F547" s="606"/>
      <c r="G547" s="490"/>
      <c r="H547" s="490"/>
    </row>
    <row r="548" spans="1:8" ht="12" customHeight="1" thickBot="1">
      <c r="A548" s="509"/>
      <c r="B548" s="586" t="s">
        <v>107</v>
      </c>
      <c r="C548" s="525"/>
      <c r="D548" s="525"/>
      <c r="E548" s="791"/>
      <c r="F548" s="627"/>
      <c r="G548" s="490"/>
      <c r="H548" s="490"/>
    </row>
    <row r="549" spans="1:8" ht="12" customHeight="1" thickBot="1">
      <c r="A549" s="521"/>
      <c r="B549" s="590" t="s">
        <v>187</v>
      </c>
      <c r="C549" s="516">
        <f>SUM(C545:C548)</f>
        <v>400</v>
      </c>
      <c r="D549" s="516">
        <f>SUM(D545:D548)</f>
        <v>400</v>
      </c>
      <c r="E549" s="790">
        <f>SUM(D549/C549)</f>
        <v>1</v>
      </c>
      <c r="F549" s="610"/>
      <c r="G549" s="490"/>
      <c r="H549" s="490"/>
    </row>
    <row r="550" spans="1:8" ht="12" customHeight="1">
      <c r="A550" s="88">
        <v>3349</v>
      </c>
      <c r="B550" s="617" t="s">
        <v>522</v>
      </c>
      <c r="C550" s="506"/>
      <c r="D550" s="506"/>
      <c r="E550" s="789"/>
      <c r="F550" s="606"/>
      <c r="G550" s="490"/>
      <c r="H550" s="490"/>
    </row>
    <row r="551" spans="1:8" ht="12" customHeight="1">
      <c r="A551" s="509"/>
      <c r="B551" s="510" t="s">
        <v>147</v>
      </c>
      <c r="C551" s="506"/>
      <c r="D551" s="506"/>
      <c r="E551" s="789"/>
      <c r="F551" s="606"/>
      <c r="G551" s="490"/>
      <c r="H551" s="490"/>
    </row>
    <row r="552" spans="1:8" ht="12" customHeight="1">
      <c r="A552" s="509"/>
      <c r="B552" s="220" t="s">
        <v>401</v>
      </c>
      <c r="C552" s="506"/>
      <c r="D552" s="506"/>
      <c r="E552" s="789"/>
      <c r="F552" s="606"/>
      <c r="G552" s="490"/>
      <c r="H552" s="490"/>
    </row>
    <row r="553" spans="1:8" ht="12" customHeight="1">
      <c r="A553" s="509"/>
      <c r="B553" s="511" t="s">
        <v>383</v>
      </c>
      <c r="C553" s="622"/>
      <c r="D553" s="622">
        <v>2880</v>
      </c>
      <c r="E553" s="789"/>
      <c r="F553" s="809"/>
      <c r="G553" s="490"/>
      <c r="H553" s="490"/>
    </row>
    <row r="554" spans="1:8" ht="12" customHeight="1">
      <c r="A554" s="509"/>
      <c r="B554" s="412" t="s">
        <v>154</v>
      </c>
      <c r="C554" s="622"/>
      <c r="D554" s="622"/>
      <c r="E554" s="789"/>
      <c r="F554" s="657"/>
      <c r="G554" s="490"/>
      <c r="H554" s="490"/>
    </row>
    <row r="555" spans="1:8" ht="12" customHeight="1">
      <c r="A555" s="509"/>
      <c r="B555" s="412" t="s">
        <v>393</v>
      </c>
      <c r="C555" s="506"/>
      <c r="D555" s="506"/>
      <c r="E555" s="789"/>
      <c r="F555" s="606"/>
      <c r="G555" s="490"/>
      <c r="H555" s="490"/>
    </row>
    <row r="556" spans="1:8" ht="12" customHeight="1" thickBot="1">
      <c r="A556" s="509"/>
      <c r="B556" s="586" t="s">
        <v>107</v>
      </c>
      <c r="C556" s="525"/>
      <c r="D556" s="525"/>
      <c r="E556" s="791"/>
      <c r="F556" s="627"/>
      <c r="G556" s="490"/>
      <c r="H556" s="490"/>
    </row>
    <row r="557" spans="1:8" ht="12" customHeight="1" thickBot="1">
      <c r="A557" s="521"/>
      <c r="B557" s="590" t="s">
        <v>187</v>
      </c>
      <c r="C557" s="516">
        <f>SUM(C553:C556)</f>
        <v>0</v>
      </c>
      <c r="D557" s="516">
        <f>SUM(D553:D556)</f>
        <v>2880</v>
      </c>
      <c r="E557" s="790"/>
      <c r="F557" s="610"/>
      <c r="G557" s="490"/>
      <c r="H557" s="490"/>
    </row>
    <row r="558" spans="1:8" ht="12" customHeight="1">
      <c r="A558" s="522">
        <v>3350</v>
      </c>
      <c r="B558" s="276" t="s">
        <v>394</v>
      </c>
      <c r="C558" s="506"/>
      <c r="D558" s="506"/>
      <c r="E558" s="789"/>
      <c r="F558" s="606"/>
      <c r="G558" s="490"/>
      <c r="H558" s="490"/>
    </row>
    <row r="559" spans="1:8" ht="12" customHeight="1">
      <c r="A559" s="509"/>
      <c r="B559" s="510" t="s">
        <v>147</v>
      </c>
      <c r="C559" s="411"/>
      <c r="D559" s="411"/>
      <c r="E559" s="789"/>
      <c r="F559" s="606"/>
      <c r="G559" s="490"/>
      <c r="H559" s="490"/>
    </row>
    <row r="560" spans="1:8" ht="12" customHeight="1">
      <c r="A560" s="509"/>
      <c r="B560" s="220" t="s">
        <v>401</v>
      </c>
      <c r="C560" s="411"/>
      <c r="D560" s="411"/>
      <c r="E560" s="789"/>
      <c r="F560" s="809"/>
      <c r="G560" s="490"/>
      <c r="H560" s="490"/>
    </row>
    <row r="561" spans="1:8" ht="12" customHeight="1">
      <c r="A561" s="509"/>
      <c r="B561" s="511" t="s">
        <v>383</v>
      </c>
      <c r="C561" s="622">
        <v>1000</v>
      </c>
      <c r="D561" s="622">
        <v>1000</v>
      </c>
      <c r="E561" s="789">
        <f>SUM(D561/C561)</f>
        <v>1</v>
      </c>
      <c r="F561" s="606"/>
      <c r="G561" s="490"/>
      <c r="H561" s="490"/>
    </row>
    <row r="562" spans="1:8" ht="12" customHeight="1">
      <c r="A562" s="509"/>
      <c r="B562" s="412" t="s">
        <v>154</v>
      </c>
      <c r="C562" s="622"/>
      <c r="D562" s="622"/>
      <c r="E562" s="789"/>
      <c r="F562" s="808"/>
      <c r="G562" s="490"/>
      <c r="H562" s="490"/>
    </row>
    <row r="563" spans="1:8" ht="12" customHeight="1">
      <c r="A563" s="509"/>
      <c r="B563" s="412" t="s">
        <v>393</v>
      </c>
      <c r="C563" s="411"/>
      <c r="D563" s="411"/>
      <c r="E563" s="789"/>
      <c r="F563" s="606"/>
      <c r="G563" s="490"/>
      <c r="H563" s="490"/>
    </row>
    <row r="564" spans="1:8" ht="12" customHeight="1" thickBot="1">
      <c r="A564" s="509"/>
      <c r="B564" s="586" t="s">
        <v>107</v>
      </c>
      <c r="C564" s="514"/>
      <c r="D564" s="514"/>
      <c r="E564" s="791"/>
      <c r="F564" s="627"/>
      <c r="G564" s="490"/>
      <c r="H564" s="490"/>
    </row>
    <row r="565" spans="1:8" ht="12" thickBot="1">
      <c r="A565" s="521"/>
      <c r="B565" s="590" t="s">
        <v>187</v>
      </c>
      <c r="C565" s="516">
        <f>SUM(C559:C564)</f>
        <v>1000</v>
      </c>
      <c r="D565" s="516">
        <f>SUM(D559:D564)</f>
        <v>1000</v>
      </c>
      <c r="E565" s="790">
        <f>SUM(D565/C565)</f>
        <v>1</v>
      </c>
      <c r="F565" s="610"/>
      <c r="G565" s="490"/>
      <c r="H565" s="490"/>
    </row>
    <row r="566" spans="1:8" ht="11.25">
      <c r="A566" s="522">
        <v>3351</v>
      </c>
      <c r="B566" s="276" t="s">
        <v>5</v>
      </c>
      <c r="C566" s="506"/>
      <c r="D566" s="506"/>
      <c r="E566" s="789"/>
      <c r="F566" s="568"/>
      <c r="G566" s="490"/>
      <c r="H566" s="490"/>
    </row>
    <row r="567" spans="1:8" ht="11.25">
      <c r="A567" s="509"/>
      <c r="B567" s="510" t="s">
        <v>147</v>
      </c>
      <c r="C567" s="411"/>
      <c r="D567" s="411"/>
      <c r="E567" s="789"/>
      <c r="F567" s="572"/>
      <c r="G567" s="490"/>
      <c r="H567" s="490"/>
    </row>
    <row r="568" spans="1:8" ht="11.25">
      <c r="A568" s="509"/>
      <c r="B568" s="220" t="s">
        <v>401</v>
      </c>
      <c r="C568" s="411"/>
      <c r="D568" s="411"/>
      <c r="E568" s="789"/>
      <c r="F568" s="572"/>
      <c r="G568" s="490"/>
      <c r="H568" s="490"/>
    </row>
    <row r="569" spans="1:8" ht="12">
      <c r="A569" s="509"/>
      <c r="B569" s="511" t="s">
        <v>383</v>
      </c>
      <c r="C569" s="622"/>
      <c r="D569" s="622">
        <v>1000</v>
      </c>
      <c r="E569" s="789"/>
      <c r="F569" s="809"/>
      <c r="G569" s="490"/>
      <c r="H569" s="490"/>
    </row>
    <row r="570" spans="1:8" ht="11.25">
      <c r="A570" s="509"/>
      <c r="B570" s="412" t="s">
        <v>154</v>
      </c>
      <c r="C570" s="622">
        <v>20000</v>
      </c>
      <c r="D570" s="622">
        <v>14000</v>
      </c>
      <c r="E570" s="789">
        <f>SUM(D570/C570)</f>
        <v>0.7</v>
      </c>
      <c r="F570" s="572"/>
      <c r="G570" s="490"/>
      <c r="H570" s="490"/>
    </row>
    <row r="571" spans="1:8" ht="11.25">
      <c r="A571" s="509"/>
      <c r="B571" s="412" t="s">
        <v>393</v>
      </c>
      <c r="C571" s="411"/>
      <c r="D571" s="411"/>
      <c r="E571" s="789"/>
      <c r="F571" s="572"/>
      <c r="G571" s="490"/>
      <c r="H571" s="490"/>
    </row>
    <row r="572" spans="1:8" ht="12" thickBot="1">
      <c r="A572" s="509"/>
      <c r="B572" s="586" t="s">
        <v>107</v>
      </c>
      <c r="C572" s="514"/>
      <c r="D572" s="635"/>
      <c r="E572" s="791"/>
      <c r="F572" s="608"/>
      <c r="G572" s="490"/>
      <c r="H572" s="490"/>
    </row>
    <row r="573" spans="1:8" ht="12" thickBot="1">
      <c r="A573" s="521"/>
      <c r="B573" s="590" t="s">
        <v>187</v>
      </c>
      <c r="C573" s="516">
        <f>SUM(C567:C572)</f>
        <v>20000</v>
      </c>
      <c r="D573" s="516">
        <f>SUM(D567:D572)</f>
        <v>15000</v>
      </c>
      <c r="E573" s="792">
        <f>SUM(D573/C573)</f>
        <v>0.75</v>
      </c>
      <c r="F573" s="627"/>
      <c r="G573" s="490"/>
      <c r="H573" s="490"/>
    </row>
    <row r="574" spans="1:8" ht="11.25">
      <c r="A574" s="88">
        <v>3352</v>
      </c>
      <c r="B574" s="617" t="s">
        <v>113</v>
      </c>
      <c r="C574" s="506"/>
      <c r="D574" s="506"/>
      <c r="E574" s="789"/>
      <c r="F574" s="606"/>
      <c r="G574" s="490"/>
      <c r="H574" s="490"/>
    </row>
    <row r="575" spans="1:8" ht="11.25">
      <c r="A575" s="509"/>
      <c r="B575" s="510" t="s">
        <v>147</v>
      </c>
      <c r="C575" s="411"/>
      <c r="D575" s="411"/>
      <c r="E575" s="789"/>
      <c r="F575" s="606"/>
      <c r="G575" s="490"/>
      <c r="H575" s="490"/>
    </row>
    <row r="576" spans="1:8" ht="11.25">
      <c r="A576" s="509"/>
      <c r="B576" s="220" t="s">
        <v>401</v>
      </c>
      <c r="C576" s="411"/>
      <c r="D576" s="411"/>
      <c r="E576" s="789"/>
      <c r="F576" s="606"/>
      <c r="G576" s="490"/>
      <c r="H576" s="490"/>
    </row>
    <row r="577" spans="1:8" ht="12">
      <c r="A577" s="509"/>
      <c r="B577" s="511" t="s">
        <v>383</v>
      </c>
      <c r="C577" s="411"/>
      <c r="D577" s="411"/>
      <c r="E577" s="789"/>
      <c r="F577" s="809"/>
      <c r="G577" s="490"/>
      <c r="H577" s="490"/>
    </row>
    <row r="578" spans="1:8" ht="11.25">
      <c r="A578" s="509"/>
      <c r="B578" s="412" t="s">
        <v>154</v>
      </c>
      <c r="C578" s="411">
        <v>5000</v>
      </c>
      <c r="D578" s="411">
        <v>7000</v>
      </c>
      <c r="E578" s="789">
        <f>SUM(D578/C578)</f>
        <v>1.4</v>
      </c>
      <c r="F578" s="606"/>
      <c r="G578" s="490"/>
      <c r="H578" s="490"/>
    </row>
    <row r="579" spans="1:8" ht="11.25">
      <c r="A579" s="509"/>
      <c r="B579" s="412" t="s">
        <v>393</v>
      </c>
      <c r="C579" s="622"/>
      <c r="D579" s="622"/>
      <c r="E579" s="789"/>
      <c r="F579" s="606"/>
      <c r="G579" s="490"/>
      <c r="H579" s="490"/>
    </row>
    <row r="580" spans="1:8" ht="11.25">
      <c r="A580" s="509"/>
      <c r="B580" s="412" t="s">
        <v>154</v>
      </c>
      <c r="C580" s="411"/>
      <c r="D580" s="411"/>
      <c r="E580" s="789"/>
      <c r="F580" s="607"/>
      <c r="G580" s="490"/>
      <c r="H580" s="490"/>
    </row>
    <row r="581" spans="1:8" ht="12" thickBot="1">
      <c r="A581" s="509"/>
      <c r="B581" s="586" t="s">
        <v>107</v>
      </c>
      <c r="C581" s="514"/>
      <c r="D581" s="514"/>
      <c r="E581" s="791"/>
      <c r="F581" s="627"/>
      <c r="G581" s="490"/>
      <c r="H581" s="490"/>
    </row>
    <row r="582" spans="1:8" ht="12" thickBot="1">
      <c r="A582" s="521"/>
      <c r="B582" s="590" t="s">
        <v>187</v>
      </c>
      <c r="C582" s="516">
        <f>SUM(C575:C581)</f>
        <v>5000</v>
      </c>
      <c r="D582" s="516">
        <f>SUM(D575:D581)</f>
        <v>7000</v>
      </c>
      <c r="E582" s="790">
        <f>SUM(D582/C582)</f>
        <v>1.4</v>
      </c>
      <c r="F582" s="610"/>
      <c r="G582" s="490"/>
      <c r="H582" s="490"/>
    </row>
    <row r="583" spans="1:8" ht="11.25">
      <c r="A583" s="88">
        <v>3354</v>
      </c>
      <c r="B583" s="617" t="s">
        <v>27</v>
      </c>
      <c r="C583" s="506"/>
      <c r="D583" s="506"/>
      <c r="E583" s="789"/>
      <c r="F583" s="606"/>
      <c r="G583" s="490"/>
      <c r="H583" s="490"/>
    </row>
    <row r="584" spans="1:8" ht="11.25">
      <c r="A584" s="509"/>
      <c r="B584" s="510" t="s">
        <v>147</v>
      </c>
      <c r="C584" s="411"/>
      <c r="D584" s="411"/>
      <c r="E584" s="789"/>
      <c r="F584" s="606"/>
      <c r="G584" s="490"/>
      <c r="H584" s="490"/>
    </row>
    <row r="585" spans="1:8" ht="11.25">
      <c r="A585" s="509"/>
      <c r="B585" s="220" t="s">
        <v>401</v>
      </c>
      <c r="C585" s="411"/>
      <c r="D585" s="411"/>
      <c r="E585" s="789"/>
      <c r="F585" s="606"/>
      <c r="G585" s="490"/>
      <c r="H585" s="490"/>
    </row>
    <row r="586" spans="1:8" ht="12">
      <c r="A586" s="509"/>
      <c r="B586" s="511" t="s">
        <v>383</v>
      </c>
      <c r="C586" s="411"/>
      <c r="D586" s="411"/>
      <c r="E586" s="789"/>
      <c r="F586" s="809"/>
      <c r="G586" s="490"/>
      <c r="H586" s="490"/>
    </row>
    <row r="587" spans="1:8" ht="11.25">
      <c r="A587" s="509"/>
      <c r="B587" s="412" t="s">
        <v>154</v>
      </c>
      <c r="C587" s="411">
        <v>45000</v>
      </c>
      <c r="D587" s="411">
        <v>10000</v>
      </c>
      <c r="E587" s="789">
        <f>SUM(D587/C587)</f>
        <v>0.2222222222222222</v>
      </c>
      <c r="F587" s="606"/>
      <c r="G587" s="490"/>
      <c r="H587" s="490"/>
    </row>
    <row r="588" spans="1:8" ht="11.25">
      <c r="A588" s="509"/>
      <c r="B588" s="412" t="s">
        <v>393</v>
      </c>
      <c r="C588" s="622"/>
      <c r="D588" s="622"/>
      <c r="E588" s="789"/>
      <c r="F588" s="606"/>
      <c r="G588" s="490"/>
      <c r="H588" s="490"/>
    </row>
    <row r="589" spans="1:8" ht="12" thickBot="1">
      <c r="A589" s="509"/>
      <c r="B589" s="586" t="s">
        <v>107</v>
      </c>
      <c r="C589" s="514"/>
      <c r="D589" s="514"/>
      <c r="E589" s="791"/>
      <c r="F589" s="627"/>
      <c r="G589" s="490"/>
      <c r="H589" s="490"/>
    </row>
    <row r="590" spans="1:8" ht="12" thickBot="1">
      <c r="A590" s="521"/>
      <c r="B590" s="590" t="s">
        <v>187</v>
      </c>
      <c r="C590" s="516">
        <f>SUM(C584:C589)</f>
        <v>45000</v>
      </c>
      <c r="D590" s="516">
        <f>SUM(D584:D589)</f>
        <v>10000</v>
      </c>
      <c r="E590" s="790">
        <f>SUM(D590/C590)</f>
        <v>0.2222222222222222</v>
      </c>
      <c r="F590" s="610"/>
      <c r="G590" s="490"/>
      <c r="H590" s="490"/>
    </row>
    <row r="591" spans="1:8" ht="12" customHeight="1">
      <c r="A591" s="88">
        <v>3355</v>
      </c>
      <c r="B591" s="276" t="s">
        <v>28</v>
      </c>
      <c r="C591" s="506"/>
      <c r="D591" s="506"/>
      <c r="E591" s="789"/>
      <c r="F591" s="606"/>
      <c r="G591" s="490"/>
      <c r="H591" s="490"/>
    </row>
    <row r="592" spans="1:8" ht="12" customHeight="1">
      <c r="A592" s="509"/>
      <c r="B592" s="510" t="s">
        <v>147</v>
      </c>
      <c r="C592" s="622">
        <v>100</v>
      </c>
      <c r="D592" s="622">
        <v>300</v>
      </c>
      <c r="E592" s="789">
        <f>SUM(D592/C592)</f>
        <v>3</v>
      </c>
      <c r="F592" s="606"/>
      <c r="G592" s="490"/>
      <c r="H592" s="490"/>
    </row>
    <row r="593" spans="1:8" ht="12" customHeight="1">
      <c r="A593" s="509"/>
      <c r="B593" s="220" t="s">
        <v>401</v>
      </c>
      <c r="C593" s="622">
        <v>270</v>
      </c>
      <c r="D593" s="622">
        <v>150</v>
      </c>
      <c r="E593" s="789">
        <f>SUM(D593/C593)</f>
        <v>0.5555555555555556</v>
      </c>
      <c r="F593" s="809"/>
      <c r="G593" s="490"/>
      <c r="H593" s="490"/>
    </row>
    <row r="594" spans="1:8" ht="12" customHeight="1">
      <c r="A594" s="509"/>
      <c r="B594" s="511" t="s">
        <v>383</v>
      </c>
      <c r="C594" s="622">
        <v>7630</v>
      </c>
      <c r="D594" s="622">
        <v>7550</v>
      </c>
      <c r="E594" s="789">
        <f>SUM(D594/C594)</f>
        <v>0.9895150720838795</v>
      </c>
      <c r="F594" s="606"/>
      <c r="G594" s="490"/>
      <c r="H594" s="490"/>
    </row>
    <row r="595" spans="1:8" ht="12" customHeight="1">
      <c r="A595" s="509"/>
      <c r="B595" s="412" t="s">
        <v>154</v>
      </c>
      <c r="C595" s="622"/>
      <c r="D595" s="622"/>
      <c r="E595" s="789"/>
      <c r="F595" s="606"/>
      <c r="G595" s="490"/>
      <c r="H595" s="490"/>
    </row>
    <row r="596" spans="1:8" ht="12" customHeight="1">
      <c r="A596" s="509"/>
      <c r="B596" s="412" t="s">
        <v>393</v>
      </c>
      <c r="C596" s="506"/>
      <c r="D596" s="506"/>
      <c r="E596" s="789"/>
      <c r="F596" s="606"/>
      <c r="G596" s="490"/>
      <c r="H596" s="490"/>
    </row>
    <row r="597" spans="1:8" ht="12" customHeight="1" thickBot="1">
      <c r="A597" s="509"/>
      <c r="B597" s="586" t="s">
        <v>107</v>
      </c>
      <c r="C597" s="624"/>
      <c r="D597" s="624"/>
      <c r="E597" s="791"/>
      <c r="F597" s="627"/>
      <c r="G597" s="490"/>
      <c r="H597" s="490"/>
    </row>
    <row r="598" spans="1:8" ht="12" customHeight="1" thickBot="1">
      <c r="A598" s="521"/>
      <c r="B598" s="590" t="s">
        <v>187</v>
      </c>
      <c r="C598" s="516">
        <f>SUM(C592:C597)</f>
        <v>8000</v>
      </c>
      <c r="D598" s="516">
        <f>SUM(D592:D597)</f>
        <v>8000</v>
      </c>
      <c r="E598" s="790">
        <f>SUM(D598/C598)</f>
        <v>1</v>
      </c>
      <c r="F598" s="610"/>
      <c r="G598" s="490"/>
      <c r="H598" s="490"/>
    </row>
    <row r="599" spans="1:8" ht="12" customHeight="1">
      <c r="A599" s="88">
        <v>3356</v>
      </c>
      <c r="B599" s="276" t="s">
        <v>1</v>
      </c>
      <c r="C599" s="506"/>
      <c r="D599" s="506"/>
      <c r="E599" s="789"/>
      <c r="F599" s="606"/>
      <c r="G599" s="490"/>
      <c r="H599" s="490"/>
    </row>
    <row r="600" spans="1:8" ht="12" customHeight="1">
      <c r="A600" s="509"/>
      <c r="B600" s="510" t="s">
        <v>147</v>
      </c>
      <c r="C600" s="622"/>
      <c r="D600" s="622"/>
      <c r="E600" s="789"/>
      <c r="F600" s="606"/>
      <c r="G600" s="490"/>
      <c r="H600" s="490"/>
    </row>
    <row r="601" spans="1:8" ht="12" customHeight="1">
      <c r="A601" s="509"/>
      <c r="B601" s="220" t="s">
        <v>401</v>
      </c>
      <c r="C601" s="622"/>
      <c r="D601" s="622"/>
      <c r="E601" s="789"/>
      <c r="F601" s="606"/>
      <c r="G601" s="490"/>
      <c r="H601" s="490"/>
    </row>
    <row r="602" spans="1:8" ht="12" customHeight="1">
      <c r="A602" s="509"/>
      <c r="B602" s="511" t="s">
        <v>383</v>
      </c>
      <c r="C602" s="622"/>
      <c r="D602" s="622"/>
      <c r="E602" s="789"/>
      <c r="F602" s="808"/>
      <c r="G602" s="490"/>
      <c r="H602" s="490"/>
    </row>
    <row r="603" spans="1:8" ht="12" customHeight="1">
      <c r="A603" s="509"/>
      <c r="B603" s="412" t="s">
        <v>154</v>
      </c>
      <c r="C603" s="622"/>
      <c r="D603" s="622"/>
      <c r="E603" s="789"/>
      <c r="F603" s="606"/>
      <c r="G603" s="490"/>
      <c r="H603" s="490"/>
    </row>
    <row r="604" spans="1:8" ht="12" customHeight="1">
      <c r="A604" s="509"/>
      <c r="B604" s="412" t="s">
        <v>393</v>
      </c>
      <c r="C604" s="622">
        <v>20000</v>
      </c>
      <c r="D604" s="622">
        <v>25000</v>
      </c>
      <c r="E604" s="789">
        <f>SUM(D604/C604)</f>
        <v>1.25</v>
      </c>
      <c r="F604" s="606"/>
      <c r="G604" s="490"/>
      <c r="H604" s="490"/>
    </row>
    <row r="605" spans="1:8" ht="12" customHeight="1" thickBot="1">
      <c r="A605" s="509"/>
      <c r="B605" s="586" t="s">
        <v>107</v>
      </c>
      <c r="C605" s="624"/>
      <c r="D605" s="624"/>
      <c r="E605" s="791"/>
      <c r="F605" s="627"/>
      <c r="G605" s="490"/>
      <c r="H605" s="490"/>
    </row>
    <row r="606" spans="1:8" ht="12" customHeight="1" thickBot="1">
      <c r="A606" s="521"/>
      <c r="B606" s="590" t="s">
        <v>187</v>
      </c>
      <c r="C606" s="516">
        <f>SUM(C600:C605)</f>
        <v>20000</v>
      </c>
      <c r="D606" s="516">
        <f>SUM(D600:D605)</f>
        <v>25000</v>
      </c>
      <c r="E606" s="790">
        <f>SUM(D606/C606)</f>
        <v>1.25</v>
      </c>
      <c r="F606" s="610"/>
      <c r="G606" s="490"/>
      <c r="H606" s="490"/>
    </row>
    <row r="607" spans="1:8" ht="12" customHeight="1">
      <c r="A607" s="88">
        <v>3357</v>
      </c>
      <c r="B607" s="276" t="s">
        <v>29</v>
      </c>
      <c r="C607" s="506"/>
      <c r="D607" s="506"/>
      <c r="E607" s="789"/>
      <c r="F607" s="606"/>
      <c r="G607" s="490"/>
      <c r="H607" s="490"/>
    </row>
    <row r="608" spans="1:8" ht="12" customHeight="1">
      <c r="A608" s="509"/>
      <c r="B608" s="510" t="s">
        <v>147</v>
      </c>
      <c r="C608" s="622">
        <v>360</v>
      </c>
      <c r="D608" s="622">
        <v>800</v>
      </c>
      <c r="E608" s="789">
        <f>SUM(D608/C608)</f>
        <v>2.2222222222222223</v>
      </c>
      <c r="F608" s="606"/>
      <c r="G608" s="490"/>
      <c r="H608" s="490"/>
    </row>
    <row r="609" spans="1:8" ht="12" customHeight="1">
      <c r="A609" s="509"/>
      <c r="B609" s="220" t="s">
        <v>401</v>
      </c>
      <c r="C609" s="622">
        <v>20</v>
      </c>
      <c r="D609" s="622">
        <v>300</v>
      </c>
      <c r="E609" s="789">
        <f>SUM(D609/C609)</f>
        <v>15</v>
      </c>
      <c r="F609" s="606"/>
      <c r="G609" s="490"/>
      <c r="H609" s="490"/>
    </row>
    <row r="610" spans="1:8" ht="12" customHeight="1">
      <c r="A610" s="509"/>
      <c r="B610" s="511" t="s">
        <v>383</v>
      </c>
      <c r="C610" s="622">
        <v>5620</v>
      </c>
      <c r="D610" s="622">
        <v>3900</v>
      </c>
      <c r="E610" s="789">
        <f>SUM(D610/C610)</f>
        <v>0.693950177935943</v>
      </c>
      <c r="F610" s="809"/>
      <c r="G610" s="490"/>
      <c r="H610" s="490"/>
    </row>
    <row r="611" spans="1:8" ht="12" customHeight="1">
      <c r="A611" s="509"/>
      <c r="B611" s="412" t="s">
        <v>154</v>
      </c>
      <c r="C611" s="622"/>
      <c r="D611" s="622"/>
      <c r="E611" s="789"/>
      <c r="F611" s="606"/>
      <c r="G611" s="490"/>
      <c r="H611" s="490"/>
    </row>
    <row r="612" spans="1:8" ht="12" customHeight="1">
      <c r="A612" s="509"/>
      <c r="B612" s="412" t="s">
        <v>393</v>
      </c>
      <c r="C612" s="506"/>
      <c r="D612" s="506"/>
      <c r="E612" s="789"/>
      <c r="F612" s="606"/>
      <c r="G612" s="490"/>
      <c r="H612" s="490"/>
    </row>
    <row r="613" spans="1:8" ht="12" customHeight="1" thickBot="1">
      <c r="A613" s="509"/>
      <c r="B613" s="586" t="s">
        <v>107</v>
      </c>
      <c r="C613" s="624"/>
      <c r="D613" s="624"/>
      <c r="E613" s="791"/>
      <c r="F613" s="627"/>
      <c r="G613" s="490"/>
      <c r="H613" s="490"/>
    </row>
    <row r="614" spans="1:8" ht="12" customHeight="1" thickBot="1">
      <c r="A614" s="521"/>
      <c r="B614" s="590" t="s">
        <v>187</v>
      </c>
      <c r="C614" s="516">
        <f>SUM(C608:C613)</f>
        <v>6000</v>
      </c>
      <c r="D614" s="516">
        <f>SUM(D608:D613)</f>
        <v>5000</v>
      </c>
      <c r="E614" s="790">
        <f>SUM(D614/C614)</f>
        <v>0.8333333333333334</v>
      </c>
      <c r="F614" s="610"/>
      <c r="G614" s="490"/>
      <c r="H614" s="490"/>
    </row>
    <row r="615" spans="1:8" ht="12" customHeight="1">
      <c r="A615" s="88">
        <v>3358</v>
      </c>
      <c r="B615" s="276" t="s">
        <v>477</v>
      </c>
      <c r="C615" s="506"/>
      <c r="D615" s="506"/>
      <c r="E615" s="789"/>
      <c r="F615" s="606"/>
      <c r="G615" s="490"/>
      <c r="H615" s="490"/>
    </row>
    <row r="616" spans="1:8" ht="12" customHeight="1">
      <c r="A616" s="509"/>
      <c r="B616" s="510" t="s">
        <v>147</v>
      </c>
      <c r="C616" s="622"/>
      <c r="D616" s="622"/>
      <c r="E616" s="789"/>
      <c r="F616" s="606"/>
      <c r="G616" s="490"/>
      <c r="H616" s="490"/>
    </row>
    <row r="617" spans="1:8" ht="12" customHeight="1">
      <c r="A617" s="509"/>
      <c r="B617" s="220" t="s">
        <v>401</v>
      </c>
      <c r="C617" s="622"/>
      <c r="D617" s="622"/>
      <c r="E617" s="789"/>
      <c r="F617" s="606"/>
      <c r="G617" s="490"/>
      <c r="H617" s="490"/>
    </row>
    <row r="618" spans="1:8" ht="12" customHeight="1">
      <c r="A618" s="509"/>
      <c r="B618" s="511" t="s">
        <v>383</v>
      </c>
      <c r="C618" s="622">
        <v>6000</v>
      </c>
      <c r="D618" s="622">
        <v>2000</v>
      </c>
      <c r="E618" s="789">
        <f>SUM(D618/C618)</f>
        <v>0.3333333333333333</v>
      </c>
      <c r="F618" s="809"/>
      <c r="G618" s="490"/>
      <c r="H618" s="490"/>
    </row>
    <row r="619" spans="1:8" ht="12" customHeight="1">
      <c r="A619" s="509"/>
      <c r="B619" s="412" t="s">
        <v>154</v>
      </c>
      <c r="C619" s="622"/>
      <c r="D619" s="622"/>
      <c r="E619" s="789"/>
      <c r="F619" s="606"/>
      <c r="G619" s="490"/>
      <c r="H619" s="490"/>
    </row>
    <row r="620" spans="1:8" ht="12" customHeight="1">
      <c r="A620" s="509"/>
      <c r="B620" s="412" t="s">
        <v>393</v>
      </c>
      <c r="C620" s="506"/>
      <c r="D620" s="506"/>
      <c r="E620" s="789"/>
      <c r="F620" s="606"/>
      <c r="G620" s="490"/>
      <c r="H620" s="490"/>
    </row>
    <row r="621" spans="1:8" ht="12" customHeight="1" thickBot="1">
      <c r="A621" s="509"/>
      <c r="B621" s="586" t="s">
        <v>107</v>
      </c>
      <c r="C621" s="624"/>
      <c r="D621" s="624"/>
      <c r="E621" s="791"/>
      <c r="F621" s="627"/>
      <c r="G621" s="490"/>
      <c r="H621" s="490"/>
    </row>
    <row r="622" spans="1:8" ht="12" customHeight="1" thickBot="1">
      <c r="A622" s="521"/>
      <c r="B622" s="590" t="s">
        <v>187</v>
      </c>
      <c r="C622" s="516">
        <f>SUM(C616:C621)</f>
        <v>6000</v>
      </c>
      <c r="D622" s="516">
        <f>SUM(D616:D621)</f>
        <v>2000</v>
      </c>
      <c r="E622" s="790">
        <f>SUM(D622/C622)</f>
        <v>0.3333333333333333</v>
      </c>
      <c r="F622" s="610"/>
      <c r="G622" s="490"/>
      <c r="H622" s="490"/>
    </row>
    <row r="623" spans="1:8" ht="12" customHeight="1">
      <c r="A623" s="88">
        <v>3360</v>
      </c>
      <c r="B623" s="276" t="s">
        <v>523</v>
      </c>
      <c r="C623" s="506"/>
      <c r="D623" s="506"/>
      <c r="E623" s="789"/>
      <c r="F623" s="606"/>
      <c r="G623" s="490"/>
      <c r="H623" s="490"/>
    </row>
    <row r="624" spans="1:8" ht="12" customHeight="1">
      <c r="A624" s="509"/>
      <c r="B624" s="510" t="s">
        <v>147</v>
      </c>
      <c r="C624" s="622"/>
      <c r="D624" s="622"/>
      <c r="E624" s="789"/>
      <c r="F624" s="606"/>
      <c r="G624" s="490"/>
      <c r="H624" s="490"/>
    </row>
    <row r="625" spans="1:8" ht="12" customHeight="1">
      <c r="A625" s="509"/>
      <c r="B625" s="220" t="s">
        <v>401</v>
      </c>
      <c r="C625" s="622"/>
      <c r="D625" s="622"/>
      <c r="E625" s="789"/>
      <c r="F625" s="809"/>
      <c r="G625" s="490"/>
      <c r="H625" s="490"/>
    </row>
    <row r="626" spans="1:8" ht="12" customHeight="1">
      <c r="A626" s="509"/>
      <c r="B626" s="511" t="s">
        <v>383</v>
      </c>
      <c r="C626" s="622"/>
      <c r="D626" s="622">
        <v>7000</v>
      </c>
      <c r="E626" s="789"/>
      <c r="F626" s="606"/>
      <c r="G626" s="490"/>
      <c r="H626" s="490"/>
    </row>
    <row r="627" spans="1:8" ht="12" customHeight="1">
      <c r="A627" s="509"/>
      <c r="B627" s="412" t="s">
        <v>154</v>
      </c>
      <c r="C627" s="622"/>
      <c r="D627" s="622"/>
      <c r="E627" s="789"/>
      <c r="F627" s="606"/>
      <c r="G627" s="490"/>
      <c r="H627" s="490"/>
    </row>
    <row r="628" spans="1:8" ht="12" customHeight="1">
      <c r="A628" s="509"/>
      <c r="B628" s="412" t="s">
        <v>393</v>
      </c>
      <c r="C628" s="506"/>
      <c r="D628" s="506"/>
      <c r="E628" s="789"/>
      <c r="F628" s="606"/>
      <c r="G628" s="490"/>
      <c r="H628" s="490"/>
    </row>
    <row r="629" spans="1:8" ht="12" customHeight="1" thickBot="1">
      <c r="A629" s="509"/>
      <c r="B629" s="586" t="s">
        <v>107</v>
      </c>
      <c r="C629" s="624"/>
      <c r="D629" s="624"/>
      <c r="E629" s="791"/>
      <c r="F629" s="627"/>
      <c r="G629" s="490"/>
      <c r="H629" s="490"/>
    </row>
    <row r="630" spans="1:8" ht="12" customHeight="1" thickBot="1">
      <c r="A630" s="521"/>
      <c r="B630" s="590" t="s">
        <v>187</v>
      </c>
      <c r="C630" s="516">
        <f>SUM(C624:C629)</f>
        <v>0</v>
      </c>
      <c r="D630" s="516">
        <f>SUM(D626:D629)</f>
        <v>7000</v>
      </c>
      <c r="E630" s="806"/>
      <c r="F630" s="610"/>
      <c r="G630" s="490"/>
      <c r="H630" s="490"/>
    </row>
    <row r="631" spans="1:8" ht="12" customHeight="1">
      <c r="A631" s="88">
        <v>3361</v>
      </c>
      <c r="B631" s="276" t="s">
        <v>524</v>
      </c>
      <c r="C631" s="506"/>
      <c r="D631" s="506"/>
      <c r="E631" s="789"/>
      <c r="F631" s="606"/>
      <c r="G631" s="490"/>
      <c r="H631" s="490"/>
    </row>
    <row r="632" spans="1:8" ht="12" customHeight="1">
      <c r="A632" s="509"/>
      <c r="B632" s="510" t="s">
        <v>147</v>
      </c>
      <c r="C632" s="622"/>
      <c r="D632" s="622"/>
      <c r="E632" s="789"/>
      <c r="F632" s="606"/>
      <c r="G632" s="490"/>
      <c r="H632" s="490"/>
    </row>
    <row r="633" spans="1:8" ht="12" customHeight="1">
      <c r="A633" s="509"/>
      <c r="B633" s="220" t="s">
        <v>401</v>
      </c>
      <c r="C633" s="622"/>
      <c r="D633" s="622"/>
      <c r="E633" s="789"/>
      <c r="F633" s="606"/>
      <c r="G633" s="490"/>
      <c r="H633" s="490"/>
    </row>
    <row r="634" spans="1:8" ht="12" customHeight="1">
      <c r="A634" s="509"/>
      <c r="B634" s="511" t="s">
        <v>383</v>
      </c>
      <c r="C634" s="622"/>
      <c r="D634" s="622">
        <v>1500</v>
      </c>
      <c r="E634" s="789"/>
      <c r="F634" s="809"/>
      <c r="G634" s="490"/>
      <c r="H634" s="490"/>
    </row>
    <row r="635" spans="1:8" ht="12" customHeight="1">
      <c r="A635" s="509"/>
      <c r="B635" s="412" t="s">
        <v>154</v>
      </c>
      <c r="C635" s="622"/>
      <c r="D635" s="622"/>
      <c r="E635" s="789"/>
      <c r="F635" s="606"/>
      <c r="G635" s="490"/>
      <c r="H635" s="490"/>
    </row>
    <row r="636" spans="1:8" ht="12" customHeight="1">
      <c r="A636" s="509"/>
      <c r="B636" s="412" t="s">
        <v>393</v>
      </c>
      <c r="C636" s="506"/>
      <c r="D636" s="506"/>
      <c r="E636" s="789"/>
      <c r="F636" s="606"/>
      <c r="G636" s="490"/>
      <c r="H636" s="490"/>
    </row>
    <row r="637" spans="1:8" ht="12" customHeight="1" thickBot="1">
      <c r="A637" s="509"/>
      <c r="B637" s="586" t="s">
        <v>107</v>
      </c>
      <c r="C637" s="624"/>
      <c r="D637" s="624"/>
      <c r="E637" s="791"/>
      <c r="F637" s="627"/>
      <c r="G637" s="490"/>
      <c r="H637" s="490"/>
    </row>
    <row r="638" spans="1:8" ht="12" customHeight="1" thickBot="1">
      <c r="A638" s="521"/>
      <c r="B638" s="590" t="s">
        <v>187</v>
      </c>
      <c r="C638" s="516">
        <f>SUM(C632:C637)</f>
        <v>0</v>
      </c>
      <c r="D638" s="516">
        <f>SUM(D634:D637)</f>
        <v>1500</v>
      </c>
      <c r="E638" s="806"/>
      <c r="F638" s="610"/>
      <c r="G638" s="490"/>
      <c r="H638" s="490"/>
    </row>
    <row r="639" spans="1:8" ht="12" customHeight="1">
      <c r="A639" s="88">
        <v>3362</v>
      </c>
      <c r="B639" s="276" t="s">
        <v>891</v>
      </c>
      <c r="C639" s="506"/>
      <c r="D639" s="506"/>
      <c r="E639" s="789"/>
      <c r="F639" s="606"/>
      <c r="G639" s="490"/>
      <c r="H639" s="490"/>
    </row>
    <row r="640" spans="1:8" ht="12" customHeight="1">
      <c r="A640" s="509"/>
      <c r="B640" s="510" t="s">
        <v>147</v>
      </c>
      <c r="C640" s="622"/>
      <c r="D640" s="622"/>
      <c r="E640" s="789"/>
      <c r="F640" s="606"/>
      <c r="G640" s="490"/>
      <c r="H640" s="490"/>
    </row>
    <row r="641" spans="1:8" ht="12" customHeight="1">
      <c r="A641" s="509"/>
      <c r="B641" s="220" t="s">
        <v>401</v>
      </c>
      <c r="C641" s="622"/>
      <c r="D641" s="622"/>
      <c r="E641" s="789"/>
      <c r="F641" s="606"/>
      <c r="G641" s="490"/>
      <c r="H641" s="490"/>
    </row>
    <row r="642" spans="1:8" ht="12" customHeight="1">
      <c r="A642" s="509"/>
      <c r="B642" s="511" t="s">
        <v>383</v>
      </c>
      <c r="C642" s="622"/>
      <c r="D642" s="622">
        <v>3000</v>
      </c>
      <c r="E642" s="789"/>
      <c r="F642" s="809"/>
      <c r="G642" s="490"/>
      <c r="H642" s="490"/>
    </row>
    <row r="643" spans="1:8" ht="12" customHeight="1">
      <c r="A643" s="509"/>
      <c r="B643" s="412" t="s">
        <v>154</v>
      </c>
      <c r="C643" s="622"/>
      <c r="D643" s="622"/>
      <c r="E643" s="789"/>
      <c r="F643" s="606"/>
      <c r="G643" s="490"/>
      <c r="H643" s="490"/>
    </row>
    <row r="644" spans="1:8" ht="12" customHeight="1">
      <c r="A644" s="509"/>
      <c r="B644" s="412" t="s">
        <v>393</v>
      </c>
      <c r="C644" s="506"/>
      <c r="D644" s="506"/>
      <c r="E644" s="789"/>
      <c r="F644" s="606"/>
      <c r="G644" s="490"/>
      <c r="H644" s="490"/>
    </row>
    <row r="645" spans="1:8" ht="12" customHeight="1" thickBot="1">
      <c r="A645" s="509"/>
      <c r="B645" s="586" t="s">
        <v>107</v>
      </c>
      <c r="C645" s="624"/>
      <c r="D645" s="624"/>
      <c r="E645" s="791"/>
      <c r="F645" s="627"/>
      <c r="G645" s="490"/>
      <c r="H645" s="490"/>
    </row>
    <row r="646" spans="1:8" ht="12" customHeight="1" thickBot="1">
      <c r="A646" s="521"/>
      <c r="B646" s="590" t="s">
        <v>187</v>
      </c>
      <c r="C646" s="516">
        <f>SUM(C640:C645)</f>
        <v>0</v>
      </c>
      <c r="D646" s="516">
        <f>SUM(D642:D645)</f>
        <v>3000</v>
      </c>
      <c r="E646" s="806"/>
      <c r="F646" s="610"/>
      <c r="G646" s="490"/>
      <c r="H646" s="490"/>
    </row>
    <row r="647" spans="1:8" ht="12" customHeight="1" thickBot="1">
      <c r="A647" s="620">
        <v>3400</v>
      </c>
      <c r="B647" s="633" t="s">
        <v>114</v>
      </c>
      <c r="C647" s="516">
        <f>SUM(C648+C697)</f>
        <v>187008</v>
      </c>
      <c r="D647" s="516">
        <f>SUM(D648+D697)</f>
        <v>172205</v>
      </c>
      <c r="E647" s="792">
        <f>SUM(D647/C647)</f>
        <v>0.9208429585900069</v>
      </c>
      <c r="F647" s="610"/>
      <c r="G647" s="490"/>
      <c r="H647" s="490"/>
    </row>
    <row r="648" spans="1:8" ht="12" customHeight="1">
      <c r="A648" s="88">
        <v>3410</v>
      </c>
      <c r="B648" s="528" t="s">
        <v>115</v>
      </c>
      <c r="C648" s="506">
        <f>SUM(C656+C664+C672+C680+C688+C696)</f>
        <v>47000</v>
      </c>
      <c r="D648" s="506">
        <f>SUM(D656+D664+D672+D680+D688+D696)</f>
        <v>49335</v>
      </c>
      <c r="E648" s="571">
        <f>SUM(D648/C648)</f>
        <v>1.0496808510638298</v>
      </c>
      <c r="F648" s="605"/>
      <c r="G648" s="490"/>
      <c r="H648" s="490"/>
    </row>
    <row r="649" spans="1:8" ht="12" customHeight="1">
      <c r="A649" s="88">
        <v>3411</v>
      </c>
      <c r="B649" s="528" t="s">
        <v>184</v>
      </c>
      <c r="C649" s="506"/>
      <c r="D649" s="506"/>
      <c r="E649" s="789"/>
      <c r="F649" s="606"/>
      <c r="G649" s="490"/>
      <c r="H649" s="490"/>
    </row>
    <row r="650" spans="1:8" ht="12" customHeight="1">
      <c r="A650" s="509"/>
      <c r="B650" s="510" t="s">
        <v>147</v>
      </c>
      <c r="C650" s="411"/>
      <c r="D650" s="411"/>
      <c r="E650" s="789"/>
      <c r="F650" s="809"/>
      <c r="G650" s="490"/>
      <c r="H650" s="490"/>
    </row>
    <row r="651" spans="1:8" ht="12" customHeight="1">
      <c r="A651" s="509"/>
      <c r="B651" s="220" t="s">
        <v>401</v>
      </c>
      <c r="C651" s="411"/>
      <c r="D651" s="411"/>
      <c r="E651" s="789"/>
      <c r="F651" s="606"/>
      <c r="G651" s="490"/>
      <c r="H651" s="490"/>
    </row>
    <row r="652" spans="1:8" ht="12" customHeight="1">
      <c r="A652" s="509"/>
      <c r="B652" s="511" t="s">
        <v>383</v>
      </c>
      <c r="C652" s="411"/>
      <c r="D652" s="411"/>
      <c r="E652" s="789"/>
      <c r="F652" s="606"/>
      <c r="G652" s="490"/>
      <c r="H652" s="490"/>
    </row>
    <row r="653" spans="1:8" ht="12" customHeight="1">
      <c r="A653" s="509"/>
      <c r="B653" s="412" t="s">
        <v>154</v>
      </c>
      <c r="C653" s="411"/>
      <c r="D653" s="411"/>
      <c r="E653" s="789"/>
      <c r="F653" s="606"/>
      <c r="G653" s="490"/>
      <c r="H653" s="490"/>
    </row>
    <row r="654" spans="1:8" ht="12" customHeight="1">
      <c r="A654" s="509"/>
      <c r="B654" s="412" t="s">
        <v>393</v>
      </c>
      <c r="C654" s="622">
        <v>5000</v>
      </c>
      <c r="D654" s="622">
        <v>5000</v>
      </c>
      <c r="E654" s="789">
        <f>SUM(D654/C654)</f>
        <v>1</v>
      </c>
      <c r="F654" s="606"/>
      <c r="G654" s="490"/>
      <c r="H654" s="490"/>
    </row>
    <row r="655" spans="1:8" ht="12" customHeight="1" thickBot="1">
      <c r="A655" s="509"/>
      <c r="B655" s="586" t="s">
        <v>107</v>
      </c>
      <c r="C655" s="514"/>
      <c r="D655" s="514"/>
      <c r="E655" s="791"/>
      <c r="F655" s="662"/>
      <c r="G655" s="490"/>
      <c r="H655" s="490"/>
    </row>
    <row r="656" spans="1:8" ht="12" customHeight="1" thickBot="1">
      <c r="A656" s="521"/>
      <c r="B656" s="590" t="s">
        <v>187</v>
      </c>
      <c r="C656" s="516">
        <f>SUM(C650:C655)</f>
        <v>5000</v>
      </c>
      <c r="D656" s="516">
        <f>SUM(D650:D655)</f>
        <v>5000</v>
      </c>
      <c r="E656" s="790">
        <f>SUM(D656/C656)</f>
        <v>1</v>
      </c>
      <c r="F656" s="663"/>
      <c r="G656" s="490"/>
      <c r="H656" s="490"/>
    </row>
    <row r="657" spans="1:6" s="566" customFormat="1" ht="12" customHeight="1">
      <c r="A657" s="88">
        <v>3412</v>
      </c>
      <c r="B657" s="276" t="s">
        <v>192</v>
      </c>
      <c r="C657" s="506"/>
      <c r="D657" s="506"/>
      <c r="E657" s="789"/>
      <c r="F657" s="568"/>
    </row>
    <row r="658" spans="1:8" ht="12" customHeight="1">
      <c r="A658" s="509"/>
      <c r="B658" s="510" t="s">
        <v>147</v>
      </c>
      <c r="C658" s="411">
        <v>400</v>
      </c>
      <c r="D658" s="411">
        <v>2500</v>
      </c>
      <c r="E658" s="789">
        <f>SUM(D658/C658)</f>
        <v>6.25</v>
      </c>
      <c r="F658" s="606"/>
      <c r="G658" s="490"/>
      <c r="H658" s="490"/>
    </row>
    <row r="659" spans="1:8" ht="12" customHeight="1">
      <c r="A659" s="509"/>
      <c r="B659" s="220" t="s">
        <v>401</v>
      </c>
      <c r="C659" s="411">
        <v>170</v>
      </c>
      <c r="D659" s="411">
        <v>700</v>
      </c>
      <c r="E659" s="789">
        <f>SUM(D659/C659)</f>
        <v>4.117647058823529</v>
      </c>
      <c r="F659" s="809"/>
      <c r="G659" s="490"/>
      <c r="H659" s="490"/>
    </row>
    <row r="660" spans="1:8" ht="12" customHeight="1">
      <c r="A660" s="509"/>
      <c r="B660" s="511" t="s">
        <v>383</v>
      </c>
      <c r="C660" s="622">
        <v>2930</v>
      </c>
      <c r="D660" s="622">
        <v>3135</v>
      </c>
      <c r="E660" s="789">
        <f>SUM(D660/C660)</f>
        <v>1.0699658703071673</v>
      </c>
      <c r="F660" s="606"/>
      <c r="G660" s="490"/>
      <c r="H660" s="490"/>
    </row>
    <row r="661" spans="1:8" ht="12" customHeight="1">
      <c r="A661" s="509"/>
      <c r="B661" s="412" t="s">
        <v>154</v>
      </c>
      <c r="C661" s="622"/>
      <c r="D661" s="622"/>
      <c r="E661" s="789"/>
      <c r="F661" s="606"/>
      <c r="G661" s="490"/>
      <c r="H661" s="490"/>
    </row>
    <row r="662" spans="1:8" ht="11.25">
      <c r="A662" s="509"/>
      <c r="B662" s="412" t="s">
        <v>393</v>
      </c>
      <c r="C662" s="411"/>
      <c r="D662" s="411"/>
      <c r="E662" s="789"/>
      <c r="F662" s="607"/>
      <c r="G662" s="490"/>
      <c r="H662" s="490"/>
    </row>
    <row r="663" spans="1:8" ht="12" thickBot="1">
      <c r="A663" s="509"/>
      <c r="B663" s="637" t="s">
        <v>340</v>
      </c>
      <c r="C663" s="514"/>
      <c r="D663" s="514"/>
      <c r="E663" s="791"/>
      <c r="F663" s="608"/>
      <c r="G663" s="490"/>
      <c r="H663" s="490"/>
    </row>
    <row r="664" spans="1:8" ht="12" customHeight="1" thickBot="1">
      <c r="A664" s="521"/>
      <c r="B664" s="590" t="s">
        <v>187</v>
      </c>
      <c r="C664" s="516">
        <f>SUM(C658:C663)</f>
        <v>3500</v>
      </c>
      <c r="D664" s="516">
        <f>SUM(D658:D663)</f>
        <v>6335</v>
      </c>
      <c r="E664" s="792">
        <f>SUM(D664/C664)</f>
        <v>1.81</v>
      </c>
      <c r="F664" s="653"/>
      <c r="G664" s="490"/>
      <c r="H664" s="490"/>
    </row>
    <row r="665" spans="1:8" ht="12" customHeight="1">
      <c r="A665" s="88">
        <v>3413</v>
      </c>
      <c r="B665" s="617" t="s">
        <v>193</v>
      </c>
      <c r="C665" s="506"/>
      <c r="D665" s="506"/>
      <c r="E665" s="789"/>
      <c r="F665" s="568"/>
      <c r="G665" s="490"/>
      <c r="H665" s="490"/>
    </row>
    <row r="666" spans="1:8" ht="12" customHeight="1">
      <c r="A666" s="509"/>
      <c r="B666" s="510" t="s">
        <v>147</v>
      </c>
      <c r="C666" s="411">
        <v>950</v>
      </c>
      <c r="D666" s="411">
        <v>800</v>
      </c>
      <c r="E666" s="789">
        <f>SUM(D666/C666)</f>
        <v>0.8421052631578947</v>
      </c>
      <c r="F666" s="606"/>
      <c r="G666" s="490"/>
      <c r="H666" s="490"/>
    </row>
    <row r="667" spans="1:8" ht="12" customHeight="1">
      <c r="A667" s="509"/>
      <c r="B667" s="220" t="s">
        <v>401</v>
      </c>
      <c r="C667" s="411">
        <v>250</v>
      </c>
      <c r="D667" s="411">
        <v>200</v>
      </c>
      <c r="E667" s="789">
        <f>SUM(D667/C667)</f>
        <v>0.8</v>
      </c>
      <c r="F667" s="809"/>
      <c r="G667" s="490"/>
      <c r="H667" s="490"/>
    </row>
    <row r="668" spans="1:8" ht="12" customHeight="1">
      <c r="A668" s="509"/>
      <c r="B668" s="511" t="s">
        <v>383</v>
      </c>
      <c r="C668" s="622">
        <v>6800</v>
      </c>
      <c r="D668" s="622">
        <v>4000</v>
      </c>
      <c r="E668" s="789">
        <f>SUM(D668/C668)</f>
        <v>0.5882352941176471</v>
      </c>
      <c r="F668" s="606"/>
      <c r="G668" s="490"/>
      <c r="H668" s="490"/>
    </row>
    <row r="669" spans="1:8" ht="12" customHeight="1">
      <c r="A669" s="509"/>
      <c r="B669" s="412" t="s">
        <v>154</v>
      </c>
      <c r="C669" s="622"/>
      <c r="D669" s="622"/>
      <c r="E669" s="789"/>
      <c r="F669" s="606"/>
      <c r="G669" s="490"/>
      <c r="H669" s="490"/>
    </row>
    <row r="670" spans="1:8" ht="12" customHeight="1">
      <c r="A670" s="509"/>
      <c r="B670" s="412" t="s">
        <v>393</v>
      </c>
      <c r="C670" s="411">
        <v>4500</v>
      </c>
      <c r="D670" s="411">
        <v>7000</v>
      </c>
      <c r="E670" s="789">
        <f>SUM(D670/C670)</f>
        <v>1.5555555555555556</v>
      </c>
      <c r="F670" s="606"/>
      <c r="G670" s="490"/>
      <c r="H670" s="490"/>
    </row>
    <row r="671" spans="1:8" ht="12" customHeight="1" thickBot="1">
      <c r="A671" s="509"/>
      <c r="B671" s="586" t="s">
        <v>107</v>
      </c>
      <c r="C671" s="514"/>
      <c r="D671" s="514"/>
      <c r="E671" s="791"/>
      <c r="F671" s="627"/>
      <c r="G671" s="490"/>
      <c r="H671" s="490"/>
    </row>
    <row r="672" spans="1:8" ht="12" customHeight="1" thickBot="1">
      <c r="A672" s="521"/>
      <c r="B672" s="590" t="s">
        <v>187</v>
      </c>
      <c r="C672" s="516">
        <f>SUM(C666:C671)</f>
        <v>12500</v>
      </c>
      <c r="D672" s="516">
        <f>SUM(D666:D671)</f>
        <v>12000</v>
      </c>
      <c r="E672" s="792">
        <f>SUM(D672/C672)</f>
        <v>0.96</v>
      </c>
      <c r="F672" s="653"/>
      <c r="G672" s="490"/>
      <c r="H672" s="490"/>
    </row>
    <row r="673" spans="1:8" ht="12" customHeight="1">
      <c r="A673" s="88">
        <v>3414</v>
      </c>
      <c r="B673" s="617" t="s">
        <v>98</v>
      </c>
      <c r="C673" s="506"/>
      <c r="D673" s="506"/>
      <c r="E673" s="789"/>
      <c r="F673" s="568"/>
      <c r="G673" s="490"/>
      <c r="H673" s="490"/>
    </row>
    <row r="674" spans="1:8" ht="12" customHeight="1">
      <c r="A674" s="509"/>
      <c r="B674" s="510" t="s">
        <v>147</v>
      </c>
      <c r="C674" s="411"/>
      <c r="D674" s="411"/>
      <c r="E674" s="789"/>
      <c r="F674" s="606"/>
      <c r="G674" s="490"/>
      <c r="H674" s="490"/>
    </row>
    <row r="675" spans="1:8" ht="12" customHeight="1">
      <c r="A675" s="509"/>
      <c r="B675" s="220" t="s">
        <v>401</v>
      </c>
      <c r="C675" s="411"/>
      <c r="D675" s="411"/>
      <c r="E675" s="789"/>
      <c r="F675" s="809"/>
      <c r="G675" s="490"/>
      <c r="H675" s="490"/>
    </row>
    <row r="676" spans="1:8" ht="12" customHeight="1">
      <c r="A676" s="509"/>
      <c r="B676" s="511" t="s">
        <v>383</v>
      </c>
      <c r="C676" s="622"/>
      <c r="D676" s="622"/>
      <c r="E676" s="789"/>
      <c r="F676" s="606"/>
      <c r="G676" s="490"/>
      <c r="H676" s="490"/>
    </row>
    <row r="677" spans="1:8" ht="12" customHeight="1">
      <c r="A677" s="509"/>
      <c r="B677" s="412" t="s">
        <v>154</v>
      </c>
      <c r="C677" s="622"/>
      <c r="D677" s="622"/>
      <c r="E677" s="789"/>
      <c r="F677" s="606"/>
      <c r="G677" s="490"/>
      <c r="H677" s="490"/>
    </row>
    <row r="678" spans="1:8" ht="12" customHeight="1">
      <c r="A678" s="509"/>
      <c r="B678" s="412" t="s">
        <v>393</v>
      </c>
      <c r="C678" s="411">
        <v>3000</v>
      </c>
      <c r="D678" s="411">
        <v>3000</v>
      </c>
      <c r="E678" s="789">
        <f>SUM(D678/C678)</f>
        <v>1</v>
      </c>
      <c r="F678" s="606"/>
      <c r="G678" s="490"/>
      <c r="H678" s="490"/>
    </row>
    <row r="679" spans="1:8" ht="12" customHeight="1" thickBot="1">
      <c r="A679" s="509"/>
      <c r="B679" s="586" t="s">
        <v>107</v>
      </c>
      <c r="C679" s="514"/>
      <c r="D679" s="514"/>
      <c r="E679" s="791"/>
      <c r="F679" s="627"/>
      <c r="G679" s="490"/>
      <c r="H679" s="490"/>
    </row>
    <row r="680" spans="1:8" ht="12" customHeight="1" thickBot="1">
      <c r="A680" s="521"/>
      <c r="B680" s="590" t="s">
        <v>187</v>
      </c>
      <c r="C680" s="516">
        <f>SUM(C674:C679)</f>
        <v>3000</v>
      </c>
      <c r="D680" s="516">
        <f>SUM(D674:D679)</f>
        <v>3000</v>
      </c>
      <c r="E680" s="790">
        <f>SUM(D680/C680)</f>
        <v>1</v>
      </c>
      <c r="F680" s="653"/>
      <c r="G680" s="490"/>
      <c r="H680" s="490"/>
    </row>
    <row r="681" spans="1:8" ht="12" customHeight="1">
      <c r="A681" s="88">
        <v>3415</v>
      </c>
      <c r="B681" s="617" t="s">
        <v>61</v>
      </c>
      <c r="C681" s="506"/>
      <c r="D681" s="506"/>
      <c r="E681" s="789"/>
      <c r="F681" s="568" t="s">
        <v>6</v>
      </c>
      <c r="G681" s="490"/>
      <c r="H681" s="490"/>
    </row>
    <row r="682" spans="1:8" ht="12" customHeight="1">
      <c r="A682" s="509"/>
      <c r="B682" s="510" t="s">
        <v>147</v>
      </c>
      <c r="C682" s="411"/>
      <c r="D682" s="411"/>
      <c r="E682" s="789"/>
      <c r="F682" s="606"/>
      <c r="G682" s="490"/>
      <c r="H682" s="490"/>
    </row>
    <row r="683" spans="1:8" ht="12" customHeight="1">
      <c r="A683" s="509"/>
      <c r="B683" s="220" t="s">
        <v>401</v>
      </c>
      <c r="C683" s="411"/>
      <c r="D683" s="411"/>
      <c r="E683" s="789"/>
      <c r="F683" s="606"/>
      <c r="G683" s="490"/>
      <c r="H683" s="490"/>
    </row>
    <row r="684" spans="1:8" ht="12" customHeight="1">
      <c r="A684" s="509"/>
      <c r="B684" s="511" t="s">
        <v>383</v>
      </c>
      <c r="C684" s="411"/>
      <c r="D684" s="411"/>
      <c r="E684" s="789"/>
      <c r="F684" s="809"/>
      <c r="G684" s="490"/>
      <c r="H684" s="490"/>
    </row>
    <row r="685" spans="1:8" ht="12" customHeight="1">
      <c r="A685" s="509"/>
      <c r="B685" s="412" t="s">
        <v>154</v>
      </c>
      <c r="C685" s="411"/>
      <c r="D685" s="411"/>
      <c r="E685" s="789"/>
      <c r="F685" s="606"/>
      <c r="G685" s="490"/>
      <c r="H685" s="490"/>
    </row>
    <row r="686" spans="1:8" ht="12" customHeight="1">
      <c r="A686" s="509"/>
      <c r="B686" s="412" t="s">
        <v>393</v>
      </c>
      <c r="C686" s="411">
        <v>3000</v>
      </c>
      <c r="D686" s="411">
        <v>3000</v>
      </c>
      <c r="E686" s="789">
        <f>SUM(D686/C686)</f>
        <v>1</v>
      </c>
      <c r="F686" s="606"/>
      <c r="G686" s="490"/>
      <c r="H686" s="490"/>
    </row>
    <row r="687" spans="1:8" ht="12" customHeight="1" thickBot="1">
      <c r="A687" s="509"/>
      <c r="B687" s="586" t="s">
        <v>107</v>
      </c>
      <c r="C687" s="514"/>
      <c r="D687" s="635"/>
      <c r="E687" s="791"/>
      <c r="F687" s="627"/>
      <c r="G687" s="490"/>
      <c r="H687" s="490"/>
    </row>
    <row r="688" spans="1:8" ht="12" customHeight="1" thickBot="1">
      <c r="A688" s="521"/>
      <c r="B688" s="590" t="s">
        <v>187</v>
      </c>
      <c r="C688" s="516">
        <f>SUM(C682:C687)</f>
        <v>3000</v>
      </c>
      <c r="D688" s="516">
        <f>SUM(D682:D687)</f>
        <v>3000</v>
      </c>
      <c r="E688" s="790">
        <f>SUM(D688/C688)</f>
        <v>1</v>
      </c>
      <c r="F688" s="653"/>
      <c r="G688" s="490"/>
      <c r="H688" s="490"/>
    </row>
    <row r="689" spans="1:8" ht="12" customHeight="1">
      <c r="A689" s="88">
        <v>3416</v>
      </c>
      <c r="B689" s="617" t="s">
        <v>236</v>
      </c>
      <c r="C689" s="506"/>
      <c r="D689" s="506"/>
      <c r="E689" s="789"/>
      <c r="F689" s="568" t="s">
        <v>6</v>
      </c>
      <c r="G689" s="490"/>
      <c r="H689" s="490"/>
    </row>
    <row r="690" spans="1:8" ht="12" customHeight="1">
      <c r="A690" s="509"/>
      <c r="B690" s="510" t="s">
        <v>147</v>
      </c>
      <c r="C690" s="411"/>
      <c r="D690" s="411"/>
      <c r="E690" s="789"/>
      <c r="F690" s="606"/>
      <c r="G690" s="490"/>
      <c r="H690" s="490"/>
    </row>
    <row r="691" spans="1:8" ht="12" customHeight="1">
      <c r="A691" s="509"/>
      <c r="B691" s="220" t="s">
        <v>401</v>
      </c>
      <c r="C691" s="411"/>
      <c r="D691" s="411"/>
      <c r="E691" s="789"/>
      <c r="F691" s="606"/>
      <c r="G691" s="490"/>
      <c r="H691" s="490"/>
    </row>
    <row r="692" spans="1:8" ht="12" customHeight="1">
      <c r="A692" s="509"/>
      <c r="B692" s="511" t="s">
        <v>383</v>
      </c>
      <c r="C692" s="411"/>
      <c r="D692" s="411"/>
      <c r="E692" s="789"/>
      <c r="F692" s="809"/>
      <c r="G692" s="490"/>
      <c r="H692" s="490"/>
    </row>
    <row r="693" spans="1:8" ht="12" customHeight="1">
      <c r="A693" s="509"/>
      <c r="B693" s="412" t="s">
        <v>154</v>
      </c>
      <c r="C693" s="411"/>
      <c r="D693" s="411"/>
      <c r="E693" s="789"/>
      <c r="F693" s="606"/>
      <c r="G693" s="490"/>
      <c r="H693" s="490"/>
    </row>
    <row r="694" spans="1:8" ht="12" customHeight="1">
      <c r="A694" s="509"/>
      <c r="B694" s="412" t="s">
        <v>393</v>
      </c>
      <c r="C694" s="411">
        <v>20000</v>
      </c>
      <c r="D694" s="411">
        <v>20000</v>
      </c>
      <c r="E694" s="789">
        <f>SUM(D694/C694)</f>
        <v>1</v>
      </c>
      <c r="F694" s="808"/>
      <c r="G694" s="490"/>
      <c r="H694" s="490"/>
    </row>
    <row r="695" spans="1:8" ht="12" customHeight="1" thickBot="1">
      <c r="A695" s="509"/>
      <c r="B695" s="586" t="s">
        <v>107</v>
      </c>
      <c r="C695" s="514"/>
      <c r="D695" s="514"/>
      <c r="E695" s="791"/>
      <c r="F695" s="810"/>
      <c r="G695" s="490"/>
      <c r="H695" s="490"/>
    </row>
    <row r="696" spans="1:8" ht="12" customHeight="1" thickBot="1">
      <c r="A696" s="521"/>
      <c r="B696" s="590" t="s">
        <v>187</v>
      </c>
      <c r="C696" s="516">
        <f>SUM(C690:C695)</f>
        <v>20000</v>
      </c>
      <c r="D696" s="516">
        <f>SUM(D690:D695)</f>
        <v>20000</v>
      </c>
      <c r="E696" s="790">
        <f>SUM(D696/C696)</f>
        <v>1</v>
      </c>
      <c r="F696" s="653"/>
      <c r="G696" s="490"/>
      <c r="H696" s="490"/>
    </row>
    <row r="697" spans="1:8" ht="12" customHeight="1">
      <c r="A697" s="88">
        <v>3420</v>
      </c>
      <c r="B697" s="528" t="s">
        <v>208</v>
      </c>
      <c r="C697" s="506">
        <f>SUM(C705+C713+C721+C753+C729+C737+C745+C761+C769+C777+C785+C794+C802+C810)</f>
        <v>140008</v>
      </c>
      <c r="D697" s="506">
        <f>SUM(D705+D713+D721+D753+D729+D737+D745+D761+D769+D777+D785+D794+D802+D810)</f>
        <v>122870</v>
      </c>
      <c r="E697" s="789">
        <f>SUM(D697/C697)</f>
        <v>0.8775927089880579</v>
      </c>
      <c r="F697" s="568"/>
      <c r="G697" s="490"/>
      <c r="H697" s="490"/>
    </row>
    <row r="698" spans="1:8" ht="12" customHeight="1">
      <c r="A698" s="88">
        <v>3422</v>
      </c>
      <c r="B698" s="617" t="s">
        <v>195</v>
      </c>
      <c r="C698" s="506"/>
      <c r="D698" s="506"/>
      <c r="E698" s="789"/>
      <c r="F698" s="605"/>
      <c r="G698" s="490"/>
      <c r="H698" s="490"/>
    </row>
    <row r="699" spans="1:8" ht="12" customHeight="1">
      <c r="A699" s="509"/>
      <c r="B699" s="510" t="s">
        <v>147</v>
      </c>
      <c r="C699" s="411">
        <v>10800</v>
      </c>
      <c r="D699" s="411">
        <v>10800</v>
      </c>
      <c r="E699" s="789">
        <f>SUM(D699/C699)</f>
        <v>1</v>
      </c>
      <c r="F699" s="808"/>
      <c r="G699" s="490"/>
      <c r="H699" s="490"/>
    </row>
    <row r="700" spans="1:8" ht="12" customHeight="1">
      <c r="A700" s="509"/>
      <c r="B700" s="220" t="s">
        <v>401</v>
      </c>
      <c r="C700" s="411">
        <v>2800</v>
      </c>
      <c r="D700" s="411">
        <v>2800</v>
      </c>
      <c r="E700" s="789">
        <f>SUM(D700/C700)</f>
        <v>1</v>
      </c>
      <c r="F700" s="808"/>
      <c r="G700" s="490"/>
      <c r="H700" s="490"/>
    </row>
    <row r="701" spans="1:8" ht="12" customHeight="1">
      <c r="A701" s="509"/>
      <c r="B701" s="511" t="s">
        <v>383</v>
      </c>
      <c r="C701" s="411">
        <v>11400</v>
      </c>
      <c r="D701" s="411">
        <v>11400</v>
      </c>
      <c r="E701" s="789">
        <f>SUM(D701/C701)</f>
        <v>1</v>
      </c>
      <c r="F701" s="623"/>
      <c r="G701" s="490"/>
      <c r="H701" s="490"/>
    </row>
    <row r="702" spans="1:8" ht="12" customHeight="1">
      <c r="A702" s="509"/>
      <c r="B702" s="412" t="s">
        <v>154</v>
      </c>
      <c r="C702" s="411"/>
      <c r="D702" s="411"/>
      <c r="E702" s="789"/>
      <c r="F702" s="612"/>
      <c r="G702" s="490"/>
      <c r="H702" s="490"/>
    </row>
    <row r="703" spans="1:8" ht="12" customHeight="1">
      <c r="A703" s="509"/>
      <c r="B703" s="412" t="s">
        <v>393</v>
      </c>
      <c r="C703" s="411"/>
      <c r="D703" s="411"/>
      <c r="E703" s="789"/>
      <c r="F703" s="572"/>
      <c r="G703" s="490"/>
      <c r="H703" s="490"/>
    </row>
    <row r="704" spans="1:8" ht="12" customHeight="1" thickBot="1">
      <c r="A704" s="509"/>
      <c r="B704" s="586" t="s">
        <v>107</v>
      </c>
      <c r="C704" s="514"/>
      <c r="D704" s="514"/>
      <c r="E704" s="791"/>
      <c r="F704" s="627"/>
      <c r="G704" s="490"/>
      <c r="H704" s="490"/>
    </row>
    <row r="705" spans="1:8" ht="12" customHeight="1" thickBot="1">
      <c r="A705" s="521"/>
      <c r="B705" s="590" t="s">
        <v>187</v>
      </c>
      <c r="C705" s="516">
        <f>SUM(C699:C704)</f>
        <v>25000</v>
      </c>
      <c r="D705" s="516">
        <f>SUM(D699:D704)</f>
        <v>25000</v>
      </c>
      <c r="E705" s="790">
        <f>SUM(D705/C705)</f>
        <v>1</v>
      </c>
      <c r="F705" s="610"/>
      <c r="G705" s="490"/>
      <c r="H705" s="490"/>
    </row>
    <row r="706" spans="1:8" ht="12" customHeight="1">
      <c r="A706" s="88">
        <v>3423</v>
      </c>
      <c r="B706" s="617" t="s">
        <v>194</v>
      </c>
      <c r="C706" s="506"/>
      <c r="D706" s="506"/>
      <c r="E706" s="789"/>
      <c r="F706" s="606"/>
      <c r="G706" s="490"/>
      <c r="H706" s="490"/>
    </row>
    <row r="707" spans="1:8" ht="12" customHeight="1">
      <c r="A707" s="509"/>
      <c r="B707" s="510" t="s">
        <v>147</v>
      </c>
      <c r="C707" s="411">
        <v>2850</v>
      </c>
      <c r="D707" s="411">
        <v>2000</v>
      </c>
      <c r="E707" s="789">
        <f>SUM(D707/C707)</f>
        <v>0.7017543859649122</v>
      </c>
      <c r="F707" s="606"/>
      <c r="G707" s="490"/>
      <c r="H707" s="490"/>
    </row>
    <row r="708" spans="1:8" ht="12" customHeight="1">
      <c r="A708" s="509"/>
      <c r="B708" s="220" t="s">
        <v>401</v>
      </c>
      <c r="C708" s="411">
        <v>1300</v>
      </c>
      <c r="D708" s="411">
        <v>700</v>
      </c>
      <c r="E708" s="789">
        <f>SUM(D708/C708)</f>
        <v>0.5384615384615384</v>
      </c>
      <c r="F708" s="808"/>
      <c r="G708" s="490"/>
      <c r="H708" s="490"/>
    </row>
    <row r="709" spans="1:8" ht="12" customHeight="1">
      <c r="A709" s="509"/>
      <c r="B709" s="511" t="s">
        <v>383</v>
      </c>
      <c r="C709" s="411">
        <v>3850</v>
      </c>
      <c r="D709" s="411">
        <v>5300</v>
      </c>
      <c r="E709" s="789">
        <f>SUM(D709/C709)</f>
        <v>1.3766233766233766</v>
      </c>
      <c r="F709" s="808"/>
      <c r="G709" s="490"/>
      <c r="H709" s="490"/>
    </row>
    <row r="710" spans="1:8" ht="12" customHeight="1">
      <c r="A710" s="509"/>
      <c r="B710" s="412" t="s">
        <v>154</v>
      </c>
      <c r="C710" s="411"/>
      <c r="D710" s="411"/>
      <c r="E710" s="789"/>
      <c r="F710" s="606"/>
      <c r="G710" s="490"/>
      <c r="H710" s="490"/>
    </row>
    <row r="711" spans="1:8" ht="12" customHeight="1">
      <c r="A711" s="509"/>
      <c r="B711" s="412" t="s">
        <v>393</v>
      </c>
      <c r="C711" s="411">
        <v>2000</v>
      </c>
      <c r="D711" s="411">
        <v>2000</v>
      </c>
      <c r="E711" s="789">
        <f>SUM(D711/C711)</f>
        <v>1</v>
      </c>
      <c r="F711" s="606"/>
      <c r="G711" s="490"/>
      <c r="H711" s="490"/>
    </row>
    <row r="712" spans="1:8" ht="12" customHeight="1" thickBot="1">
      <c r="A712" s="509"/>
      <c r="B712" s="586" t="s">
        <v>107</v>
      </c>
      <c r="C712" s="514"/>
      <c r="D712" s="514"/>
      <c r="E712" s="791"/>
      <c r="F712" s="627"/>
      <c r="G712" s="490"/>
      <c r="H712" s="490"/>
    </row>
    <row r="713" spans="1:8" ht="12.75" customHeight="1" thickBot="1">
      <c r="A713" s="521"/>
      <c r="B713" s="590" t="s">
        <v>187</v>
      </c>
      <c r="C713" s="516">
        <f>SUM(C707:C712)</f>
        <v>10000</v>
      </c>
      <c r="D713" s="516">
        <f>SUM(D707:D712)</f>
        <v>10000</v>
      </c>
      <c r="E713" s="790">
        <f>SUM(D713/C713)</f>
        <v>1</v>
      </c>
      <c r="F713" s="610"/>
      <c r="G713" s="490"/>
      <c r="H713" s="490"/>
    </row>
    <row r="714" spans="1:8" ht="12.75" customHeight="1">
      <c r="A714" s="88">
        <v>3424</v>
      </c>
      <c r="B714" s="617" t="s">
        <v>399</v>
      </c>
      <c r="C714" s="506"/>
      <c r="D714" s="506"/>
      <c r="E714" s="789"/>
      <c r="F714" s="606"/>
      <c r="G714" s="490"/>
      <c r="H714" s="490"/>
    </row>
    <row r="715" spans="1:8" ht="12.75" customHeight="1">
      <c r="A715" s="509"/>
      <c r="B715" s="510" t="s">
        <v>147</v>
      </c>
      <c r="C715" s="411">
        <v>900</v>
      </c>
      <c r="D715" s="411"/>
      <c r="E715" s="789">
        <f>SUM(D715/C715)</f>
        <v>0</v>
      </c>
      <c r="F715" s="606"/>
      <c r="G715" s="490"/>
      <c r="H715" s="490"/>
    </row>
    <row r="716" spans="1:8" ht="12.75" customHeight="1">
      <c r="A716" s="509"/>
      <c r="B716" s="220" t="s">
        <v>401</v>
      </c>
      <c r="C716" s="411">
        <v>150</v>
      </c>
      <c r="D716" s="411"/>
      <c r="E716" s="789">
        <f>SUM(D716/C716)</f>
        <v>0</v>
      </c>
      <c r="F716" s="808"/>
      <c r="G716" s="490"/>
      <c r="H716" s="490"/>
    </row>
    <row r="717" spans="1:8" ht="12.75" customHeight="1">
      <c r="A717" s="509"/>
      <c r="B717" s="511" t="s">
        <v>383</v>
      </c>
      <c r="C717" s="411">
        <v>4720</v>
      </c>
      <c r="D717" s="411">
        <v>5770</v>
      </c>
      <c r="E717" s="789">
        <f>SUM(D717/C717)</f>
        <v>1.222457627118644</v>
      </c>
      <c r="F717" s="808"/>
      <c r="G717" s="490"/>
      <c r="H717" s="490"/>
    </row>
    <row r="718" spans="1:8" ht="12.75" customHeight="1">
      <c r="A718" s="509"/>
      <c r="B718" s="412" t="s">
        <v>154</v>
      </c>
      <c r="C718" s="411"/>
      <c r="D718" s="411"/>
      <c r="E718" s="789"/>
      <c r="F718" s="606"/>
      <c r="G718" s="490"/>
      <c r="H718" s="490"/>
    </row>
    <row r="719" spans="1:8" ht="12.75" customHeight="1">
      <c r="A719" s="509"/>
      <c r="B719" s="412" t="s">
        <v>393</v>
      </c>
      <c r="C719" s="411"/>
      <c r="D719" s="411"/>
      <c r="E719" s="789"/>
      <c r="F719" s="606"/>
      <c r="G719" s="490"/>
      <c r="H719" s="490"/>
    </row>
    <row r="720" spans="1:8" ht="12.75" customHeight="1" thickBot="1">
      <c r="A720" s="509"/>
      <c r="B720" s="586" t="s">
        <v>107</v>
      </c>
      <c r="C720" s="514"/>
      <c r="D720" s="514"/>
      <c r="E720" s="791"/>
      <c r="F720" s="627"/>
      <c r="G720" s="490"/>
      <c r="H720" s="490"/>
    </row>
    <row r="721" spans="1:8" ht="12.75" customHeight="1" thickBot="1">
      <c r="A721" s="521"/>
      <c r="B721" s="590" t="s">
        <v>187</v>
      </c>
      <c r="C721" s="516">
        <f>SUM(C715:C720)</f>
        <v>5770</v>
      </c>
      <c r="D721" s="516">
        <f>SUM(D715:D720)</f>
        <v>5770</v>
      </c>
      <c r="E721" s="790">
        <f>SUM(D721/C721)</f>
        <v>1</v>
      </c>
      <c r="F721" s="610"/>
      <c r="G721" s="490"/>
      <c r="H721" s="490"/>
    </row>
    <row r="722" spans="1:8" ht="12.75" customHeight="1">
      <c r="A722" s="604">
        <v>3425</v>
      </c>
      <c r="B722" s="575" t="s">
        <v>31</v>
      </c>
      <c r="C722" s="576"/>
      <c r="D722" s="576"/>
      <c r="E722" s="789"/>
      <c r="F722" s="630"/>
      <c r="G722" s="490"/>
      <c r="H722" s="490"/>
    </row>
    <row r="723" spans="1:8" ht="12.75" customHeight="1">
      <c r="A723" s="598"/>
      <c r="B723" s="579" t="s">
        <v>147</v>
      </c>
      <c r="C723" s="597"/>
      <c r="D723" s="597"/>
      <c r="E723" s="789"/>
      <c r="F723" s="630"/>
      <c r="G723" s="490"/>
      <c r="H723" s="490"/>
    </row>
    <row r="724" spans="1:8" ht="12.75" customHeight="1">
      <c r="A724" s="598"/>
      <c r="B724" s="582" t="s">
        <v>401</v>
      </c>
      <c r="C724" s="597"/>
      <c r="D724" s="597"/>
      <c r="E724" s="789"/>
      <c r="F724" s="808"/>
      <c r="G724" s="490"/>
      <c r="H724" s="490"/>
    </row>
    <row r="725" spans="1:8" ht="12.75" customHeight="1">
      <c r="A725" s="598"/>
      <c r="B725" s="583" t="s">
        <v>383</v>
      </c>
      <c r="C725" s="597">
        <v>4200</v>
      </c>
      <c r="D725" s="597">
        <v>4500</v>
      </c>
      <c r="E725" s="789">
        <f>SUM(D725/C725)</f>
        <v>1.0714285714285714</v>
      </c>
      <c r="F725" s="808"/>
      <c r="G725" s="490"/>
      <c r="H725" s="490"/>
    </row>
    <row r="726" spans="1:8" ht="12.75" customHeight="1">
      <c r="A726" s="598"/>
      <c r="B726" s="585" t="s">
        <v>154</v>
      </c>
      <c r="C726" s="597"/>
      <c r="D726" s="597"/>
      <c r="E726" s="789"/>
      <c r="F726" s="808"/>
      <c r="G726" s="490"/>
      <c r="H726" s="490"/>
    </row>
    <row r="727" spans="1:8" ht="12.75" customHeight="1">
      <c r="A727" s="598"/>
      <c r="B727" s="585" t="s">
        <v>393</v>
      </c>
      <c r="C727" s="597"/>
      <c r="D727" s="597"/>
      <c r="E727" s="789"/>
      <c r="F727" s="630"/>
      <c r="G727" s="490"/>
      <c r="H727" s="490"/>
    </row>
    <row r="728" spans="1:8" ht="12.75" customHeight="1" thickBot="1">
      <c r="A728" s="598"/>
      <c r="B728" s="586" t="s">
        <v>107</v>
      </c>
      <c r="C728" s="599"/>
      <c r="D728" s="599"/>
      <c r="E728" s="791"/>
      <c r="F728" s="664"/>
      <c r="G728" s="490"/>
      <c r="H728" s="490"/>
    </row>
    <row r="729" spans="1:8" ht="12.75" customHeight="1" thickBot="1">
      <c r="A729" s="601"/>
      <c r="B729" s="590" t="s">
        <v>187</v>
      </c>
      <c r="C729" s="602">
        <f>SUM(C723:C728)</f>
        <v>4200</v>
      </c>
      <c r="D729" s="602">
        <f>SUM(D723:D728)</f>
        <v>4500</v>
      </c>
      <c r="E729" s="790">
        <f>SUM(D729/C729)</f>
        <v>1.0714285714285714</v>
      </c>
      <c r="F729" s="665"/>
      <c r="G729" s="490"/>
      <c r="H729" s="490"/>
    </row>
    <row r="730" spans="1:8" ht="12.75" customHeight="1">
      <c r="A730" s="604">
        <v>3426</v>
      </c>
      <c r="B730" s="575" t="s">
        <v>490</v>
      </c>
      <c r="C730" s="576"/>
      <c r="D730" s="576"/>
      <c r="E730" s="789"/>
      <c r="F730" s="630"/>
      <c r="G730" s="490"/>
      <c r="H730" s="490"/>
    </row>
    <row r="731" spans="1:8" ht="12.75" customHeight="1">
      <c r="A731" s="598"/>
      <c r="B731" s="579" t="s">
        <v>147</v>
      </c>
      <c r="C731" s="597">
        <v>1500</v>
      </c>
      <c r="D731" s="597">
        <v>4500</v>
      </c>
      <c r="E731" s="789">
        <f>SUM(D731/C731)</f>
        <v>3</v>
      </c>
      <c r="F731" s="808"/>
      <c r="G731" s="490"/>
      <c r="H731" s="490"/>
    </row>
    <row r="732" spans="1:8" ht="12.75" customHeight="1">
      <c r="A732" s="598"/>
      <c r="B732" s="582" t="s">
        <v>401</v>
      </c>
      <c r="C732" s="597">
        <v>400</v>
      </c>
      <c r="D732" s="597">
        <v>1200</v>
      </c>
      <c r="E732" s="789">
        <f>SUM(D732/C732)</f>
        <v>3</v>
      </c>
      <c r="F732" s="808"/>
      <c r="G732" s="490"/>
      <c r="H732" s="490"/>
    </row>
    <row r="733" spans="1:8" ht="12.75" customHeight="1">
      <c r="A733" s="598"/>
      <c r="B733" s="583" t="s">
        <v>383</v>
      </c>
      <c r="C733" s="597">
        <v>56100</v>
      </c>
      <c r="D733" s="597">
        <v>35300</v>
      </c>
      <c r="E733" s="789">
        <f>SUM(D733/C733)</f>
        <v>0.6292335115864528</v>
      </c>
      <c r="F733" s="817"/>
      <c r="G733" s="490"/>
      <c r="H733" s="490"/>
    </row>
    <row r="734" spans="1:8" ht="12.75" customHeight="1">
      <c r="A734" s="598"/>
      <c r="B734" s="585" t="s">
        <v>154</v>
      </c>
      <c r="C734" s="597"/>
      <c r="D734" s="597"/>
      <c r="E734" s="789"/>
      <c r="F734" s="606"/>
      <c r="G734" s="490"/>
      <c r="H734" s="490"/>
    </row>
    <row r="735" spans="1:8" ht="12.75" customHeight="1">
      <c r="A735" s="598"/>
      <c r="B735" s="585" t="s">
        <v>393</v>
      </c>
      <c r="C735" s="597"/>
      <c r="D735" s="597"/>
      <c r="E735" s="789"/>
      <c r="F735" s="630"/>
      <c r="G735" s="490"/>
      <c r="H735" s="490"/>
    </row>
    <row r="736" spans="1:8" ht="12.75" customHeight="1" thickBot="1">
      <c r="A736" s="598"/>
      <c r="B736" s="586" t="s">
        <v>107</v>
      </c>
      <c r="C736" s="599"/>
      <c r="D736" s="599"/>
      <c r="E736" s="791"/>
      <c r="F736" s="666"/>
      <c r="G736" s="490"/>
      <c r="H736" s="490"/>
    </row>
    <row r="737" spans="1:8" ht="12.75" customHeight="1" thickBot="1">
      <c r="A737" s="601"/>
      <c r="B737" s="590" t="s">
        <v>187</v>
      </c>
      <c r="C737" s="602">
        <f>SUM(C731:C736)</f>
        <v>58000</v>
      </c>
      <c r="D737" s="602">
        <f>SUM(D731:D736)</f>
        <v>41000</v>
      </c>
      <c r="E737" s="790">
        <f>SUM(D737/C737)</f>
        <v>0.7068965517241379</v>
      </c>
      <c r="F737" s="665"/>
      <c r="G737" s="490"/>
      <c r="H737" s="490"/>
    </row>
    <row r="738" spans="1:8" ht="12.75" customHeight="1">
      <c r="A738" s="604">
        <v>3427</v>
      </c>
      <c r="B738" s="575" t="s">
        <v>32</v>
      </c>
      <c r="C738" s="576"/>
      <c r="D738" s="576"/>
      <c r="E738" s="789"/>
      <c r="F738" s="630"/>
      <c r="G738" s="490"/>
      <c r="H738" s="490"/>
    </row>
    <row r="739" spans="1:8" ht="12.75" customHeight="1">
      <c r="A739" s="598"/>
      <c r="B739" s="579" t="s">
        <v>147</v>
      </c>
      <c r="C739" s="597">
        <v>2900</v>
      </c>
      <c r="D739" s="597"/>
      <c r="E739" s="789">
        <f>SUM(D739/C739)</f>
        <v>0</v>
      </c>
      <c r="F739" s="630"/>
      <c r="G739" s="490"/>
      <c r="H739" s="490"/>
    </row>
    <row r="740" spans="1:8" ht="12.75" customHeight="1">
      <c r="A740" s="598"/>
      <c r="B740" s="582" t="s">
        <v>401</v>
      </c>
      <c r="C740" s="597">
        <v>780</v>
      </c>
      <c r="D740" s="597"/>
      <c r="E740" s="789">
        <f>SUM(D740/C740)</f>
        <v>0</v>
      </c>
      <c r="F740" s="808"/>
      <c r="G740" s="490"/>
      <c r="H740" s="490"/>
    </row>
    <row r="741" spans="1:8" ht="12.75" customHeight="1">
      <c r="A741" s="598"/>
      <c r="B741" s="583" t="s">
        <v>383</v>
      </c>
      <c r="C741" s="597">
        <v>10320</v>
      </c>
      <c r="D741" s="597">
        <v>14000</v>
      </c>
      <c r="E741" s="789">
        <f>SUM(D741/C741)</f>
        <v>1.3565891472868217</v>
      </c>
      <c r="F741" s="808"/>
      <c r="G741" s="490"/>
      <c r="H741" s="490"/>
    </row>
    <row r="742" spans="1:8" ht="12.75" customHeight="1">
      <c r="A742" s="598"/>
      <c r="B742" s="585" t="s">
        <v>154</v>
      </c>
      <c r="C742" s="597"/>
      <c r="D742" s="597"/>
      <c r="E742" s="789"/>
      <c r="F742" s="606"/>
      <c r="G742" s="490"/>
      <c r="H742" s="490"/>
    </row>
    <row r="743" spans="1:8" ht="12.75" customHeight="1">
      <c r="A743" s="598"/>
      <c r="B743" s="585" t="s">
        <v>393</v>
      </c>
      <c r="C743" s="597"/>
      <c r="D743" s="597"/>
      <c r="E743" s="789"/>
      <c r="F743" s="630"/>
      <c r="G743" s="490"/>
      <c r="H743" s="490"/>
    </row>
    <row r="744" spans="1:8" ht="12.75" customHeight="1" thickBot="1">
      <c r="A744" s="598"/>
      <c r="B744" s="586" t="s">
        <v>107</v>
      </c>
      <c r="C744" s="599"/>
      <c r="D744" s="599"/>
      <c r="E744" s="791"/>
      <c r="F744" s="664"/>
      <c r="G744" s="490"/>
      <c r="H744" s="490"/>
    </row>
    <row r="745" spans="1:8" ht="12.75" customHeight="1" thickBot="1">
      <c r="A745" s="601"/>
      <c r="B745" s="590" t="s">
        <v>187</v>
      </c>
      <c r="C745" s="602">
        <f>SUM(C739:C744)</f>
        <v>14000</v>
      </c>
      <c r="D745" s="602">
        <f>SUM(D739:D744)</f>
        <v>14000</v>
      </c>
      <c r="E745" s="790">
        <f>SUM(D745/C745)</f>
        <v>1</v>
      </c>
      <c r="F745" s="665"/>
      <c r="G745" s="490"/>
      <c r="H745" s="490"/>
    </row>
    <row r="746" spans="1:8" ht="12.75" customHeight="1">
      <c r="A746" s="88">
        <v>3428</v>
      </c>
      <c r="B746" s="617" t="s">
        <v>945</v>
      </c>
      <c r="C746" s="506"/>
      <c r="D746" s="506"/>
      <c r="E746" s="789"/>
      <c r="F746" s="606"/>
      <c r="G746" s="490"/>
      <c r="H746" s="490"/>
    </row>
    <row r="747" spans="1:8" ht="12.75" customHeight="1">
      <c r="A747" s="509"/>
      <c r="B747" s="510" t="s">
        <v>147</v>
      </c>
      <c r="C747" s="411"/>
      <c r="D747" s="411"/>
      <c r="E747" s="789"/>
      <c r="F747" s="606"/>
      <c r="G747" s="490"/>
      <c r="H747" s="490"/>
    </row>
    <row r="748" spans="1:8" ht="12.75" customHeight="1">
      <c r="A748" s="509"/>
      <c r="B748" s="220" t="s">
        <v>401</v>
      </c>
      <c r="C748" s="411"/>
      <c r="D748" s="411"/>
      <c r="E748" s="789"/>
      <c r="F748" s="606"/>
      <c r="G748" s="490"/>
      <c r="H748" s="490"/>
    </row>
    <row r="749" spans="1:8" ht="12.75" customHeight="1">
      <c r="A749" s="509"/>
      <c r="B749" s="511" t="s">
        <v>383</v>
      </c>
      <c r="C749" s="411">
        <v>2538</v>
      </c>
      <c r="D749" s="411">
        <v>3000</v>
      </c>
      <c r="E749" s="789">
        <f>SUM(D749/C749)</f>
        <v>1.1820330969267139</v>
      </c>
      <c r="F749" s="808"/>
      <c r="G749" s="490"/>
      <c r="H749" s="490"/>
    </row>
    <row r="750" spans="1:8" ht="12.75" customHeight="1">
      <c r="A750" s="509"/>
      <c r="B750" s="412" t="s">
        <v>154</v>
      </c>
      <c r="C750" s="411"/>
      <c r="D750" s="411"/>
      <c r="E750" s="789"/>
      <c r="F750" s="808"/>
      <c r="G750" s="490"/>
      <c r="H750" s="490"/>
    </row>
    <row r="751" spans="1:8" ht="12.75" customHeight="1">
      <c r="A751" s="509"/>
      <c r="B751" s="412" t="s">
        <v>393</v>
      </c>
      <c r="C751" s="411"/>
      <c r="D751" s="411"/>
      <c r="E751" s="789"/>
      <c r="F751" s="606"/>
      <c r="G751" s="490"/>
      <c r="H751" s="490"/>
    </row>
    <row r="752" spans="1:8" ht="12.75" customHeight="1" thickBot="1">
      <c r="A752" s="509"/>
      <c r="B752" s="586" t="s">
        <v>107</v>
      </c>
      <c r="C752" s="514"/>
      <c r="D752" s="514"/>
      <c r="E752" s="791"/>
      <c r="F752" s="627"/>
      <c r="G752" s="490"/>
      <c r="H752" s="490"/>
    </row>
    <row r="753" spans="1:8" ht="12.75" customHeight="1" thickBot="1">
      <c r="A753" s="521"/>
      <c r="B753" s="590" t="s">
        <v>187</v>
      </c>
      <c r="C753" s="516">
        <f>SUM(C747:C752)</f>
        <v>2538</v>
      </c>
      <c r="D753" s="516">
        <f>SUM(D747:D752)</f>
        <v>3000</v>
      </c>
      <c r="E753" s="790">
        <f>SUM(D753/C753)</f>
        <v>1.1820330969267139</v>
      </c>
      <c r="F753" s="610"/>
      <c r="G753" s="490"/>
      <c r="H753" s="490"/>
    </row>
    <row r="754" spans="1:8" ht="12.75" customHeight="1">
      <c r="A754" s="604">
        <v>3429</v>
      </c>
      <c r="B754" s="575" t="s">
        <v>13</v>
      </c>
      <c r="C754" s="576"/>
      <c r="D754" s="576"/>
      <c r="E754" s="789"/>
      <c r="F754" s="630"/>
      <c r="G754" s="490"/>
      <c r="H754" s="490"/>
    </row>
    <row r="755" spans="1:8" ht="12.75" customHeight="1">
      <c r="A755" s="598"/>
      <c r="B755" s="579" t="s">
        <v>147</v>
      </c>
      <c r="C755" s="597"/>
      <c r="D755" s="597"/>
      <c r="E755" s="789"/>
      <c r="F755" s="630"/>
      <c r="G755" s="490"/>
      <c r="H755" s="490"/>
    </row>
    <row r="756" spans="1:8" ht="12.75" customHeight="1">
      <c r="A756" s="598"/>
      <c r="B756" s="582" t="s">
        <v>401</v>
      </c>
      <c r="C756" s="597"/>
      <c r="D756" s="597"/>
      <c r="E756" s="789"/>
      <c r="F756" s="630"/>
      <c r="G756" s="490"/>
      <c r="H756" s="490"/>
    </row>
    <row r="757" spans="1:8" ht="12.75" customHeight="1">
      <c r="A757" s="598"/>
      <c r="B757" s="583" t="s">
        <v>383</v>
      </c>
      <c r="C757" s="597">
        <v>2500</v>
      </c>
      <c r="D757" s="597">
        <v>2000</v>
      </c>
      <c r="E757" s="789">
        <f>SUM(D757/C757)</f>
        <v>0.8</v>
      </c>
      <c r="F757" s="809"/>
      <c r="G757" s="490"/>
      <c r="H757" s="490"/>
    </row>
    <row r="758" spans="1:8" ht="12.75" customHeight="1">
      <c r="A758" s="598"/>
      <c r="B758" s="585" t="s">
        <v>154</v>
      </c>
      <c r="C758" s="597"/>
      <c r="D758" s="597"/>
      <c r="E758" s="789"/>
      <c r="F758" s="606"/>
      <c r="G758" s="490"/>
      <c r="H758" s="490"/>
    </row>
    <row r="759" spans="1:8" ht="12.75" customHeight="1">
      <c r="A759" s="598"/>
      <c r="B759" s="585" t="s">
        <v>393</v>
      </c>
      <c r="C759" s="597"/>
      <c r="D759" s="597"/>
      <c r="E759" s="789"/>
      <c r="F759" s="630"/>
      <c r="G759" s="490"/>
      <c r="H759" s="490"/>
    </row>
    <row r="760" spans="1:8" ht="12.75" customHeight="1" thickBot="1">
      <c r="A760" s="598"/>
      <c r="B760" s="586" t="s">
        <v>107</v>
      </c>
      <c r="C760" s="599"/>
      <c r="D760" s="599"/>
      <c r="E760" s="791"/>
      <c r="F760" s="664"/>
      <c r="G760" s="490"/>
      <c r="H760" s="490"/>
    </row>
    <row r="761" spans="1:8" ht="12.75" customHeight="1" thickBot="1">
      <c r="A761" s="601"/>
      <c r="B761" s="590" t="s">
        <v>187</v>
      </c>
      <c r="C761" s="602">
        <f>SUM(C755:C760)</f>
        <v>2500</v>
      </c>
      <c r="D761" s="602">
        <f>SUM(D755:D760)</f>
        <v>2000</v>
      </c>
      <c r="E761" s="792">
        <f>SUM(D761/C761)</f>
        <v>0.8</v>
      </c>
      <c r="F761" s="665"/>
      <c r="G761" s="490"/>
      <c r="H761" s="490"/>
    </row>
    <row r="762" spans="1:8" ht="12.75" customHeight="1">
      <c r="A762" s="604">
        <v>3430</v>
      </c>
      <c r="B762" s="575" t="s">
        <v>23</v>
      </c>
      <c r="C762" s="576"/>
      <c r="D762" s="576"/>
      <c r="E762" s="789"/>
      <c r="F762" s="630"/>
      <c r="G762" s="490"/>
      <c r="H762" s="490"/>
    </row>
    <row r="763" spans="1:8" ht="12.75" customHeight="1">
      <c r="A763" s="598"/>
      <c r="B763" s="579" t="s">
        <v>147</v>
      </c>
      <c r="C763" s="597"/>
      <c r="D763" s="597"/>
      <c r="E763" s="789"/>
      <c r="F763" s="630"/>
      <c r="G763" s="490"/>
      <c r="H763" s="490"/>
    </row>
    <row r="764" spans="1:8" ht="12.75" customHeight="1">
      <c r="A764" s="598"/>
      <c r="B764" s="582" t="s">
        <v>401</v>
      </c>
      <c r="C764" s="597"/>
      <c r="D764" s="597"/>
      <c r="E764" s="789"/>
      <c r="F764" s="630"/>
      <c r="G764" s="490"/>
      <c r="H764" s="490"/>
    </row>
    <row r="765" spans="1:8" ht="12.75" customHeight="1">
      <c r="A765" s="598"/>
      <c r="B765" s="583" t="s">
        <v>383</v>
      </c>
      <c r="C765" s="597">
        <v>500</v>
      </c>
      <c r="D765" s="597">
        <v>100</v>
      </c>
      <c r="E765" s="789">
        <f>SUM(D765/C765)</f>
        <v>0.2</v>
      </c>
      <c r="F765" s="809"/>
      <c r="G765" s="490"/>
      <c r="H765" s="490"/>
    </row>
    <row r="766" spans="1:8" ht="12.75" customHeight="1">
      <c r="A766" s="598"/>
      <c r="B766" s="585" t="s">
        <v>154</v>
      </c>
      <c r="C766" s="597"/>
      <c r="D766" s="597"/>
      <c r="E766" s="789"/>
      <c r="F766" s="606"/>
      <c r="G766" s="490"/>
      <c r="H766" s="490"/>
    </row>
    <row r="767" spans="1:8" ht="12.75" customHeight="1">
      <c r="A767" s="598"/>
      <c r="B767" s="585" t="s">
        <v>393</v>
      </c>
      <c r="C767" s="597"/>
      <c r="D767" s="597"/>
      <c r="E767" s="789"/>
      <c r="F767" s="630"/>
      <c r="G767" s="490"/>
      <c r="H767" s="490"/>
    </row>
    <row r="768" spans="1:8" ht="12.75" customHeight="1" thickBot="1">
      <c r="A768" s="598"/>
      <c r="B768" s="586" t="s">
        <v>107</v>
      </c>
      <c r="C768" s="599"/>
      <c r="D768" s="599"/>
      <c r="E768" s="791"/>
      <c r="F768" s="664"/>
      <c r="G768" s="490"/>
      <c r="H768" s="490"/>
    </row>
    <row r="769" spans="1:8" ht="12.75" customHeight="1" thickBot="1">
      <c r="A769" s="601"/>
      <c r="B769" s="590" t="s">
        <v>187</v>
      </c>
      <c r="C769" s="602">
        <f>SUM(C763:C768)</f>
        <v>500</v>
      </c>
      <c r="D769" s="602">
        <f>SUM(D763:D768)</f>
        <v>100</v>
      </c>
      <c r="E769" s="792">
        <f>SUM(D769/C769)</f>
        <v>0.2</v>
      </c>
      <c r="F769" s="665"/>
      <c r="G769" s="490"/>
      <c r="H769" s="490"/>
    </row>
    <row r="770" spans="1:8" ht="12.75" customHeight="1">
      <c r="A770" s="604">
        <v>3431</v>
      </c>
      <c r="B770" s="575" t="s">
        <v>234</v>
      </c>
      <c r="C770" s="576"/>
      <c r="D770" s="576"/>
      <c r="E770" s="789"/>
      <c r="F770" s="630"/>
      <c r="G770" s="490"/>
      <c r="H770" s="490"/>
    </row>
    <row r="771" spans="1:8" ht="12.75" customHeight="1">
      <c r="A771" s="598"/>
      <c r="B771" s="579" t="s">
        <v>147</v>
      </c>
      <c r="C771" s="597"/>
      <c r="D771" s="597"/>
      <c r="E771" s="789"/>
      <c r="F771" s="630"/>
      <c r="G771" s="490"/>
      <c r="H771" s="490"/>
    </row>
    <row r="772" spans="1:8" ht="12.75" customHeight="1">
      <c r="A772" s="598"/>
      <c r="B772" s="582" t="s">
        <v>401</v>
      </c>
      <c r="C772" s="597"/>
      <c r="D772" s="597"/>
      <c r="E772" s="789"/>
      <c r="F772" s="630"/>
      <c r="G772" s="490"/>
      <c r="H772" s="490"/>
    </row>
    <row r="773" spans="1:8" ht="12.75" customHeight="1">
      <c r="A773" s="598"/>
      <c r="B773" s="583" t="s">
        <v>383</v>
      </c>
      <c r="C773" s="597">
        <v>5000</v>
      </c>
      <c r="D773" s="597">
        <v>5000</v>
      </c>
      <c r="E773" s="789">
        <f>SUM(D773/C773)</f>
        <v>1</v>
      </c>
      <c r="F773" s="809"/>
      <c r="G773" s="490"/>
      <c r="H773" s="490"/>
    </row>
    <row r="774" spans="1:8" ht="12.75" customHeight="1">
      <c r="A774" s="598"/>
      <c r="B774" s="585" t="s">
        <v>154</v>
      </c>
      <c r="C774" s="597"/>
      <c r="D774" s="597"/>
      <c r="E774" s="789"/>
      <c r="F774" s="630"/>
      <c r="G774" s="490"/>
      <c r="H774" s="490"/>
    </row>
    <row r="775" spans="1:8" ht="12.75" customHeight="1">
      <c r="A775" s="598"/>
      <c r="B775" s="585" t="s">
        <v>393</v>
      </c>
      <c r="C775" s="597"/>
      <c r="D775" s="597"/>
      <c r="E775" s="789"/>
      <c r="F775" s="630"/>
      <c r="G775" s="490"/>
      <c r="H775" s="490"/>
    </row>
    <row r="776" spans="1:8" ht="12.75" customHeight="1" thickBot="1">
      <c r="A776" s="598"/>
      <c r="B776" s="586" t="s">
        <v>107</v>
      </c>
      <c r="C776" s="599"/>
      <c r="D776" s="599"/>
      <c r="E776" s="791"/>
      <c r="F776" s="664"/>
      <c r="G776" s="490"/>
      <c r="H776" s="490"/>
    </row>
    <row r="777" spans="1:8" ht="12.75" customHeight="1" thickBot="1">
      <c r="A777" s="601"/>
      <c r="B777" s="590" t="s">
        <v>187</v>
      </c>
      <c r="C777" s="602">
        <f>SUM(C771:C776)</f>
        <v>5000</v>
      </c>
      <c r="D777" s="602">
        <f>SUM(D771:D776)</f>
        <v>5000</v>
      </c>
      <c r="E777" s="790">
        <f>SUM(D777/C777)</f>
        <v>1</v>
      </c>
      <c r="F777" s="665"/>
      <c r="G777" s="490"/>
      <c r="H777" s="490"/>
    </row>
    <row r="778" spans="1:8" ht="12.75" customHeight="1">
      <c r="A778" s="604">
        <v>3432</v>
      </c>
      <c r="B778" s="575" t="s">
        <v>540</v>
      </c>
      <c r="C778" s="576"/>
      <c r="D778" s="576"/>
      <c r="E778" s="789"/>
      <c r="F778" s="630"/>
      <c r="G778" s="490"/>
      <c r="H778" s="490"/>
    </row>
    <row r="779" spans="1:8" ht="12.75" customHeight="1">
      <c r="A779" s="598"/>
      <c r="B779" s="579" t="s">
        <v>147</v>
      </c>
      <c r="C779" s="597"/>
      <c r="D779" s="597"/>
      <c r="E779" s="789"/>
      <c r="F779" s="630"/>
      <c r="G779" s="490"/>
      <c r="H779" s="490"/>
    </row>
    <row r="780" spans="1:8" ht="12.75" customHeight="1">
      <c r="A780" s="598"/>
      <c r="B780" s="582" t="s">
        <v>401</v>
      </c>
      <c r="C780" s="597"/>
      <c r="D780" s="597"/>
      <c r="E780" s="789"/>
      <c r="F780" s="809"/>
      <c r="G780" s="490"/>
      <c r="H780" s="490"/>
    </row>
    <row r="781" spans="1:8" ht="12.75" customHeight="1">
      <c r="A781" s="598"/>
      <c r="B781" s="583" t="s">
        <v>383</v>
      </c>
      <c r="C781" s="597">
        <v>5000</v>
      </c>
      <c r="D781" s="597">
        <v>5000</v>
      </c>
      <c r="E781" s="789">
        <f>SUM(D781/C781)</f>
        <v>1</v>
      </c>
      <c r="F781" s="606"/>
      <c r="G781" s="490"/>
      <c r="H781" s="490"/>
    </row>
    <row r="782" spans="1:8" ht="12.75" customHeight="1">
      <c r="A782" s="598"/>
      <c r="B782" s="585" t="s">
        <v>154</v>
      </c>
      <c r="C782" s="597"/>
      <c r="D782" s="597"/>
      <c r="E782" s="789"/>
      <c r="F782" s="606"/>
      <c r="G782" s="490"/>
      <c r="H782" s="490"/>
    </row>
    <row r="783" spans="1:8" ht="12.75" customHeight="1">
      <c r="A783" s="598"/>
      <c r="B783" s="585" t="s">
        <v>393</v>
      </c>
      <c r="C783" s="597"/>
      <c r="D783" s="597"/>
      <c r="E783" s="789"/>
      <c r="F783" s="630"/>
      <c r="G783" s="490"/>
      <c r="H783" s="490"/>
    </row>
    <row r="784" spans="1:8" ht="12.75" customHeight="1" thickBot="1">
      <c r="A784" s="598"/>
      <c r="B784" s="586" t="s">
        <v>107</v>
      </c>
      <c r="C784" s="599"/>
      <c r="D784" s="599"/>
      <c r="E784" s="791"/>
      <c r="F784" s="664"/>
      <c r="G784" s="490"/>
      <c r="H784" s="490"/>
    </row>
    <row r="785" spans="1:8" ht="12.75" customHeight="1" thickBot="1">
      <c r="A785" s="601"/>
      <c r="B785" s="590" t="s">
        <v>187</v>
      </c>
      <c r="C785" s="602">
        <f>SUM(C779:C784)</f>
        <v>5000</v>
      </c>
      <c r="D785" s="602">
        <f>SUM(D779:D784)</f>
        <v>5000</v>
      </c>
      <c r="E785" s="790">
        <f>SUM(D785/C785)</f>
        <v>1</v>
      </c>
      <c r="F785" s="665"/>
      <c r="G785" s="490"/>
      <c r="H785" s="490"/>
    </row>
    <row r="786" spans="1:8" ht="12.75" customHeight="1">
      <c r="A786" s="604">
        <v>3433</v>
      </c>
      <c r="B786" s="575" t="s">
        <v>897</v>
      </c>
      <c r="C786" s="576"/>
      <c r="D786" s="576"/>
      <c r="E786" s="789"/>
      <c r="F786" s="630"/>
      <c r="G786" s="490"/>
      <c r="H786" s="490"/>
    </row>
    <row r="787" spans="1:8" ht="12.75" customHeight="1">
      <c r="A787" s="598"/>
      <c r="B787" s="579" t="s">
        <v>147</v>
      </c>
      <c r="C787" s="597"/>
      <c r="D787" s="597"/>
      <c r="E787" s="789"/>
      <c r="F787" s="630"/>
      <c r="G787" s="490"/>
      <c r="H787" s="490"/>
    </row>
    <row r="788" spans="1:8" ht="12.75" customHeight="1">
      <c r="A788" s="598"/>
      <c r="B788" s="582" t="s">
        <v>401</v>
      </c>
      <c r="C788" s="597"/>
      <c r="D788" s="597"/>
      <c r="E788" s="789"/>
      <c r="F788" s="630"/>
      <c r="G788" s="490"/>
      <c r="H788" s="490"/>
    </row>
    <row r="789" spans="1:8" ht="12.75" customHeight="1">
      <c r="A789" s="598"/>
      <c r="B789" s="583" t="s">
        <v>383</v>
      </c>
      <c r="C789" s="597">
        <v>3000</v>
      </c>
      <c r="D789" s="597">
        <v>3000</v>
      </c>
      <c r="E789" s="789">
        <f>SUM(D789/C789)</f>
        <v>1</v>
      </c>
      <c r="F789" s="809"/>
      <c r="G789" s="490"/>
      <c r="H789" s="490"/>
    </row>
    <row r="790" spans="1:8" ht="12.75" customHeight="1">
      <c r="A790" s="598"/>
      <c r="B790" s="585" t="s">
        <v>154</v>
      </c>
      <c r="C790" s="597"/>
      <c r="D790" s="597"/>
      <c r="E790" s="789"/>
      <c r="F790" s="606"/>
      <c r="G790" s="490"/>
      <c r="H790" s="490"/>
    </row>
    <row r="791" spans="1:8" ht="12.75" customHeight="1">
      <c r="A791" s="598"/>
      <c r="B791" s="585" t="s">
        <v>393</v>
      </c>
      <c r="C791" s="597"/>
      <c r="D791" s="597"/>
      <c r="E791" s="789"/>
      <c r="F791" s="630"/>
      <c r="G791" s="490"/>
      <c r="H791" s="490"/>
    </row>
    <row r="792" spans="1:8" ht="12.75" customHeight="1">
      <c r="A792" s="598"/>
      <c r="B792" s="585" t="s">
        <v>154</v>
      </c>
      <c r="C792" s="597"/>
      <c r="D792" s="597"/>
      <c r="E792" s="789"/>
      <c r="F792" s="644"/>
      <c r="G792" s="490"/>
      <c r="H792" s="490"/>
    </row>
    <row r="793" spans="1:8" ht="12.75" customHeight="1" thickBot="1">
      <c r="A793" s="598"/>
      <c r="B793" s="586" t="s">
        <v>107</v>
      </c>
      <c r="C793" s="599"/>
      <c r="D793" s="599"/>
      <c r="E793" s="791"/>
      <c r="F793" s="664"/>
      <c r="G793" s="490"/>
      <c r="H793" s="490"/>
    </row>
    <row r="794" spans="1:8" ht="12.75" customHeight="1" thickBot="1">
      <c r="A794" s="601"/>
      <c r="B794" s="590" t="s">
        <v>187</v>
      </c>
      <c r="C794" s="602">
        <f>SUM(C787:C793)</f>
        <v>3000</v>
      </c>
      <c r="D794" s="602">
        <f>SUM(D787:D793)</f>
        <v>3000</v>
      </c>
      <c r="E794" s="792">
        <f>SUM(D794/C794)</f>
        <v>1</v>
      </c>
      <c r="F794" s="665"/>
      <c r="G794" s="490"/>
      <c r="H794" s="490"/>
    </row>
    <row r="795" spans="1:8" ht="12.75" customHeight="1">
      <c r="A795" s="604">
        <v>3434</v>
      </c>
      <c r="B795" s="575" t="s">
        <v>541</v>
      </c>
      <c r="C795" s="576"/>
      <c r="D795" s="576"/>
      <c r="E795" s="789"/>
      <c r="F795" s="630"/>
      <c r="G795" s="490"/>
      <c r="H795" s="490"/>
    </row>
    <row r="796" spans="1:8" ht="12.75" customHeight="1">
      <c r="A796" s="598"/>
      <c r="B796" s="579" t="s">
        <v>147</v>
      </c>
      <c r="C796" s="597"/>
      <c r="D796" s="597"/>
      <c r="E796" s="789"/>
      <c r="F796" s="630"/>
      <c r="G796" s="490"/>
      <c r="H796" s="490"/>
    </row>
    <row r="797" spans="1:8" ht="12.75" customHeight="1">
      <c r="A797" s="598"/>
      <c r="B797" s="582" t="s">
        <v>401</v>
      </c>
      <c r="C797" s="597"/>
      <c r="D797" s="597"/>
      <c r="E797" s="789"/>
      <c r="F797" s="809"/>
      <c r="G797" s="490"/>
      <c r="H797" s="490"/>
    </row>
    <row r="798" spans="1:8" ht="12.75" customHeight="1">
      <c r="A798" s="598"/>
      <c r="B798" s="583" t="s">
        <v>383</v>
      </c>
      <c r="C798" s="597">
        <v>3000</v>
      </c>
      <c r="D798" s="597">
        <v>3000</v>
      </c>
      <c r="E798" s="789">
        <f>SUM(D798/C798)</f>
        <v>1</v>
      </c>
      <c r="F798" s="606"/>
      <c r="G798" s="490"/>
      <c r="H798" s="490"/>
    </row>
    <row r="799" spans="1:8" ht="12.75" customHeight="1">
      <c r="A799" s="598"/>
      <c r="B799" s="585" t="s">
        <v>154</v>
      </c>
      <c r="C799" s="597"/>
      <c r="D799" s="597"/>
      <c r="E799" s="789"/>
      <c r="F799" s="606"/>
      <c r="G799" s="490"/>
      <c r="H799" s="490"/>
    </row>
    <row r="800" spans="1:8" ht="12.75" customHeight="1">
      <c r="A800" s="598"/>
      <c r="B800" s="585" t="s">
        <v>393</v>
      </c>
      <c r="C800" s="597"/>
      <c r="D800" s="597"/>
      <c r="E800" s="789"/>
      <c r="F800" s="630"/>
      <c r="G800" s="490"/>
      <c r="H800" s="490"/>
    </row>
    <row r="801" spans="1:8" ht="12.75" customHeight="1" thickBot="1">
      <c r="A801" s="598"/>
      <c r="B801" s="586" t="s">
        <v>107</v>
      </c>
      <c r="C801" s="599"/>
      <c r="D801" s="599"/>
      <c r="E801" s="791"/>
      <c r="F801" s="664"/>
      <c r="G801" s="490"/>
      <c r="H801" s="490"/>
    </row>
    <row r="802" spans="1:8" ht="12.75" customHeight="1" thickBot="1">
      <c r="A802" s="601"/>
      <c r="B802" s="590" t="s">
        <v>187</v>
      </c>
      <c r="C802" s="602">
        <f>SUM(C796:C801)</f>
        <v>3000</v>
      </c>
      <c r="D802" s="602">
        <f>SUM(D796:D801)</f>
        <v>3000</v>
      </c>
      <c r="E802" s="790">
        <f>SUM(D802/C802)</f>
        <v>1</v>
      </c>
      <c r="F802" s="665"/>
      <c r="G802" s="490"/>
      <c r="H802" s="490"/>
    </row>
    <row r="803" spans="1:8" ht="12" customHeight="1">
      <c r="A803" s="604">
        <v>3435</v>
      </c>
      <c r="B803" s="614" t="s">
        <v>542</v>
      </c>
      <c r="C803" s="594"/>
      <c r="D803" s="576"/>
      <c r="E803" s="789"/>
      <c r="F803" s="667"/>
      <c r="G803" s="490"/>
      <c r="H803" s="490"/>
    </row>
    <row r="804" spans="1:8" ht="12.75" customHeight="1">
      <c r="A804" s="604"/>
      <c r="B804" s="579" t="s">
        <v>147</v>
      </c>
      <c r="C804" s="580"/>
      <c r="D804" s="576"/>
      <c r="E804" s="789"/>
      <c r="F804" s="668"/>
      <c r="G804" s="490"/>
      <c r="H804" s="490"/>
    </row>
    <row r="805" spans="1:8" ht="12.75" customHeight="1">
      <c r="A805" s="604"/>
      <c r="B805" s="582" t="s">
        <v>401</v>
      </c>
      <c r="C805" s="580"/>
      <c r="D805" s="576"/>
      <c r="E805" s="789"/>
      <c r="F805" s="809"/>
      <c r="G805" s="490"/>
      <c r="H805" s="490"/>
    </row>
    <row r="806" spans="1:8" ht="12.75" customHeight="1">
      <c r="A806" s="604"/>
      <c r="B806" s="583" t="s">
        <v>383</v>
      </c>
      <c r="C806" s="584">
        <v>1500</v>
      </c>
      <c r="D806" s="597">
        <v>1500</v>
      </c>
      <c r="E806" s="789">
        <f>SUM(D806/C806)</f>
        <v>1</v>
      </c>
      <c r="F806" s="668"/>
      <c r="G806" s="490"/>
      <c r="H806" s="490"/>
    </row>
    <row r="807" spans="1:8" ht="12.75" customHeight="1">
      <c r="A807" s="604"/>
      <c r="B807" s="585" t="s">
        <v>154</v>
      </c>
      <c r="C807" s="584"/>
      <c r="D807" s="597"/>
      <c r="E807" s="789"/>
      <c r="F807" s="644"/>
      <c r="G807" s="490"/>
      <c r="H807" s="490"/>
    </row>
    <row r="808" spans="1:8" ht="12.75" customHeight="1">
      <c r="A808" s="604"/>
      <c r="B808" s="585" t="s">
        <v>393</v>
      </c>
      <c r="C808" s="580"/>
      <c r="D808" s="576"/>
      <c r="E808" s="789"/>
      <c r="F808" s="668"/>
      <c r="G808" s="490"/>
      <c r="H808" s="490"/>
    </row>
    <row r="809" spans="1:8" ht="14.25" customHeight="1" thickBot="1">
      <c r="A809" s="604"/>
      <c r="B809" s="586" t="s">
        <v>107</v>
      </c>
      <c r="C809" s="580"/>
      <c r="D809" s="801"/>
      <c r="E809" s="791"/>
      <c r="F809" s="668"/>
      <c r="G809" s="490"/>
      <c r="H809" s="490"/>
    </row>
    <row r="810" spans="1:8" ht="14.25" customHeight="1" thickBot="1">
      <c r="A810" s="601"/>
      <c r="B810" s="590" t="s">
        <v>187</v>
      </c>
      <c r="C810" s="602">
        <f>SUM(C804:C809)</f>
        <v>1500</v>
      </c>
      <c r="D810" s="602">
        <f>SUM(D804:D809)</f>
        <v>1500</v>
      </c>
      <c r="E810" s="792">
        <f>SUM(D810/C810)</f>
        <v>1</v>
      </c>
      <c r="F810" s="665"/>
      <c r="G810" s="490"/>
      <c r="H810" s="490"/>
    </row>
    <row r="811" spans="1:8" ht="12.75" customHeight="1">
      <c r="A811" s="604">
        <v>3451</v>
      </c>
      <c r="B811" s="575" t="s">
        <v>176</v>
      </c>
      <c r="C811" s="580"/>
      <c r="D811" s="576"/>
      <c r="E811" s="789"/>
      <c r="F811" s="644"/>
      <c r="G811" s="490"/>
      <c r="H811" s="490"/>
    </row>
    <row r="812" spans="1:8" ht="12.75" customHeight="1">
      <c r="A812" s="598"/>
      <c r="B812" s="579" t="s">
        <v>147</v>
      </c>
      <c r="C812" s="597"/>
      <c r="D812" s="597"/>
      <c r="E812" s="789"/>
      <c r="F812" s="630"/>
      <c r="G812" s="490"/>
      <c r="H812" s="490"/>
    </row>
    <row r="813" spans="1:8" ht="12.75" customHeight="1">
      <c r="A813" s="598"/>
      <c r="B813" s="582" t="s">
        <v>401</v>
      </c>
      <c r="C813" s="597"/>
      <c r="D813" s="597"/>
      <c r="E813" s="789"/>
      <c r="F813" s="629"/>
      <c r="G813" s="490"/>
      <c r="H813" s="490"/>
    </row>
    <row r="814" spans="1:8" ht="12.75" customHeight="1">
      <c r="A814" s="598"/>
      <c r="B814" s="583" t="s">
        <v>383</v>
      </c>
      <c r="C814" s="597">
        <v>1500</v>
      </c>
      <c r="D814" s="597">
        <v>1500</v>
      </c>
      <c r="E814" s="789">
        <f>SUM(D814/C814)</f>
        <v>1</v>
      </c>
      <c r="F814" s="817"/>
      <c r="G814" s="490"/>
      <c r="H814" s="490"/>
    </row>
    <row r="815" spans="1:8" ht="12.75" customHeight="1">
      <c r="A815" s="598"/>
      <c r="B815" s="585" t="s">
        <v>154</v>
      </c>
      <c r="C815" s="597"/>
      <c r="D815" s="597"/>
      <c r="E815" s="789"/>
      <c r="F815" s="817"/>
      <c r="G815" s="490"/>
      <c r="H815" s="490"/>
    </row>
    <row r="816" spans="1:8" ht="12.75" customHeight="1">
      <c r="A816" s="598"/>
      <c r="B816" s="585" t="s">
        <v>393</v>
      </c>
      <c r="C816" s="597"/>
      <c r="D816" s="597"/>
      <c r="E816" s="789"/>
      <c r="F816" s="630"/>
      <c r="G816" s="490"/>
      <c r="H816" s="490"/>
    </row>
    <row r="817" spans="1:8" ht="12.75" customHeight="1" thickBot="1">
      <c r="A817" s="598"/>
      <c r="B817" s="586" t="s">
        <v>107</v>
      </c>
      <c r="C817" s="599"/>
      <c r="D817" s="599"/>
      <c r="E817" s="791"/>
      <c r="F817" s="664"/>
      <c r="G817" s="490"/>
      <c r="H817" s="490"/>
    </row>
    <row r="818" spans="1:8" ht="12.75" customHeight="1" thickBot="1">
      <c r="A818" s="601"/>
      <c r="B818" s="590" t="s">
        <v>187</v>
      </c>
      <c r="C818" s="602">
        <f>SUM(C812:C817)</f>
        <v>1500</v>
      </c>
      <c r="D818" s="602">
        <f>SUM(D812:D817)</f>
        <v>1500</v>
      </c>
      <c r="E818" s="792">
        <f>SUM(D818/C818)</f>
        <v>1</v>
      </c>
      <c r="F818" s="665"/>
      <c r="G818" s="490"/>
      <c r="H818" s="490"/>
    </row>
    <row r="819" spans="1:8" ht="12.75" customHeight="1">
      <c r="A819" s="604">
        <v>3452</v>
      </c>
      <c r="B819" s="575" t="s">
        <v>16</v>
      </c>
      <c r="C819" s="576"/>
      <c r="D819" s="576"/>
      <c r="E819" s="789"/>
      <c r="F819" s="630"/>
      <c r="G819" s="490"/>
      <c r="H819" s="490"/>
    </row>
    <row r="820" spans="1:8" ht="12.75" customHeight="1">
      <c r="A820" s="598"/>
      <c r="B820" s="579" t="s">
        <v>147</v>
      </c>
      <c r="C820" s="597"/>
      <c r="D820" s="597"/>
      <c r="E820" s="789"/>
      <c r="F820" s="630"/>
      <c r="G820" s="490"/>
      <c r="H820" s="490"/>
    </row>
    <row r="821" spans="1:8" ht="12.75" customHeight="1">
      <c r="A821" s="598"/>
      <c r="B821" s="582" t="s">
        <v>401</v>
      </c>
      <c r="C821" s="597"/>
      <c r="D821" s="597"/>
      <c r="E821" s="789"/>
      <c r="F821" s="629"/>
      <c r="G821" s="490"/>
      <c r="H821" s="490"/>
    </row>
    <row r="822" spans="1:8" ht="12.75" customHeight="1">
      <c r="A822" s="598"/>
      <c r="B822" s="583" t="s">
        <v>383</v>
      </c>
      <c r="C822" s="597"/>
      <c r="D822" s="597"/>
      <c r="E822" s="789"/>
      <c r="F822" s="629"/>
      <c r="G822" s="490"/>
      <c r="H822" s="490"/>
    </row>
    <row r="823" spans="1:8" ht="12.75" customHeight="1">
      <c r="A823" s="598"/>
      <c r="B823" s="585" t="s">
        <v>154</v>
      </c>
      <c r="C823" s="597"/>
      <c r="D823" s="597"/>
      <c r="E823" s="789"/>
      <c r="F823" s="630"/>
      <c r="G823" s="490"/>
      <c r="H823" s="490"/>
    </row>
    <row r="824" spans="1:8" ht="12.75" customHeight="1">
      <c r="A824" s="598"/>
      <c r="B824" s="585" t="s">
        <v>393</v>
      </c>
      <c r="C824" s="597"/>
      <c r="D824" s="597"/>
      <c r="E824" s="789"/>
      <c r="F824" s="630"/>
      <c r="G824" s="490"/>
      <c r="H824" s="490"/>
    </row>
    <row r="825" spans="1:8" ht="12.75" customHeight="1" thickBot="1">
      <c r="A825" s="598"/>
      <c r="B825" s="586" t="s">
        <v>340</v>
      </c>
      <c r="C825" s="599">
        <v>2707</v>
      </c>
      <c r="D825" s="599">
        <v>2707</v>
      </c>
      <c r="E825" s="791">
        <f>SUM(D825/C825)</f>
        <v>1</v>
      </c>
      <c r="F825" s="664"/>
      <c r="G825" s="490"/>
      <c r="H825" s="490"/>
    </row>
    <row r="826" spans="1:8" ht="12.75" customHeight="1" thickBot="1">
      <c r="A826" s="601"/>
      <c r="B826" s="590" t="s">
        <v>187</v>
      </c>
      <c r="C826" s="602">
        <f>SUM(C820:C825)</f>
        <v>2707</v>
      </c>
      <c r="D826" s="602">
        <f>SUM(D820:D825)</f>
        <v>2707</v>
      </c>
      <c r="E826" s="790">
        <f>SUM(D826/C826)</f>
        <v>1</v>
      </c>
      <c r="F826" s="665"/>
      <c r="G826" s="490"/>
      <c r="H826" s="490"/>
    </row>
    <row r="827" spans="1:8" ht="12" customHeight="1">
      <c r="A827" s="498">
        <v>3600</v>
      </c>
      <c r="B827" s="617" t="s">
        <v>53</v>
      </c>
      <c r="C827" s="506"/>
      <c r="D827" s="506"/>
      <c r="E827" s="789"/>
      <c r="F827" s="605"/>
      <c r="G827" s="490"/>
      <c r="H827" s="490"/>
    </row>
    <row r="828" spans="1:8" ht="12" customHeight="1">
      <c r="A828" s="498"/>
      <c r="B828" s="529" t="s">
        <v>78</v>
      </c>
      <c r="C828" s="506"/>
      <c r="D828" s="506"/>
      <c r="E828" s="789"/>
      <c r="F828" s="605"/>
      <c r="G828" s="490"/>
      <c r="H828" s="490"/>
    </row>
    <row r="829" spans="1:8" ht="12" customHeight="1">
      <c r="A829" s="404"/>
      <c r="B829" s="510" t="s">
        <v>147</v>
      </c>
      <c r="C829" s="411">
        <f>SUM(C11+C20+C28+C37+C47+C55+C63+C72+C80+C88+C96+C104+C121+C129+C137+C145+C153+C170+C178+C186+C194+C203+C211+C220+C228+C236+C244+C252+C261+C269+C277+C285+C293+C302+C311+C319+C327+C335+C371+C380+C388+C396+C404+C444+C453+C462+C470+C478+C486+C494+C503+C511+C519+C527+C535+C543+C559+C567+C575+C584+C592+C600+C608+C616+C650+C658+C666+C674+C682+C690+C699+C707+C715+C723+C731+C739+C747+C755+C763+C771+C779+C787+C796+C804+C812+C820)</f>
        <v>78936</v>
      </c>
      <c r="D829" s="411">
        <f>SUM(D11+D20+D28+D37+D47+D55+D63+D72+D80+D88+D96+D104+D121+D129+D137+D145+D153+D170+D178+D186+D194+D203+D211+D220+D228+D236+D244+D252+D261+D269+D277+D285+D293+D302+D311+D319+D327+D335+D371+D380+D388+D396+D404+D444+D453+D462+D470+D478+D486+D494+D503+D511+D519+D527+D535+D543+D559+D567+D575+D584+D592+D600+D608+D616+D650+D658+D666+D674+D682+D690+D699+D707+D715+D723+D731+D739+D747+D755+D763+D771+D779+D787+D796+D804+D812+D820)</f>
        <v>114344</v>
      </c>
      <c r="E829" s="789">
        <f aca="true" t="shared" si="0" ref="E829:E834">SUM(D829/C829)</f>
        <v>1.4485659268267963</v>
      </c>
      <c r="F829" s="572"/>
      <c r="G829" s="490"/>
      <c r="H829" s="490"/>
    </row>
    <row r="830" spans="1:8" ht="12" customHeight="1">
      <c r="A830" s="404"/>
      <c r="B830" s="412" t="s">
        <v>140</v>
      </c>
      <c r="C830" s="411">
        <f>SUM(C12+C21+C29+C38+C48+C56+C64+C73+C81+C89+C97+C105+C122+C130+C138+C146+C154+C171+C179+C187+C195+C204+C212+C221+C229+C237+C245+C253+C262+C270+C278+C286+C294+C303+C312+C320+C328+C336+C372+C381+C389+C397+C405+C445+C454+C463+C471+C479+C487+C495+C504+C512+C520+C528+C536+C544+C560+C568+C576+C585+C593+C601+C609+C617+C651+C659+C667+C675+C683+C691+C700+C708+C716+C724+C732+C740+C748+C756+C764+C772+C780+C788+C797+C805+C813+C821)</f>
        <v>21911</v>
      </c>
      <c r="D830" s="411">
        <f>SUM(D12+D21+D29+D38+D48+D56+D64+D73+D81+D89+D97+D105+D122+D130+D138+D146+D154+D171+D179+D187+D195+D204+D212+D221+D229+D237+D245+D253+D262+D270+D278+D286+D294+D303+D312+D320+D328+D336+D372+D381+D389+D397+D405+D445+D454+D463+D471+D479+D487+D495+D504+D512+D520+D528+D536+D544+D560+D568+D576+D585+D593+D601+D609+D617+D651+D659+D667+D675+D683+D691+D700+D708+D716+D724+D732+D740+D748+D756+D764+D772+D780+D788+D797+D805+D813+D821)</f>
        <v>31051</v>
      </c>
      <c r="E830" s="789">
        <f t="shared" si="0"/>
        <v>1.4171420747569714</v>
      </c>
      <c r="F830" s="572"/>
      <c r="G830" s="535"/>
      <c r="H830" s="490"/>
    </row>
    <row r="831" spans="1:8" ht="12" customHeight="1">
      <c r="A831" s="404"/>
      <c r="B831" s="412" t="s">
        <v>398</v>
      </c>
      <c r="C831" s="411">
        <f>SUM(C13+C22+C30+C39+C49+C57+C65+C74+C82+C90+C98+C106+C123+C131+C139+C147+C155+C172+C180+C188+C196+C205+C213+C222+C230+C238+C246+C254+C263+C271+C279+C287+C295+C304+C313+C321+C329+C337+C373+C382+C390+C398+C406+C446+C455+C464+C472+C480+C488+C496+C505+C513+C521+C529+C537+C545+C561+C569+C577+C586+C594+C602+C610+C618+C652+C660+C668+C676+C684+C692+C701+C709+C717+C725+C733+C741+C749+C757+C765+C773+C781+C789+C798+C806+C814+C822)</f>
        <v>2742401</v>
      </c>
      <c r="D831" s="411">
        <f>SUM(D13+D22+D30+D39+D49+D57+D65+D74+D82+D90+D98+D106+D123+D131+D139+D147+D155+D172+D180+D188+D196+D205+D213+D222+D230+D238+D246+D254+D263+D271+D279+D287+D295+D304+D313+D321+D329+D337+D373+D382+D390+D398+D406+D446+D455+D464+D472+D480+D488+D496+D505+D513+D521+D529+D537+D545+D561+D569+D577+D586+D594+D602+D610+D618+D652+D660+D668+D676+D684+D692+D701+D709+D717+D725+D733+D741+D749+D757+D765+D773+D781+D789+D798+D806+D814+D822+D553+D626+D634+D114+D642)</f>
        <v>2785259</v>
      </c>
      <c r="E831" s="789">
        <f t="shared" si="0"/>
        <v>1.015627911454233</v>
      </c>
      <c r="F831" s="656"/>
      <c r="G831" s="490"/>
      <c r="H831" s="490"/>
    </row>
    <row r="832" spans="1:8" ht="12" customHeight="1">
      <c r="A832" s="404"/>
      <c r="B832" s="220" t="s">
        <v>154</v>
      </c>
      <c r="C832" s="411">
        <f>SUM(C14+C23+C31+C40+C50+C58+C66+C75+C83+C91+C99+C107+C124+C132+C140+C148+C156+C173+C181+C189+C197+C206+C214+C223+C231+C239+C247+C255+C264+C272+C280+C288+C296+C305+C314+C322+C330+C338+C374+C383+C391+C399+C407+C447+C456+C465+C473+C481+C489+C497+C506+C514+C522+C530+C538+C546+C562+C570+C578+C587+C595+C603+C611+C619+C653+C661+C669+C677+C685+C693+C702+C710+C718+C726+C734+C742+C750+C758+C766+C774+C782+C790+C799+C807+C815+C823)</f>
        <v>185205</v>
      </c>
      <c r="D832" s="411">
        <f>SUM(D14+D23+D31+D40+D50+D58+D66+D75+D83+D91+D99+D107+D124+D132+D140+D148+D156+D173+D181+D189+D197+D206+D214+D223+D231+D239+D247+D255+D264+D272+D280+D288+D296+D305+D314+D322+D330+D338+D374+D383+D391+D399+D407+D447+D456+D465+D473+D481+D489+D497+D506+D514+D522+D530+D538+D546+D562+D570+D578+D587+D595+D603+D611+D619+D653+D661+D669+D677+D685+D693+D702+D710+D718+D726+D734+D742+D750+D758+D766+D774+D782+D790+D799+D807+D815+D823+D347+D356+D365+D423+D415+D431+D439)</f>
        <v>283825</v>
      </c>
      <c r="E832" s="789">
        <f t="shared" si="0"/>
        <v>1.5324910234604898</v>
      </c>
      <c r="F832" s="656"/>
      <c r="G832" s="490"/>
      <c r="H832" s="490"/>
    </row>
    <row r="833" spans="1:8" ht="12" customHeight="1" thickBot="1">
      <c r="A833" s="404"/>
      <c r="B833" s="669" t="s">
        <v>393</v>
      </c>
      <c r="C833" s="635">
        <f>SUM(C15+C24+C32+C41+C51+C59+C67+C76+C84+C92+C100+C108+C125+C133+C141+C149+C157+C174+C182+C190+C198+C207+C215+C224+C232+C240+C248+C256+C265+C273+C281+C289+C297+C306+C315+C323+C331+C339+C375+C384+C392+C400+C408+C448+C457+C466+C474+C482+C490+C498+C507+C515+C523+C531+C539+C547+C563+C571+C579+C588+C596+C604+C612+C620+C654+C662+C670+C678+C686+C694+C703+C711+C719+C727+C735+C743+C751+C759+C767+C775+C783+C791+C800+C808+C816+C824)</f>
        <v>90000</v>
      </c>
      <c r="D833" s="635">
        <f>SUM(D15+D24+D32+D41+D51+D59+D67+D76+D84+D92+D100+D108+D125+D133+D141+D149+D157+D174+D182+D190+D198+D207+D215+D224+D232+D240+D248+D256+D265+D273+D281+D289+D297+D306+D315+D323+D331+D339+D366+D375+D384+D392+D400+D408+D448+D457+D466+D474+D482+D490+D498+D507+D515+D523+D531+D539+D547+D563+D571+D579+D588+D596+D604+D612+D620+D654+D662+D670+D678+D686+D694+D703+D711+D719+D727+D735+D743+D751+D759+D767+D775+D783+D791+D800+D808+D816+D824+D165)</f>
        <v>133200</v>
      </c>
      <c r="E833" s="791">
        <f t="shared" si="0"/>
        <v>1.48</v>
      </c>
      <c r="F833" s="608"/>
      <c r="G833" s="490"/>
      <c r="H833" s="490"/>
    </row>
    <row r="834" spans="1:8" ht="12" customHeight="1" thickBot="1">
      <c r="A834" s="404"/>
      <c r="B834" s="670" t="s">
        <v>66</v>
      </c>
      <c r="C834" s="671">
        <f>SUM(C829:C833)</f>
        <v>3118453</v>
      </c>
      <c r="D834" s="671">
        <f>SUM(D829:D833)</f>
        <v>3347679</v>
      </c>
      <c r="E834" s="790">
        <f t="shared" si="0"/>
        <v>1.0735063186778828</v>
      </c>
      <c r="F834" s="627"/>
      <c r="G834" s="490"/>
      <c r="H834" s="490"/>
    </row>
    <row r="835" spans="1:8" ht="12" customHeight="1">
      <c r="A835" s="404"/>
      <c r="B835" s="672" t="s">
        <v>79</v>
      </c>
      <c r="C835" s="411"/>
      <c r="D835" s="411"/>
      <c r="E835" s="789"/>
      <c r="F835" s="605"/>
      <c r="G835" s="490"/>
      <c r="H835" s="490"/>
    </row>
    <row r="836" spans="1:8" ht="12" customHeight="1">
      <c r="A836" s="404"/>
      <c r="B836" s="412" t="s">
        <v>335</v>
      </c>
      <c r="C836" s="411">
        <f>SUM(C290+C825)</f>
        <v>32806</v>
      </c>
      <c r="D836" s="411">
        <f>SUM(D199+D290+D825+D25+D68+D183+D663+D298)</f>
        <v>129707</v>
      </c>
      <c r="E836" s="789">
        <f>SUM(D836/C836)</f>
        <v>3.9537584588185086</v>
      </c>
      <c r="F836" s="605"/>
      <c r="G836" s="490"/>
      <c r="H836" s="490"/>
    </row>
    <row r="837" spans="1:8" ht="12" customHeight="1">
      <c r="A837" s="404"/>
      <c r="B837" s="412" t="s">
        <v>336</v>
      </c>
      <c r="C837" s="411"/>
      <c r="D837" s="411"/>
      <c r="E837" s="789"/>
      <c r="F837" s="572"/>
      <c r="G837" s="490"/>
      <c r="H837" s="490"/>
    </row>
    <row r="838" spans="1:8" ht="12" customHeight="1" thickBot="1">
      <c r="A838" s="404"/>
      <c r="B838" s="669" t="s">
        <v>435</v>
      </c>
      <c r="C838" s="635">
        <f>SUM(C53)</f>
        <v>500000</v>
      </c>
      <c r="D838" s="635">
        <f>SUM(D52+D191+D200+D249+D134)</f>
        <v>480000</v>
      </c>
      <c r="E838" s="791">
        <f>SUM(D838/C838)</f>
        <v>0.96</v>
      </c>
      <c r="F838" s="627"/>
      <c r="G838" s="490"/>
      <c r="H838" s="490"/>
    </row>
    <row r="839" spans="1:8" ht="12" customHeight="1" thickBot="1">
      <c r="A839" s="404"/>
      <c r="B839" s="670" t="s">
        <v>73</v>
      </c>
      <c r="C839" s="671">
        <f>SUM(C836:C838)</f>
        <v>532806</v>
      </c>
      <c r="D839" s="671">
        <f>SUM(D836:D838)</f>
        <v>609707</v>
      </c>
      <c r="E839" s="790">
        <f>SUM(D839/C839)</f>
        <v>1.1443320833474098</v>
      </c>
      <c r="F839" s="627"/>
      <c r="G839" s="490"/>
      <c r="H839" s="490"/>
    </row>
    <row r="840" spans="1:8" ht="16.5" customHeight="1" thickBot="1">
      <c r="A840" s="500"/>
      <c r="B840" s="515" t="s">
        <v>347</v>
      </c>
      <c r="C840" s="516">
        <f>SUM(C839+C834)</f>
        <v>3651259</v>
      </c>
      <c r="D840" s="516">
        <f>SUM(D839+D834)</f>
        <v>3957386</v>
      </c>
      <c r="E840" s="790">
        <f>SUM(D840/C840)</f>
        <v>1.0838414913869434</v>
      </c>
      <c r="F840" s="610"/>
      <c r="G840" s="490"/>
      <c r="H840" s="490"/>
    </row>
    <row r="841" ht="12">
      <c r="F841" s="674"/>
    </row>
    <row r="842" ht="12">
      <c r="F842" s="674"/>
    </row>
    <row r="843" spans="2:6" ht="12" hidden="1">
      <c r="B843" s="490" t="s">
        <v>101</v>
      </c>
      <c r="C843" s="675"/>
      <c r="D843" s="675"/>
      <c r="F843" s="674"/>
    </row>
    <row r="844" ht="12">
      <c r="F844" s="674"/>
    </row>
    <row r="845" ht="12">
      <c r="F845" s="674"/>
    </row>
    <row r="846" ht="12">
      <c r="F846" s="674"/>
    </row>
    <row r="847" ht="12">
      <c r="F847" s="674"/>
    </row>
    <row r="848" ht="12">
      <c r="F848" s="674"/>
    </row>
    <row r="849" ht="12">
      <c r="F849" s="674"/>
    </row>
    <row r="850" ht="12">
      <c r="F850" s="674"/>
    </row>
    <row r="851" ht="12">
      <c r="F851" s="674"/>
    </row>
    <row r="852" ht="12">
      <c r="F852" s="674"/>
    </row>
    <row r="853" ht="12">
      <c r="F853" s="674"/>
    </row>
    <row r="854" ht="12">
      <c r="F854" s="674"/>
    </row>
    <row r="855" ht="12">
      <c r="F855" s="674"/>
    </row>
    <row r="856" ht="12">
      <c r="F856" s="674"/>
    </row>
    <row r="857" ht="12">
      <c r="F857" s="674"/>
    </row>
    <row r="858" ht="12">
      <c r="F858" s="674"/>
    </row>
    <row r="859" ht="12">
      <c r="F859" s="674"/>
    </row>
    <row r="860" ht="12">
      <c r="F860" s="674"/>
    </row>
    <row r="861" ht="12">
      <c r="F861" s="674"/>
    </row>
    <row r="862" ht="12">
      <c r="F862" s="674"/>
    </row>
    <row r="863" ht="12">
      <c r="F863" s="674"/>
    </row>
    <row r="864" ht="12">
      <c r="F864" s="674"/>
    </row>
    <row r="865" ht="12">
      <c r="F865" s="674"/>
    </row>
    <row r="866" ht="12">
      <c r="F866" s="674"/>
    </row>
    <row r="867" ht="12">
      <c r="F867" s="674"/>
    </row>
    <row r="868" ht="12">
      <c r="F868" s="674"/>
    </row>
    <row r="869" ht="12">
      <c r="F869" s="674"/>
    </row>
    <row r="870" ht="12">
      <c r="F870" s="674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6" manualBreakCount="16">
    <brk id="53" max="255" man="1"/>
    <brk id="102" max="255" man="1"/>
    <brk id="151" max="255" man="1"/>
    <brk id="201" max="255" man="1"/>
    <brk id="250" max="255" man="1"/>
    <brk id="299" max="255" man="1"/>
    <brk id="351" max="255" man="1"/>
    <brk id="402" max="255" man="1"/>
    <brk id="451" max="255" man="1"/>
    <brk id="501" max="255" man="1"/>
    <brk id="549" max="255" man="1"/>
    <brk id="598" max="255" man="1"/>
    <brk id="646" max="255" man="1"/>
    <brk id="696" max="255" man="1"/>
    <brk id="745" max="255" man="1"/>
    <brk id="7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showZeros="0" zoomScale="95" zoomScaleNormal="95" zoomScalePageLayoutView="0" workbookViewId="0" topLeftCell="A28">
      <selection activeCell="D46" sqref="D46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3" width="14.875" style="11" customWidth="1"/>
    <col min="4" max="4" width="13.25390625" style="11" customWidth="1"/>
    <col min="5" max="5" width="8.50390625" style="11" customWidth="1"/>
    <col min="6" max="6" width="50.875" style="10" customWidth="1"/>
    <col min="7" max="16384" width="9.125" style="10" customWidth="1"/>
  </cols>
  <sheetData>
    <row r="1" spans="1:7" ht="12.75" customHeight="1">
      <c r="A1" s="1131" t="s">
        <v>400</v>
      </c>
      <c r="B1" s="1130"/>
      <c r="C1" s="1130"/>
      <c r="D1" s="1130"/>
      <c r="E1" s="1130"/>
      <c r="F1" s="1130"/>
      <c r="G1" s="97"/>
    </row>
    <row r="2" spans="1:7" ht="12.75" customHeight="1">
      <c r="A2" s="1129" t="s">
        <v>514</v>
      </c>
      <c r="B2" s="1130"/>
      <c r="C2" s="1130"/>
      <c r="D2" s="1130"/>
      <c r="E2" s="1130"/>
      <c r="F2" s="1130"/>
      <c r="G2" s="70"/>
    </row>
    <row r="3" spans="3:6" ht="12" customHeight="1">
      <c r="C3" s="79"/>
      <c r="D3" s="79"/>
      <c r="E3" s="79"/>
      <c r="F3" s="94" t="s">
        <v>247</v>
      </c>
    </row>
    <row r="4" spans="1:6" ht="12.75" customHeight="1">
      <c r="A4" s="54"/>
      <c r="B4" s="55"/>
      <c r="C4" s="1075" t="s">
        <v>58</v>
      </c>
      <c r="D4" s="1075" t="s">
        <v>511</v>
      </c>
      <c r="E4" s="1075" t="s">
        <v>893</v>
      </c>
      <c r="F4" s="108" t="s">
        <v>198</v>
      </c>
    </row>
    <row r="5" spans="1:6" ht="12.75">
      <c r="A5" s="56" t="s">
        <v>377</v>
      </c>
      <c r="B5" s="107" t="s">
        <v>197</v>
      </c>
      <c r="C5" s="1094"/>
      <c r="D5" s="1094"/>
      <c r="E5" s="1127"/>
      <c r="F5" s="57" t="s">
        <v>199</v>
      </c>
    </row>
    <row r="6" spans="1:6" ht="13.5" thickBot="1">
      <c r="A6" s="58"/>
      <c r="B6" s="59"/>
      <c r="C6" s="1095"/>
      <c r="D6" s="1095"/>
      <c r="E6" s="1128"/>
      <c r="F6" s="60"/>
    </row>
    <row r="7" spans="1:6" ht="15" customHeight="1">
      <c r="A7" s="254" t="s">
        <v>220</v>
      </c>
      <c r="B7" s="255" t="s">
        <v>221</v>
      </c>
      <c r="C7" s="256" t="s">
        <v>222</v>
      </c>
      <c r="D7" s="256" t="s">
        <v>223</v>
      </c>
      <c r="E7" s="256" t="s">
        <v>224</v>
      </c>
      <c r="F7" s="256" t="s">
        <v>35</v>
      </c>
    </row>
    <row r="8" spans="1:6" ht="12.75" customHeight="1">
      <c r="A8" s="124"/>
      <c r="B8" s="102" t="s">
        <v>354</v>
      </c>
      <c r="C8" s="1"/>
      <c r="D8" s="1"/>
      <c r="E8" s="1"/>
      <c r="F8" s="39"/>
    </row>
    <row r="9" spans="1:6" ht="12.75" customHeight="1" thickBot="1">
      <c r="A9" s="47">
        <v>3911</v>
      </c>
      <c r="B9" s="39" t="s">
        <v>254</v>
      </c>
      <c r="C9" s="191">
        <v>14000</v>
      </c>
      <c r="D9" s="191">
        <v>15000</v>
      </c>
      <c r="E9" s="224">
        <f>SUM(D9/C9)</f>
        <v>1.0714285714285714</v>
      </c>
      <c r="F9" s="40"/>
    </row>
    <row r="10" spans="1:6" ht="12.75" customHeight="1" thickBot="1">
      <c r="A10" s="69">
        <v>3910</v>
      </c>
      <c r="B10" s="41" t="s">
        <v>241</v>
      </c>
      <c r="C10" s="7">
        <f>SUM(C9:C9)</f>
        <v>14000</v>
      </c>
      <c r="D10" s="7">
        <f>SUM(D9:D9)</f>
        <v>15000</v>
      </c>
      <c r="E10" s="394">
        <f>SUM(D10/C10)</f>
        <v>1.0714285714285714</v>
      </c>
      <c r="F10" s="40"/>
    </row>
    <row r="11" spans="1:6" s="14" customFormat="1" ht="12.75" customHeight="1">
      <c r="A11" s="12"/>
      <c r="B11" s="43" t="s">
        <v>353</v>
      </c>
      <c r="C11" s="26"/>
      <c r="D11" s="26"/>
      <c r="E11" s="71"/>
      <c r="F11" s="38"/>
    </row>
    <row r="12" spans="1:6" s="14" customFormat="1" ht="12.75" customHeight="1">
      <c r="A12" s="47">
        <v>3921</v>
      </c>
      <c r="B12" s="39" t="s">
        <v>896</v>
      </c>
      <c r="C12" s="27">
        <v>6000</v>
      </c>
      <c r="D12" s="27">
        <v>6000</v>
      </c>
      <c r="E12" s="71">
        <f>SUM(D12/C12)</f>
        <v>1</v>
      </c>
      <c r="F12" s="1031" t="s">
        <v>543</v>
      </c>
    </row>
    <row r="13" spans="1:6" s="14" customFormat="1" ht="12.75" customHeight="1">
      <c r="A13" s="47">
        <v>3922</v>
      </c>
      <c r="B13" s="39" t="s">
        <v>895</v>
      </c>
      <c r="C13" s="27">
        <v>5000</v>
      </c>
      <c r="D13" s="27">
        <v>5000</v>
      </c>
      <c r="E13" s="71">
        <f>SUM(D13/C13)</f>
        <v>1</v>
      </c>
      <c r="F13" s="638" t="s">
        <v>1116</v>
      </c>
    </row>
    <row r="14" spans="1:6" s="14" customFormat="1" ht="12.75" customHeight="1">
      <c r="A14" s="47">
        <v>3925</v>
      </c>
      <c r="B14" s="39" t="s">
        <v>10</v>
      </c>
      <c r="C14" s="27">
        <v>300300</v>
      </c>
      <c r="D14" s="27">
        <v>290000</v>
      </c>
      <c r="E14" s="71">
        <f aca="true" t="shared" si="0" ref="E14:E19">SUM(D14/C14)</f>
        <v>0.9657009657009658</v>
      </c>
      <c r="F14" s="99"/>
    </row>
    <row r="15" spans="1:6" s="14" customFormat="1" ht="12.75" customHeight="1">
      <c r="A15" s="47">
        <v>3927</v>
      </c>
      <c r="B15" s="39" t="s">
        <v>2</v>
      </c>
      <c r="C15" s="27">
        <v>10000</v>
      </c>
      <c r="D15" s="27"/>
      <c r="E15" s="71">
        <f t="shared" si="0"/>
        <v>0</v>
      </c>
      <c r="F15" s="99"/>
    </row>
    <row r="16" spans="1:6" s="14" customFormat="1" ht="12.75" customHeight="1">
      <c r="A16" s="47">
        <v>3928</v>
      </c>
      <c r="B16" s="39" t="s">
        <v>207</v>
      </c>
      <c r="C16" s="27">
        <v>180000</v>
      </c>
      <c r="D16" s="27">
        <v>160000</v>
      </c>
      <c r="E16" s="71">
        <f t="shared" si="0"/>
        <v>0.8888888888888888</v>
      </c>
      <c r="F16" s="99"/>
    </row>
    <row r="17" spans="1:6" s="14" customFormat="1" ht="12.75" customHeight="1">
      <c r="A17" s="47"/>
      <c r="B17" s="246" t="s">
        <v>95</v>
      </c>
      <c r="C17" s="74">
        <v>30000</v>
      </c>
      <c r="D17" s="74">
        <v>10000</v>
      </c>
      <c r="E17" s="71">
        <f t="shared" si="0"/>
        <v>0.3333333333333333</v>
      </c>
      <c r="F17" s="99"/>
    </row>
    <row r="18" spans="1:6" s="14" customFormat="1" ht="12.75" customHeight="1" thickBot="1">
      <c r="A18" s="47">
        <v>3929</v>
      </c>
      <c r="B18" s="62" t="s">
        <v>386</v>
      </c>
      <c r="C18" s="75">
        <v>10000</v>
      </c>
      <c r="D18" s="92">
        <v>10000</v>
      </c>
      <c r="E18" s="224">
        <f t="shared" si="0"/>
        <v>1</v>
      </c>
      <c r="F18" s="824" t="s">
        <v>940</v>
      </c>
    </row>
    <row r="19" spans="1:6" s="14" customFormat="1" ht="12.75" customHeight="1" thickBot="1">
      <c r="A19" s="69">
        <v>3920</v>
      </c>
      <c r="B19" s="41" t="s">
        <v>241</v>
      </c>
      <c r="C19" s="7">
        <f>SUM(C12:C16)+C18</f>
        <v>511300</v>
      </c>
      <c r="D19" s="7">
        <f>SUM(D12:D16)+D18</f>
        <v>471000</v>
      </c>
      <c r="E19" s="394">
        <f t="shared" si="0"/>
        <v>0.9211813025620966</v>
      </c>
      <c r="F19" s="103"/>
    </row>
    <row r="20" spans="1:6" s="14" customFormat="1" ht="12.75" customHeight="1">
      <c r="A20" s="12"/>
      <c r="B20" s="43" t="s">
        <v>162</v>
      </c>
      <c r="C20" s="91"/>
      <c r="D20" s="26"/>
      <c r="E20" s="71"/>
      <c r="F20" s="43"/>
    </row>
    <row r="21" spans="1:6" s="14" customFormat="1" ht="12.75" customHeight="1">
      <c r="A21" s="77">
        <v>3931</v>
      </c>
      <c r="B21" s="104" t="s">
        <v>212</v>
      </c>
      <c r="C21" s="75">
        <v>5000</v>
      </c>
      <c r="D21" s="75">
        <v>5000</v>
      </c>
      <c r="E21" s="71">
        <f>SUM(D21/C21)</f>
        <v>1</v>
      </c>
      <c r="F21" s="104"/>
    </row>
    <row r="22" spans="1:6" s="14" customFormat="1" ht="12.75" customHeight="1" thickBot="1">
      <c r="A22" s="77">
        <v>3932</v>
      </c>
      <c r="B22" s="104" t="s">
        <v>255</v>
      </c>
      <c r="C22" s="92">
        <v>11000</v>
      </c>
      <c r="D22" s="92">
        <v>12500</v>
      </c>
      <c r="E22" s="224">
        <f>SUM(D22/C22)</f>
        <v>1.1363636363636365</v>
      </c>
      <c r="F22" s="47"/>
    </row>
    <row r="23" spans="1:6" s="14" customFormat="1" ht="12.75" customHeight="1" thickBot="1">
      <c r="A23" s="69">
        <v>3930</v>
      </c>
      <c r="B23" s="41" t="s">
        <v>241</v>
      </c>
      <c r="C23" s="7">
        <f>SUM(C21:C22)</f>
        <v>16000</v>
      </c>
      <c r="D23" s="7">
        <f>SUM(D21:D22)</f>
        <v>17500</v>
      </c>
      <c r="E23" s="397">
        <f>SUM(D23/C23)</f>
        <v>1.09375</v>
      </c>
      <c r="F23" s="105"/>
    </row>
    <row r="24" spans="1:6" ht="12.75" customHeight="1">
      <c r="A24" s="12"/>
      <c r="B24" s="43" t="s">
        <v>55</v>
      </c>
      <c r="C24" s="1"/>
      <c r="D24" s="1"/>
      <c r="E24" s="71"/>
      <c r="F24" s="106"/>
    </row>
    <row r="25" spans="1:6" ht="12.75" customHeight="1">
      <c r="A25" s="47">
        <v>3941</v>
      </c>
      <c r="B25" s="39" t="s">
        <v>489</v>
      </c>
      <c r="C25" s="27">
        <v>268800</v>
      </c>
      <c r="D25" s="27">
        <v>258800</v>
      </c>
      <c r="E25" s="71">
        <f>SUM(D25/C25)</f>
        <v>0.9627976190476191</v>
      </c>
      <c r="F25" s="104"/>
    </row>
    <row r="26" spans="1:6" ht="12.75" customHeight="1">
      <c r="A26" s="47">
        <v>3942</v>
      </c>
      <c r="B26" s="39" t="s">
        <v>474</v>
      </c>
      <c r="C26" s="27"/>
      <c r="D26" s="1017"/>
      <c r="E26" s="71"/>
      <c r="F26" s="1018"/>
    </row>
    <row r="27" spans="1:6" ht="12.75" customHeight="1" thickBot="1">
      <c r="A27" s="47">
        <v>3943</v>
      </c>
      <c r="B27" s="39" t="s">
        <v>941</v>
      </c>
      <c r="C27" s="27"/>
      <c r="D27" s="27">
        <v>2000</v>
      </c>
      <c r="E27" s="224"/>
      <c r="F27" s="638" t="s">
        <v>6</v>
      </c>
    </row>
    <row r="28" spans="1:6" s="14" customFormat="1" ht="12.75" customHeight="1" thickBot="1">
      <c r="A28" s="69">
        <v>3940</v>
      </c>
      <c r="B28" s="41" t="s">
        <v>239</v>
      </c>
      <c r="C28" s="7">
        <f>SUM(C25:C25)</f>
        <v>268800</v>
      </c>
      <c r="D28" s="7">
        <f>SUM(D25:D27)</f>
        <v>260800</v>
      </c>
      <c r="E28" s="394">
        <f>SUM(D28/C28)</f>
        <v>0.9702380952380952</v>
      </c>
      <c r="F28" s="41"/>
    </row>
    <row r="29" spans="1:6" s="14" customFormat="1" ht="12.75" customHeight="1">
      <c r="A29" s="259"/>
      <c r="B29" s="260" t="s">
        <v>54</v>
      </c>
      <c r="C29" s="261"/>
      <c r="D29" s="261"/>
      <c r="E29" s="71"/>
      <c r="F29" s="247"/>
    </row>
    <row r="30" spans="1:6" s="14" customFormat="1" ht="12.75" customHeight="1">
      <c r="A30" s="73">
        <v>3961</v>
      </c>
      <c r="B30" s="100" t="s">
        <v>209</v>
      </c>
      <c r="C30" s="110">
        <v>114400</v>
      </c>
      <c r="D30" s="110">
        <v>124900</v>
      </c>
      <c r="E30" s="71">
        <f>SUM(D30/C30)</f>
        <v>1.0917832167832169</v>
      </c>
      <c r="F30" s="104"/>
    </row>
    <row r="31" spans="1:6" s="14" customFormat="1" ht="12.75" customHeight="1">
      <c r="A31" s="73">
        <v>3962</v>
      </c>
      <c r="B31" s="386" t="s">
        <v>480</v>
      </c>
      <c r="C31" s="110"/>
      <c r="D31" s="110">
        <v>50000</v>
      </c>
      <c r="E31" s="71"/>
      <c r="F31" s="104"/>
    </row>
    <row r="32" spans="1:6" s="14" customFormat="1" ht="12.75" customHeight="1" thickBot="1">
      <c r="A32" s="73">
        <v>3972</v>
      </c>
      <c r="B32" s="267" t="s">
        <v>894</v>
      </c>
      <c r="C32" s="110">
        <v>18500</v>
      </c>
      <c r="D32" s="110">
        <v>18500</v>
      </c>
      <c r="E32" s="224">
        <f>SUM(D32/C32)</f>
        <v>1</v>
      </c>
      <c r="F32" s="1031" t="s">
        <v>543</v>
      </c>
    </row>
    <row r="33" spans="1:6" s="14" customFormat="1" ht="12.75" customHeight="1" thickBot="1">
      <c r="A33" s="262">
        <v>3970</v>
      </c>
      <c r="B33" s="263" t="s">
        <v>206</v>
      </c>
      <c r="C33" s="264">
        <f>SUM(C30:C32)</f>
        <v>132900</v>
      </c>
      <c r="D33" s="264">
        <f>SUM(D30:D32)</f>
        <v>193400</v>
      </c>
      <c r="E33" s="394">
        <f>SUM(D33/C33)</f>
        <v>1.4552294958615501</v>
      </c>
      <c r="F33" s="41"/>
    </row>
    <row r="34" spans="1:6" s="14" customFormat="1" ht="12.75" customHeight="1">
      <c r="A34" s="265"/>
      <c r="B34" s="268" t="s">
        <v>352</v>
      </c>
      <c r="C34" s="266"/>
      <c r="D34" s="261"/>
      <c r="E34" s="71"/>
      <c r="F34" s="38"/>
    </row>
    <row r="35" spans="1:6" s="14" customFormat="1" ht="12.75" customHeight="1">
      <c r="A35" s="73">
        <v>3988</v>
      </c>
      <c r="B35" s="100" t="s">
        <v>117</v>
      </c>
      <c r="C35" s="261"/>
      <c r="D35" s="110">
        <v>800</v>
      </c>
      <c r="E35" s="71"/>
      <c r="F35" s="821"/>
    </row>
    <row r="36" spans="1:6" s="14" customFormat="1" ht="12.75" customHeight="1">
      <c r="A36" s="73">
        <v>3989</v>
      </c>
      <c r="B36" s="100" t="s">
        <v>485</v>
      </c>
      <c r="C36" s="110">
        <v>6000</v>
      </c>
      <c r="D36" s="110">
        <v>6000</v>
      </c>
      <c r="E36" s="71">
        <f aca="true" t="shared" si="1" ref="E36:E48">SUM(D36/C36)</f>
        <v>1</v>
      </c>
      <c r="F36" s="1031" t="s">
        <v>543</v>
      </c>
    </row>
    <row r="37" spans="1:6" s="14" customFormat="1" ht="12.75" customHeight="1">
      <c r="A37" s="77">
        <v>3990</v>
      </c>
      <c r="B37" s="104" t="s">
        <v>414</v>
      </c>
      <c r="C37" s="75">
        <v>1052</v>
      </c>
      <c r="D37" s="75">
        <v>1000</v>
      </c>
      <c r="E37" s="71">
        <f t="shared" si="1"/>
        <v>0.9505703422053232</v>
      </c>
      <c r="F37" s="822"/>
    </row>
    <row r="38" spans="1:6" s="14" customFormat="1" ht="12.75" customHeight="1">
      <c r="A38" s="77">
        <v>3991</v>
      </c>
      <c r="B38" s="104" t="s">
        <v>475</v>
      </c>
      <c r="C38" s="75">
        <v>4212</v>
      </c>
      <c r="D38" s="75">
        <v>4820</v>
      </c>
      <c r="E38" s="71">
        <f t="shared" si="1"/>
        <v>1.144349477682811</v>
      </c>
      <c r="F38" s="822"/>
    </row>
    <row r="39" spans="1:6" s="14" customFormat="1" ht="12.75" customHeight="1">
      <c r="A39" s="77">
        <v>3992</v>
      </c>
      <c r="B39" s="104" t="s">
        <v>415</v>
      </c>
      <c r="C39" s="75">
        <v>1272</v>
      </c>
      <c r="D39" s="75">
        <v>1400</v>
      </c>
      <c r="E39" s="71">
        <f t="shared" si="1"/>
        <v>1.10062893081761</v>
      </c>
      <c r="F39" s="822"/>
    </row>
    <row r="40" spans="1:6" s="14" customFormat="1" ht="12.75" customHeight="1">
      <c r="A40" s="77">
        <v>3993</v>
      </c>
      <c r="B40" s="104" t="s">
        <v>416</v>
      </c>
      <c r="C40" s="75">
        <v>1142</v>
      </c>
      <c r="D40" s="75">
        <v>900</v>
      </c>
      <c r="E40" s="71">
        <f t="shared" si="1"/>
        <v>0.7880910683012259</v>
      </c>
      <c r="F40" s="822"/>
    </row>
    <row r="41" spans="1:6" s="14" customFormat="1" ht="12.75" customHeight="1">
      <c r="A41" s="77">
        <v>3994</v>
      </c>
      <c r="B41" s="104" t="s">
        <v>127</v>
      </c>
      <c r="C41" s="75">
        <v>952</v>
      </c>
      <c r="D41" s="75">
        <v>900</v>
      </c>
      <c r="E41" s="71">
        <f t="shared" si="1"/>
        <v>0.9453781512605042</v>
      </c>
      <c r="F41" s="822"/>
    </row>
    <row r="42" spans="1:6" s="14" customFormat="1" ht="12.75" customHeight="1">
      <c r="A42" s="77">
        <v>3995</v>
      </c>
      <c r="B42" s="104" t="s">
        <v>128</v>
      </c>
      <c r="C42" s="75">
        <v>992</v>
      </c>
      <c r="D42" s="75">
        <v>900</v>
      </c>
      <c r="E42" s="71">
        <f t="shared" si="1"/>
        <v>0.907258064516129</v>
      </c>
      <c r="F42" s="822"/>
    </row>
    <row r="43" spans="1:6" s="14" customFormat="1" ht="12.75" customHeight="1">
      <c r="A43" s="77">
        <v>3996</v>
      </c>
      <c r="B43" s="104" t="s">
        <v>129</v>
      </c>
      <c r="C43" s="75">
        <v>992</v>
      </c>
      <c r="D43" s="75"/>
      <c r="E43" s="71">
        <f t="shared" si="1"/>
        <v>0</v>
      </c>
      <c r="F43" s="822"/>
    </row>
    <row r="44" spans="1:6" s="14" customFormat="1" ht="12.75" customHeight="1">
      <c r="A44" s="77">
        <v>3997</v>
      </c>
      <c r="B44" s="104" t="s">
        <v>130</v>
      </c>
      <c r="C44" s="75">
        <v>942</v>
      </c>
      <c r="D44" s="75">
        <v>900</v>
      </c>
      <c r="E44" s="71">
        <f t="shared" si="1"/>
        <v>0.9554140127388535</v>
      </c>
      <c r="F44" s="822"/>
    </row>
    <row r="45" spans="1:6" s="14" customFormat="1" ht="12.75" customHeight="1">
      <c r="A45" s="77">
        <v>3998</v>
      </c>
      <c r="B45" s="104" t="s">
        <v>131</v>
      </c>
      <c r="C45" s="75">
        <v>932</v>
      </c>
      <c r="D45" s="75">
        <v>900</v>
      </c>
      <c r="E45" s="71">
        <f t="shared" si="1"/>
        <v>0.9656652360515021</v>
      </c>
      <c r="F45" s="822"/>
    </row>
    <row r="46" spans="1:6" s="14" customFormat="1" ht="12.75" customHeight="1" thickBot="1">
      <c r="A46" s="121">
        <v>3999</v>
      </c>
      <c r="B46" s="104" t="s">
        <v>132</v>
      </c>
      <c r="C46" s="92">
        <v>1032</v>
      </c>
      <c r="D46" s="92">
        <v>1000</v>
      </c>
      <c r="E46" s="224">
        <f t="shared" si="1"/>
        <v>0.9689922480620154</v>
      </c>
      <c r="F46" s="823"/>
    </row>
    <row r="47" spans="1:6" s="14" customFormat="1" ht="12.75" customHeight="1" thickBot="1">
      <c r="A47" s="69"/>
      <c r="B47" s="41" t="s">
        <v>206</v>
      </c>
      <c r="C47" s="7">
        <f>SUM(C36:C46)</f>
        <v>19520</v>
      </c>
      <c r="D47" s="7">
        <f>SUM(D35:D46)</f>
        <v>19520</v>
      </c>
      <c r="E47" s="394">
        <f t="shared" si="1"/>
        <v>1</v>
      </c>
      <c r="F47" s="41"/>
    </row>
    <row r="48" spans="1:6" s="14" customFormat="1" ht="12.75" customHeight="1" thickBot="1">
      <c r="A48" s="69">
        <v>3900</v>
      </c>
      <c r="B48" s="41" t="s">
        <v>200</v>
      </c>
      <c r="C48" s="7">
        <f>C28+C19+C10+C23+C33+C47</f>
        <v>962520</v>
      </c>
      <c r="D48" s="7">
        <f>D28+D19+D10+D23+D33+D47</f>
        <v>977220</v>
      </c>
      <c r="E48" s="394">
        <f t="shared" si="1"/>
        <v>1.0152724099239496</v>
      </c>
      <c r="F48" s="41"/>
    </row>
    <row r="49" spans="1:6" s="14" customFormat="1" ht="12.75" customHeight="1">
      <c r="A49" s="52"/>
      <c r="B49" s="100" t="s">
        <v>235</v>
      </c>
      <c r="C49" s="75"/>
      <c r="D49" s="75"/>
      <c r="E49" s="71"/>
      <c r="F49" s="43"/>
    </row>
    <row r="50" spans="1:6" s="14" customFormat="1" ht="12.75" customHeight="1">
      <c r="A50" s="52"/>
      <c r="B50" s="27" t="s">
        <v>140</v>
      </c>
      <c r="C50" s="75"/>
      <c r="D50" s="75"/>
      <c r="E50" s="71"/>
      <c r="F50" s="43"/>
    </row>
    <row r="51" spans="1:6" s="14" customFormat="1" ht="12.75" customHeight="1">
      <c r="A51" s="52"/>
      <c r="B51" s="100" t="s">
        <v>398</v>
      </c>
      <c r="C51" s="75"/>
      <c r="D51" s="75"/>
      <c r="E51" s="71"/>
      <c r="F51" s="43"/>
    </row>
    <row r="52" spans="1:6" s="14" customFormat="1" ht="12.75" customHeight="1">
      <c r="A52" s="51"/>
      <c r="B52" s="27" t="s">
        <v>393</v>
      </c>
      <c r="C52" s="27">
        <f>SUM(C10+C19+C23+C28+C33+C47)-C53</f>
        <v>758520</v>
      </c>
      <c r="D52" s="27">
        <f>SUM(D10+D19+D23+D28+D33+D47)-D53</f>
        <v>790220</v>
      </c>
      <c r="E52" s="71">
        <f>SUM(D52/C52)</f>
        <v>1.0417919105626747</v>
      </c>
      <c r="F52" s="43"/>
    </row>
    <row r="53" spans="1:6" s="14" customFormat="1" ht="12.75" customHeight="1">
      <c r="A53" s="51"/>
      <c r="B53" s="110" t="s">
        <v>370</v>
      </c>
      <c r="C53" s="27">
        <f>SUM(C9+C18+C16)</f>
        <v>204000</v>
      </c>
      <c r="D53" s="27">
        <f>SUM(D9+D18+D16+D26+D27)</f>
        <v>187000</v>
      </c>
      <c r="E53" s="761">
        <f>SUM(D53/C53)</f>
        <v>0.9166666666666666</v>
      </c>
      <c r="F53" s="50"/>
    </row>
    <row r="54" spans="1:6" s="14" customFormat="1" ht="12.75" customHeight="1">
      <c r="A54" s="282"/>
      <c r="B54" s="283" t="s">
        <v>66</v>
      </c>
      <c r="C54" s="83">
        <f>SUM(C50:C53)</f>
        <v>962520</v>
      </c>
      <c r="D54" s="83">
        <f>SUM(D50:D53)</f>
        <v>977220</v>
      </c>
      <c r="E54" s="393">
        <f>SUM(D54/C54)</f>
        <v>1.0152724099239496</v>
      </c>
      <c r="F54" s="50"/>
    </row>
    <row r="55" spans="1:6" ht="12.75" customHeight="1">
      <c r="A55" s="45"/>
      <c r="B55" s="46"/>
      <c r="C55" s="19"/>
      <c r="D55" s="19"/>
      <c r="E55" s="19"/>
      <c r="F55" s="46"/>
    </row>
    <row r="56" ht="12.75" customHeight="1">
      <c r="A56" s="61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3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showZeros="0" zoomScalePageLayoutView="0" workbookViewId="0" topLeftCell="A16">
      <selection activeCell="D8" sqref="D8"/>
    </sheetView>
  </sheetViews>
  <sheetFormatPr defaultColWidth="9.125" defaultRowHeight="12.75" customHeight="1"/>
  <cols>
    <col min="1" max="1" width="5.75390625" style="45" customWidth="1"/>
    <col min="2" max="2" width="66.125" style="46" customWidth="1"/>
    <col min="3" max="4" width="12.125" style="53" customWidth="1"/>
    <col min="5" max="5" width="9.75390625" style="53" customWidth="1"/>
    <col min="6" max="6" width="66.75390625" style="46" customWidth="1"/>
    <col min="7" max="16384" width="9.125" style="46" customWidth="1"/>
  </cols>
  <sheetData>
    <row r="1" spans="1:6" s="17" customFormat="1" ht="12.75" customHeight="1">
      <c r="A1" s="1134" t="s">
        <v>201</v>
      </c>
      <c r="B1" s="1130"/>
      <c r="C1" s="1130"/>
      <c r="D1" s="1130"/>
      <c r="E1" s="1130"/>
      <c r="F1" s="1130"/>
    </row>
    <row r="2" spans="1:6" s="17" customFormat="1" ht="12.75" customHeight="1">
      <c r="A2" s="1129" t="s">
        <v>513</v>
      </c>
      <c r="B2" s="1130"/>
      <c r="C2" s="1130"/>
      <c r="D2" s="1130"/>
      <c r="E2" s="1130"/>
      <c r="F2" s="1130"/>
    </row>
    <row r="3" spans="1:6" s="17" customFormat="1" ht="12.75" customHeight="1">
      <c r="A3" s="70"/>
      <c r="B3" s="70"/>
      <c r="C3" s="1132"/>
      <c r="D3" s="1132"/>
      <c r="E3" s="1132"/>
      <c r="F3" s="1133"/>
    </row>
    <row r="4" spans="1:6" ht="10.5" customHeight="1">
      <c r="A4" s="493"/>
      <c r="B4" s="490"/>
      <c r="C4" s="676"/>
      <c r="D4" s="676"/>
      <c r="E4" s="676"/>
      <c r="F4" s="677" t="s">
        <v>247</v>
      </c>
    </row>
    <row r="5" spans="1:6" ht="12.75" customHeight="1">
      <c r="A5" s="660"/>
      <c r="B5" s="678"/>
      <c r="C5" s="1099" t="s">
        <v>58</v>
      </c>
      <c r="D5" s="1099" t="s">
        <v>528</v>
      </c>
      <c r="E5" s="1099" t="s">
        <v>939</v>
      </c>
      <c r="F5" s="679"/>
    </row>
    <row r="6" spans="1:6" ht="12" customHeight="1">
      <c r="A6" s="498" t="s">
        <v>377</v>
      </c>
      <c r="B6" s="680" t="s">
        <v>197</v>
      </c>
      <c r="C6" s="1100"/>
      <c r="D6" s="1100"/>
      <c r="E6" s="1135"/>
      <c r="F6" s="567" t="s">
        <v>198</v>
      </c>
    </row>
    <row r="7" spans="1:6" ht="12.75" customHeight="1" thickBot="1">
      <c r="A7" s="681"/>
      <c r="B7" s="682"/>
      <c r="C7" s="1114"/>
      <c r="D7" s="1114"/>
      <c r="E7" s="1136"/>
      <c r="F7" s="521" t="s">
        <v>199</v>
      </c>
    </row>
    <row r="8" spans="1:6" ht="12.75" customHeight="1">
      <c r="A8" s="683" t="s">
        <v>220</v>
      </c>
      <c r="B8" s="503" t="s">
        <v>221</v>
      </c>
      <c r="C8" s="684" t="s">
        <v>222</v>
      </c>
      <c r="D8" s="684" t="s">
        <v>223</v>
      </c>
      <c r="E8" s="684" t="s">
        <v>224</v>
      </c>
      <c r="F8" s="568" t="s">
        <v>35</v>
      </c>
    </row>
    <row r="9" spans="1:6" ht="16.5" customHeight="1">
      <c r="A9" s="625"/>
      <c r="B9" s="685" t="s">
        <v>362</v>
      </c>
      <c r="C9" s="572"/>
      <c r="D9" s="572"/>
      <c r="E9" s="572"/>
      <c r="F9" s="686"/>
    </row>
    <row r="10" spans="1:6" ht="11.25">
      <c r="A10" s="498"/>
      <c r="B10" s="687" t="s">
        <v>348</v>
      </c>
      <c r="C10" s="688"/>
      <c r="D10" s="688"/>
      <c r="E10" s="688"/>
      <c r="F10" s="513"/>
    </row>
    <row r="11" spans="1:6" ht="12">
      <c r="A11" s="689">
        <v>4014</v>
      </c>
      <c r="B11" s="405" t="s">
        <v>496</v>
      </c>
      <c r="C11" s="690">
        <v>30000</v>
      </c>
      <c r="D11" s="690">
        <v>30000</v>
      </c>
      <c r="E11" s="407">
        <f>SUM(D11/C11)</f>
        <v>1</v>
      </c>
      <c r="F11" s="694"/>
    </row>
    <row r="12" spans="1:6" ht="12">
      <c r="A12" s="689"/>
      <c r="B12" s="692" t="s">
        <v>441</v>
      </c>
      <c r="C12" s="690"/>
      <c r="D12" s="693"/>
      <c r="E12" s="407"/>
      <c r="F12" s="694"/>
    </row>
    <row r="13" spans="1:6" ht="12">
      <c r="A13" s="689"/>
      <c r="B13" s="692" t="s">
        <v>537</v>
      </c>
      <c r="C13" s="690"/>
      <c r="D13" s="693"/>
      <c r="E13" s="407"/>
      <c r="F13" s="694"/>
    </row>
    <row r="14" spans="1:6" s="42" customFormat="1" ht="11.25">
      <c r="A14" s="625">
        <v>4010</v>
      </c>
      <c r="B14" s="695" t="s">
        <v>349</v>
      </c>
      <c r="C14" s="696">
        <f>SUM(C11:C13)</f>
        <v>30000</v>
      </c>
      <c r="D14" s="696">
        <f>SUM(D11)</f>
        <v>30000</v>
      </c>
      <c r="E14" s="697">
        <f>SUM(D14/C14)</f>
        <v>1</v>
      </c>
      <c r="F14" s="698"/>
    </row>
    <row r="15" spans="1:6" s="42" customFormat="1" ht="11.25">
      <c r="A15" s="88"/>
      <c r="B15" s="699" t="s">
        <v>350</v>
      </c>
      <c r="C15" s="406"/>
      <c r="D15" s="406"/>
      <c r="E15" s="407"/>
      <c r="F15" s="509"/>
    </row>
    <row r="16" spans="1:6" s="42" customFormat="1" ht="11.25">
      <c r="A16" s="689">
        <v>4032</v>
      </c>
      <c r="B16" s="405" t="s">
        <v>94</v>
      </c>
      <c r="C16" s="406">
        <v>4000</v>
      </c>
      <c r="D16" s="406"/>
      <c r="E16" s="407">
        <f>SUM(D16/C16)</f>
        <v>0</v>
      </c>
      <c r="F16" s="509"/>
    </row>
    <row r="17" spans="1:6" s="42" customFormat="1" ht="11.25">
      <c r="A17" s="625">
        <v>4030</v>
      </c>
      <c r="B17" s="695" t="s">
        <v>351</v>
      </c>
      <c r="C17" s="524">
        <f>SUM(C16:C16)</f>
        <v>4000</v>
      </c>
      <c r="D17" s="524">
        <f>SUM(D16:D16)</f>
        <v>0</v>
      </c>
      <c r="E17" s="697">
        <f>SUM(D17/C17)</f>
        <v>0</v>
      </c>
      <c r="F17" s="701"/>
    </row>
    <row r="18" spans="1:6" s="42" customFormat="1" ht="12">
      <c r="A18" s="88"/>
      <c r="B18" s="702" t="s">
        <v>355</v>
      </c>
      <c r="C18" s="703"/>
      <c r="D18" s="703"/>
      <c r="E18" s="407"/>
      <c r="F18" s="704"/>
    </row>
    <row r="19" spans="1:6" s="42" customFormat="1" ht="12.75">
      <c r="A19" s="689">
        <v>4114</v>
      </c>
      <c r="B19" s="705" t="s">
        <v>244</v>
      </c>
      <c r="C19" s="703"/>
      <c r="D19" s="406">
        <v>150000</v>
      </c>
      <c r="E19" s="407"/>
      <c r="F19" s="694"/>
    </row>
    <row r="20" spans="1:6" s="42" customFormat="1" ht="11.25">
      <c r="A20" s="689">
        <v>4117</v>
      </c>
      <c r="B20" s="705" t="s">
        <v>483</v>
      </c>
      <c r="C20" s="406">
        <v>522000</v>
      </c>
      <c r="D20" s="406"/>
      <c r="E20" s="407">
        <f>SUM(D20/C20)</f>
        <v>0</v>
      </c>
      <c r="F20" s="706"/>
    </row>
    <row r="21" spans="1:6" s="42" customFormat="1" ht="12">
      <c r="A21" s="689"/>
      <c r="B21" s="692" t="s">
        <v>441</v>
      </c>
      <c r="C21" s="406"/>
      <c r="D21" s="709"/>
      <c r="E21" s="407"/>
      <c r="F21" s="706"/>
    </row>
    <row r="22" spans="1:6" s="42" customFormat="1" ht="12">
      <c r="A22" s="689"/>
      <c r="B22" s="692" t="s">
        <v>537</v>
      </c>
      <c r="C22" s="406"/>
      <c r="D22" s="709"/>
      <c r="E22" s="407"/>
      <c r="F22" s="706"/>
    </row>
    <row r="23" spans="1:6" s="42" customFormat="1" ht="12">
      <c r="A23" s="689">
        <v>4118</v>
      </c>
      <c r="B23" s="705" t="s">
        <v>231</v>
      </c>
      <c r="C23" s="406">
        <v>670000</v>
      </c>
      <c r="D23" s="406">
        <v>610000</v>
      </c>
      <c r="E23" s="407">
        <f>SUM(D23/C23)</f>
        <v>0.9104477611940298</v>
      </c>
      <c r="F23" s="694"/>
    </row>
    <row r="24" spans="1:6" s="42" customFormat="1" ht="12">
      <c r="A24" s="689">
        <v>4119</v>
      </c>
      <c r="B24" s="705" t="s">
        <v>500</v>
      </c>
      <c r="C24" s="406"/>
      <c r="D24" s="406">
        <v>420000</v>
      </c>
      <c r="E24" s="407"/>
      <c r="F24" s="694"/>
    </row>
    <row r="25" spans="1:6" s="42" customFormat="1" ht="12">
      <c r="A25" s="689">
        <v>4120</v>
      </c>
      <c r="B25" s="705" t="s">
        <v>484</v>
      </c>
      <c r="C25" s="406">
        <v>430000</v>
      </c>
      <c r="D25" s="406">
        <v>400000</v>
      </c>
      <c r="E25" s="407">
        <f>SUM(D25/C25)</f>
        <v>0.9302325581395349</v>
      </c>
      <c r="F25" s="694"/>
    </row>
    <row r="26" spans="1:6" s="37" customFormat="1" ht="12">
      <c r="A26" s="509">
        <v>4121</v>
      </c>
      <c r="B26" s="707" t="s">
        <v>163</v>
      </c>
      <c r="C26" s="514">
        <v>37700</v>
      </c>
      <c r="D26" s="514">
        <v>40000</v>
      </c>
      <c r="E26" s="407">
        <f>SUM(D26/C26)</f>
        <v>1.0610079575596818</v>
      </c>
      <c r="F26" s="694"/>
    </row>
    <row r="27" spans="1:6" s="37" customFormat="1" ht="12">
      <c r="A27" s="509"/>
      <c r="B27" s="692" t="s">
        <v>441</v>
      </c>
      <c r="C27" s="514"/>
      <c r="D27" s="693"/>
      <c r="E27" s="407"/>
      <c r="F27" s="691"/>
    </row>
    <row r="28" spans="1:6" s="37" customFormat="1" ht="12">
      <c r="A28" s="509"/>
      <c r="B28" s="692" t="s">
        <v>537</v>
      </c>
      <c r="C28" s="514"/>
      <c r="D28" s="693"/>
      <c r="E28" s="407"/>
      <c r="F28" s="691"/>
    </row>
    <row r="29" spans="1:6" s="37" customFormat="1" ht="12">
      <c r="A29" s="509">
        <v>4122</v>
      </c>
      <c r="B29" s="708" t="s">
        <v>256</v>
      </c>
      <c r="C29" s="406">
        <v>120000</v>
      </c>
      <c r="D29" s="406">
        <v>120000</v>
      </c>
      <c r="E29" s="407">
        <f>SUM(D29/C29)</f>
        <v>1</v>
      </c>
      <c r="F29" s="694"/>
    </row>
    <row r="30" spans="1:6" s="37" customFormat="1" ht="12">
      <c r="A30" s="509"/>
      <c r="B30" s="692" t="s">
        <v>441</v>
      </c>
      <c r="C30" s="406"/>
      <c r="D30" s="709"/>
      <c r="E30" s="407"/>
      <c r="F30" s="513"/>
    </row>
    <row r="31" spans="1:6" s="37" customFormat="1" ht="12">
      <c r="A31" s="509"/>
      <c r="B31" s="692" t="s">
        <v>537</v>
      </c>
      <c r="C31" s="406"/>
      <c r="D31" s="709"/>
      <c r="E31" s="407"/>
      <c r="F31" s="513"/>
    </row>
    <row r="32" spans="1:6" s="37" customFormat="1" ht="11.25">
      <c r="A32" s="598">
        <v>4123</v>
      </c>
      <c r="B32" s="710" t="s">
        <v>124</v>
      </c>
      <c r="C32" s="711">
        <v>2865477</v>
      </c>
      <c r="D32" s="711">
        <v>319740</v>
      </c>
      <c r="E32" s="407">
        <f>SUM(D32/C32)</f>
        <v>0.11158351646165716</v>
      </c>
      <c r="F32" s="513"/>
    </row>
    <row r="33" spans="1:6" s="37" customFormat="1" ht="12">
      <c r="A33" s="598"/>
      <c r="B33" s="694" t="s">
        <v>147</v>
      </c>
      <c r="C33" s="711"/>
      <c r="D33" s="712"/>
      <c r="E33" s="407"/>
      <c r="F33" s="513"/>
    </row>
    <row r="34" spans="1:6" s="37" customFormat="1" ht="12">
      <c r="A34" s="598"/>
      <c r="B34" s="709" t="s">
        <v>401</v>
      </c>
      <c r="C34" s="711"/>
      <c r="D34" s="712"/>
      <c r="E34" s="407"/>
      <c r="F34" s="513"/>
    </row>
    <row r="35" spans="1:6" s="37" customFormat="1" ht="12">
      <c r="A35" s="598"/>
      <c r="B35" s="692" t="s">
        <v>441</v>
      </c>
      <c r="C35" s="711"/>
      <c r="D35" s="712"/>
      <c r="E35" s="407"/>
      <c r="F35" s="513"/>
    </row>
    <row r="36" spans="1:6" s="37" customFormat="1" ht="12">
      <c r="A36" s="598"/>
      <c r="B36" s="692" t="s">
        <v>537</v>
      </c>
      <c r="C36" s="711"/>
      <c r="D36" s="712"/>
      <c r="E36" s="407"/>
      <c r="F36" s="513"/>
    </row>
    <row r="37" spans="1:6" s="37" customFormat="1" ht="11.25">
      <c r="A37" s="598">
        <v>4124</v>
      </c>
      <c r="B37" s="705" t="s">
        <v>1120</v>
      </c>
      <c r="C37" s="711"/>
      <c r="D37" s="711">
        <v>11260</v>
      </c>
      <c r="E37" s="407"/>
      <c r="F37" s="513"/>
    </row>
    <row r="38" spans="1:6" s="37" customFormat="1" ht="11.25">
      <c r="A38" s="713"/>
      <c r="B38" s="714" t="s">
        <v>202</v>
      </c>
      <c r="C38" s="530">
        <f>SUM(C20:C32)</f>
        <v>4645177</v>
      </c>
      <c r="D38" s="530">
        <f>D20+D23+D24+D25+D26+D29+D32+D19+D37</f>
        <v>2071000</v>
      </c>
      <c r="E38" s="715">
        <f>SUM(D38/C38)</f>
        <v>0.44583876997582655</v>
      </c>
      <c r="F38" s="510"/>
    </row>
    <row r="39" spans="1:6" s="37" customFormat="1" ht="12">
      <c r="A39" s="509">
        <v>4131</v>
      </c>
      <c r="B39" s="707" t="s">
        <v>387</v>
      </c>
      <c r="C39" s="406">
        <v>50000</v>
      </c>
      <c r="D39" s="406">
        <v>50000</v>
      </c>
      <c r="E39" s="407">
        <f>SUM(D39/C39)</f>
        <v>1</v>
      </c>
      <c r="F39" s="694"/>
    </row>
    <row r="40" spans="1:6" s="37" customFormat="1" ht="12">
      <c r="A40" s="509"/>
      <c r="B40" s="692" t="s">
        <v>441</v>
      </c>
      <c r="C40" s="406"/>
      <c r="D40" s="709"/>
      <c r="E40" s="407"/>
      <c r="F40" s="691"/>
    </row>
    <row r="41" spans="1:6" s="37" customFormat="1" ht="12">
      <c r="A41" s="509"/>
      <c r="B41" s="692" t="s">
        <v>537</v>
      </c>
      <c r="C41" s="406"/>
      <c r="D41" s="709"/>
      <c r="E41" s="407"/>
      <c r="F41" s="691"/>
    </row>
    <row r="42" spans="1:6" s="37" customFormat="1" ht="12" customHeight="1">
      <c r="A42" s="509">
        <v>4132</v>
      </c>
      <c r="B42" s="707" t="s">
        <v>159</v>
      </c>
      <c r="C42" s="406">
        <v>30000</v>
      </c>
      <c r="D42" s="406">
        <v>30000</v>
      </c>
      <c r="E42" s="407">
        <f>SUM(D42/C42)</f>
        <v>1</v>
      </c>
      <c r="F42" s="694"/>
    </row>
    <row r="43" spans="1:6" s="37" customFormat="1" ht="12.75" customHeight="1">
      <c r="A43" s="509">
        <v>4133</v>
      </c>
      <c r="B43" s="707" t="s">
        <v>388</v>
      </c>
      <c r="C43" s="406">
        <v>150000</v>
      </c>
      <c r="D43" s="406">
        <v>100000</v>
      </c>
      <c r="E43" s="407">
        <f>SUM(D43/C43)</f>
        <v>0.6666666666666666</v>
      </c>
      <c r="F43" s="694"/>
    </row>
    <row r="44" spans="1:6" s="37" customFormat="1" ht="12.75" customHeight="1">
      <c r="A44" s="509"/>
      <c r="B44" s="692" t="s">
        <v>441</v>
      </c>
      <c r="C44" s="406"/>
      <c r="D44" s="709"/>
      <c r="E44" s="407"/>
      <c r="F44" s="513"/>
    </row>
    <row r="45" spans="1:6" s="37" customFormat="1" ht="12.75" customHeight="1">
      <c r="A45" s="509"/>
      <c r="B45" s="692" t="s">
        <v>537</v>
      </c>
      <c r="C45" s="406"/>
      <c r="D45" s="709"/>
      <c r="E45" s="407"/>
      <c r="F45" s="513"/>
    </row>
    <row r="46" spans="1:6" s="37" customFormat="1" ht="12">
      <c r="A46" s="509">
        <v>4135</v>
      </c>
      <c r="B46" s="707" t="s">
        <v>389</v>
      </c>
      <c r="C46" s="406">
        <v>120000</v>
      </c>
      <c r="D46" s="406">
        <v>120000</v>
      </c>
      <c r="E46" s="407">
        <f>SUM(D46/C46)</f>
        <v>1</v>
      </c>
      <c r="F46" s="694"/>
    </row>
    <row r="47" spans="1:6" s="37" customFormat="1" ht="12">
      <c r="A47" s="404"/>
      <c r="B47" s="692" t="s">
        <v>441</v>
      </c>
      <c r="C47" s="406"/>
      <c r="D47" s="709"/>
      <c r="E47" s="407"/>
      <c r="F47" s="700"/>
    </row>
    <row r="48" spans="1:6" s="37" customFormat="1" ht="12">
      <c r="A48" s="404"/>
      <c r="B48" s="692" t="s">
        <v>537</v>
      </c>
      <c r="C48" s="406"/>
      <c r="D48" s="709"/>
      <c r="E48" s="407"/>
      <c r="F48" s="700"/>
    </row>
    <row r="49" spans="1:6" s="37" customFormat="1" ht="11.25">
      <c r="A49" s="404">
        <v>4138</v>
      </c>
      <c r="B49" s="405" t="s">
        <v>22</v>
      </c>
      <c r="C49" s="406">
        <v>80000</v>
      </c>
      <c r="D49" s="406"/>
      <c r="E49" s="407">
        <f>SUM(D49/C49)</f>
        <v>0</v>
      </c>
      <c r="F49" s="408"/>
    </row>
    <row r="50" spans="1:6" s="37" customFormat="1" ht="12">
      <c r="A50" s="404">
        <v>4139</v>
      </c>
      <c r="B50" s="405" t="s">
        <v>93</v>
      </c>
      <c r="C50" s="406">
        <v>6000</v>
      </c>
      <c r="D50" s="406"/>
      <c r="E50" s="407">
        <f>SUM(D50/C50)</f>
        <v>0</v>
      </c>
      <c r="F50" s="694"/>
    </row>
    <row r="51" spans="1:6" s="37" customFormat="1" ht="12">
      <c r="A51" s="404"/>
      <c r="B51" s="709" t="s">
        <v>338</v>
      </c>
      <c r="C51" s="406"/>
      <c r="D51" s="709"/>
      <c r="E51" s="407"/>
      <c r="F51" s="509"/>
    </row>
    <row r="52" spans="1:6" s="37" customFormat="1" ht="12">
      <c r="A52" s="404"/>
      <c r="B52" s="692" t="s">
        <v>537</v>
      </c>
      <c r="C52" s="406"/>
      <c r="D52" s="709"/>
      <c r="E52" s="407"/>
      <c r="F52" s="509"/>
    </row>
    <row r="53" spans="1:6" s="37" customFormat="1" ht="11.25">
      <c r="A53" s="625">
        <v>4100</v>
      </c>
      <c r="B53" s="695" t="s">
        <v>239</v>
      </c>
      <c r="C53" s="524">
        <f>SUM(C38:C50)</f>
        <v>5081177</v>
      </c>
      <c r="D53" s="524">
        <f>D38+D39+D42+D43+D46+D49+D50</f>
        <v>2371000</v>
      </c>
      <c r="E53" s="697">
        <f>SUM(D53/C53)</f>
        <v>0.46662416995117467</v>
      </c>
      <c r="F53" s="686"/>
    </row>
    <row r="54" spans="1:6" s="37" customFormat="1" ht="11.25">
      <c r="A54" s="660"/>
      <c r="B54" s="716" t="s">
        <v>162</v>
      </c>
      <c r="C54" s="406"/>
      <c r="D54" s="406"/>
      <c r="E54" s="407"/>
      <c r="F54" s="513"/>
    </row>
    <row r="55" spans="1:6" s="37" customFormat="1" ht="11.25">
      <c r="A55" s="689">
        <v>4211</v>
      </c>
      <c r="B55" s="405" t="s">
        <v>164</v>
      </c>
      <c r="C55" s="406"/>
      <c r="D55" s="406"/>
      <c r="E55" s="407"/>
      <c r="F55" s="513"/>
    </row>
    <row r="56" spans="1:6" s="37" customFormat="1" ht="11.25">
      <c r="A56" s="689">
        <v>4213</v>
      </c>
      <c r="B56" s="405" t="s">
        <v>166</v>
      </c>
      <c r="C56" s="406"/>
      <c r="D56" s="406"/>
      <c r="E56" s="407"/>
      <c r="F56" s="513"/>
    </row>
    <row r="57" spans="1:6" s="37" customFormat="1" ht="11.25">
      <c r="A57" s="689">
        <v>4215</v>
      </c>
      <c r="B57" s="405" t="s">
        <v>356</v>
      </c>
      <c r="C57" s="406"/>
      <c r="D57" s="406"/>
      <c r="E57" s="407"/>
      <c r="F57" s="513"/>
    </row>
    <row r="58" spans="1:6" s="37" customFormat="1" ht="11.25">
      <c r="A58" s="689">
        <v>4217</v>
      </c>
      <c r="B58" s="405" t="s">
        <v>33</v>
      </c>
      <c r="C58" s="406"/>
      <c r="D58" s="406"/>
      <c r="E58" s="407"/>
      <c r="F58" s="513"/>
    </row>
    <row r="59" spans="1:6" s="37" customFormat="1" ht="11.25">
      <c r="A59" s="689">
        <v>4219</v>
      </c>
      <c r="B59" s="405" t="s">
        <v>167</v>
      </c>
      <c r="C59" s="406"/>
      <c r="D59" s="406"/>
      <c r="E59" s="407"/>
      <c r="F59" s="513"/>
    </row>
    <row r="60" spans="1:6" s="37" customFormat="1" ht="11.25">
      <c r="A60" s="689">
        <v>4221</v>
      </c>
      <c r="B60" s="405" t="s">
        <v>165</v>
      </c>
      <c r="C60" s="406"/>
      <c r="D60" s="406"/>
      <c r="E60" s="407"/>
      <c r="F60" s="513"/>
    </row>
    <row r="61" spans="1:6" s="37" customFormat="1" ht="11.25">
      <c r="A61" s="689">
        <v>4223</v>
      </c>
      <c r="B61" s="405" t="s">
        <v>170</v>
      </c>
      <c r="C61" s="406"/>
      <c r="D61" s="406"/>
      <c r="E61" s="407"/>
      <c r="F61" s="513"/>
    </row>
    <row r="62" spans="1:6" s="37" customFormat="1" ht="11.25">
      <c r="A62" s="689">
        <v>4225</v>
      </c>
      <c r="B62" s="405" t="s">
        <v>171</v>
      </c>
      <c r="C62" s="406"/>
      <c r="D62" s="406"/>
      <c r="E62" s="407"/>
      <c r="F62" s="513"/>
    </row>
    <row r="63" spans="1:6" s="37" customFormat="1" ht="11.25">
      <c r="A63" s="689">
        <v>4227</v>
      </c>
      <c r="B63" s="405" t="s">
        <v>172</v>
      </c>
      <c r="C63" s="406"/>
      <c r="D63" s="406"/>
      <c r="E63" s="407"/>
      <c r="F63" s="513"/>
    </row>
    <row r="64" spans="1:6" s="37" customFormat="1" ht="11.25">
      <c r="A64" s="689">
        <v>4231</v>
      </c>
      <c r="B64" s="405" t="s">
        <v>173</v>
      </c>
      <c r="C64" s="406"/>
      <c r="D64" s="406"/>
      <c r="E64" s="407"/>
      <c r="F64" s="513"/>
    </row>
    <row r="65" spans="1:6" s="37" customFormat="1" ht="11.25">
      <c r="A65" s="689">
        <v>4235</v>
      </c>
      <c r="B65" s="405" t="s">
        <v>174</v>
      </c>
      <c r="C65" s="406"/>
      <c r="D65" s="406"/>
      <c r="E65" s="407"/>
      <c r="F65" s="513"/>
    </row>
    <row r="66" spans="1:6" s="37" customFormat="1" ht="11.25">
      <c r="A66" s="689">
        <v>4237</v>
      </c>
      <c r="B66" s="405" t="s">
        <v>178</v>
      </c>
      <c r="C66" s="406"/>
      <c r="D66" s="406"/>
      <c r="E66" s="407"/>
      <c r="F66" s="513"/>
    </row>
    <row r="67" spans="1:6" s="37" customFormat="1" ht="11.25">
      <c r="A67" s="689">
        <v>4239</v>
      </c>
      <c r="B67" s="405" t="s">
        <v>175</v>
      </c>
      <c r="C67" s="406"/>
      <c r="D67" s="406"/>
      <c r="E67" s="407"/>
      <c r="F67" s="513"/>
    </row>
    <row r="68" spans="1:6" s="37" customFormat="1" ht="11.25">
      <c r="A68" s="689">
        <v>4241</v>
      </c>
      <c r="B68" s="405" t="s">
        <v>177</v>
      </c>
      <c r="C68" s="406"/>
      <c r="D68" s="406"/>
      <c r="E68" s="407"/>
      <c r="F68" s="513"/>
    </row>
    <row r="69" spans="1:6" s="37" customFormat="1" ht="11.25">
      <c r="A69" s="689">
        <v>4243</v>
      </c>
      <c r="B69" s="405" t="s">
        <v>179</v>
      </c>
      <c r="C69" s="406"/>
      <c r="D69" s="406"/>
      <c r="E69" s="407"/>
      <c r="F69" s="513"/>
    </row>
    <row r="70" spans="1:6" s="37" customFormat="1" ht="11.25">
      <c r="A70" s="689">
        <v>4251</v>
      </c>
      <c r="B70" s="405" t="s">
        <v>180</v>
      </c>
      <c r="C70" s="406"/>
      <c r="D70" s="406"/>
      <c r="E70" s="407"/>
      <c r="F70" s="513"/>
    </row>
    <row r="71" spans="1:6" s="37" customFormat="1" ht="11.25">
      <c r="A71" s="689">
        <v>4253</v>
      </c>
      <c r="B71" s="405" t="s">
        <v>181</v>
      </c>
      <c r="C71" s="406"/>
      <c r="D71" s="406"/>
      <c r="E71" s="407"/>
      <c r="F71" s="513"/>
    </row>
    <row r="72" spans="1:6" s="37" customFormat="1" ht="11.25">
      <c r="A72" s="689">
        <v>4255</v>
      </c>
      <c r="B72" s="405" t="s">
        <v>182</v>
      </c>
      <c r="C72" s="406"/>
      <c r="D72" s="406"/>
      <c r="E72" s="407"/>
      <c r="F72" s="513"/>
    </row>
    <row r="73" spans="1:6" s="37" customFormat="1" ht="11.25">
      <c r="A73" s="689">
        <v>4257</v>
      </c>
      <c r="B73" s="405" t="s">
        <v>34</v>
      </c>
      <c r="C73" s="406"/>
      <c r="D73" s="406"/>
      <c r="E73" s="407"/>
      <c r="F73" s="513"/>
    </row>
    <row r="74" spans="1:6" s="37" customFormat="1" ht="11.25">
      <c r="A74" s="689">
        <v>4261</v>
      </c>
      <c r="B74" s="405" t="s">
        <v>183</v>
      </c>
      <c r="C74" s="406"/>
      <c r="D74" s="406"/>
      <c r="E74" s="407"/>
      <c r="F74" s="513"/>
    </row>
    <row r="75" spans="1:6" s="37" customFormat="1" ht="12">
      <c r="A75" s="717">
        <v>4265</v>
      </c>
      <c r="B75" s="718" t="s">
        <v>19</v>
      </c>
      <c r="C75" s="1027">
        <v>200000</v>
      </c>
      <c r="D75" s="1027">
        <v>200000</v>
      </c>
      <c r="E75" s="407">
        <f>SUM(D75/C75)</f>
        <v>1</v>
      </c>
      <c r="F75" s="1028"/>
    </row>
    <row r="76" spans="1:6" s="37" customFormat="1" ht="11.25">
      <c r="A76" s="719">
        <v>4200</v>
      </c>
      <c r="B76" s="720" t="s">
        <v>357</v>
      </c>
      <c r="C76" s="506">
        <f>SUM(C55:C75)</f>
        <v>200000</v>
      </c>
      <c r="D76" s="506">
        <f>SUM(D55:D75)</f>
        <v>200000</v>
      </c>
      <c r="E76" s="715">
        <f>SUM(D76/C76)</f>
        <v>1</v>
      </c>
      <c r="F76" s="721"/>
    </row>
    <row r="77" spans="1:6" s="42" customFormat="1" ht="11.25">
      <c r="A77" s="88"/>
      <c r="B77" s="716" t="s">
        <v>358</v>
      </c>
      <c r="C77" s="406"/>
      <c r="D77" s="406"/>
      <c r="E77" s="407"/>
      <c r="F77" s="704"/>
    </row>
    <row r="78" spans="1:6" s="37" customFormat="1" ht="12">
      <c r="A78" s="509">
        <v>4310</v>
      </c>
      <c r="B78" s="408" t="s">
        <v>510</v>
      </c>
      <c r="C78" s="406">
        <v>30000</v>
      </c>
      <c r="D78" s="406">
        <v>20000</v>
      </c>
      <c r="E78" s="407">
        <f>SUM(D78/C78)</f>
        <v>0.6666666666666666</v>
      </c>
      <c r="F78" s="694"/>
    </row>
    <row r="79" spans="1:6" s="37" customFormat="1" ht="11.25">
      <c r="A79" s="598">
        <v>4340</v>
      </c>
      <c r="B79" s="722" t="s">
        <v>168</v>
      </c>
      <c r="C79" s="711">
        <f>SUM(C80:C84)</f>
        <v>70024</v>
      </c>
      <c r="D79" s="711"/>
      <c r="E79" s="407">
        <f>SUM(D79/C79)</f>
        <v>0</v>
      </c>
      <c r="F79" s="513"/>
    </row>
    <row r="80" spans="1:6" s="37" customFormat="1" ht="12">
      <c r="A80" s="598"/>
      <c r="B80" s="694" t="s">
        <v>147</v>
      </c>
      <c r="C80" s="711"/>
      <c r="D80" s="712"/>
      <c r="E80" s="407"/>
      <c r="F80" s="513"/>
    </row>
    <row r="81" spans="1:6" s="37" customFormat="1" ht="12">
      <c r="A81" s="598"/>
      <c r="B81" s="709" t="s">
        <v>401</v>
      </c>
      <c r="C81" s="711"/>
      <c r="D81" s="712"/>
      <c r="E81" s="407"/>
      <c r="F81" s="513"/>
    </row>
    <row r="82" spans="1:6" s="37" customFormat="1" ht="12">
      <c r="A82" s="598"/>
      <c r="B82" s="692" t="s">
        <v>441</v>
      </c>
      <c r="C82" s="711"/>
      <c r="D82" s="712"/>
      <c r="E82" s="407"/>
      <c r="F82" s="513"/>
    </row>
    <row r="83" spans="1:6" s="37" customFormat="1" ht="12">
      <c r="A83" s="598"/>
      <c r="B83" s="692" t="s">
        <v>502</v>
      </c>
      <c r="C83" s="711"/>
      <c r="D83" s="712"/>
      <c r="E83" s="407"/>
      <c r="F83" s="513"/>
    </row>
    <row r="84" spans="1:6" s="37" customFormat="1" ht="12">
      <c r="A84" s="598"/>
      <c r="B84" s="692" t="s">
        <v>537</v>
      </c>
      <c r="C84" s="712">
        <v>70024</v>
      </c>
      <c r="D84" s="712"/>
      <c r="E84" s="407">
        <f>SUM(D84/C84)</f>
        <v>0</v>
      </c>
      <c r="F84" s="513"/>
    </row>
    <row r="85" spans="1:6" s="42" customFormat="1" ht="11.25">
      <c r="A85" s="686">
        <v>4300</v>
      </c>
      <c r="B85" s="716" t="s">
        <v>359</v>
      </c>
      <c r="C85" s="428">
        <f>C78+C79</f>
        <v>100024</v>
      </c>
      <c r="D85" s="428">
        <f>D78+D79</f>
        <v>20000</v>
      </c>
      <c r="E85" s="697">
        <f>SUM(D85/C85)</f>
        <v>0.19995201151723585</v>
      </c>
      <c r="F85" s="618"/>
    </row>
    <row r="86" spans="1:6" s="42" customFormat="1" ht="16.5" customHeight="1">
      <c r="A86" s="686"/>
      <c r="B86" s="685" t="s">
        <v>363</v>
      </c>
      <c r="C86" s="428">
        <f>SUM(C85+C76+C53+C17+C14)</f>
        <v>5415201</v>
      </c>
      <c r="D86" s="428">
        <f>SUM(D85+D76+D53+D17+D14)</f>
        <v>2621000</v>
      </c>
      <c r="E86" s="697">
        <f>SUM(D86/C86)</f>
        <v>0.48400788816518536</v>
      </c>
      <c r="F86" s="618"/>
    </row>
    <row r="87" spans="1:6" s="42" customFormat="1" ht="18" customHeight="1">
      <c r="A87" s="625"/>
      <c r="B87" s="723" t="s">
        <v>360</v>
      </c>
      <c r="C87" s="572"/>
      <c r="D87" s="572"/>
      <c r="E87" s="724"/>
      <c r="F87" s="686"/>
    </row>
    <row r="88" spans="1:6" s="42" customFormat="1" ht="15.75" customHeight="1">
      <c r="A88" s="725">
        <v>4500</v>
      </c>
      <c r="B88" s="725" t="s">
        <v>361</v>
      </c>
      <c r="C88" s="726"/>
      <c r="D88" s="726"/>
      <c r="E88" s="724"/>
      <c r="F88" s="618"/>
    </row>
    <row r="89" spans="1:6" s="42" customFormat="1" ht="11.25">
      <c r="A89" s="727"/>
      <c r="B89" s="728" t="s">
        <v>78</v>
      </c>
      <c r="C89" s="688"/>
      <c r="D89" s="688"/>
      <c r="E89" s="407"/>
      <c r="F89" s="704"/>
    </row>
    <row r="90" spans="1:6" s="42" customFormat="1" ht="11.25">
      <c r="A90" s="727"/>
      <c r="B90" s="406" t="s">
        <v>382</v>
      </c>
      <c r="C90" s="690"/>
      <c r="D90" s="690">
        <f>D33+D80</f>
        <v>0</v>
      </c>
      <c r="E90" s="407"/>
      <c r="F90" s="704"/>
    </row>
    <row r="91" spans="1:6" s="42" customFormat="1" ht="11.25">
      <c r="A91" s="727"/>
      <c r="B91" s="406" t="s">
        <v>15</v>
      </c>
      <c r="C91" s="690"/>
      <c r="D91" s="690">
        <f>D34+D81</f>
        <v>0</v>
      </c>
      <c r="E91" s="407"/>
      <c r="F91" s="704"/>
    </row>
    <row r="92" spans="1:6" s="37" customFormat="1" ht="11.25">
      <c r="A92" s="727"/>
      <c r="B92" s="729" t="s">
        <v>398</v>
      </c>
      <c r="C92" s="690"/>
      <c r="D92" s="690">
        <f>D12+D27+D30+D35+D40+D44+D82+D21+D47</f>
        <v>0</v>
      </c>
      <c r="E92" s="407"/>
      <c r="F92" s="513"/>
    </row>
    <row r="93" spans="1:6" ht="12" customHeight="1">
      <c r="A93" s="404"/>
      <c r="B93" s="729" t="s">
        <v>393</v>
      </c>
      <c r="C93" s="406"/>
      <c r="D93" s="406"/>
      <c r="E93" s="407"/>
      <c r="F93" s="513"/>
    </row>
    <row r="94" spans="1:6" ht="12" customHeight="1">
      <c r="A94" s="404"/>
      <c r="B94" s="730" t="s">
        <v>66</v>
      </c>
      <c r="C94" s="730">
        <f>SUM(C90:C93)</f>
        <v>0</v>
      </c>
      <c r="D94" s="730">
        <f>SUM(D90:D93)</f>
        <v>0</v>
      </c>
      <c r="E94" s="407"/>
      <c r="F94" s="513"/>
    </row>
    <row r="95" spans="1:6" ht="12" customHeight="1">
      <c r="A95" s="404"/>
      <c r="B95" s="731" t="s">
        <v>79</v>
      </c>
      <c r="C95" s="703"/>
      <c r="D95" s="703"/>
      <c r="E95" s="407"/>
      <c r="F95" s="513"/>
    </row>
    <row r="96" spans="1:6" ht="12" customHeight="1">
      <c r="A96" s="404"/>
      <c r="B96" s="406" t="s">
        <v>335</v>
      </c>
      <c r="C96" s="703"/>
      <c r="D96" s="406">
        <f>D83+D51</f>
        <v>0</v>
      </c>
      <c r="E96" s="407"/>
      <c r="F96" s="513"/>
    </row>
    <row r="97" spans="1:6" ht="11.25">
      <c r="A97" s="404"/>
      <c r="B97" s="729" t="s">
        <v>336</v>
      </c>
      <c r="C97" s="406">
        <f>SUM(C14+C17+C53+C76+C85)-C90-C91-C92-C93-C96-C99</f>
        <v>5385201</v>
      </c>
      <c r="D97" s="406">
        <f>SUM(D14+D17+D53+D76+D85)-D90-D91-D92-D93-D96-D99</f>
        <v>2591000</v>
      </c>
      <c r="E97" s="407">
        <f>SUM(D97/C97)</f>
        <v>0.4811333875931465</v>
      </c>
      <c r="F97" s="513"/>
    </row>
    <row r="98" spans="1:6" ht="12">
      <c r="A98" s="404"/>
      <c r="B98" s="709" t="s">
        <v>144</v>
      </c>
      <c r="C98" s="709">
        <v>369270</v>
      </c>
      <c r="D98" s="709"/>
      <c r="E98" s="407">
        <f>SUM(D98/C98)</f>
        <v>0</v>
      </c>
      <c r="F98" s="513"/>
    </row>
    <row r="99" spans="1:6" ht="11.25">
      <c r="A99" s="404"/>
      <c r="B99" s="729" t="s">
        <v>135</v>
      </c>
      <c r="C99" s="406">
        <f>SUM(C42)</f>
        <v>30000</v>
      </c>
      <c r="D99" s="406">
        <f>SUM(D42)</f>
        <v>30000</v>
      </c>
      <c r="E99" s="407">
        <f>SUM(D99/C99)</f>
        <v>1</v>
      </c>
      <c r="F99" s="513"/>
    </row>
    <row r="100" spans="1:6" ht="11.25">
      <c r="A100" s="404"/>
      <c r="B100" s="730" t="s">
        <v>73</v>
      </c>
      <c r="C100" s="730">
        <f>SUM(C97:C99)-C98</f>
        <v>5415201</v>
      </c>
      <c r="D100" s="730">
        <f>SUM(D96:D99)-D98</f>
        <v>2621000</v>
      </c>
      <c r="E100" s="407">
        <f>SUM(D100/C100)</f>
        <v>0.48400788816518536</v>
      </c>
      <c r="F100" s="513"/>
    </row>
    <row r="101" spans="1:6" ht="12" customHeight="1">
      <c r="A101" s="732"/>
      <c r="B101" s="721" t="s">
        <v>142</v>
      </c>
      <c r="C101" s="422">
        <f>SUM(C94+C100)</f>
        <v>5415201</v>
      </c>
      <c r="D101" s="422">
        <f>SUM(D94+D100)</f>
        <v>2621000</v>
      </c>
      <c r="E101" s="407">
        <f>SUM(D101/C101)</f>
        <v>0.48400788816518536</v>
      </c>
      <c r="F101" s="510"/>
    </row>
    <row r="102" spans="1:5" ht="11.25">
      <c r="A102" s="36"/>
      <c r="C102" s="360"/>
      <c r="D102" s="360"/>
      <c r="E102" s="359"/>
    </row>
    <row r="103" spans="2:4" ht="11.25">
      <c r="B103" s="46" t="s">
        <v>937</v>
      </c>
      <c r="C103" s="288"/>
      <c r="D103" s="288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2015-02-10T11:54:00Z</cp:lastPrinted>
  <dcterms:created xsi:type="dcterms:W3CDTF">2004-02-02T11:10:51Z</dcterms:created>
  <dcterms:modified xsi:type="dcterms:W3CDTF">2015-02-13T07:15:32Z</dcterms:modified>
  <cp:category/>
  <cp:version/>
  <cp:contentType/>
  <cp:contentStatus/>
</cp:coreProperties>
</file>