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900" windowWidth="11340" windowHeight="3200" tabRatio="663" activeTab="2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 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  <sheet name="15.mell" sheetId="20" r:id="rId20"/>
    <sheet name="16.mell" sheetId="21" r:id="rId21"/>
    <sheet name="17.mell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9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9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9">#REF!</definedName>
    <definedName name="l">#REF!</definedName>
    <definedName name="nem">1</definedName>
    <definedName name="_xlnm.Print_Titles" localSheetId="15">'11.mell'!$8:$9</definedName>
    <definedName name="_xlnm.Print_Titles" localSheetId="16">'12.mell'!$5:$6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'!$4:$8</definedName>
    <definedName name="_xlnm.Print_Titles" localSheetId="13">'9.mell. '!$8:$11</definedName>
    <definedName name="székház" localSheetId="19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<sst xmlns="http://schemas.openxmlformats.org/spreadsheetml/2006/main" count="3373" uniqueCount="1251">
  <si>
    <t>Kicsi Bocs Óvoda felújítás</t>
  </si>
  <si>
    <t>Csudafa Óvoda felújítás</t>
  </si>
  <si>
    <t>Kerekerdő Óvoda felújítás</t>
  </si>
  <si>
    <t>Térfigyelőkamerák üzemeltetése</t>
  </si>
  <si>
    <t>Méhecske Óvoda felújítás</t>
  </si>
  <si>
    <t>Napfény Óvoda felújítás</t>
  </si>
  <si>
    <t>Ugrifüles Óvoda felújítás</t>
  </si>
  <si>
    <t>Kosztolányi Dezső Általános Iskola felújítás</t>
  </si>
  <si>
    <t>Nemzetiségi Önkormányzat működési kiadásai</t>
  </si>
  <si>
    <t>Leövey Klára Gimnázium felújítás</t>
  </si>
  <si>
    <t>Sport feladatok</t>
  </si>
  <si>
    <t>Tankönyv támogatás</t>
  </si>
  <si>
    <t>Iskolai nyelvvizsga, jogosítvány megszerzés támogatása</t>
  </si>
  <si>
    <t>Költségvetési kiadások</t>
  </si>
  <si>
    <t>Lakbértámogatás</t>
  </si>
  <si>
    <t>Adósságkezelési támogatás</t>
  </si>
  <si>
    <t>Karácsonyi segély</t>
  </si>
  <si>
    <t>Köztisztasági feladatok</t>
  </si>
  <si>
    <t>Sport és szabadidős rendezvények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</si>
  <si>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</si>
  <si>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</si>
  <si>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</si>
  <si>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</si>
  <si>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</si>
  <si>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</si>
  <si>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</si>
  <si>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</si>
  <si>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</si>
  <si>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</si>
  <si>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</si>
  <si>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</si>
  <si>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</si>
  <si>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</si>
  <si>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</si>
  <si>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</si>
  <si>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</si>
  <si>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</si>
  <si>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</si>
  <si>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</si>
  <si>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</si>
  <si>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</si>
  <si>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</si>
  <si>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</si>
  <si>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</si>
  <si>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</si>
  <si>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</si>
  <si>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</si>
  <si>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</si>
  <si>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</si>
  <si>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</si>
  <si>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</si>
  <si>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 xml:space="preserve">                  előző évi töblettámogatás  visszafizetése</t>
  </si>
  <si>
    <t>Parkolási Kft</t>
  </si>
  <si>
    <t>Gyermekétkeztetés támogatása (nyári étk. együtt)</t>
  </si>
  <si>
    <t>Városfejlesztés, üzemeltetés és közbiztonság</t>
  </si>
  <si>
    <t xml:space="preserve">   Kerékbilincs levétele</t>
  </si>
  <si>
    <t xml:space="preserve">       - Parkolási díj, ügyviteli költség</t>
  </si>
  <si>
    <t>Lakóház felújítás Balázs B. u. 32/a-b</t>
  </si>
  <si>
    <t xml:space="preserve">    Boldogasszony Iskolanővérek Kolostori Kávéház kialakítása</t>
  </si>
  <si>
    <t>Boldogasszony Iskolanővérek Kolostori Kávéház kialakítása</t>
  </si>
  <si>
    <t>Concerto Akadémia Nonprofit Kft.</t>
  </si>
  <si>
    <t xml:space="preserve">   Személyi juttatás</t>
  </si>
  <si>
    <t>Sport Alap</t>
  </si>
  <si>
    <t>KÉK Pont</t>
  </si>
  <si>
    <t>Kerületi földutak szilárd burkolattal való ellátása</t>
  </si>
  <si>
    <t>Összesen:</t>
  </si>
  <si>
    <t>Bevételek</t>
  </si>
  <si>
    <t>Összesen</t>
  </si>
  <si>
    <t xml:space="preserve">    Idegenforgalmi adó</t>
  </si>
  <si>
    <t>Kényszer kiköltöztetés</t>
  </si>
  <si>
    <t>Tűzoltó u. 33/A felújítás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</si>
  <si>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</si>
  <si>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</si>
  <si>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</si>
  <si>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</si>
  <si>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</si>
  <si>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Csökkent munkaképességűek rendszeres szociális segélye</t>
  </si>
  <si>
    <t>Aktív korúak rendszeres szociális segélye</t>
  </si>
  <si>
    <t>KF - rehabilitáció járulékos költségek</t>
  </si>
  <si>
    <t>Társasházak támogatása</t>
  </si>
  <si>
    <t>Deák ösztöndíj</t>
  </si>
  <si>
    <t>Lakás és helyiség felújítás</t>
  </si>
  <si>
    <t>Soszám</t>
  </si>
  <si>
    <t>Ingatlanokkal kapcsolatos ügyvédi díjak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</si>
  <si>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</si>
  <si>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</si>
  <si>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</si>
  <si>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</si>
  <si>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</si>
  <si>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</si>
  <si>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</si>
  <si>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</si>
  <si>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</si>
  <si>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</si>
  <si>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Kamatbevétel</t>
  </si>
  <si>
    <t xml:space="preserve"> Egyéb működési bevételek</t>
  </si>
  <si>
    <t>Költségvetési maradvány - Előző évi költségvetési maradv. igénybev.</t>
  </si>
  <si>
    <t>BÖK törzsbetét emelés</t>
  </si>
  <si>
    <t>Lakhatást segítő támogatás</t>
  </si>
  <si>
    <t>Iskolakezdési támogatás</t>
  </si>
  <si>
    <t>Védőoltás támogatása</t>
  </si>
  <si>
    <t>Irányító szervi tám.-ként folyosított tám. fizetési számlán tört.jóváírás</t>
  </si>
  <si>
    <t>Irányító szervi tám.-ként folyosított tám. fizetési számlán tört.jóváírás étkezés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</si>
  <si>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</si>
  <si>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</si>
  <si>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</si>
  <si>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</si>
  <si>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</si>
  <si>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</si>
  <si>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</si>
  <si>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</si>
  <si>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</si>
  <si>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</si>
  <si>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</si>
  <si>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</si>
  <si>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</si>
  <si>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</si>
  <si>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</si>
  <si>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</si>
  <si>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</si>
  <si>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 xml:space="preserve">   Közterületfelügyeleti bírság bevétel</t>
  </si>
  <si>
    <t xml:space="preserve">   Gépkocsi elszállítás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</si>
  <si>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</si>
  <si>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</si>
  <si>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</si>
  <si>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</si>
  <si>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</si>
  <si>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</si>
  <si>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</si>
  <si>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</si>
  <si>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</si>
  <si>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</si>
  <si>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</si>
  <si>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</si>
  <si>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</si>
  <si>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</si>
  <si>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</si>
  <si>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 xml:space="preserve">   Fővárosi lakás-felújítási pályázat</t>
  </si>
  <si>
    <t>Felhalmozási célú támogatások Államháztartáson belülről összesen</t>
  </si>
  <si>
    <t>Ingatlanok értékesítése</t>
  </si>
  <si>
    <t xml:space="preserve">    Földterület, telek értékesítése</t>
  </si>
  <si>
    <t xml:space="preserve">        - FEV IX. Zrt. földterület, telek értékesítés</t>
  </si>
  <si>
    <t xml:space="preserve">        - Önkormányzat földterület, telek értékesítés</t>
  </si>
  <si>
    <t>Felhalmozási bevételek összesen</t>
  </si>
  <si>
    <t>Felhalmozási célú visszatérítendő tám. kölcsönök visszatérülései Áh-n kívülről</t>
  </si>
  <si>
    <t>Egyéb felhalmozási célú átvett pénzeszközök</t>
  </si>
  <si>
    <t>Felhalmozási célú átvett pénzeszközök összesen</t>
  </si>
  <si>
    <t>Költségvetési maradvány - Előző évi költségvetési maradványának igénybev.</t>
  </si>
  <si>
    <t>Hosszú lejáratú hitel felvétel</t>
  </si>
  <si>
    <t>Költségvetési maradvány - Előző évi költségvetési maradványának igánybev.</t>
  </si>
  <si>
    <t>Felhalmozási finanszírozási bevételek összesen</t>
  </si>
  <si>
    <t>Egyéb működési célú támogatások bevételei Áh-n belülról</t>
  </si>
  <si>
    <t>Egyéb felhalmozási célú támog.bevételei Áh-n belülről</t>
  </si>
  <si>
    <t>Egyéb tárgyi eszköz értékesítése</t>
  </si>
  <si>
    <t xml:space="preserve">     Ellátottak pénzbeli juttatási</t>
  </si>
  <si>
    <t>Hosszú lejáratú hitel tőkeösszegének törlesztése</t>
  </si>
  <si>
    <t xml:space="preserve">     - Települési önkormányzatok szociális és gyermekjóléti és gyermekétkeztési feladatainak támogatása</t>
  </si>
  <si>
    <t xml:space="preserve">    Belföldi gépjűrművek adójának helyi önkormányzatot megillető része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</si>
  <si>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</si>
  <si>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</si>
  <si>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</si>
  <si>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</si>
  <si>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</si>
  <si>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</si>
  <si>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</si>
  <si>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</si>
  <si>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</si>
  <si>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</si>
  <si>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 xml:space="preserve">    Egyéb felhalmozási kiadások</t>
  </si>
  <si>
    <t>Egyéb felhalmozási célú támog.bevételei ÁH-n belülről - egyéb központi szervtől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</si>
  <si>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</si>
  <si>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</si>
  <si>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</si>
  <si>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</si>
  <si>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</si>
  <si>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</si>
  <si>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</si>
  <si>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</si>
  <si>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</si>
  <si>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Oktatás Összesen:</t>
  </si>
  <si>
    <t>Egészségügy, szociális védelem, szabadidő</t>
  </si>
  <si>
    <t>Egészségügy, szociális védelem, szabadidő összesen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</si>
  <si>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</si>
  <si>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</si>
  <si>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</si>
  <si>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</si>
  <si>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</si>
  <si>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>Foglalkoztatást helyettesítő támogatás</t>
  </si>
  <si>
    <t>Lakásfenntartási támogatás normatív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</si>
  <si>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</si>
  <si>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</si>
  <si>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</si>
  <si>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</si>
  <si>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</si>
  <si>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</si>
  <si>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</si>
  <si>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</si>
  <si>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</si>
  <si>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</si>
  <si>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</si>
  <si>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</si>
  <si>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</si>
  <si>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</si>
  <si>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</si>
  <si>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</si>
  <si>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</si>
  <si>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</si>
  <si>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</si>
  <si>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Ingatlanokkal kapcsolatos bontási feladatok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</si>
  <si>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</si>
  <si>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</si>
  <si>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</si>
  <si>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</si>
  <si>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Élelmiszerbank költségek</t>
  </si>
  <si>
    <t>VIII. kerület Józsefváros Önkormányzat ellátási szerződés</t>
  </si>
  <si>
    <t>Küldetés Egyesület Ellátási szerződés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</si>
  <si>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</si>
  <si>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</si>
  <si>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</si>
  <si>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</si>
  <si>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</si>
  <si>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</si>
  <si>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</si>
  <si>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</si>
  <si>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</si>
  <si>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>Egyéb felhalmozási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</si>
  <si>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</si>
  <si>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</si>
  <si>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</si>
  <si>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</si>
  <si>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</si>
  <si>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 xml:space="preserve">       Közterületfelügyelet támogatása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</si>
  <si>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</si>
  <si>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</si>
  <si>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</si>
  <si>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</si>
  <si>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</si>
  <si>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</si>
  <si>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 xml:space="preserve">       - Vagyonkez. és városf. kapcs. feladatok ÁFA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</si>
  <si>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</si>
  <si>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</si>
  <si>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</si>
  <si>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</si>
  <si>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</si>
  <si>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</si>
  <si>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</si>
  <si>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</si>
  <si>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</si>
  <si>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</si>
  <si>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</si>
  <si>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</si>
  <si>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</si>
  <si>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</si>
  <si>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</si>
  <si>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>IX. kerületi szakrendelő</t>
  </si>
  <si>
    <t>Helyi gázár és távhő támogatás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</si>
  <si>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</si>
  <si>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</si>
  <si>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</si>
  <si>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</si>
  <si>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</si>
  <si>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</si>
  <si>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 xml:space="preserve">    FESZ műszerbeszerzés</t>
  </si>
  <si>
    <t xml:space="preserve">    JAT II. előkészítési költségek</t>
  </si>
  <si>
    <t xml:space="preserve">    Óvoda pedagógusok szeptemberi bérfejlesztése</t>
  </si>
  <si>
    <t>József Attila lakótelep forgalom elterelés</t>
  </si>
  <si>
    <t xml:space="preserve">  Egyéb felhalmozási kiadások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</si>
  <si>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</si>
  <si>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</si>
  <si>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</si>
  <si>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</si>
  <si>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</si>
  <si>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</si>
  <si>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</si>
  <si>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</si>
  <si>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</si>
  <si>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</si>
  <si>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</si>
  <si>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</si>
  <si>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</si>
  <si>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</si>
  <si>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</si>
  <si>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</si>
  <si>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Működési bevételek összesen</t>
  </si>
  <si>
    <t>Munkaadókat terh. járulékok és szociális hozzájárulási adó</t>
  </si>
  <si>
    <t>Tulajdonosi bevételek</t>
  </si>
  <si>
    <t xml:space="preserve">     Egyéb felhalmozási  kiadások</t>
  </si>
  <si>
    <t xml:space="preserve">       Polgármesteri Hivatal támogatása</t>
  </si>
  <si>
    <t xml:space="preserve"> Általános forgalmi adó visszatérítése</t>
  </si>
  <si>
    <t>"Vitukis" korsós nőszobor vásárlás</t>
  </si>
  <si>
    <t>Roma Nemzetiségi Önkormányzat</t>
  </si>
  <si>
    <t>V. Kerületi kiadások</t>
  </si>
  <si>
    <t xml:space="preserve">HPV védőoltás </t>
  </si>
  <si>
    <t xml:space="preserve">          Balázs Béla u. 5.</t>
  </si>
  <si>
    <t>Önkormányzati szakmai feladatokkal kapcsolatos kiadások</t>
  </si>
  <si>
    <t>FTC támogatása</t>
  </si>
  <si>
    <t>Egyéb felhalmozási célú támogatás értékű bevétel</t>
  </si>
  <si>
    <t>Környezetvédelem</t>
  </si>
  <si>
    <t>Lakóház felújítás Balázs B. u. 11.</t>
  </si>
  <si>
    <t>Nemzetiségi önkormányzatok pályázati támogatása</t>
  </si>
  <si>
    <t xml:space="preserve">          Markusovszky park</t>
  </si>
  <si>
    <t>Születési és életkezdési támogatás</t>
  </si>
  <si>
    <t>FESZOFE kiemelkedően közhasznú Non-profit KFT működési tám.</t>
  </si>
  <si>
    <t>Ferencvárosi Újság</t>
  </si>
  <si>
    <t>BEVÉTELEK MINDÖSSZ.:(Irányítószervi tám.folyosítása nélkül)</t>
  </si>
  <si>
    <t>Városfejlesztéssel kapcsolatos önkormányzati kiadások (FEV IX.Zrt.)</t>
  </si>
  <si>
    <t>Önkormányzati vagyon gazd. kapcs. feladatok - általános</t>
  </si>
  <si>
    <t>Index            5./4.</t>
  </si>
  <si>
    <t>Index     5./4.</t>
  </si>
  <si>
    <t>Index        5./4.</t>
  </si>
  <si>
    <t>Index       5./4.</t>
  </si>
  <si>
    <t>Index    5./4.</t>
  </si>
  <si>
    <t>Index   5./4.</t>
  </si>
  <si>
    <t>Felhalmozási célú kölcsönök</t>
  </si>
  <si>
    <t>Egyéb működési célú átvét</t>
  </si>
  <si>
    <t>Egyéb működési célú támogatás Áh-n belül</t>
  </si>
  <si>
    <t>Polgármesteri Hivatal igazgatási kiadásai</t>
  </si>
  <si>
    <t>Jogtár és céginfó beszerzés</t>
  </si>
  <si>
    <t>Ferencvárosi Újság előáll.</t>
  </si>
  <si>
    <t>Kommunikációs tanácsadás</t>
  </si>
  <si>
    <t>Házi segítség nyújtás</t>
  </si>
  <si>
    <t>Kifli, túrórudi beszerzés</t>
  </si>
  <si>
    <t>Vodafone Flotta Közterület</t>
  </si>
  <si>
    <t>Magyar Telekom Közterület</t>
  </si>
  <si>
    <t>Kulturális koncepció készítése</t>
  </si>
  <si>
    <t>IX. Kerületi Rendőrkapitányság támogatása</t>
  </si>
  <si>
    <t>Munkaadókat terhelő járulékok</t>
  </si>
  <si>
    <t>IX. kerület Rendőrkapitányság támogatása</t>
  </si>
  <si>
    <t>A 4.sz. melléklet 4114, 4118, 4119, 4120, 4135 sz. költségvetési sorai (lakóházfelújítások) a táblázatban nettó értékkel szerepelnek.</t>
  </si>
  <si>
    <t>Parkolási Kft (FEV IX. Zrt.)</t>
  </si>
  <si>
    <t>2015. évi előirányzat 28/2015.</t>
  </si>
  <si>
    <t>2015. évi előirányzat  28/2015.</t>
  </si>
  <si>
    <t xml:space="preserve">2015. évi előirányzat 28/2015. </t>
  </si>
  <si>
    <t>Börzsöny utcai rendörörs</t>
  </si>
  <si>
    <t>Önkormányzati vagyon gazdálkodásával kapcs. feladatok</t>
  </si>
  <si>
    <t>Önkormányzati vagyon gazd. kapcs. feladatok - eseti</t>
  </si>
  <si>
    <t>Játszóterek javítása</t>
  </si>
  <si>
    <t>eFt</t>
  </si>
  <si>
    <t>7.</t>
  </si>
  <si>
    <t>Balázs B. u. 25. felújítás</t>
  </si>
  <si>
    <t>Aszódi lkt. Táblás köz épületeknél épületenkénti vízmérők kiép.</t>
  </si>
  <si>
    <t xml:space="preserve">  Beruházási kiadások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</si>
  <si>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</si>
  <si>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</si>
  <si>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</si>
  <si>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</si>
  <si>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</si>
  <si>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 xml:space="preserve">       Költségvetési szervek egyéb támogatása</t>
  </si>
  <si>
    <t>Orvosi rendelők felújítása</t>
  </si>
  <si>
    <t>2015. évi beruházási, fejlesztési kiadások</t>
  </si>
  <si>
    <t>2015. évi felújítások</t>
  </si>
  <si>
    <t xml:space="preserve">Az önkormányzat  költségvetésében szereplő támogatások 2015. évi kiadásai </t>
  </si>
  <si>
    <t xml:space="preserve">Az önkormányzat  költségvetésében szereplő 2015. évi kiadások </t>
  </si>
  <si>
    <t>Közterület-felügyelet  2015. év</t>
  </si>
  <si>
    <t>A Polgármesteri Hivatal kiadásai 2015.</t>
  </si>
  <si>
    <t>Költségvetési szervek 2015. évi költségvetése</t>
  </si>
  <si>
    <t>Az önkormányzat költségvetésében szereplő 2015. évi tartalékok</t>
  </si>
  <si>
    <t xml:space="preserve">    Pedagógus továbbkézés program</t>
  </si>
  <si>
    <t>Pszichiátriai betegek nappali ellátása Moravcsik Alapítvány</t>
  </si>
  <si>
    <t>Egészségügyi és szociális kerületi kiadvány</t>
  </si>
  <si>
    <t>Kerületi egészségügyi koncepció kidolgozása</t>
  </si>
  <si>
    <t>Az önkormányzat 2015. évi bevételei</t>
  </si>
  <si>
    <t>Az önkormányzat 2015. évi kiadásai</t>
  </si>
  <si>
    <t>Tűzfalfestési pályázat</t>
  </si>
  <si>
    <t>Kapott előlegek</t>
  </si>
  <si>
    <t>Adott előlegek</t>
  </si>
  <si>
    <t>Parkolóhely megváltás</t>
  </si>
  <si>
    <t xml:space="preserve">    Elvonások és befizetések</t>
  </si>
  <si>
    <r>
      <t xml:space="preserve">    Fővárosi Lakásalapba befizetés </t>
    </r>
    <r>
      <rPr>
        <sz val="9"/>
        <rFont val="Arial CE"/>
        <family val="0"/>
      </rPr>
      <t>- Egyéb felhalmozási kiadások</t>
    </r>
  </si>
  <si>
    <t xml:space="preserve">    - Dologi kiadások</t>
  </si>
  <si>
    <t xml:space="preserve">    - Egyéb működési célú kiadások</t>
  </si>
  <si>
    <t xml:space="preserve">    Beruházások</t>
  </si>
  <si>
    <t xml:space="preserve">  Felújítási kiadások</t>
  </si>
  <si>
    <t>MÁV Szimfónikus Zenakari Alapítvány</t>
  </si>
  <si>
    <t>Turay Ida Színház Közhasznú Non-profit Kft.</t>
  </si>
  <si>
    <t>Ferencvárosi Úrhölgyek Polgári Egyesülete</t>
  </si>
  <si>
    <t>Kulturális, Egyházügyi és Nemzetiségügyi Bizottság</t>
  </si>
  <si>
    <t xml:space="preserve">          Márton 5./a</t>
  </si>
  <si>
    <t>7. sz. melléklet</t>
  </si>
  <si>
    <t>Többéves kihatással járó kötelezettségek</t>
  </si>
  <si>
    <t>Fejlesztési célú hitelállomány kimutatása</t>
  </si>
  <si>
    <t>Év</t>
  </si>
  <si>
    <t>Tőke/      kamat</t>
  </si>
  <si>
    <t>19383 UniCredit Bank</t>
  </si>
  <si>
    <t>Tőketörl.</t>
  </si>
  <si>
    <t>Kamat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</si>
  <si>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</si>
  <si>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</si>
  <si>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</si>
  <si>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</si>
  <si>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</si>
  <si>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</si>
  <si>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</si>
  <si>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</si>
  <si>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</si>
  <si>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Lakóházfelújításokra fővárosi visszatérítendő támogatása</t>
  </si>
  <si>
    <t>Lakóház</t>
  </si>
  <si>
    <t>Tűzoltó u. 66.</t>
  </si>
  <si>
    <t>Balázs Béla u. 5.</t>
  </si>
  <si>
    <t>Markusovszky park</t>
  </si>
  <si>
    <t>Balázs B. u. 25.</t>
  </si>
  <si>
    <t>További kötelezettségek</t>
  </si>
  <si>
    <t>Irodaszer beszerzés</t>
  </si>
  <si>
    <t>Hivatali telefon szolgáltatás</t>
  </si>
  <si>
    <t>Mobil flotta szerződés</t>
  </si>
  <si>
    <t>Nyomtatvány beszerzés</t>
  </si>
  <si>
    <t>Kémény-felújítási munkák</t>
  </si>
  <si>
    <t>Őrzési feladatok</t>
  </si>
  <si>
    <t>Budai Traktoros Futball Klub</t>
  </si>
  <si>
    <t>Ferencvárosi Szabadidő SE</t>
  </si>
  <si>
    <t>FTC Icehokey Utánpótlás</t>
  </si>
  <si>
    <t>FTC kajak-kenú Utánpótlás</t>
  </si>
  <si>
    <t>FTC Női torna Kft.</t>
  </si>
  <si>
    <t>Roma Kulturális és Sport Közh.</t>
  </si>
  <si>
    <t>Sajtófőnöki és komm. feladatok</t>
  </si>
  <si>
    <t>8. sz. melléklet</t>
  </si>
  <si>
    <t>Tervezett költségvetési adatok</t>
  </si>
  <si>
    <t>Támogatás államháztartáson belülről -működési</t>
  </si>
  <si>
    <t>Támogatás államháztartáson belülről -felhalmozási</t>
  </si>
  <si>
    <t>Támogatás államháztartáson belülről -felh. Önerő bev.</t>
  </si>
  <si>
    <t>Munkaadókat terhelő járulékok és szocho.</t>
  </si>
  <si>
    <t>Felújítási kiadások</t>
  </si>
  <si>
    <t>KMOP-5.1.1/B-12-K-201-0003 Szociális városrehabilitáció Ferencvárosban JAT I. ütem</t>
  </si>
  <si>
    <t>Beruházási kiadások</t>
  </si>
  <si>
    <t xml:space="preserve">   ebből önkormányzati hozzájárulás</t>
  </si>
  <si>
    <t>9. számú melléklet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</si>
  <si>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</si>
  <si>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</si>
  <si>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</si>
  <si>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</si>
  <si>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</si>
  <si>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</si>
  <si>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</si>
  <si>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</si>
  <si>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</si>
  <si>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</si>
  <si>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</si>
  <si>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</si>
  <si>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</si>
  <si>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</si>
  <si>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</si>
  <si>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</si>
  <si>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</si>
  <si>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JAT referens</t>
  </si>
  <si>
    <t>8.</t>
  </si>
  <si>
    <t>Pénzügyi Iroda</t>
  </si>
  <si>
    <t>9.</t>
  </si>
  <si>
    <t>Polgármesteri és Jegyzői Kabinet</t>
  </si>
  <si>
    <t>10.</t>
  </si>
  <si>
    <t>11.</t>
  </si>
  <si>
    <t>12.</t>
  </si>
  <si>
    <t>13.</t>
  </si>
  <si>
    <t>Közterületfelügyelet</t>
  </si>
  <si>
    <t>14.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</si>
  <si>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</si>
  <si>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</si>
  <si>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</si>
  <si>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</si>
  <si>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</si>
  <si>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</si>
  <si>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</si>
  <si>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</si>
  <si>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</si>
  <si>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</si>
  <si>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</si>
  <si>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</si>
  <si>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</si>
  <si>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</si>
  <si>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</si>
  <si>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</si>
  <si>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</si>
  <si>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</si>
  <si>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</si>
  <si>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</si>
  <si>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</si>
  <si>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</si>
  <si>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</si>
  <si>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</si>
  <si>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Összesen nevelési, szoc., kult, intézmények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</si>
  <si>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</si>
  <si>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</si>
  <si>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</si>
  <si>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</si>
  <si>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</si>
  <si>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</si>
  <si>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</si>
  <si>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</si>
  <si>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</si>
  <si>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</si>
  <si>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</si>
  <si>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</si>
  <si>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</si>
  <si>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</si>
  <si>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</si>
  <si>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</si>
  <si>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11. sz. melléklet</t>
  </si>
  <si>
    <t xml:space="preserve">A helyi önkormányzat kötelező feladatai ellátásának költségvetési forrásai és kiadásai </t>
  </si>
  <si>
    <t>Kötelező feladatok
(Mötv. 13. § (1) bekezdés alapján)</t>
  </si>
  <si>
    <t>Költségvetési bevétel</t>
  </si>
  <si>
    <t>Önkormányzatok működési támogatása</t>
  </si>
  <si>
    <t>Közhatalmi bevételek</t>
  </si>
  <si>
    <t>Saját bevétel</t>
  </si>
  <si>
    <t>Támogatás Áht-n belülről</t>
  </si>
  <si>
    <t>Átvett pénzeszköz</t>
  </si>
  <si>
    <t>Előző évi pénzm. Igénybev.</t>
  </si>
  <si>
    <t>Felhalm. Bev.</t>
  </si>
  <si>
    <t xml:space="preserve">Hitelfel-  vétel, kölcsön visszat. </t>
  </si>
  <si>
    <t>Működési bevételek</t>
  </si>
  <si>
    <t>Műk. Célú</t>
  </si>
  <si>
    <t>Felhal. Célú</t>
  </si>
  <si>
    <t>Felhalm. Célú</t>
  </si>
  <si>
    <t>Helyi közutak, közterek és parkok kez., fejl. és üzemeltetése</t>
  </si>
  <si>
    <t xml:space="preserve">             3071 Köztisztasági feladatok</t>
  </si>
  <si>
    <t xml:space="preserve">             3203 Városfejlesztés, üzemeltetés és közbiztonság</t>
  </si>
  <si>
    <t xml:space="preserve">             3205 Környezetvédelem</t>
  </si>
  <si>
    <t xml:space="preserve">             3206 Védett értékek fentartása</t>
  </si>
  <si>
    <t xml:space="preserve">             3216 FESZOFE Nonprofit Kft közszolgáltatási szerződés</t>
  </si>
  <si>
    <t xml:space="preserve">             4014 Játszóterek javítása</t>
  </si>
  <si>
    <t>Közterületek használatára vonatkozó szabályok és díjak megáll.</t>
  </si>
  <si>
    <t xml:space="preserve">             3911 Társasházak támogatása</t>
  </si>
  <si>
    <t>Parkolás üzemeltetése</t>
  </si>
  <si>
    <t xml:space="preserve">             3212 Parkolási Kft.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</si>
  <si>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</si>
  <si>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</si>
  <si>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</si>
  <si>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</si>
  <si>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3214 Városfejlesztéssel kapcsolatos kiadások</t>
  </si>
  <si>
    <t xml:space="preserve">             4118 Lakóház felújítás Balázs Béla u. 32/A-B</t>
  </si>
  <si>
    <t xml:space="preserve">             4119 Balázs B. u. 25. felújítás</t>
  </si>
  <si>
    <t xml:space="preserve">             4120 Lakóház felújítás Balázs Béla u. 11.</t>
  </si>
  <si>
    <t xml:space="preserve">             4121 Felújításokkal kapcsolatos tervezések</t>
  </si>
  <si>
    <t xml:space="preserve">             4123 JAT</t>
  </si>
  <si>
    <t xml:space="preserve">             4135 Ingatlanokkal kapcs. Bontási feladatok</t>
  </si>
  <si>
    <t xml:space="preserve">            5038 Közterületek komplex megújítása pályázat - "Nehru"</t>
  </si>
  <si>
    <t>Helyi településrendezési szabályok megalkotása</t>
  </si>
  <si>
    <t>Turizmussal kapcsolatos szabályok</t>
  </si>
  <si>
    <t>Ipari és keresk. Tev. kapcs. Szabályozási jogkörök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</si>
  <si>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</si>
  <si>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</si>
  <si>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</si>
  <si>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 xml:space="preserve">       3354 Méltányos közgyógyellátás, gyógyszertámogatás</t>
  </si>
  <si>
    <t xml:space="preserve">       3302 IX. kerületi Szakrendelő Kft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</si>
  <si>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</si>
  <si>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</si>
  <si>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</si>
  <si>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</si>
  <si>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</si>
  <si>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</si>
  <si>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</si>
  <si>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</si>
  <si>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</si>
  <si>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</si>
  <si>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>Szociális és gyermekjóléti szolgáltatások és ellátások</t>
  </si>
  <si>
    <t xml:space="preserve">      3081 Köztemetés</t>
  </si>
  <si>
    <t xml:space="preserve">      3303 Csökkent munkaképességüek rendszeres szociális segélye</t>
  </si>
  <si>
    <t xml:space="preserve">      3304 Aktív korúak rendszeres szociális segélye</t>
  </si>
  <si>
    <t xml:space="preserve">      3308 Foglalkoztatást helyettesítő támogatás</t>
  </si>
  <si>
    <t xml:space="preserve">      3309 Lakásfentartási támogatás normatív</t>
  </si>
  <si>
    <t xml:space="preserve">      3311 Lakbértámogatás</t>
  </si>
  <si>
    <t xml:space="preserve">      3318 Adósság kezelési támogatás</t>
  </si>
  <si>
    <t xml:space="preserve">      3320 Gyermekétkeztetés támogatás</t>
  </si>
  <si>
    <t xml:space="preserve">      3323 Születési és életkezdési támogatás</t>
  </si>
  <si>
    <t xml:space="preserve">      3340 Házi segítségnyújtás</t>
  </si>
  <si>
    <t xml:space="preserve">      3341 VIII. kerület Józsefváros Önkormányzat ellátási szerződés</t>
  </si>
  <si>
    <t xml:space="preserve">      3342 Küldetés Egyesület ellátási szerződés</t>
  </si>
  <si>
    <t xml:space="preserve">      3345 Támogató Szolgálat</t>
  </si>
  <si>
    <t xml:space="preserve">      3346 Férőhely fenntartási díj Magyar Vöröskereszt</t>
  </si>
  <si>
    <t xml:space="preserve">      3347 Fogyatékos személyek nappali ellátása Gond-viselés KHT</t>
  </si>
  <si>
    <t>Hajléktalanná vált személyek ell.és rehab., vmint megakadályozása</t>
  </si>
  <si>
    <t xml:space="preserve">      3343 Hajléktalanok nappali melegedője  </t>
  </si>
  <si>
    <t xml:space="preserve">      3344 Utcai szociális munka</t>
  </si>
  <si>
    <t>Helyi közművelődéi tevékenység támogatása, kult. Örökség véd.</t>
  </si>
  <si>
    <t xml:space="preserve">      3428 Ferencvárosi Helytörténeti Egyesület</t>
  </si>
  <si>
    <t xml:space="preserve">      3429 Karaván Művészeti Alapítvány</t>
  </si>
  <si>
    <t xml:space="preserve">      3430 Ifjú Molnár F. Diákszínjátszó Egyesület</t>
  </si>
  <si>
    <t xml:space="preserve">      3431 Concerto Szimfónikus Zenekar</t>
  </si>
  <si>
    <t xml:space="preserve">      3432 MÁV Szimfónikus Zenekar</t>
  </si>
  <si>
    <t xml:space="preserve">      3433 Erdődy Kamara Zenei Alapítvány</t>
  </si>
  <si>
    <t xml:space="preserve">      3435 Ferencvárosi Úrhölgyek</t>
  </si>
  <si>
    <t xml:space="preserve">      3931 Bursa Hungarica</t>
  </si>
  <si>
    <t xml:space="preserve">     3961 Központi színházi zenekari támogatás</t>
  </si>
  <si>
    <t>Saját tulajdonú lakás és helyiség gazdálkodás</t>
  </si>
  <si>
    <t xml:space="preserve">      3111 Lakáslemondás térítéssel</t>
  </si>
  <si>
    <t xml:space="preserve">      3113 Ingatlanokkal kapcsolatos ügyvédi díjak</t>
  </si>
  <si>
    <t xml:space="preserve">      3114 Ingatlanokkal kapcsolatos egyéb feladatok</t>
  </si>
  <si>
    <t xml:space="preserve">      3121 KF - rehabilitációs járulék</t>
  </si>
  <si>
    <t xml:space="preserve">      3122 Kényszer kiköltöztetés</t>
  </si>
  <si>
    <t xml:space="preserve">      3123 Bérlakás és egyéb elidegenítés</t>
  </si>
  <si>
    <t xml:space="preserve">      3124 Helyiség megszerzési díj</t>
  </si>
  <si>
    <t xml:space="preserve">      3125 Jogvita rendezés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</si>
  <si>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</si>
  <si>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</si>
  <si>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</si>
  <si>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</si>
  <si>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 xml:space="preserve">      4265 Oktatási intézmények óvodák felújítása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</si>
  <si>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</si>
  <si>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</si>
  <si>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</si>
  <si>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3142 Humánszolgáltatási feladatok</t>
  </si>
  <si>
    <t xml:space="preserve">      3143 Szociális és köznevelési feladatok</t>
  </si>
  <si>
    <t xml:space="preserve">      3146 KEN feladatok</t>
  </si>
  <si>
    <t xml:space="preserve">      3145 Ifjusági koncepció</t>
  </si>
  <si>
    <t xml:space="preserve">      3357 Ifjusági és drogprevenciós feladatok</t>
  </si>
  <si>
    <t xml:space="preserve">      3411 Sport feladatok</t>
  </si>
  <si>
    <t xml:space="preserve">      3412 Sport és szabadidő rendezvények</t>
  </si>
  <si>
    <t xml:space="preserve">      3413 Diáksport</t>
  </si>
  <si>
    <t xml:space="preserve">      3415 Sportegyesület támogatása</t>
  </si>
  <si>
    <t>Közreműködés a helyi közbiztonság biztosításában</t>
  </si>
  <si>
    <t xml:space="preserve">      3204 Térfigyelő kamerák üzemeltetése</t>
  </si>
  <si>
    <t xml:space="preserve">      3210  Bűnmegelőzés</t>
  </si>
  <si>
    <t xml:space="preserve">      3452 Katasztrófavédelem "M" készlet</t>
  </si>
  <si>
    <t xml:space="preserve">      5033 Térfigyelő rendszer fejlesztése</t>
  </si>
  <si>
    <t>Nemzetiségi ügyek</t>
  </si>
  <si>
    <t xml:space="preserve">     3202 Roma koncepció</t>
  </si>
  <si>
    <t xml:space="preserve">     3451 Nemzetiségi Önkormányzatok működése</t>
  </si>
  <si>
    <t xml:space="preserve">3200 Képviselők juttatásai </t>
  </si>
  <si>
    <t>3201 Önkormányzati szakmai feladatokkal kapcs. Kiadások</t>
  </si>
  <si>
    <t>3021-3026 PH  Igazgatási kiadásai és informatikai műk.és fejl</t>
  </si>
  <si>
    <t>3208 Ügyvédi díjak</t>
  </si>
  <si>
    <t>3223 Pályázat előkészítés, lebonyolítás</t>
  </si>
  <si>
    <t>3427 Kommunikációs szolgáltatások</t>
  </si>
  <si>
    <t>3925 FEV IX. Zrt. támogatása</t>
  </si>
  <si>
    <t>1801 Kamatkiadás</t>
  </si>
  <si>
    <t>1804 ÁFA befizetés</t>
  </si>
  <si>
    <t>1851 Hosszú lejáratú hitelfelvétel törlesztése</t>
  </si>
  <si>
    <t>2795 Ferencvárosi intézményüzemeltetési Központ</t>
  </si>
  <si>
    <t>2850 Ferencvárosi Egyesített Bölcsödék</t>
  </si>
  <si>
    <t>2875 FESZGYI</t>
  </si>
  <si>
    <t>2985 FMK</t>
  </si>
  <si>
    <t>Ferencvárosi Önkormányzat és Intézményei Összesen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</si>
  <si>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</si>
  <si>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</si>
  <si>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</si>
  <si>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</si>
  <si>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Előző évi pénzmarad. Igénybev.</t>
  </si>
  <si>
    <t>Felhalmozási bevételek</t>
  </si>
  <si>
    <t>Kölcsön visszatérülés</t>
  </si>
  <si>
    <t xml:space="preserve">Működési célú </t>
  </si>
  <si>
    <t>Felhalmozási célú</t>
  </si>
  <si>
    <t>Működési célú</t>
  </si>
  <si>
    <t>Munkáltatói kölcsön</t>
  </si>
  <si>
    <t>FMK pinceszínház, TV üzemeltetés</t>
  </si>
  <si>
    <t>Tankönyvtámogatás</t>
  </si>
  <si>
    <t>Iskolai nyelvvizsga, jogosítvány beszerzés</t>
  </si>
  <si>
    <t>Ferencbusz működtetée</t>
  </si>
  <si>
    <t>Polgármesteri tisztséggel összefüggő egyéb feladatok</t>
  </si>
  <si>
    <t>Védőoltás támogatás</t>
  </si>
  <si>
    <t>Idősügyi koncepció</t>
  </si>
  <si>
    <t>Közfoglalkoztatottak pályázat támogatásának önrésze</t>
  </si>
  <si>
    <t>Egyházak támogatása</t>
  </si>
  <si>
    <t>Társadalmi szervezetek támogatása</t>
  </si>
  <si>
    <t>FESZOFE kiemelkedően közhasznú Non-Profit KFT</t>
  </si>
  <si>
    <t>IX.kerületi Szakrendelő Kft</t>
  </si>
  <si>
    <t>FTC támogatás</t>
  </si>
  <si>
    <t>Nem önkormányzati tulajdonú lakóépületek veszélyelh.</t>
  </si>
  <si>
    <t>Intézményvezetői jutalom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</si>
  <si>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</si>
  <si>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</si>
  <si>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</si>
  <si>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</si>
  <si>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</si>
  <si>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</si>
  <si>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3021 Polgármesteri Hivatal Igazgatási kiadásai 23 fő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</si>
  <si>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</si>
  <si>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</si>
  <si>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</si>
  <si>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</si>
  <si>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</si>
  <si>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</si>
  <si>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</si>
  <si>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</si>
  <si>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</si>
  <si>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</si>
  <si>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</si>
  <si>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</si>
  <si>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</si>
  <si>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Működési célú támogatások Áh-n belülről</t>
  </si>
  <si>
    <t>2. Közhatalmi bevételek</t>
  </si>
  <si>
    <t>3. Működési bevételek + Működési célú átvett pénzeszk.</t>
  </si>
  <si>
    <t>4. Felhalmozási cálú támogatások Áh-n belülről</t>
  </si>
  <si>
    <t>5. Felhalmozási bevétel</t>
  </si>
  <si>
    <t>6. Felhalmozási cálú átvett pénzeszközök</t>
  </si>
  <si>
    <t>7. Felhalmozási, működési finanszírozású bevétel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</si>
  <si>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</si>
  <si>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</si>
  <si>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</si>
  <si>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</si>
  <si>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</si>
  <si>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</si>
  <si>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>19. Beruházási kiadások</t>
  </si>
  <si>
    <t>18. Felújítási kiadások</t>
  </si>
  <si>
    <t>20. Egyéb felhalmozási kiadások</t>
  </si>
  <si>
    <t>24. Kiadások mindösszesen</t>
  </si>
  <si>
    <t>15. sz. melléklet</t>
  </si>
  <si>
    <t>Saját bevételek és adósságot keletkeztető ügyletekből eredő fizetési kötelezettségek költségvetési évet követő 3 évre várható kihatása</t>
  </si>
  <si>
    <t>Önkormányzat saját bevételei</t>
  </si>
  <si>
    <t>2016. év várható terv szám</t>
  </si>
  <si>
    <t>2017. év várható terv szám</t>
  </si>
  <si>
    <t>Helyi adóból származó bevétel (építményadó, telekadó, idegenforgalmi adó, iparűzési adó)</t>
  </si>
  <si>
    <t>Lakóház felújítás Balázs B. u. 32 a-b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</si>
  <si>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</si>
  <si>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Osztalék, koncessziós díj és hozambevétel</t>
  </si>
  <si>
    <t>---</t>
  </si>
  <si>
    <t>Tárgyi eszköz és immateriális jószág, részvény, részesedés, vállalat értékesítéséből vagy privatizációból származó bevétel (telek, földterület, helyiség, lakás)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</si>
  <si>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</si>
  <si>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Kezességvállalással kapcsolatos megtérülés</t>
  </si>
  <si>
    <t>Adósságot keletkeztető ügyletből eredő fizetési kötelezettség</t>
  </si>
  <si>
    <t>2024.</t>
  </si>
  <si>
    <t>Márton u. 5/a</t>
  </si>
  <si>
    <t xml:space="preserve">           3061 Köztutak üzemeltetés</t>
  </si>
  <si>
    <t>Kulturális, Egyházi és Nemzetiségi feladatok</t>
  </si>
  <si>
    <t>Esélyegyenlőségi feladatok</t>
  </si>
  <si>
    <t>Jelzőrendszeres házi segítségnyújtás</t>
  </si>
  <si>
    <t>Kulturális tevékenységek pályázati támogatása</t>
  </si>
  <si>
    <t>Civil szervezetek támogatása</t>
  </si>
  <si>
    <t>Egyházi jogi személyek, egyházi szervezetek támogatása</t>
  </si>
  <si>
    <t>Erdődy Kamarazenekar Alapítvány</t>
  </si>
  <si>
    <t xml:space="preserve">       - Közterület foglalási díj           </t>
  </si>
  <si>
    <t xml:space="preserve">       - Egyéb szolgáltatás </t>
  </si>
  <si>
    <t xml:space="preserve">       - Bérleti díjak  </t>
  </si>
  <si>
    <t xml:space="preserve">       - Helyiség megszerzési díj  </t>
  </si>
  <si>
    <t xml:space="preserve">       - Önkormányzat közvetített szolgáltatások ellenértéke  </t>
  </si>
  <si>
    <t>Tűzoltó u. 33./a</t>
  </si>
  <si>
    <t>Index        4./3.</t>
  </si>
  <si>
    <t xml:space="preserve">      3414 Óvodai sport tevékenység támogatása</t>
  </si>
  <si>
    <t>2015. év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</si>
  <si>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</si>
  <si>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</si>
  <si>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</si>
  <si>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>Fővárosi Csat. Művek (Markusovszky)</t>
  </si>
  <si>
    <t>Pedagógus továbbképzés</t>
  </si>
  <si>
    <t xml:space="preserve">Egyéb közhatalmi bevételek </t>
  </si>
  <si>
    <t>Az Európai uniós forrásokkal támogatott fejlesztések tervezett 2015. évi adatairól</t>
  </si>
  <si>
    <t>2015. évi közvetett támogatások</t>
  </si>
  <si>
    <t>2015. év eredeti költségvetés</t>
  </si>
  <si>
    <t>2018. év várható terv szám</t>
  </si>
  <si>
    <t xml:space="preserve">      3349 Moravcsik Alapítvány</t>
  </si>
  <si>
    <t xml:space="preserve">     3362 Esélyegyenlőségi feladatok</t>
  </si>
  <si>
    <t xml:space="preserve">             4114 Tűzoltó u. 33./A</t>
  </si>
  <si>
    <t>Vitukis korsós nőszobor</t>
  </si>
  <si>
    <t xml:space="preserve"> 2015. évi előirányzat felhasználási ütemterv</t>
  </si>
  <si>
    <t>Casco és kötelező biztosítások</t>
  </si>
  <si>
    <t>Hivatali szállítás</t>
  </si>
  <si>
    <t>Tisztítószer beszerzés</t>
  </si>
  <si>
    <t>ADSL előfizetés</t>
  </si>
  <si>
    <t>CT-ECOSTAT üzemeltetői tám.</t>
  </si>
  <si>
    <t>Kiméra üzemeltetése</t>
  </si>
  <si>
    <t>Számítástechnikai kelléganyag</t>
  </si>
  <si>
    <t>Számítástechnikai alkatrészek</t>
  </si>
  <si>
    <t>Új Út Szociális Egyesület</t>
  </si>
  <si>
    <t>Városfejlesztési, Városgazdálkodási és Környezetvédelmi Bizottság</t>
  </si>
  <si>
    <t>Akadálymentesítési támogatás</t>
  </si>
  <si>
    <t>Felújítások, beruházások nettó értékben</t>
  </si>
  <si>
    <t>Kulturális tevékenység pályázati támogatása</t>
  </si>
  <si>
    <t>HPV védőoltás</t>
  </si>
  <si>
    <t>Ferencvárosi Helytörténeti Egyesület</t>
  </si>
  <si>
    <t xml:space="preserve">Irányító szervi támogatásként folyosított támogatás </t>
  </si>
  <si>
    <t>Irányítószervi támogatásként folyósított támogatás</t>
  </si>
  <si>
    <t>011130</t>
  </si>
  <si>
    <t>Önkormányzatok és önkormányzati hivatalok jogalkotó és általános igazgatási tevékenysége</t>
  </si>
  <si>
    <t>013350</t>
  </si>
  <si>
    <t>Az önkormányzati vagyonnal való gazdálkodással kapcsolatos feladatok</t>
  </si>
  <si>
    <t>031060</t>
  </si>
  <si>
    <t>045140</t>
  </si>
  <si>
    <t>Városi és elővárosi közúti személyszállítás</t>
  </si>
  <si>
    <t>066020</t>
  </si>
  <si>
    <t>Város-, községgazdálkodási egyéb szolgáltatások</t>
  </si>
  <si>
    <t>084040</t>
  </si>
  <si>
    <t>Egyházak közösségi és hitéleti tevékenységének támogatása</t>
  </si>
  <si>
    <t>084070</t>
  </si>
  <si>
    <t>A fiatalok társadalmi integrációját segítő struktúra, szakmai szolgáltatások fejlesztése, működtetése</t>
  </si>
  <si>
    <t>086020</t>
  </si>
  <si>
    <t>Helyi, térségi közösségi tér biztosítása, működtetése</t>
  </si>
  <si>
    <t>094250</t>
  </si>
  <si>
    <t>Tankönyv és jegyzettámogatás</t>
  </si>
  <si>
    <t>098010</t>
  </si>
  <si>
    <t>Oktatás igazgatása</t>
  </si>
  <si>
    <t>107060</t>
  </si>
  <si>
    <t>Egyéb szociális pénzbeli és természetbeni ellátások, támogatások</t>
  </si>
  <si>
    <t>107090</t>
  </si>
  <si>
    <t>Romák társadalmi integrációját elősegíatő</t>
  </si>
  <si>
    <t>053010</t>
  </si>
  <si>
    <t>Környezetszennyezés csökkentésének igazgatása</t>
  </si>
  <si>
    <t>045170</t>
  </si>
  <si>
    <t>Parkoló, garázsüzemeltetés, fenntartása</t>
  </si>
  <si>
    <t>066010</t>
  </si>
  <si>
    <t>Zöldterület-kezelés</t>
  </si>
  <si>
    <t>FESZOFE Non-profit Kft.</t>
  </si>
  <si>
    <t>074054</t>
  </si>
  <si>
    <t>Komplex egészségfejlesztő, prevenciós programok</t>
  </si>
  <si>
    <t>072210</t>
  </si>
  <si>
    <t>Járóbetegek gyógyító szakellátása</t>
  </si>
  <si>
    <t>101150</t>
  </si>
  <si>
    <t>Betegséggel kapcsolatos pénzbeli ellátások, támogatások</t>
  </si>
  <si>
    <t>105010</t>
  </si>
  <si>
    <t>Munkanélküli aktív korúak ellátása</t>
  </si>
  <si>
    <t>106020</t>
  </si>
  <si>
    <t>Lakásfenntartással, lakhatással összefüggő ellátások</t>
  </si>
  <si>
    <t>104051</t>
  </si>
  <si>
    <t>Gyermekvédelmi pénzbeli és természetbeni ellátások</t>
  </si>
  <si>
    <t>Gyermekétkeztetés támogatása</t>
  </si>
  <si>
    <t>101221</t>
  </si>
  <si>
    <t>Fogyatékossággal élők nappali ellátása</t>
  </si>
  <si>
    <t>107015</t>
  </si>
  <si>
    <t>Hajléktalanok nappali ellátása</t>
  </si>
  <si>
    <t>Hajléktalanok nappali melegedője (Új út Szociális Egyesület)</t>
  </si>
  <si>
    <t>107016</t>
  </si>
  <si>
    <t>Utcai szociális munka</t>
  </si>
  <si>
    <t>101222</t>
  </si>
  <si>
    <t>Támogató szolgáltatás fogyatékos személyek részére</t>
  </si>
  <si>
    <t>Támogató Szolgálat (Motíváció Alapítvány)</t>
  </si>
  <si>
    <t>107054</t>
  </si>
  <si>
    <t>Családsegítés</t>
  </si>
  <si>
    <t>101142</t>
  </si>
  <si>
    <t>Szenvedélybetegek nappali ellátása</t>
  </si>
  <si>
    <t>101141</t>
  </si>
  <si>
    <t xml:space="preserve">Pszichiátriai betegek nappali ellátása </t>
  </si>
  <si>
    <t>Pszichiátriai betegek nappali ellátása Moravcsik Alapítváy</t>
  </si>
  <si>
    <t>102050</t>
  </si>
  <si>
    <t>Az időskorúak társadalmi integrációját célzó programok</t>
  </si>
  <si>
    <t>041231</t>
  </si>
  <si>
    <t>Rövid időtartamú közfoglalkoztatás</t>
  </si>
  <si>
    <t>Közfoglalkoztatottak pályázat támogatás önrész, kapcs. Kiadások</t>
  </si>
  <si>
    <t>074052</t>
  </si>
  <si>
    <t>Kábítószer megelőzés programjai, tevékenységei</t>
  </si>
  <si>
    <t>Ifjúsági és drogprevenciós feladatok</t>
  </si>
  <si>
    <t>083030</t>
  </si>
  <si>
    <t>Egyéb kiadói tevékenyég</t>
  </si>
  <si>
    <t>084010</t>
  </si>
  <si>
    <t>Társadalmi tevékenységekkel, esélyegyenlőséggel, érdekképviselettel, egyházakkal összefüggő feladatok igazgatása</t>
  </si>
  <si>
    <t>081045</t>
  </si>
  <si>
    <t>Szabadidősport- (rekreációs sport-) tevékenység és támogatása</t>
  </si>
  <si>
    <t>081043</t>
  </si>
  <si>
    <t>Iskolai, diáksport-tevékenység és támogatása</t>
  </si>
  <si>
    <t>Pályázat kiemelt sportrendezvények megrendezésére</t>
  </si>
  <si>
    <t>081041</t>
  </si>
  <si>
    <t>Versenysport- és utánpótlás-nevelési tevékenység és támogatása</t>
  </si>
  <si>
    <t>082091</t>
  </si>
  <si>
    <t>Közművelődés - közösségi és társadalmi részvétel fejlesztése</t>
  </si>
  <si>
    <t>086010</t>
  </si>
  <si>
    <t>Határon túli magyarok egyéb támogatása</t>
  </si>
  <si>
    <t>Ferencvárosi újság</t>
  </si>
  <si>
    <t>Kommunikációs szolgáltatás</t>
  </si>
  <si>
    <t>082070</t>
  </si>
  <si>
    <t>Történelmi hely, építmény, egyéb látványosság működtetése és megóvása</t>
  </si>
  <si>
    <t>082010</t>
  </si>
  <si>
    <t>Kultúra igazgatása</t>
  </si>
  <si>
    <t>Concerto Akadémia Nonprofit Kft</t>
  </si>
  <si>
    <t>MÁV Szimfónikus Zenekari Alapítvány</t>
  </si>
  <si>
    <t>084020</t>
  </si>
  <si>
    <t>Nemzetiségi közfeladatok és ellátása és támogatása</t>
  </si>
  <si>
    <t>032020</t>
  </si>
  <si>
    <t>Tűz és katasztrófavédelmi tevékenység</t>
  </si>
  <si>
    <t>Társasházak támogatásai</t>
  </si>
  <si>
    <t>084032</t>
  </si>
  <si>
    <t>Civil szervezetek program támogatása</t>
  </si>
  <si>
    <t>FEV IX. Zrt. Támogatása</t>
  </si>
  <si>
    <t>Templom felújítás pályázat</t>
  </si>
  <si>
    <t>041233</t>
  </si>
  <si>
    <t>Hosszabb időtartamú közfoglalkoztatás</t>
  </si>
  <si>
    <t>Katasztrófa védelemhez kapcsolódó "M" készlet</t>
  </si>
  <si>
    <t>FESZOFE kiemelkedően közhasznú Non-profit Kft. Működése</t>
  </si>
  <si>
    <t>Akadálymentesítési támogatása</t>
  </si>
  <si>
    <t>084031</t>
  </si>
  <si>
    <t>Civil szervezetek működési támogatása</t>
  </si>
  <si>
    <t xml:space="preserve">Horváth Nemzetiségi Önkormányzat </t>
  </si>
  <si>
    <t>Balázs Béla u. 25. felújítás</t>
  </si>
  <si>
    <t>Szociális városrehabilitáció Ferencvárosban JAT I. ütem</t>
  </si>
  <si>
    <t>"Vitukis" korsós nőszobor vásárlása</t>
  </si>
  <si>
    <t>Közterületek komplex megújítása pályázat - Nehru projekt"</t>
  </si>
  <si>
    <t>900070</t>
  </si>
  <si>
    <t>Fejezeti és általános tartalékok elszámolása</t>
  </si>
  <si>
    <t>Általános tartalék</t>
  </si>
  <si>
    <t>Pedagógus továbbkézés program</t>
  </si>
  <si>
    <t>031030</t>
  </si>
  <si>
    <t>Közterület rendjének fenntartása</t>
  </si>
  <si>
    <t>Közterület-felügyelet kiadásai</t>
  </si>
  <si>
    <t>Polgármesteri Hivatal kiadásai</t>
  </si>
  <si>
    <t>091110</t>
  </si>
  <si>
    <t>Óvodai nevelés, ellátás szakmai feladatai</t>
  </si>
  <si>
    <t>Óvoda összesen</t>
  </si>
  <si>
    <t>091140</t>
  </si>
  <si>
    <t>Óvodai nevelés, ellátás működtetési feladatai</t>
  </si>
  <si>
    <t>013360</t>
  </si>
  <si>
    <t>Más szerv részére végzett pénzügyi-gazdálkodási, üzemeltetési, egyéb szolgáltatások</t>
  </si>
  <si>
    <t>Ferencvárosi Intézményüzemeltetési Központ</t>
  </si>
  <si>
    <t>104030</t>
  </si>
  <si>
    <t>Gyermekek napközbeni ellátása</t>
  </si>
  <si>
    <t>Ferencvárosi Egyesített Bölcsőde</t>
  </si>
  <si>
    <t>102030</t>
  </si>
  <si>
    <t>Idősek, demens betegek nappali ellátása</t>
  </si>
  <si>
    <t>Kamatkiadás</t>
  </si>
  <si>
    <t>Fizetendő Általános forgalmi adó</t>
  </si>
  <si>
    <t>Hosszú lejáratú hitel törlesztése</t>
  </si>
  <si>
    <t>011220</t>
  </si>
  <si>
    <t>Iparűzési adó</t>
  </si>
  <si>
    <t>Idegenforgalmi adó</t>
  </si>
  <si>
    <t>Belföldi gépjűrművek adójának helyi önkormányzatot megillető része</t>
  </si>
  <si>
    <t>Helyi adó pótlék, bírság</t>
  </si>
  <si>
    <t>Iparűzési adó pótlék, bírság</t>
  </si>
  <si>
    <t>16. sz. melléklet</t>
  </si>
  <si>
    <t>Kiadások felosztása KOFOG szerint</t>
  </si>
  <si>
    <t>Szabálysértési bírság</t>
  </si>
  <si>
    <t>Parkolási bírság, pótdíj</t>
  </si>
  <si>
    <t>Egyéb bírságból származó bevételek</t>
  </si>
  <si>
    <t>Közterületfelügyeleti bírság bevétel</t>
  </si>
  <si>
    <t>Gépkocsi elszállítás</t>
  </si>
  <si>
    <t>Kerékbilincs levétele</t>
  </si>
  <si>
    <t>Közterületfoglalási díj</t>
  </si>
  <si>
    <t>Parkolási díj, ügyviteli költség</t>
  </si>
  <si>
    <t>Adó, vám és jövedéki igazgatás</t>
  </si>
  <si>
    <t>Egyéb szolgáltatás</t>
  </si>
  <si>
    <t>Bérleti díjak</t>
  </si>
  <si>
    <t>Lakbérbevételek</t>
  </si>
  <si>
    <t>Helyiség megszerzési díj</t>
  </si>
  <si>
    <t>Nyomvonal létesítés kártalanítás</t>
  </si>
  <si>
    <t>Önkormányzat közvetített szolgáltatások ellenértéke</t>
  </si>
  <si>
    <t>Vagyonkezeléssel kapcsolatos közvetített szolgáltatások ellenértéke</t>
  </si>
  <si>
    <t>Parkolással kapcsolatos közvetített szolgáltatások ellenértéke</t>
  </si>
  <si>
    <t>Önkormányzat ÁFA</t>
  </si>
  <si>
    <t>Önkormányzati segély, rendkívüli támogatás</t>
  </si>
  <si>
    <t>Jövedelempótló rendszeres támogatás</t>
  </si>
  <si>
    <t>Közüzemi díj és közös költség támogatása</t>
  </si>
  <si>
    <t>Adósságkezelési szolgáltatás</t>
  </si>
  <si>
    <t>Közgyógytámogatás</t>
  </si>
  <si>
    <t>ESZS és KEN Bizottság</t>
  </si>
  <si>
    <t>Lakások és helyiségek, ingatlan vásárlása</t>
  </si>
  <si>
    <t>17. sz. melléklet</t>
  </si>
  <si>
    <t>Bevételek felosztása KOFOG szerint</t>
  </si>
  <si>
    <t>JAT II. előkészítési költségek</t>
  </si>
  <si>
    <t xml:space="preserve">                                   9TV</t>
  </si>
  <si>
    <t xml:space="preserve">                                   Pinceszínház</t>
  </si>
  <si>
    <t xml:space="preserve">                        ebből: kiemelt rendezvények</t>
  </si>
  <si>
    <t>JAT II. előkészítés költségei</t>
  </si>
  <si>
    <t>Lakások és helyiségek, ingatlanok vásárlása</t>
  </si>
  <si>
    <t>Közműdíj és közös költség támogatás</t>
  </si>
  <si>
    <t>Közgyógyellátás támogatás</t>
  </si>
  <si>
    <t xml:space="preserve">                 ebből: őrzés</t>
  </si>
  <si>
    <t>Lakás és helyiségfelújítás</t>
  </si>
  <si>
    <t>Felújításokkal kapcsolatos tervezések</t>
  </si>
  <si>
    <t>Iskolai jogosítvány megszerzés támogatása</t>
  </si>
  <si>
    <t xml:space="preserve">             5021 Lakás és helyiség, ingatlan vásárlás</t>
  </si>
  <si>
    <t xml:space="preserve">             4124 JAT II. előkészítési munkák</t>
  </si>
  <si>
    <t xml:space="preserve">                             térfelügyelet</t>
  </si>
  <si>
    <t>018010</t>
  </si>
  <si>
    <t>Önkormányzatok elszámolása a központi költségvetéssel</t>
  </si>
  <si>
    <t>Vagyonkezelés és városfejl. Kapcs. ÁFA</t>
  </si>
  <si>
    <t>Parkolási feladatokkal kapcsolato sÁFa</t>
  </si>
  <si>
    <t>Önkormányzat kamat</t>
  </si>
  <si>
    <t>KMOP-5.1.1/B-12-K-201-0003 Szociális városrehab.Ferencvárosban JAT</t>
  </si>
  <si>
    <t>Közterületek komplex megújítása pályázat - "Nehru projekt"</t>
  </si>
  <si>
    <t>Fővárosi lakás-felújítási pályázat</t>
  </si>
  <si>
    <t>Önkormányzat földterület, telek értékesítése</t>
  </si>
  <si>
    <t>Önkormányzati lakások értékesítése</t>
  </si>
  <si>
    <t>Helyiség értékesítés</t>
  </si>
  <si>
    <t>Felhalmozási célú visszatérítendő tám.</t>
  </si>
  <si>
    <t>018030</t>
  </si>
  <si>
    <t>Támogatási célú finanszírozású műveletek</t>
  </si>
  <si>
    <t>Költségvetési maradvány</t>
  </si>
  <si>
    <t>Kamatbevétel</t>
  </si>
  <si>
    <t>096015</t>
  </si>
  <si>
    <t>Gyermekétkeztetés köznevelési intézményben</t>
  </si>
  <si>
    <t>Általános forgalmi adó visszatérülések</t>
  </si>
  <si>
    <t>Igazgatászolgáltatási díj</t>
  </si>
  <si>
    <t>2015. évi Polgármesteri Hivatal és Intézményi engedélyezett létszámadatok</t>
  </si>
  <si>
    <t>091250</t>
  </si>
  <si>
    <t>Alapfokú művészeti oktatás</t>
  </si>
  <si>
    <t>FIÜK</t>
  </si>
  <si>
    <t>Gyermekétkeztetés</t>
  </si>
  <si>
    <t>092260</t>
  </si>
  <si>
    <t>Gimnázium működtetése</t>
  </si>
  <si>
    <t>092120</t>
  </si>
  <si>
    <t>5.-8. évfolyam nevelés, működtetés</t>
  </si>
  <si>
    <t>091220</t>
  </si>
  <si>
    <t>1.-4. évfolyam nevelés, működtetés</t>
  </si>
  <si>
    <t>081071</t>
  </si>
  <si>
    <t>Üdülő szálláshely szolgáltatás és étkeztetés</t>
  </si>
  <si>
    <t>081030</t>
  </si>
  <si>
    <t>Sportlétesítmények, edzőtáborok működtetése</t>
  </si>
  <si>
    <t>045150</t>
  </si>
  <si>
    <t>Egyéb szárazföldi személyszállítás</t>
  </si>
  <si>
    <t>082063</t>
  </si>
  <si>
    <t>Múzeumi kiállítási tevékenység</t>
  </si>
  <si>
    <t>016080</t>
  </si>
  <si>
    <t>Kiemelt állami és önkormányzati rendezvények</t>
  </si>
  <si>
    <t>082030</t>
  </si>
  <si>
    <t>Művészeti tevékenység kivéve színház</t>
  </si>
  <si>
    <t>082020</t>
  </si>
  <si>
    <t>Színházak</t>
  </si>
  <si>
    <t>082061</t>
  </si>
  <si>
    <t>Múzeumi gyűjtemény tevékenység</t>
  </si>
  <si>
    <t>102022</t>
  </si>
  <si>
    <t>Idősek átmeneti ellátása</t>
  </si>
  <si>
    <t>104012</t>
  </si>
  <si>
    <t>Gyermekek átmeneti otthona</t>
  </si>
  <si>
    <t>104042</t>
  </si>
  <si>
    <t>Gyermekjóléti Központ</t>
  </si>
  <si>
    <t>107052</t>
  </si>
  <si>
    <t>Házi segítségnyújtás</t>
  </si>
  <si>
    <t>107051</t>
  </si>
  <si>
    <t>Étkeztetés</t>
  </si>
  <si>
    <t>096025</t>
  </si>
  <si>
    <t>Munkahelyi étkeztetés köznevelési intézményben</t>
  </si>
  <si>
    <t>Csudafa Óvoda (Kríziskezelő szolgáltatás)</t>
  </si>
  <si>
    <t>107053</t>
  </si>
  <si>
    <t>2015. évi előirányzat 4/2015.</t>
  </si>
  <si>
    <t>2015. évi előirányzat  4/2015.</t>
  </si>
  <si>
    <t xml:space="preserve">2015. évi előirányzat 4/2015. </t>
  </si>
  <si>
    <t>Horvát Nemzetiségi Önkormányzat</t>
  </si>
  <si>
    <t>Rendkívüli gyermekvédelmi támogatás</t>
  </si>
  <si>
    <t>Egyéb közhatalmi bevétel</t>
  </si>
  <si>
    <t>Gépjárműelszállítás</t>
  </si>
  <si>
    <t>Közhatalmi bevétel összesen</t>
  </si>
  <si>
    <t>FESZOFE Nonprofit Kft Eseti megrendelések VI Iroda</t>
  </si>
  <si>
    <t>Lakás és helyiség felújítás VI Iroda</t>
  </si>
  <si>
    <t xml:space="preserve">   Beruházási kiadások</t>
  </si>
  <si>
    <t xml:space="preserve">Szervezési és informatikai Iroda </t>
  </si>
  <si>
    <t>Üzemeltetési Iroda</t>
  </si>
  <si>
    <t>Vagyonkezelési Iroda</t>
  </si>
  <si>
    <t>Városüzemeltetési és Felújítási Iroda</t>
  </si>
  <si>
    <t>1806 Elvonások és befizetések</t>
  </si>
  <si>
    <t xml:space="preserve">             3217 FESZOFE Nonprofit eseti</t>
  </si>
  <si>
    <t xml:space="preserve">      4125 Lakás és helyiség felújítás</t>
  </si>
  <si>
    <t>Aszódi, Táblás köz vízmérő kiépítés</t>
  </si>
  <si>
    <t xml:space="preserve">             5011 Belterületi földutak szilárd burkolattal ell.</t>
  </si>
  <si>
    <t>1975 2015. évi megelőlegezett állami normatíva</t>
  </si>
  <si>
    <t xml:space="preserve">             4138 Gyáli út víz csatorna kiépítése</t>
  </si>
  <si>
    <t>Börzsöny utcai rendőrörs</t>
  </si>
  <si>
    <t xml:space="preserve">      3319 Rendkívüli gyermekvédelmi támogatás</t>
  </si>
  <si>
    <t>BÖK törzstőke emelés</t>
  </si>
  <si>
    <t xml:space="preserve">FESZOFE Non-profit Kft. Eseti VI </t>
  </si>
  <si>
    <t>Belterületi földutak szilárd burkolattal való ellátása</t>
  </si>
  <si>
    <t>Elvonások és befizetések</t>
  </si>
  <si>
    <t>2015. évi megelőlegezett normatív támogatás</t>
  </si>
  <si>
    <t>Gyáli út 21.-23.</t>
  </si>
  <si>
    <t>Támogatásértékű pénzeszközátvét</t>
  </si>
  <si>
    <t>Felhalmozási tám.értékű bevételek</t>
  </si>
  <si>
    <t>Környezetvédelmi bírság</t>
  </si>
  <si>
    <t xml:space="preserve">   Felújítási kiadások</t>
  </si>
  <si>
    <t>Moravcsik Alapítvány</t>
  </si>
  <si>
    <t>Hivatali karbantartartások</t>
  </si>
  <si>
    <t>Multifunkc.nyomtató szervízsz.</t>
  </si>
  <si>
    <t>Vagyonkezelési rendsz.üzemelt.</t>
  </si>
  <si>
    <t>Ásványvizek beszerzése</t>
  </si>
  <si>
    <t>Szakértői konzultációs keretmeg.</t>
  </si>
  <si>
    <t>Bérelt vonal internet és hozzáf.</t>
  </si>
  <si>
    <t>Nagysebességű bérelt vonal</t>
  </si>
  <si>
    <t>Világító testek bérleti díja</t>
  </si>
  <si>
    <t>Üzletviteli tanácsadás</t>
  </si>
  <si>
    <t>Honlap üzemeltetés</t>
  </si>
  <si>
    <t>Arculathoz tartozó tervezések</t>
  </si>
  <si>
    <t>Óvodai karbantartás</t>
  </si>
  <si>
    <t>2015. évi megelőlegezett állami normatíva visszafizetése</t>
  </si>
  <si>
    <t xml:space="preserve">   Felhalmozási célú kiadások</t>
  </si>
  <si>
    <t>Louis Blérot szobor készítés</t>
  </si>
  <si>
    <t>Lois Brenoir szobor készítés</t>
  </si>
  <si>
    <t>Luis Blerois szobor készítés</t>
  </si>
  <si>
    <t>23. Hosszú lejáratú hitel tőke összegének törlesztése, megelőlegezett norm.</t>
  </si>
  <si>
    <t>Könyvvizsgálati díj</t>
  </si>
  <si>
    <t xml:space="preserve">    Középületek kiemelt jelentőségű épületenergetikai fejlesztése</t>
  </si>
  <si>
    <t>Középületek kiemelt jelentőségű épületenergetikai fejlesztése</t>
  </si>
  <si>
    <t xml:space="preserve">   Iparűzési adó, pótlék, bírság</t>
  </si>
  <si>
    <t>Közfoglalkoztatottak pályázat tám.önrésze, kapcs.egyéb kiad.tám.</t>
  </si>
  <si>
    <t>(eFt)</t>
  </si>
  <si>
    <t>Termelői piac</t>
  </si>
  <si>
    <t>Élelmiszer segély</t>
  </si>
  <si>
    <t>Egészségügyi Szociális és Sport Bizottság</t>
  </si>
  <si>
    <t>Kulturális, Egyházügyi és Nemzetiségi Bizottság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</si>
  <si>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</si>
  <si>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</si>
  <si>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</si>
  <si>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</si>
  <si>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</si>
  <si>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</si>
  <si>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>Parkoló Alap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</si>
  <si>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</si>
  <si>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</si>
  <si>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</si>
  <si>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</si>
  <si>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>Oktatási intézmények, óvodák felújítása</t>
  </si>
  <si>
    <t xml:space="preserve">Felhalmozási finanszírozási kiadások </t>
  </si>
  <si>
    <t xml:space="preserve">Működési finanszírozási kiadások </t>
  </si>
  <si>
    <t>Gyáli út 21-23. Víz csatorna felújítás</t>
  </si>
  <si>
    <t>Ifjú Molnár F. Diákszínjátszó Egyesület</t>
  </si>
  <si>
    <t>Jogvita rendezés</t>
  </si>
  <si>
    <t>FESZOFE Nonprofit Kft</t>
  </si>
  <si>
    <t>Szociális és köznevelési feladatok</t>
  </si>
  <si>
    <t>Méltányos közgyógyellátás, gyógyszertámogatás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</si>
  <si>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</si>
  <si>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</si>
  <si>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</si>
  <si>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</si>
  <si>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</si>
  <si>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</si>
  <si>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6.</t>
  </si>
  <si>
    <t>Ifjusági koncepció</t>
  </si>
  <si>
    <t>Felhalmozási finanszírozási kiadások mindösszesen</t>
  </si>
  <si>
    <t xml:space="preserve">   Helyi adó, pótlék, bírság </t>
  </si>
  <si>
    <t>Működési finanszírozási bevételek összesen</t>
  </si>
  <si>
    <t xml:space="preserve">   Önkormányzat költségvetésben szereplő  kiadások (3/C. sz. melléklet szerint)</t>
  </si>
  <si>
    <r>
      <t xml:space="preserve">    Munkáltatói kölcsön - </t>
    </r>
    <r>
      <rPr>
        <sz val="9"/>
        <rFont val="Arial CE"/>
        <family val="0"/>
      </rPr>
      <t>Egyéb felhalmozási célú kiadás</t>
    </r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</si>
  <si>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</si>
  <si>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</si>
  <si>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</si>
  <si>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</si>
  <si>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</si>
  <si>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</si>
  <si>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</si>
  <si>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</si>
  <si>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</si>
  <si>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</si>
  <si>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</si>
  <si>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</si>
  <si>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</si>
  <si>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Pályázat kiemelt sport rendezvények megrendezésére</t>
  </si>
  <si>
    <t xml:space="preserve">V. Kiadások mindösszesen  ((I+II+III.IV.) Intézmények támogatása nélkül) </t>
  </si>
  <si>
    <t xml:space="preserve">V. Bevételek mindösszesen  ((I+II+III.IV.) Intézmények támogatása nélkül) </t>
  </si>
  <si>
    <r>
      <t xml:space="preserve">Céltartalék - </t>
    </r>
    <r>
      <rPr>
        <sz val="10"/>
        <rFont val="Arial CE"/>
        <family val="0"/>
      </rPr>
      <t>egyéb működés célú kiadás</t>
    </r>
  </si>
  <si>
    <t>Működési költségvetési kiadások mindösszesen</t>
  </si>
  <si>
    <t>Működési finanszírozási bevételek</t>
  </si>
  <si>
    <t>Működési finanszírozási kiadások</t>
  </si>
  <si>
    <t>Kölcsön tőkeösszegének törlesztése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</si>
  <si>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</si>
  <si>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</si>
  <si>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</si>
  <si>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</si>
  <si>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</si>
  <si>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</si>
  <si>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</si>
  <si>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</si>
  <si>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</si>
  <si>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</si>
  <si>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</si>
  <si>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</si>
  <si>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Szabad pénzeszközök betétként való visszavonás</t>
  </si>
  <si>
    <t>Irányítószervi támogatásként folyosított támogatás kiutalása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</si>
  <si>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</si>
  <si>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</si>
  <si>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</si>
  <si>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</si>
  <si>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</si>
  <si>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Hosszú, rövid lejáratú hitelfelvétel törlesztése</t>
  </si>
  <si>
    <t>Kölcsön tőke összegének törlesztése, nyújtása</t>
  </si>
  <si>
    <t>Kölcsön tőke összegének törlesztése</t>
  </si>
  <si>
    <t>Ráday u. - Knézich utca gyalogátkelőhelyek létesítése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</si>
  <si>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</si>
  <si>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</si>
  <si>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</si>
  <si>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</si>
  <si>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>Ágazat összesen:</t>
  </si>
  <si>
    <t>ellenőrző szám</t>
  </si>
  <si>
    <t xml:space="preserve">    KMOP-5.1.1/B-12-K-201-0003 Szociális városreh.Ferencvárosban JAT</t>
  </si>
  <si>
    <t xml:space="preserve">      ebből tartalék:</t>
  </si>
  <si>
    <t>Hosszú lejáratú hitelfelvétel tőketörlesztése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</si>
  <si>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</si>
  <si>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</si>
  <si>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</si>
  <si>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</si>
  <si>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</si>
  <si>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</si>
  <si>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</si>
  <si>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Önkormányzati segélyek</t>
  </si>
  <si>
    <t>Kifli beszerzés</t>
  </si>
  <si>
    <t>Szabadidő, sport, kultúra, és vallás</t>
  </si>
  <si>
    <t>Szabadidő, sport</t>
  </si>
  <si>
    <t>KIADÁSOK MINDÖSSZ.:(Irányítószervi tám.folyosítása nélkül)</t>
  </si>
  <si>
    <t>Horváth Nemzetiségi Önkormányzat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</si>
  <si>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</si>
  <si>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</si>
  <si>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</si>
  <si>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</si>
  <si>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</si>
  <si>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</si>
  <si>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Szociális városrehab. Ferencvárosban JAT I. ütem KMOP-5.1.1/B-12-K-201-0003</t>
  </si>
  <si>
    <t>Egyéb működési célú kiadások</t>
  </si>
  <si>
    <t>Ellátottak pénzbeli juttatásai</t>
  </si>
  <si>
    <t>Örmény Nemzetiségi Önkormányzat</t>
  </si>
  <si>
    <t>Román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</si>
  <si>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</si>
  <si>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</si>
  <si>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</si>
  <si>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</si>
  <si>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</si>
  <si>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  Egyéb felhalmozási kiadások</t>
  </si>
  <si>
    <t xml:space="preserve">          Viola u. 52. felújításra</t>
  </si>
  <si>
    <t xml:space="preserve">          Berzenczey u. 30. felújítás</t>
  </si>
  <si>
    <r>
      <t xml:space="preserve">    Kamat kiadás </t>
    </r>
    <r>
      <rPr>
        <sz val="9"/>
        <rFont val="Arial CE"/>
        <family val="0"/>
      </rPr>
      <t>-Dologi kiadások</t>
    </r>
  </si>
  <si>
    <t>Közterületek komplexmegújítása pályázat - "Nehru projekt"</t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</si>
  <si>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</si>
  <si>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</si>
  <si>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</si>
  <si>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</si>
  <si>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Személyi juttatások </t>
  </si>
  <si>
    <t>Balatonszéplaki Üdülő</t>
  </si>
  <si>
    <t xml:space="preserve">   Személyi juttatások </t>
  </si>
  <si>
    <t>Képviselők juttatásai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</si>
  <si>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</si>
  <si>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</si>
  <si>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</si>
  <si>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</si>
  <si>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</si>
  <si>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</si>
  <si>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</si>
  <si>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</si>
  <si>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</si>
  <si>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</si>
  <si>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Védett értékek fenntartása</t>
  </si>
  <si>
    <t>Oktatás</t>
  </si>
  <si>
    <t xml:space="preserve">Felújításokkal kapcsolatos tervezések </t>
  </si>
  <si>
    <t>Csicsergő Óvoda felújítás</t>
  </si>
  <si>
    <t xml:space="preserve">    Felújítási kiadások</t>
  </si>
  <si>
    <t>Egyéb felhalmozási célú kiadások</t>
  </si>
  <si>
    <t>Munkaadókat teherlő járulékok</t>
  </si>
  <si>
    <t>2015. évi előirányzat  ../2015.</t>
  </si>
  <si>
    <t>2015. évi előirányzat .../2015.</t>
  </si>
  <si>
    <t>2015. évi előirányzat ../2015.</t>
  </si>
  <si>
    <t xml:space="preserve">2015. évi előirányzat ../2015. </t>
  </si>
  <si>
    <t>Készletértékesítés</t>
  </si>
  <si>
    <t>Működési célú pénzeszközátvétel</t>
  </si>
  <si>
    <r>
      <t xml:space="preserve">    Fővárosi IPA visszafizetése -</t>
    </r>
    <r>
      <rPr>
        <sz val="9"/>
        <rFont val="Arial CE"/>
        <family val="0"/>
      </rPr>
      <t>Dologi kiadások</t>
    </r>
  </si>
  <si>
    <t>Megelőlegezett állami normatíva visszafizetése</t>
  </si>
  <si>
    <t xml:space="preserve">  Munkaadókat terhelő járulékok</t>
  </si>
  <si>
    <t>Ferencvárosi Egyesített Bölcsődék felújítása</t>
  </si>
  <si>
    <t>Megelőlegezett állami normatíva</t>
  </si>
  <si>
    <t>Megelőlegezett normatív támogatás</t>
  </si>
  <si>
    <t>Készlet értékesítés</t>
  </si>
  <si>
    <t xml:space="preserve">     Beruházási kiadások</t>
  </si>
  <si>
    <r>
      <t xml:space="preserve">    Behajtási költségátalány - </t>
    </r>
    <r>
      <rPr>
        <sz val="9"/>
        <rFont val="Arial CE"/>
        <family val="0"/>
      </rPr>
      <t>Dologi kiadás</t>
    </r>
  </si>
  <si>
    <t xml:space="preserve">      3434 Turay Ida Színház</t>
  </si>
  <si>
    <t xml:space="preserve">      4211 Csicsergő Óvoda felújítás</t>
  </si>
  <si>
    <t xml:space="preserve">      4213 Csudafa Óvoda felújítás</t>
  </si>
  <si>
    <t xml:space="preserve">      4217 Liliom Óvoda felújítása</t>
  </si>
  <si>
    <t xml:space="preserve">       4219 Kerekerdő Óvoda felújítás</t>
  </si>
  <si>
    <t xml:space="preserve">       4221 Kicsi Bocs Óvoda felújítás</t>
  </si>
  <si>
    <t xml:space="preserve">       4223 Méhecske Óvoda felújítás</t>
  </si>
  <si>
    <t xml:space="preserve">       4225 Napfény Óvoda felújítás</t>
  </si>
  <si>
    <t xml:space="preserve">       4227 Ugrifüles Óvoda felújítás</t>
  </si>
  <si>
    <t xml:space="preserve">       4239 Kosztolányi Dezső Általános Iskola felújítás</t>
  </si>
  <si>
    <t xml:space="preserve">       4261 Leövey Klára Gimnázium felújítás</t>
  </si>
  <si>
    <t xml:space="preserve">       4310 Orvosi rendelők felújítása </t>
  </si>
  <si>
    <t xml:space="preserve">       4322 Ferenvárosi Egyesített Bölcsödék felújítása</t>
  </si>
  <si>
    <t>1752 Kölcsön tőke összegének törlesztése</t>
  </si>
  <si>
    <t>1802 Fővárosi IPA visszafizetése</t>
  </si>
  <si>
    <t>Behajtási költségátalány</t>
  </si>
  <si>
    <t>Fővárosi IPA visszafizetés</t>
  </si>
  <si>
    <t>Normatív támogatás megelőlegezése</t>
  </si>
  <si>
    <t>Engedélye-zett létszám összesen 2015. év           ../2015.</t>
  </si>
  <si>
    <t>Hivatal ntakarítás</t>
  </si>
  <si>
    <t>Épületbiztosítási díjak</t>
  </si>
  <si>
    <t xml:space="preserve">     Felújítások (3/A, 3/C, 5.sz. mellékletek nélkül)</t>
  </si>
  <si>
    <t xml:space="preserve">     Beruházások (2.mell.,3.A mell.,3.B., 3/C, 3/D, 4.sz. mell.nélkül)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</si>
</sst>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  <numFmt numFmtId="181" formatCode="[$-40E]yyyy\.\ mmmm\ d\."/>
    <numFmt numFmtId="182" formatCode="[$¥€-2]\ #\ ##,000_);[Red]\([$€-2]\ #\ ##,000\)"/>
    <numFmt numFmtId="183" formatCode="&quot;H-&quot;0000"/>
  </numFmts>
  <fonts count="67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i/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4" borderId="7" applyNumberFormat="0" applyFont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8" applyNumberFormat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7" borderId="0" applyNumberFormat="0" applyBorder="0" applyAlignment="0" applyProtection="0"/>
    <xf numFmtId="0" fontId="32" fillId="7" borderId="0" applyNumberFormat="0" applyBorder="0" applyAlignment="0" applyProtection="0"/>
    <xf numFmtId="0" fontId="33" fillId="16" borderId="1" applyNumberFormat="0" applyAlignment="0" applyProtection="0"/>
    <xf numFmtId="9" fontId="0" fillId="0" borderId="0" applyFont="0" applyFill="0" applyBorder="0" applyAlignment="0" applyProtection="0"/>
  </cellStyleXfs>
  <cellXfs count="1497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Continuous" vertical="top"/>
    </xf>
    <xf numFmtId="0" fontId="3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8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8" fillId="0" borderId="10" xfId="82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2" fillId="0" borderId="15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1" fillId="0" borderId="0" xfId="63">
      <alignment/>
      <protection/>
    </xf>
    <xf numFmtId="0" fontId="2" fillId="0" borderId="15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64" applyFont="1" applyBorder="1" applyAlignment="1">
      <alignment horizontal="center"/>
      <protection/>
    </xf>
    <xf numFmtId="0" fontId="0" fillId="0" borderId="0" xfId="64" applyAlignment="1">
      <alignment/>
      <protection/>
    </xf>
    <xf numFmtId="0" fontId="2" fillId="0" borderId="0" xfId="64" applyFont="1" applyAlignment="1">
      <alignment/>
      <protection/>
    </xf>
    <xf numFmtId="0" fontId="3" fillId="0" borderId="0" xfId="64" applyFont="1" applyBorder="1" applyAlignment="1">
      <alignment horizontal="right"/>
      <protection/>
    </xf>
    <xf numFmtId="0" fontId="1" fillId="0" borderId="0" xfId="64" applyFont="1" applyAlignment="1">
      <alignment/>
      <protection/>
    </xf>
    <xf numFmtId="3" fontId="1" fillId="0" borderId="12" xfId="64" applyNumberFormat="1" applyFont="1" applyBorder="1" applyAlignment="1">
      <alignment horizontal="center"/>
      <protection/>
    </xf>
    <xf numFmtId="0" fontId="1" fillId="0" borderId="12" xfId="64" applyFont="1" applyBorder="1" applyAlignment="1">
      <alignment horizontal="center"/>
      <protection/>
    </xf>
    <xf numFmtId="3" fontId="0" fillId="0" borderId="12" xfId="64" applyNumberFormat="1" applyFont="1" applyBorder="1" applyAlignment="1">
      <alignment/>
      <protection/>
    </xf>
    <xf numFmtId="0" fontId="3" fillId="0" borderId="12" xfId="64" applyFont="1" applyBorder="1" applyAlignment="1">
      <alignment/>
      <protection/>
    </xf>
    <xf numFmtId="0" fontId="0" fillId="0" borderId="0" xfId="64" applyFont="1" applyAlignment="1">
      <alignment/>
      <protection/>
    </xf>
    <xf numFmtId="3" fontId="2" fillId="0" borderId="12" xfId="64" applyNumberFormat="1" applyFont="1" applyBorder="1" applyAlignment="1">
      <alignment/>
      <protection/>
    </xf>
    <xf numFmtId="0" fontId="2" fillId="0" borderId="12" xfId="64" applyFont="1" applyBorder="1" applyAlignment="1">
      <alignment/>
      <protection/>
    </xf>
    <xf numFmtId="3" fontId="1" fillId="0" borderId="12" xfId="64" applyNumberFormat="1" applyFont="1" applyBorder="1" applyAlignment="1">
      <alignment/>
      <protection/>
    </xf>
    <xf numFmtId="0" fontId="1" fillId="0" borderId="12" xfId="64" applyFont="1" applyBorder="1" applyAlignment="1">
      <alignment/>
      <protection/>
    </xf>
    <xf numFmtId="3" fontId="4" fillId="0" borderId="12" xfId="64" applyNumberFormat="1" applyFont="1" applyBorder="1" applyAlignment="1">
      <alignment/>
      <protection/>
    </xf>
    <xf numFmtId="3" fontId="1" fillId="0" borderId="12" xfId="64" applyNumberFormat="1" applyFont="1" applyBorder="1" applyAlignment="1">
      <alignment/>
      <protection/>
    </xf>
    <xf numFmtId="0" fontId="1" fillId="0" borderId="11" xfId="64" applyFont="1" applyBorder="1" applyAlignment="1">
      <alignment/>
      <protection/>
    </xf>
    <xf numFmtId="3" fontId="1" fillId="0" borderId="11" xfId="64" applyNumberFormat="1" applyFont="1" applyBorder="1" applyAlignment="1">
      <alignment/>
      <protection/>
    </xf>
    <xf numFmtId="0" fontId="1" fillId="0" borderId="11" xfId="64" applyFont="1" applyBorder="1" applyAlignment="1">
      <alignment/>
      <protection/>
    </xf>
    <xf numFmtId="0" fontId="2" fillId="0" borderId="11" xfId="64" applyFont="1" applyBorder="1" applyAlignment="1">
      <alignment/>
      <protection/>
    </xf>
    <xf numFmtId="3" fontId="2" fillId="0" borderId="11" xfId="64" applyNumberFormat="1" applyFont="1" applyBorder="1" applyAlignment="1">
      <alignment/>
      <protection/>
    </xf>
    <xf numFmtId="0" fontId="2" fillId="0" borderId="12" xfId="64" applyFont="1" applyBorder="1" applyAlignment="1">
      <alignment/>
      <protection/>
    </xf>
    <xf numFmtId="0" fontId="1" fillId="0" borderId="14" xfId="64" applyFont="1" applyBorder="1" applyAlignment="1">
      <alignment/>
      <protection/>
    </xf>
    <xf numFmtId="3" fontId="2" fillId="0" borderId="12" xfId="64" applyNumberFormat="1" applyFont="1" applyBorder="1" applyAlignment="1">
      <alignment/>
      <protection/>
    </xf>
    <xf numFmtId="3" fontId="2" fillId="0" borderId="11" xfId="64" applyNumberFormat="1" applyFont="1" applyBorder="1" applyAlignment="1">
      <alignment/>
      <protection/>
    </xf>
    <xf numFmtId="0" fontId="2" fillId="0" borderId="11" xfId="64" applyFont="1" applyBorder="1" applyAlignment="1">
      <alignment/>
      <protection/>
    </xf>
    <xf numFmtId="0" fontId="1" fillId="0" borderId="12" xfId="64" applyFont="1" applyBorder="1" applyAlignment="1">
      <alignment/>
      <protection/>
    </xf>
    <xf numFmtId="0" fontId="2" fillId="0" borderId="10" xfId="64" applyFont="1" applyBorder="1" applyAlignment="1">
      <alignment/>
      <protection/>
    </xf>
    <xf numFmtId="3" fontId="2" fillId="0" borderId="22" xfId="64" applyNumberFormat="1" applyFont="1" applyBorder="1" applyAlignment="1">
      <alignment/>
      <protection/>
    </xf>
    <xf numFmtId="0" fontId="2" fillId="0" borderId="22" xfId="64" applyFont="1" applyBorder="1" applyAlignment="1">
      <alignment/>
      <protection/>
    </xf>
    <xf numFmtId="0" fontId="1" fillId="0" borderId="14" xfId="64" applyFont="1" applyBorder="1" applyAlignment="1">
      <alignment/>
      <protection/>
    </xf>
    <xf numFmtId="3" fontId="1" fillId="0" borderId="14" xfId="64" applyNumberFormat="1" applyFont="1" applyBorder="1" applyAlignment="1">
      <alignment/>
      <protection/>
    </xf>
    <xf numFmtId="0" fontId="1" fillId="0" borderId="13" xfId="64" applyFont="1" applyBorder="1" applyAlignment="1">
      <alignment/>
      <protection/>
    </xf>
    <xf numFmtId="0" fontId="2" fillId="0" borderId="13" xfId="64" applyFont="1" applyBorder="1" applyAlignment="1">
      <alignment/>
      <protection/>
    </xf>
    <xf numFmtId="3" fontId="2" fillId="0" borderId="22" xfId="64" applyNumberFormat="1" applyFont="1" applyBorder="1" applyAlignment="1">
      <alignment/>
      <protection/>
    </xf>
    <xf numFmtId="3" fontId="2" fillId="0" borderId="14" xfId="64" applyNumberFormat="1" applyFont="1" applyBorder="1" applyAlignment="1">
      <alignment/>
      <protection/>
    </xf>
    <xf numFmtId="0" fontId="3" fillId="0" borderId="14" xfId="64" applyFont="1" applyBorder="1" applyAlignment="1">
      <alignment/>
      <protection/>
    </xf>
    <xf numFmtId="3" fontId="1" fillId="0" borderId="10" xfId="64" applyNumberFormat="1" applyFont="1" applyBorder="1" applyAlignment="1">
      <alignment/>
      <protection/>
    </xf>
    <xf numFmtId="3" fontId="2" fillId="0" borderId="18" xfId="64" applyNumberFormat="1" applyFont="1" applyBorder="1" applyAlignment="1">
      <alignment/>
      <protection/>
    </xf>
    <xf numFmtId="0" fontId="2" fillId="0" borderId="18" xfId="64" applyFont="1" applyBorder="1" applyAlignment="1">
      <alignment/>
      <protection/>
    </xf>
    <xf numFmtId="3" fontId="1" fillId="0" borderId="18" xfId="64" applyNumberFormat="1" applyFont="1" applyBorder="1" applyAlignment="1">
      <alignment/>
      <protection/>
    </xf>
    <xf numFmtId="3" fontId="2" fillId="0" borderId="15" xfId="64" applyNumberFormat="1" applyFont="1" applyBorder="1" applyAlignment="1">
      <alignment/>
      <protection/>
    </xf>
    <xf numFmtId="3" fontId="1" fillId="0" borderId="15" xfId="64" applyNumberFormat="1" applyFont="1" applyBorder="1" applyAlignment="1">
      <alignment/>
      <protection/>
    </xf>
    <xf numFmtId="3" fontId="2" fillId="0" borderId="14" xfId="64" applyNumberFormat="1" applyFont="1" applyBorder="1" applyAlignment="1">
      <alignment/>
      <protection/>
    </xf>
    <xf numFmtId="0" fontId="0" fillId="0" borderId="22" xfId="64" applyFont="1" applyBorder="1" applyAlignment="1">
      <alignment/>
      <protection/>
    </xf>
    <xf numFmtId="3" fontId="1" fillId="0" borderId="22" xfId="64" applyNumberFormat="1" applyFont="1" applyBorder="1" applyAlignment="1">
      <alignment/>
      <protection/>
    </xf>
    <xf numFmtId="3" fontId="3" fillId="0" borderId="10" xfId="64" applyNumberFormat="1" applyFont="1" applyBorder="1" applyAlignment="1">
      <alignment horizontal="right"/>
      <protection/>
    </xf>
    <xf numFmtId="0" fontId="3" fillId="0" borderId="0" xfId="64" applyFont="1" applyAlignment="1">
      <alignment/>
      <protection/>
    </xf>
    <xf numFmtId="3" fontId="3" fillId="0" borderId="12" xfId="64" applyNumberFormat="1" applyFont="1" applyBorder="1" applyAlignment="1">
      <alignment/>
      <protection/>
    </xf>
    <xf numFmtId="0" fontId="2" fillId="0" borderId="15" xfId="64" applyFont="1" applyBorder="1" applyAlignment="1">
      <alignment/>
      <protection/>
    </xf>
    <xf numFmtId="3" fontId="2" fillId="0" borderId="0" xfId="64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0" xfId="64" applyFont="1" applyBorder="1" applyAlignment="1">
      <alignment/>
      <protection/>
    </xf>
    <xf numFmtId="0" fontId="36" fillId="0" borderId="0" xfId="63" applyFont="1">
      <alignment/>
      <protection/>
    </xf>
    <xf numFmtId="0" fontId="8" fillId="0" borderId="0" xfId="63" applyFont="1">
      <alignment/>
      <protection/>
    </xf>
    <xf numFmtId="0" fontId="38" fillId="0" borderId="16" xfId="63" applyFont="1" applyBorder="1">
      <alignment/>
      <protection/>
    </xf>
    <xf numFmtId="0" fontId="38" fillId="0" borderId="23" xfId="63" applyFont="1" applyBorder="1">
      <alignment/>
      <protection/>
    </xf>
    <xf numFmtId="0" fontId="38" fillId="0" borderId="24" xfId="63" applyFont="1" applyBorder="1">
      <alignment/>
      <protection/>
    </xf>
    <xf numFmtId="0" fontId="38" fillId="0" borderId="17" xfId="63" applyFont="1" applyBorder="1">
      <alignment/>
      <protection/>
    </xf>
    <xf numFmtId="0" fontId="38" fillId="0" borderId="25" xfId="63" applyFont="1" applyBorder="1">
      <alignment/>
      <protection/>
    </xf>
    <xf numFmtId="0" fontId="38" fillId="0" borderId="21" xfId="63" applyFont="1" applyBorder="1">
      <alignment/>
      <protection/>
    </xf>
    <xf numFmtId="0" fontId="38" fillId="0" borderId="26" xfId="63" applyFont="1" applyBorder="1">
      <alignment/>
      <protection/>
    </xf>
    <xf numFmtId="0" fontId="37" fillId="0" borderId="24" xfId="63" applyFont="1" applyBorder="1">
      <alignment/>
      <protection/>
    </xf>
    <xf numFmtId="3" fontId="38" fillId="0" borderId="12" xfId="63" applyNumberFormat="1" applyFont="1" applyBorder="1">
      <alignment/>
      <protection/>
    </xf>
    <xf numFmtId="3" fontId="2" fillId="0" borderId="15" xfId="0" applyNumberFormat="1" applyFont="1" applyBorder="1" applyAlignment="1">
      <alignment/>
    </xf>
    <xf numFmtId="3" fontId="37" fillId="0" borderId="27" xfId="63" applyNumberFormat="1" applyFont="1" applyBorder="1">
      <alignment/>
      <protection/>
    </xf>
    <xf numFmtId="0" fontId="37" fillId="0" borderId="17" xfId="63" applyFont="1" applyBorder="1">
      <alignment/>
      <protection/>
    </xf>
    <xf numFmtId="3" fontId="38" fillId="0" borderId="25" xfId="63" applyNumberFormat="1" applyFont="1" applyBorder="1">
      <alignment/>
      <protection/>
    </xf>
    <xf numFmtId="3" fontId="37" fillId="0" borderId="11" xfId="63" applyNumberFormat="1" applyFont="1" applyBorder="1">
      <alignment/>
      <protection/>
    </xf>
    <xf numFmtId="3" fontId="38" fillId="0" borderId="26" xfId="63" applyNumberFormat="1" applyFont="1" applyBorder="1">
      <alignment/>
      <protection/>
    </xf>
    <xf numFmtId="3" fontId="1" fillId="0" borderId="21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/>
    </xf>
    <xf numFmtId="0" fontId="37" fillId="0" borderId="11" xfId="63" applyFont="1" applyBorder="1">
      <alignment/>
      <protection/>
    </xf>
    <xf numFmtId="3" fontId="38" fillId="0" borderId="11" xfId="63" applyNumberFormat="1" applyFont="1" applyBorder="1">
      <alignment/>
      <protection/>
    </xf>
    <xf numFmtId="0" fontId="3" fillId="0" borderId="10" xfId="64" applyFont="1" applyBorder="1" applyAlignment="1">
      <alignment/>
      <protection/>
    </xf>
    <xf numFmtId="0" fontId="37" fillId="0" borderId="19" xfId="63" applyFont="1" applyBorder="1">
      <alignment/>
      <protection/>
    </xf>
    <xf numFmtId="3" fontId="37" fillId="0" borderId="24" xfId="0" applyNumberFormat="1" applyFont="1" applyBorder="1" applyAlignment="1">
      <alignment/>
    </xf>
    <xf numFmtId="3" fontId="1" fillId="0" borderId="29" xfId="64" applyNumberFormat="1" applyFont="1" applyBorder="1" applyAlignment="1">
      <alignment/>
      <protection/>
    </xf>
    <xf numFmtId="3" fontId="2" fillId="0" borderId="24" xfId="0" applyNumberFormat="1" applyFont="1" applyBorder="1" applyAlignment="1">
      <alignment/>
    </xf>
    <xf numFmtId="0" fontId="35" fillId="0" borderId="27" xfId="63" applyFont="1" applyBorder="1" applyAlignment="1">
      <alignment vertical="center"/>
      <protection/>
    </xf>
    <xf numFmtId="3" fontId="35" fillId="0" borderId="27" xfId="63" applyNumberFormat="1" applyFont="1" applyBorder="1" applyAlignment="1">
      <alignment vertical="center"/>
      <protection/>
    </xf>
    <xf numFmtId="0" fontId="35" fillId="0" borderId="23" xfId="63" applyFont="1" applyBorder="1" applyAlignment="1">
      <alignment vertical="center"/>
      <protection/>
    </xf>
    <xf numFmtId="3" fontId="35" fillId="0" borderId="30" xfId="63" applyNumberFormat="1" applyFont="1" applyBorder="1" applyAlignment="1">
      <alignment vertical="center"/>
      <protection/>
    </xf>
    <xf numFmtId="0" fontId="35" fillId="0" borderId="31" xfId="63" applyFont="1" applyBorder="1" applyAlignment="1">
      <alignment vertical="center"/>
      <protection/>
    </xf>
    <xf numFmtId="3" fontId="35" fillId="0" borderId="32" xfId="63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12" fillId="0" borderId="15" xfId="64" applyFont="1" applyBorder="1" applyAlignment="1">
      <alignment vertical="center"/>
      <protection/>
    </xf>
    <xf numFmtId="0" fontId="12" fillId="0" borderId="14" xfId="64" applyFont="1" applyBorder="1" applyAlignment="1">
      <alignment/>
      <protection/>
    </xf>
    <xf numFmtId="3" fontId="1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41" fillId="0" borderId="15" xfId="0" applyNumberFormat="1" applyFont="1" applyBorder="1" applyAlignment="1">
      <alignment vertical="center"/>
    </xf>
    <xf numFmtId="0" fontId="2" fillId="0" borderId="24" xfId="64" applyFont="1" applyBorder="1" applyAlignment="1">
      <alignment/>
      <protection/>
    </xf>
    <xf numFmtId="3" fontId="1" fillId="0" borderId="24" xfId="64" applyNumberFormat="1" applyFont="1" applyBorder="1" applyAlignment="1">
      <alignment/>
      <protection/>
    </xf>
    <xf numFmtId="3" fontId="1" fillId="0" borderId="19" xfId="64" applyNumberFormat="1" applyFont="1" applyBorder="1" applyAlignment="1">
      <alignment/>
      <protection/>
    </xf>
    <xf numFmtId="3" fontId="2" fillId="0" borderId="24" xfId="64" applyNumberFormat="1" applyFont="1" applyBorder="1" applyAlignment="1">
      <alignment/>
      <protection/>
    </xf>
    <xf numFmtId="3" fontId="1" fillId="0" borderId="29" xfId="64" applyNumberFormat="1" applyFont="1" applyBorder="1" applyAlignment="1">
      <alignment/>
      <protection/>
    </xf>
    <xf numFmtId="3" fontId="2" fillId="0" borderId="24" xfId="64" applyNumberFormat="1" applyFont="1" applyBorder="1" applyAlignment="1">
      <alignment/>
      <protection/>
    </xf>
    <xf numFmtId="3" fontId="1" fillId="0" borderId="24" xfId="64" applyNumberFormat="1" applyFont="1" applyBorder="1" applyAlignment="1">
      <alignment/>
      <protection/>
    </xf>
    <xf numFmtId="3" fontId="2" fillId="0" borderId="19" xfId="64" applyNumberFormat="1" applyFont="1" applyBorder="1" applyAlignment="1">
      <alignment/>
      <protection/>
    </xf>
    <xf numFmtId="3" fontId="1" fillId="0" borderId="33" xfId="64" applyNumberFormat="1" applyFont="1" applyBorder="1" applyAlignment="1">
      <alignment/>
      <protection/>
    </xf>
    <xf numFmtId="3" fontId="1" fillId="0" borderId="34" xfId="64" applyNumberFormat="1" applyFont="1" applyBorder="1" applyAlignment="1">
      <alignment/>
      <protection/>
    </xf>
    <xf numFmtId="3" fontId="2" fillId="0" borderId="35" xfId="64" applyNumberFormat="1" applyFont="1" applyBorder="1" applyAlignment="1">
      <alignment/>
      <protection/>
    </xf>
    <xf numFmtId="3" fontId="3" fillId="0" borderId="16" xfId="64" applyNumberFormat="1" applyFont="1" applyBorder="1" applyAlignment="1">
      <alignment/>
      <protection/>
    </xf>
    <xf numFmtId="0" fontId="0" fillId="0" borderId="12" xfId="64" applyFont="1" applyBorder="1" applyAlignment="1">
      <alignment/>
      <protection/>
    </xf>
    <xf numFmtId="3" fontId="1" fillId="0" borderId="14" xfId="64" applyNumberFormat="1" applyFont="1" applyBorder="1" applyAlignment="1">
      <alignment vertical="center"/>
      <protection/>
    </xf>
    <xf numFmtId="0" fontId="1" fillId="0" borderId="18" xfId="64" applyFont="1" applyBorder="1" applyAlignment="1">
      <alignment/>
      <protection/>
    </xf>
    <xf numFmtId="0" fontId="1" fillId="0" borderId="22" xfId="64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4" fillId="0" borderId="20" xfId="63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4" fillId="0" borderId="22" xfId="64" applyFont="1" applyBorder="1" applyAlignment="1">
      <alignment/>
      <protection/>
    </xf>
    <xf numFmtId="0" fontId="34" fillId="0" borderId="30" xfId="63" applyFont="1" applyBorder="1" applyAlignment="1">
      <alignment vertical="center"/>
      <protection/>
    </xf>
    <xf numFmtId="0" fontId="8" fillId="0" borderId="12" xfId="64" applyFont="1" applyBorder="1" applyAlignment="1">
      <alignment/>
      <protection/>
    </xf>
    <xf numFmtId="0" fontId="38" fillId="0" borderId="11" xfId="64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18" xfId="64" applyFont="1" applyBorder="1" applyAlignment="1">
      <alignment/>
      <protection/>
    </xf>
    <xf numFmtId="3" fontId="37" fillId="0" borderId="19" xfId="63" applyNumberFormat="1" applyFont="1" applyBorder="1">
      <alignment/>
      <protection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3" fontId="10" fillId="0" borderId="14" xfId="0" applyNumberFormat="1" applyFont="1" applyBorder="1" applyAlignment="1">
      <alignment/>
    </xf>
    <xf numFmtId="0" fontId="10" fillId="0" borderId="37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37" xfId="0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0" fontId="8" fillId="0" borderId="11" xfId="64" applyFont="1" applyBorder="1" applyAlignment="1">
      <alignment/>
      <protection/>
    </xf>
    <xf numFmtId="3" fontId="38" fillId="0" borderId="21" xfId="63" applyNumberFormat="1" applyFont="1" applyBorder="1">
      <alignment/>
      <protection/>
    </xf>
    <xf numFmtId="0" fontId="1" fillId="0" borderId="34" xfId="0" applyFont="1" applyFill="1" applyBorder="1" applyAlignment="1">
      <alignment horizontal="left" vertical="top"/>
    </xf>
    <xf numFmtId="0" fontId="12" fillId="0" borderId="10" xfId="64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64" applyNumberFormat="1" applyFont="1" applyBorder="1" applyAlignment="1">
      <alignment/>
      <protection/>
    </xf>
    <xf numFmtId="3" fontId="37" fillId="0" borderId="30" xfId="63" applyNumberFormat="1" applyFont="1" applyBorder="1">
      <alignment/>
      <protection/>
    </xf>
    <xf numFmtId="0" fontId="12" fillId="0" borderId="11" xfId="64" applyFont="1" applyBorder="1" applyAlignment="1">
      <alignment/>
      <protection/>
    </xf>
    <xf numFmtId="0" fontId="2" fillId="0" borderId="24" xfId="0" applyFont="1" applyBorder="1" applyAlignment="1">
      <alignment horizontal="center"/>
    </xf>
    <xf numFmtId="3" fontId="10" fillId="0" borderId="12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0" fontId="0" fillId="0" borderId="12" xfId="64" applyFont="1" applyBorder="1" applyAlignment="1">
      <alignment/>
      <protection/>
    </xf>
    <xf numFmtId="3" fontId="3" fillId="0" borderId="28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68">
      <alignment/>
      <protection/>
    </xf>
    <xf numFmtId="0" fontId="1" fillId="0" borderId="0" xfId="68" applyFont="1" applyBorder="1" applyAlignment="1">
      <alignment horizontal="centerContinuous"/>
      <protection/>
    </xf>
    <xf numFmtId="3" fontId="12" fillId="0" borderId="10" xfId="68" applyNumberFormat="1" applyFont="1" applyFill="1" applyBorder="1" applyAlignment="1">
      <alignment horizontal="center"/>
      <protection/>
    </xf>
    <xf numFmtId="3" fontId="12" fillId="0" borderId="10" xfId="68" applyNumberFormat="1" applyFont="1" applyFill="1" applyBorder="1" applyAlignment="1" applyProtection="1">
      <alignment horizontal="center"/>
      <protection locked="0"/>
    </xf>
    <xf numFmtId="3" fontId="12" fillId="0" borderId="37" xfId="68" applyNumberFormat="1" applyFont="1" applyFill="1" applyBorder="1" applyAlignment="1" applyProtection="1">
      <alignment horizontal="center"/>
      <protection locked="0"/>
    </xf>
    <xf numFmtId="3" fontId="15" fillId="0" borderId="10" xfId="68" applyNumberFormat="1" applyFont="1" applyFill="1" applyBorder="1" applyAlignment="1" applyProtection="1">
      <alignment horizontal="center"/>
      <protection locked="0"/>
    </xf>
    <xf numFmtId="0" fontId="12" fillId="0" borderId="37" xfId="68" applyFont="1" applyFill="1" applyBorder="1" applyProtection="1">
      <alignment/>
      <protection locked="0"/>
    </xf>
    <xf numFmtId="3" fontId="3" fillId="0" borderId="19" xfId="64" applyNumberFormat="1" applyFont="1" applyBorder="1" applyAlignment="1">
      <alignment/>
      <protection/>
    </xf>
    <xf numFmtId="3" fontId="2" fillId="0" borderId="35" xfId="64" applyNumberFormat="1" applyFont="1" applyBorder="1" applyAlignment="1">
      <alignment/>
      <protection/>
    </xf>
    <xf numFmtId="0" fontId="12" fillId="0" borderId="15" xfId="64" applyFont="1" applyBorder="1" applyAlignment="1">
      <alignment/>
      <protection/>
    </xf>
    <xf numFmtId="0" fontId="15" fillId="0" borderId="14" xfId="64" applyFont="1" applyBorder="1" applyAlignment="1">
      <alignment/>
      <protection/>
    </xf>
    <xf numFmtId="3" fontId="12" fillId="0" borderId="14" xfId="64" applyNumberFormat="1" applyFont="1" applyBorder="1" applyAlignment="1">
      <alignment/>
      <protection/>
    </xf>
    <xf numFmtId="0" fontId="10" fillId="0" borderId="12" xfId="64" applyFont="1" applyBorder="1" applyAlignment="1">
      <alignment/>
      <protection/>
    </xf>
    <xf numFmtId="0" fontId="12" fillId="0" borderId="18" xfId="64" applyFont="1" applyBorder="1" applyAlignment="1">
      <alignment/>
      <protection/>
    </xf>
    <xf numFmtId="0" fontId="46" fillId="0" borderId="14" xfId="64" applyFont="1" applyBorder="1" applyAlignment="1">
      <alignment/>
      <protection/>
    </xf>
    <xf numFmtId="0" fontId="2" fillId="0" borderId="22" xfId="64" applyFont="1" applyBorder="1" applyAlignment="1">
      <alignment/>
      <protection/>
    </xf>
    <xf numFmtId="0" fontId="46" fillId="0" borderId="10" xfId="64" applyFont="1" applyBorder="1" applyAlignment="1">
      <alignment/>
      <protection/>
    </xf>
    <xf numFmtId="0" fontId="46" fillId="0" borderId="14" xfId="64" applyFont="1" applyBorder="1" applyAlignment="1">
      <alignment vertical="center"/>
      <protection/>
    </xf>
    <xf numFmtId="0" fontId="2" fillId="0" borderId="16" xfId="64" applyFont="1" applyBorder="1" applyAlignment="1">
      <alignment/>
      <protection/>
    </xf>
    <xf numFmtId="0" fontId="2" fillId="0" borderId="19" xfId="64" applyFont="1" applyBorder="1" applyAlignment="1">
      <alignment/>
      <protection/>
    </xf>
    <xf numFmtId="0" fontId="46" fillId="0" borderId="14" xfId="64" applyFont="1" applyBorder="1" applyAlignment="1">
      <alignment vertical="center"/>
      <protection/>
    </xf>
    <xf numFmtId="0" fontId="3" fillId="0" borderId="13" xfId="64" applyFont="1" applyBorder="1" applyAlignment="1">
      <alignment/>
      <protection/>
    </xf>
    <xf numFmtId="0" fontId="2" fillId="0" borderId="17" xfId="64" applyFont="1" applyBorder="1" applyAlignment="1">
      <alignment/>
      <protection/>
    </xf>
    <xf numFmtId="0" fontId="2" fillId="0" borderId="33" xfId="64" applyFont="1" applyBorder="1" applyAlignment="1">
      <alignment/>
      <protection/>
    </xf>
    <xf numFmtId="0" fontId="2" fillId="0" borderId="35" xfId="64" applyFont="1" applyBorder="1" applyAlignment="1">
      <alignment/>
      <protection/>
    </xf>
    <xf numFmtId="0" fontId="12" fillId="0" borderId="12" xfId="64" applyFont="1" applyBorder="1" applyAlignment="1">
      <alignment vertical="center"/>
      <protection/>
    </xf>
    <xf numFmtId="0" fontId="12" fillId="0" borderId="12" xfId="64" applyFont="1" applyBorder="1" applyAlignment="1">
      <alignment/>
      <protection/>
    </xf>
    <xf numFmtId="0" fontId="2" fillId="0" borderId="29" xfId="64" applyFont="1" applyBorder="1" applyAlignment="1">
      <alignment/>
      <protection/>
    </xf>
    <xf numFmtId="3" fontId="2" fillId="0" borderId="29" xfId="64" applyNumberFormat="1" applyFont="1" applyBorder="1" applyAlignment="1">
      <alignment/>
      <protection/>
    </xf>
    <xf numFmtId="3" fontId="3" fillId="0" borderId="29" xfId="64" applyNumberFormat="1" applyFont="1" applyBorder="1" applyAlignment="1">
      <alignment/>
      <protection/>
    </xf>
    <xf numFmtId="0" fontId="12" fillId="0" borderId="14" xfId="64" applyFont="1" applyBorder="1" applyAlignment="1">
      <alignment vertical="center"/>
      <protection/>
    </xf>
    <xf numFmtId="3" fontId="2" fillId="0" borderId="33" xfId="64" applyNumberFormat="1" applyFont="1" applyBorder="1" applyAlignment="1">
      <alignment/>
      <protection/>
    </xf>
    <xf numFmtId="3" fontId="12" fillId="0" borderId="29" xfId="64" applyNumberFormat="1" applyFont="1" applyBorder="1" applyAlignment="1">
      <alignment vertical="center"/>
      <protection/>
    </xf>
    <xf numFmtId="0" fontId="46" fillId="0" borderId="18" xfId="64" applyFont="1" applyBorder="1" applyAlignment="1">
      <alignment vertical="center"/>
      <protection/>
    </xf>
    <xf numFmtId="0" fontId="46" fillId="0" borderId="12" xfId="64" applyFont="1" applyBorder="1" applyAlignment="1">
      <alignment vertical="center"/>
      <protection/>
    </xf>
    <xf numFmtId="0" fontId="14" fillId="0" borderId="14" xfId="64" applyFont="1" applyBorder="1" applyAlignment="1">
      <alignment/>
      <protection/>
    </xf>
    <xf numFmtId="0" fontId="3" fillId="0" borderId="27" xfId="64" applyFont="1" applyBorder="1" applyAlignment="1">
      <alignment/>
      <protection/>
    </xf>
    <xf numFmtId="0" fontId="46" fillId="0" borderId="30" xfId="64" applyFont="1" applyBorder="1" applyAlignment="1">
      <alignment/>
      <protection/>
    </xf>
    <xf numFmtId="3" fontId="1" fillId="0" borderId="31" xfId="64" applyNumberFormat="1" applyFont="1" applyBorder="1" applyAlignment="1">
      <alignment/>
      <protection/>
    </xf>
    <xf numFmtId="0" fontId="3" fillId="0" borderId="38" xfId="64" applyFont="1" applyBorder="1" applyAlignment="1">
      <alignment/>
      <protection/>
    </xf>
    <xf numFmtId="0" fontId="46" fillId="0" borderId="30" xfId="64" applyFont="1" applyBorder="1" applyAlignment="1">
      <alignment vertical="center"/>
      <protection/>
    </xf>
    <xf numFmtId="3" fontId="1" fillId="0" borderId="23" xfId="64" applyNumberFormat="1" applyFont="1" applyBorder="1" applyAlignment="1">
      <alignment/>
      <protection/>
    </xf>
    <xf numFmtId="0" fontId="2" fillId="0" borderId="14" xfId="64" applyFont="1" applyBorder="1" applyAlignment="1">
      <alignment/>
      <protection/>
    </xf>
    <xf numFmtId="3" fontId="1" fillId="0" borderId="38" xfId="64" applyNumberFormat="1" applyFont="1" applyBorder="1" applyAlignment="1">
      <alignment/>
      <protection/>
    </xf>
    <xf numFmtId="0" fontId="38" fillId="0" borderId="12" xfId="64" applyFont="1" applyBorder="1" applyAlignment="1">
      <alignment/>
      <protection/>
    </xf>
    <xf numFmtId="0" fontId="38" fillId="0" borderId="22" xfId="64" applyFont="1" applyBorder="1" applyAlignment="1">
      <alignment/>
      <protection/>
    </xf>
    <xf numFmtId="0" fontId="37" fillId="0" borderId="14" xfId="64" applyFont="1" applyBorder="1" applyAlignment="1">
      <alignment/>
      <protection/>
    </xf>
    <xf numFmtId="0" fontId="34" fillId="0" borderId="14" xfId="64" applyFont="1" applyBorder="1" applyAlignment="1">
      <alignment/>
      <protection/>
    </xf>
    <xf numFmtId="0" fontId="38" fillId="0" borderId="14" xfId="64" applyFont="1" applyBorder="1" applyAlignment="1">
      <alignment/>
      <protection/>
    </xf>
    <xf numFmtId="0" fontId="34" fillId="0" borderId="38" xfId="64" applyFont="1" applyBorder="1" applyAlignment="1">
      <alignment/>
      <protection/>
    </xf>
    <xf numFmtId="0" fontId="43" fillId="0" borderId="30" xfId="64" applyFont="1" applyBorder="1" applyAlignment="1">
      <alignment/>
      <protection/>
    </xf>
    <xf numFmtId="0" fontId="38" fillId="0" borderId="18" xfId="64" applyFont="1" applyBorder="1" applyAlignment="1">
      <alignment/>
      <protection/>
    </xf>
    <xf numFmtId="0" fontId="38" fillId="0" borderId="15" xfId="64" applyFont="1" applyBorder="1" applyAlignment="1">
      <alignment/>
      <protection/>
    </xf>
    <xf numFmtId="3" fontId="38" fillId="0" borderId="22" xfId="63" applyNumberFormat="1" applyFont="1" applyBorder="1">
      <alignment/>
      <protection/>
    </xf>
    <xf numFmtId="3" fontId="37" fillId="0" borderId="14" xfId="63" applyNumberFormat="1" applyFont="1" applyBorder="1">
      <alignment/>
      <protection/>
    </xf>
    <xf numFmtId="3" fontId="38" fillId="0" borderId="14" xfId="63" applyNumberFormat="1" applyFont="1" applyBorder="1">
      <alignment/>
      <protection/>
    </xf>
    <xf numFmtId="0" fontId="38" fillId="0" borderId="19" xfId="63" applyFont="1" applyBorder="1">
      <alignment/>
      <protection/>
    </xf>
    <xf numFmtId="0" fontId="35" fillId="0" borderId="14" xfId="63" applyFont="1" applyBorder="1" applyAlignment="1">
      <alignment vertical="center"/>
      <protection/>
    </xf>
    <xf numFmtId="3" fontId="1" fillId="0" borderId="38" xfId="64" applyNumberFormat="1" applyFont="1" applyBorder="1" applyAlignment="1">
      <alignment/>
      <protection/>
    </xf>
    <xf numFmtId="3" fontId="1" fillId="0" borderId="30" xfId="64" applyNumberFormat="1" applyFont="1" applyBorder="1" applyAlignment="1">
      <alignment/>
      <protection/>
    </xf>
    <xf numFmtId="3" fontId="1" fillId="0" borderId="27" xfId="64" applyNumberFormat="1" applyFont="1" applyBorder="1" applyAlignment="1">
      <alignment/>
      <protection/>
    </xf>
    <xf numFmtId="3" fontId="38" fillId="0" borderId="18" xfId="63" applyNumberFormat="1" applyFont="1" applyBorder="1">
      <alignment/>
      <protection/>
    </xf>
    <xf numFmtId="0" fontId="43" fillId="0" borderId="27" xfId="64" applyFont="1" applyBorder="1" applyAlignment="1">
      <alignment vertical="center"/>
      <protection/>
    </xf>
    <xf numFmtId="3" fontId="37" fillId="0" borderId="38" xfId="63" applyNumberFormat="1" applyFont="1" applyBorder="1">
      <alignment/>
      <protection/>
    </xf>
    <xf numFmtId="3" fontId="37" fillId="0" borderId="21" xfId="63" applyNumberFormat="1" applyFont="1" applyBorder="1">
      <alignment/>
      <protection/>
    </xf>
    <xf numFmtId="3" fontId="38" fillId="0" borderId="15" xfId="63" applyNumberFormat="1" applyFont="1" applyBorder="1">
      <alignment/>
      <protection/>
    </xf>
    <xf numFmtId="0" fontId="34" fillId="0" borderId="39" xfId="64" applyFont="1" applyBorder="1" applyAlignment="1">
      <alignment/>
      <protection/>
    </xf>
    <xf numFmtId="3" fontId="37" fillId="0" borderId="39" xfId="63" applyNumberFormat="1" applyFont="1" applyBorder="1">
      <alignment/>
      <protection/>
    </xf>
    <xf numFmtId="3" fontId="2" fillId="0" borderId="40" xfId="0" applyNumberFormat="1" applyFont="1" applyBorder="1" applyAlignment="1">
      <alignment horizontal="right"/>
    </xf>
    <xf numFmtId="3" fontId="8" fillId="0" borderId="40" xfId="0" applyNumberFormat="1" applyFont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38" fillId="0" borderId="41" xfId="63" applyFont="1" applyBorder="1">
      <alignment/>
      <protection/>
    </xf>
    <xf numFmtId="0" fontId="38" fillId="0" borderId="32" xfId="63" applyFont="1" applyBorder="1">
      <alignment/>
      <protection/>
    </xf>
    <xf numFmtId="0" fontId="38" fillId="0" borderId="27" xfId="63" applyFont="1" applyBorder="1">
      <alignment/>
      <protection/>
    </xf>
    <xf numFmtId="3" fontId="38" fillId="0" borderId="42" xfId="63" applyNumberFormat="1" applyFont="1" applyBorder="1">
      <alignment/>
      <protection/>
    </xf>
    <xf numFmtId="0" fontId="37" fillId="0" borderId="16" xfId="63" applyFont="1" applyBorder="1">
      <alignment/>
      <protection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38" fillId="0" borderId="39" xfId="64" applyFont="1" applyBorder="1" applyAlignment="1">
      <alignment/>
      <protection/>
    </xf>
    <xf numFmtId="3" fontId="38" fillId="0" borderId="39" xfId="63" applyNumberFormat="1" applyFont="1" applyBorder="1">
      <alignment/>
      <protection/>
    </xf>
    <xf numFmtId="0" fontId="35" fillId="0" borderId="11" xfId="64" applyFont="1" applyBorder="1" applyAlignment="1">
      <alignment vertical="center"/>
      <protection/>
    </xf>
    <xf numFmtId="0" fontId="35" fillId="0" borderId="27" xfId="64" applyFont="1" applyBorder="1" applyAlignment="1">
      <alignment vertical="center"/>
      <protection/>
    </xf>
    <xf numFmtId="3" fontId="38" fillId="0" borderId="39" xfId="0" applyNumberFormat="1" applyFont="1" applyBorder="1" applyAlignment="1">
      <alignment/>
    </xf>
    <xf numFmtId="0" fontId="35" fillId="0" borderId="32" xfId="63" applyFont="1" applyBorder="1" applyAlignment="1">
      <alignment vertical="center"/>
      <protection/>
    </xf>
    <xf numFmtId="3" fontId="38" fillId="0" borderId="10" xfId="63" applyNumberFormat="1" applyFont="1" applyBorder="1">
      <alignment/>
      <protection/>
    </xf>
    <xf numFmtId="3" fontId="37" fillId="0" borderId="26" xfId="63" applyNumberFormat="1" applyFont="1" applyBorder="1">
      <alignment/>
      <protection/>
    </xf>
    <xf numFmtId="3" fontId="38" fillId="0" borderId="23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0" fontId="1" fillId="0" borderId="0" xfId="64" applyFont="1" applyAlignment="1">
      <alignment/>
      <protection/>
    </xf>
    <xf numFmtId="0" fontId="8" fillId="0" borderId="15" xfId="64" applyFont="1" applyBorder="1" applyAlignment="1">
      <alignment/>
      <protection/>
    </xf>
    <xf numFmtId="9" fontId="1" fillId="0" borderId="12" xfId="64" applyNumberFormat="1" applyFont="1" applyBorder="1" applyAlignment="1">
      <alignment/>
      <protection/>
    </xf>
    <xf numFmtId="3" fontId="44" fillId="0" borderId="10" xfId="82" applyNumberFormat="1" applyFont="1" applyFill="1" applyBorder="1" applyAlignment="1">
      <alignment horizontal="right"/>
    </xf>
    <xf numFmtId="0" fontId="10" fillId="0" borderId="10" xfId="64" applyFont="1" applyBorder="1" applyAlignment="1">
      <alignment/>
      <protection/>
    </xf>
    <xf numFmtId="0" fontId="8" fillId="0" borderId="0" xfId="0" applyFont="1" applyBorder="1" applyAlignment="1">
      <alignment/>
    </xf>
    <xf numFmtId="0" fontId="1" fillId="0" borderId="29" xfId="64" applyFont="1" applyBorder="1" applyAlignment="1">
      <alignment/>
      <protection/>
    </xf>
    <xf numFmtId="3" fontId="2" fillId="0" borderId="29" xfId="64" applyNumberFormat="1" applyFont="1" applyBorder="1" applyAlignment="1">
      <alignment/>
      <protection/>
    </xf>
    <xf numFmtId="3" fontId="40" fillId="0" borderId="32" xfId="63" applyNumberFormat="1" applyFont="1" applyBorder="1" applyAlignment="1">
      <alignment vertical="center"/>
      <protection/>
    </xf>
    <xf numFmtId="0" fontId="11" fillId="0" borderId="0" xfId="63" applyFont="1" applyAlignment="1">
      <alignment horizontal="right"/>
      <protection/>
    </xf>
    <xf numFmtId="3" fontId="5" fillId="0" borderId="12" xfId="0" applyNumberFormat="1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64" applyNumberFormat="1" applyFont="1" applyAlignment="1">
      <alignment/>
      <protection/>
    </xf>
    <xf numFmtId="3" fontId="2" fillId="0" borderId="17" xfId="64" applyNumberFormat="1" applyFont="1" applyBorder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2" fillId="0" borderId="0" xfId="64" applyFont="1" applyFill="1" applyAlignment="1">
      <alignment/>
      <protection/>
    </xf>
    <xf numFmtId="3" fontId="1" fillId="0" borderId="33" xfId="64" applyNumberFormat="1" applyFont="1" applyFill="1" applyBorder="1" applyAlignment="1">
      <alignment/>
      <protection/>
    </xf>
    <xf numFmtId="0" fontId="1" fillId="0" borderId="0" xfId="64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20" xfId="68" applyFont="1" applyFill="1" applyBorder="1" applyAlignment="1">
      <alignment horizontal="center"/>
      <protection/>
    </xf>
    <xf numFmtId="0" fontId="2" fillId="0" borderId="20" xfId="68" applyFont="1" applyFill="1" applyBorder="1">
      <alignment/>
      <protection/>
    </xf>
    <xf numFmtId="0" fontId="1" fillId="0" borderId="20" xfId="68" applyFont="1" applyFill="1" applyBorder="1" applyAlignment="1">
      <alignment horizontal="right"/>
      <protection/>
    </xf>
    <xf numFmtId="0" fontId="1" fillId="0" borderId="15" xfId="68" applyFont="1" applyFill="1" applyBorder="1" applyAlignment="1">
      <alignment horizontal="center"/>
      <protection/>
    </xf>
    <xf numFmtId="0" fontId="1" fillId="0" borderId="33" xfId="68" applyFont="1" applyFill="1" applyBorder="1" applyAlignment="1">
      <alignment horizontal="center"/>
      <protection/>
    </xf>
    <xf numFmtId="0" fontId="12" fillId="0" borderId="16" xfId="68" applyFont="1" applyFill="1" applyBorder="1">
      <alignment/>
      <protection/>
    </xf>
    <xf numFmtId="0" fontId="1" fillId="0" borderId="10" xfId="68" applyFont="1" applyFill="1" applyBorder="1" applyAlignment="1">
      <alignment horizontal="center"/>
      <protection/>
    </xf>
    <xf numFmtId="9" fontId="0" fillId="0" borderId="10" xfId="68" applyNumberFormat="1" applyFill="1" applyBorder="1">
      <alignment/>
      <protection/>
    </xf>
    <xf numFmtId="0" fontId="2" fillId="0" borderId="16" xfId="68" applyFont="1" applyFill="1" applyBorder="1">
      <alignment/>
      <protection/>
    </xf>
    <xf numFmtId="0" fontId="2" fillId="0" borderId="15" xfId="68" applyFont="1" applyFill="1" applyBorder="1">
      <alignment/>
      <protection/>
    </xf>
    <xf numFmtId="0" fontId="1" fillId="0" borderId="14" xfId="68" applyFont="1" applyFill="1" applyBorder="1">
      <alignment/>
      <protection/>
    </xf>
    <xf numFmtId="3" fontId="2" fillId="0" borderId="10" xfId="68" applyNumberFormat="1" applyFont="1" applyFill="1" applyBorder="1" applyAlignment="1">
      <alignment horizontal="center"/>
      <protection/>
    </xf>
    <xf numFmtId="3" fontId="2" fillId="0" borderId="10" xfId="68" applyNumberFormat="1" applyFont="1" applyFill="1" applyBorder="1" applyAlignment="1">
      <alignment horizontal="right"/>
      <protection/>
    </xf>
    <xf numFmtId="9" fontId="2" fillId="0" borderId="10" xfId="68" applyNumberFormat="1" applyFont="1" applyFill="1" applyBorder="1">
      <alignment/>
      <protection/>
    </xf>
    <xf numFmtId="0" fontId="4" fillId="0" borderId="16" xfId="68" applyFont="1" applyFill="1" applyBorder="1">
      <alignment/>
      <protection/>
    </xf>
    <xf numFmtId="3" fontId="4" fillId="0" borderId="10" xfId="68" applyNumberFormat="1" applyFont="1" applyFill="1" applyBorder="1" applyAlignment="1">
      <alignment horizontal="right"/>
      <protection/>
    </xf>
    <xf numFmtId="0" fontId="2" fillId="0" borderId="16" xfId="68" applyFont="1" applyFill="1" applyBorder="1">
      <alignment/>
      <protection/>
    </xf>
    <xf numFmtId="0" fontId="2" fillId="0" borderId="10" xfId="68" applyFont="1" applyFill="1" applyBorder="1">
      <alignment/>
      <protection/>
    </xf>
    <xf numFmtId="0" fontId="2" fillId="0" borderId="15" xfId="68" applyFont="1" applyFill="1" applyBorder="1">
      <alignment/>
      <protection/>
    </xf>
    <xf numFmtId="3" fontId="2" fillId="0" borderId="15" xfId="68" applyNumberFormat="1" applyFont="1" applyFill="1" applyBorder="1" applyAlignment="1">
      <alignment horizontal="right"/>
      <protection/>
    </xf>
    <xf numFmtId="0" fontId="1" fillId="0" borderId="14" xfId="68" applyFont="1" applyFill="1" applyBorder="1">
      <alignment/>
      <protection/>
    </xf>
    <xf numFmtId="3" fontId="1" fillId="0" borderId="14" xfId="68" applyNumberFormat="1" applyFont="1" applyFill="1" applyBorder="1" applyAlignment="1">
      <alignment horizontal="right"/>
      <protection/>
    </xf>
    <xf numFmtId="3" fontId="1" fillId="0" borderId="10" xfId="68" applyNumberFormat="1" applyFont="1" applyFill="1" applyBorder="1" applyAlignment="1">
      <alignment horizontal="center"/>
      <protection/>
    </xf>
    <xf numFmtId="0" fontId="3" fillId="0" borderId="33" xfId="68" applyFont="1" applyFill="1" applyBorder="1" applyAlignment="1">
      <alignment vertical="center"/>
      <protection/>
    </xf>
    <xf numFmtId="3" fontId="3" fillId="0" borderId="14" xfId="68" applyNumberFormat="1" applyFont="1" applyFill="1" applyBorder="1" applyAlignment="1">
      <alignment horizontal="right" vertical="center"/>
      <protection/>
    </xf>
    <xf numFmtId="0" fontId="1" fillId="0" borderId="29" xfId="68" applyFont="1" applyFill="1" applyBorder="1" applyAlignment="1">
      <alignment vertical="center"/>
      <protection/>
    </xf>
    <xf numFmtId="3" fontId="2" fillId="0" borderId="14" xfId="68" applyNumberFormat="1" applyFont="1" applyFill="1" applyBorder="1" applyAlignment="1">
      <alignment horizontal="right" vertical="center"/>
      <protection/>
    </xf>
    <xf numFmtId="0" fontId="2" fillId="0" borderId="37" xfId="64" applyFont="1" applyFill="1" applyBorder="1" applyAlignment="1">
      <alignment/>
      <protection/>
    </xf>
    <xf numFmtId="3" fontId="2" fillId="0" borderId="10" xfId="68" applyNumberFormat="1" applyFont="1" applyFill="1" applyBorder="1" applyAlignment="1">
      <alignment horizontal="right" vertical="center"/>
      <protection/>
    </xf>
    <xf numFmtId="0" fontId="2" fillId="0" borderId="10" xfId="64" applyFont="1" applyFill="1" applyBorder="1" applyAlignment="1">
      <alignment/>
      <protection/>
    </xf>
    <xf numFmtId="0" fontId="2" fillId="0" borderId="15" xfId="64" applyFont="1" applyFill="1" applyBorder="1" applyAlignment="1">
      <alignment/>
      <protection/>
    </xf>
    <xf numFmtId="0" fontId="3" fillId="0" borderId="33" xfId="58" applyFont="1" applyFill="1" applyBorder="1" applyAlignment="1">
      <alignment vertical="center"/>
      <protection/>
    </xf>
    <xf numFmtId="3" fontId="3" fillId="0" borderId="15" xfId="68" applyNumberFormat="1" applyFont="1" applyFill="1" applyBorder="1" applyAlignment="1">
      <alignment horizontal="right" vertical="center"/>
      <protection/>
    </xf>
    <xf numFmtId="0" fontId="2" fillId="0" borderId="33" xfId="58" applyFont="1" applyFill="1" applyBorder="1" applyAlignment="1">
      <alignment vertical="center"/>
      <protection/>
    </xf>
    <xf numFmtId="3" fontId="4" fillId="0" borderId="10" xfId="68" applyNumberFormat="1" applyFont="1" applyFill="1" applyBorder="1" applyAlignment="1">
      <alignment horizontal="center"/>
      <protection/>
    </xf>
    <xf numFmtId="0" fontId="12" fillId="0" borderId="29" xfId="58" applyFont="1" applyFill="1" applyBorder="1">
      <alignment/>
      <protection/>
    </xf>
    <xf numFmtId="3" fontId="12" fillId="0" borderId="14" xfId="68" applyNumberFormat="1" applyFont="1" applyFill="1" applyBorder="1" applyAlignment="1">
      <alignment horizontal="right"/>
      <protection/>
    </xf>
    <xf numFmtId="0" fontId="2" fillId="0" borderId="16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5" xfId="58" applyFont="1" applyFill="1" applyBorder="1" applyAlignment="1">
      <alignment horizontal="left"/>
      <protection/>
    </xf>
    <xf numFmtId="0" fontId="1" fillId="0" borderId="15" xfId="58" applyFont="1" applyFill="1" applyBorder="1" applyAlignment="1">
      <alignment horizontal="left"/>
      <protection/>
    </xf>
    <xf numFmtId="0" fontId="1" fillId="0" borderId="29" xfId="58" applyFont="1" applyFill="1" applyBorder="1" applyAlignment="1">
      <alignment horizontal="left"/>
      <protection/>
    </xf>
    <xf numFmtId="3" fontId="2" fillId="0" borderId="14" xfId="68" applyNumberFormat="1" applyFont="1" applyFill="1" applyBorder="1" applyAlignment="1">
      <alignment horizontal="right"/>
      <protection/>
    </xf>
    <xf numFmtId="0" fontId="2" fillId="0" borderId="29" xfId="58" applyFont="1" applyFill="1" applyBorder="1" applyAlignment="1">
      <alignment horizontal="left"/>
      <protection/>
    </xf>
    <xf numFmtId="0" fontId="12" fillId="0" borderId="29" xfId="58" applyFont="1" applyFill="1" applyBorder="1" applyAlignment="1">
      <alignment horizontal="left"/>
      <protection/>
    </xf>
    <xf numFmtId="0" fontId="12" fillId="0" borderId="37" xfId="68" applyFont="1" applyFill="1" applyBorder="1">
      <alignment/>
      <protection/>
    </xf>
    <xf numFmtId="0" fontId="12" fillId="0" borderId="16" xfId="68" applyFont="1" applyFill="1" applyBorder="1" applyProtection="1">
      <alignment/>
      <protection locked="0"/>
    </xf>
    <xf numFmtId="3" fontId="12" fillId="0" borderId="37" xfId="68" applyNumberFormat="1" applyFont="1" applyFill="1" applyBorder="1" applyAlignment="1" applyProtection="1">
      <alignment horizontal="left"/>
      <protection locked="0"/>
    </xf>
    <xf numFmtId="3" fontId="2" fillId="0" borderId="10" xfId="68" applyNumberFormat="1" applyFont="1" applyFill="1" applyBorder="1" applyAlignment="1" applyProtection="1">
      <alignment horizontal="right"/>
      <protection locked="0"/>
    </xf>
    <xf numFmtId="0" fontId="12" fillId="0" borderId="29" xfId="58" applyFont="1" applyFill="1" applyBorder="1" applyAlignment="1">
      <alignment vertical="center"/>
      <protection/>
    </xf>
    <xf numFmtId="3" fontId="12" fillId="0" borderId="14" xfId="68" applyNumberFormat="1" applyFont="1" applyFill="1" applyBorder="1" applyAlignment="1">
      <alignment horizontal="right" vertical="center"/>
      <protection/>
    </xf>
    <xf numFmtId="0" fontId="15" fillId="0" borderId="37" xfId="68" applyFont="1" applyFill="1" applyBorder="1" applyProtection="1">
      <alignment/>
      <protection locked="0"/>
    </xf>
    <xf numFmtId="3" fontId="38" fillId="0" borderId="10" xfId="68" applyNumberFormat="1" applyFont="1" applyFill="1" applyBorder="1" applyAlignment="1">
      <alignment horizontal="right"/>
      <protection/>
    </xf>
    <xf numFmtId="3" fontId="1" fillId="0" borderId="15" xfId="68" applyNumberFormat="1" applyFont="1" applyFill="1" applyBorder="1" applyAlignment="1">
      <alignment horizontal="right"/>
      <protection/>
    </xf>
    <xf numFmtId="3" fontId="2" fillId="0" borderId="15" xfId="68" applyNumberFormat="1" applyFont="1" applyFill="1" applyBorder="1" applyAlignment="1">
      <alignment/>
      <protection/>
    </xf>
    <xf numFmtId="3" fontId="1" fillId="0" borderId="15" xfId="68" applyNumberFormat="1" applyFont="1" applyFill="1" applyBorder="1" applyAlignment="1">
      <alignment/>
      <protection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0" fontId="1" fillId="0" borderId="43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1" fillId="0" borderId="0" xfId="73" applyFill="1">
      <alignment/>
      <protection/>
    </xf>
    <xf numFmtId="0" fontId="14" fillId="0" borderId="0" xfId="73" applyFont="1" applyFill="1" applyAlignment="1">
      <alignment horizontal="center"/>
      <protection/>
    </xf>
    <xf numFmtId="0" fontId="14" fillId="0" borderId="20" xfId="73" applyFont="1" applyFill="1" applyBorder="1" applyAlignment="1">
      <alignment horizontal="right"/>
      <protection/>
    </xf>
    <xf numFmtId="0" fontId="11" fillId="0" borderId="13" xfId="73" applyFill="1" applyBorder="1">
      <alignment/>
      <protection/>
    </xf>
    <xf numFmtId="0" fontId="1" fillId="0" borderId="17" xfId="73" applyFont="1" applyFill="1" applyBorder="1" applyAlignment="1">
      <alignment horizontal="center"/>
      <protection/>
    </xf>
    <xf numFmtId="0" fontId="11" fillId="0" borderId="10" xfId="73" applyFill="1" applyBorder="1">
      <alignment/>
      <protection/>
    </xf>
    <xf numFmtId="0" fontId="1" fillId="0" borderId="16" xfId="73" applyFont="1" applyFill="1" applyBorder="1" applyAlignment="1">
      <alignment horizontal="center"/>
      <protection/>
    </xf>
    <xf numFmtId="0" fontId="11" fillId="0" borderId="15" xfId="73" applyFill="1" applyBorder="1">
      <alignment/>
      <protection/>
    </xf>
    <xf numFmtId="0" fontId="1" fillId="0" borderId="33" xfId="73" applyFont="1" applyFill="1" applyBorder="1" applyAlignment="1">
      <alignment horizontal="center"/>
      <protection/>
    </xf>
    <xf numFmtId="0" fontId="10" fillId="0" borderId="15" xfId="73" applyFont="1" applyFill="1" applyBorder="1" applyAlignment="1">
      <alignment horizontal="center"/>
      <protection/>
    </xf>
    <xf numFmtId="0" fontId="1" fillId="0" borderId="15" xfId="73" applyFont="1" applyFill="1" applyBorder="1" applyAlignment="1">
      <alignment horizontal="center"/>
      <protection/>
    </xf>
    <xf numFmtId="0" fontId="14" fillId="0" borderId="10" xfId="73" applyFont="1" applyFill="1" applyBorder="1">
      <alignment/>
      <protection/>
    </xf>
    <xf numFmtId="0" fontId="3" fillId="0" borderId="16" xfId="73" applyFont="1" applyFill="1" applyBorder="1" applyAlignment="1">
      <alignment horizontal="left"/>
      <protection/>
    </xf>
    <xf numFmtId="0" fontId="1" fillId="0" borderId="10" xfId="73" applyFont="1" applyFill="1" applyBorder="1" applyAlignment="1">
      <alignment horizontal="center"/>
      <protection/>
    </xf>
    <xf numFmtId="0" fontId="11" fillId="0" borderId="37" xfId="73" applyFill="1" applyBorder="1">
      <alignment/>
      <protection/>
    </xf>
    <xf numFmtId="3" fontId="2" fillId="0" borderId="15" xfId="73" applyNumberFormat="1" applyFont="1" applyFill="1" applyBorder="1" applyAlignment="1">
      <alignment horizontal="right"/>
      <protection/>
    </xf>
    <xf numFmtId="0" fontId="14" fillId="0" borderId="14" xfId="73" applyFont="1" applyFill="1" applyBorder="1">
      <alignment/>
      <protection/>
    </xf>
    <xf numFmtId="3" fontId="1" fillId="0" borderId="14" xfId="73" applyNumberFormat="1" applyFont="1" applyFill="1" applyBorder="1" applyAlignment="1">
      <alignment horizontal="right"/>
      <protection/>
    </xf>
    <xf numFmtId="3" fontId="1" fillId="0" borderId="10" xfId="73" applyNumberFormat="1" applyFont="1" applyFill="1" applyBorder="1" applyAlignment="1">
      <alignment horizontal="right"/>
      <protection/>
    </xf>
    <xf numFmtId="3" fontId="2" fillId="0" borderId="10" xfId="73" applyNumberFormat="1" applyFont="1" applyFill="1" applyBorder="1" applyAlignment="1">
      <alignment horizontal="right"/>
      <protection/>
    </xf>
    <xf numFmtId="0" fontId="14" fillId="0" borderId="15" xfId="73" applyFont="1" applyFill="1" applyBorder="1">
      <alignment/>
      <protection/>
    </xf>
    <xf numFmtId="3" fontId="1" fillId="0" borderId="15" xfId="73" applyNumberFormat="1" applyFont="1" applyFill="1" applyBorder="1" applyAlignment="1">
      <alignment horizontal="right"/>
      <protection/>
    </xf>
    <xf numFmtId="3" fontId="2" fillId="0" borderId="10" xfId="73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1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 vertical="top"/>
    </xf>
    <xf numFmtId="3" fontId="10" fillId="0" borderId="11" xfId="0" applyNumberFormat="1" applyFont="1" applyFill="1" applyBorder="1" applyAlignment="1">
      <alignment horizontal="right"/>
    </xf>
    <xf numFmtId="3" fontId="42" fillId="0" borderId="44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42" fillId="0" borderId="4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42" fillId="0" borderId="45" xfId="0" applyNumberFormat="1" applyFont="1" applyFill="1" applyBorder="1" applyAlignment="1">
      <alignment horizontal="center"/>
    </xf>
    <xf numFmtId="0" fontId="45" fillId="0" borderId="33" xfId="0" applyFont="1" applyFill="1" applyBorder="1" applyAlignment="1">
      <alignment horizontal="center"/>
    </xf>
    <xf numFmtId="0" fontId="10" fillId="0" borderId="29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/>
    </xf>
    <xf numFmtId="3" fontId="42" fillId="0" borderId="28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0" fillId="0" borderId="24" xfId="0" applyFont="1" applyFill="1" applyBorder="1" applyAlignment="1">
      <alignment horizontal="left" vertical="top"/>
    </xf>
    <xf numFmtId="3" fontId="39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right"/>
    </xf>
    <xf numFmtId="3" fontId="42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right"/>
    </xf>
    <xf numFmtId="3" fontId="42" fillId="0" borderId="14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8" xfId="0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43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5" fillId="0" borderId="15" xfId="0" applyNumberFormat="1" applyFont="1" applyFill="1" applyBorder="1" applyAlignment="1">
      <alignment horizontal="center"/>
    </xf>
    <xf numFmtId="3" fontId="45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3" fontId="2" fillId="0" borderId="22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left"/>
    </xf>
    <xf numFmtId="3" fontId="45" fillId="0" borderId="18" xfId="0" applyNumberFormat="1" applyFont="1" applyFill="1" applyBorder="1" applyAlignment="1">
      <alignment horizontal="center"/>
    </xf>
    <xf numFmtId="3" fontId="45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/>
    </xf>
    <xf numFmtId="3" fontId="45" fillId="0" borderId="22" xfId="0" applyNumberFormat="1" applyFont="1" applyFill="1" applyBorder="1" applyAlignment="1">
      <alignment horizontal="center"/>
    </xf>
    <xf numFmtId="3" fontId="45" fillId="0" borderId="1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Continuous" vertical="top"/>
    </xf>
    <xf numFmtId="0" fontId="1" fillId="0" borderId="34" xfId="0" applyFont="1" applyFill="1" applyBorder="1" applyAlignment="1">
      <alignment horizontal="center"/>
    </xf>
    <xf numFmtId="3" fontId="1" fillId="0" borderId="34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1" fillId="0" borderId="12" xfId="4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10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3" fontId="2" fillId="0" borderId="10" xfId="82" applyNumberFormat="1" applyFont="1" applyFill="1" applyBorder="1" applyAlignment="1">
      <alignment horizontal="right"/>
    </xf>
    <xf numFmtId="9" fontId="8" fillId="0" borderId="10" xfId="82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0" fontId="8" fillId="0" borderId="10" xfId="64" applyFont="1" applyFill="1" applyBorder="1" applyAlignment="1">
      <alignment/>
      <protection/>
    </xf>
    <xf numFmtId="0" fontId="39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2" fillId="0" borderId="16" xfId="68" applyNumberFormat="1" applyFont="1" applyFill="1" applyBorder="1" applyAlignment="1">
      <alignment horizontal="right"/>
      <protection/>
    </xf>
    <xf numFmtId="3" fontId="2" fillId="0" borderId="16" xfId="68" applyNumberFormat="1" applyFont="1" applyFill="1" applyBorder="1" applyAlignment="1">
      <alignment horizontal="right" vertical="center"/>
      <protection/>
    </xf>
    <xf numFmtId="3" fontId="3" fillId="0" borderId="0" xfId="64" applyNumberFormat="1" applyFont="1" applyFill="1" applyBorder="1" applyAlignment="1">
      <alignment/>
      <protection/>
    </xf>
    <xf numFmtId="3" fontId="1" fillId="0" borderId="0" xfId="0" applyNumberFormat="1" applyFont="1" applyFill="1" applyBorder="1" applyAlignment="1">
      <alignment/>
    </xf>
    <xf numFmtId="3" fontId="1" fillId="0" borderId="15" xfId="64" applyNumberFormat="1" applyFont="1" applyFill="1" applyBorder="1" applyAlignment="1">
      <alignment/>
      <protection/>
    </xf>
    <xf numFmtId="0" fontId="1" fillId="0" borderId="10" xfId="64" applyFont="1" applyFill="1" applyBorder="1" applyAlignment="1">
      <alignment/>
      <protection/>
    </xf>
    <xf numFmtId="3" fontId="2" fillId="0" borderId="22" xfId="64" applyNumberFormat="1" applyFont="1" applyFill="1" applyBorder="1" applyAlignment="1">
      <alignment/>
      <protection/>
    </xf>
    <xf numFmtId="0" fontId="2" fillId="0" borderId="22" xfId="64" applyFont="1" applyFill="1" applyBorder="1" applyAlignment="1">
      <alignment/>
      <protection/>
    </xf>
    <xf numFmtId="3" fontId="2" fillId="0" borderId="35" xfId="64" applyNumberFormat="1" applyFont="1" applyFill="1" applyBorder="1" applyAlignment="1">
      <alignment/>
      <protection/>
    </xf>
    <xf numFmtId="0" fontId="2" fillId="0" borderId="12" xfId="64" applyFont="1" applyFill="1" applyBorder="1" applyAlignment="1">
      <alignment/>
      <protection/>
    </xf>
    <xf numFmtId="3" fontId="2" fillId="0" borderId="24" xfId="64" applyNumberFormat="1" applyFont="1" applyFill="1" applyBorder="1" applyAlignment="1">
      <alignment/>
      <protection/>
    </xf>
    <xf numFmtId="0" fontId="1" fillId="0" borderId="12" xfId="64" applyFont="1" applyFill="1" applyBorder="1" applyAlignment="1">
      <alignment/>
      <protection/>
    </xf>
    <xf numFmtId="3" fontId="1" fillId="0" borderId="11" xfId="64" applyNumberFormat="1" applyFont="1" applyFill="1" applyBorder="1" applyAlignment="1">
      <alignment/>
      <protection/>
    </xf>
    <xf numFmtId="3" fontId="2" fillId="0" borderId="12" xfId="64" applyNumberFormat="1" applyFont="1" applyFill="1" applyBorder="1" applyAlignment="1">
      <alignment/>
      <protection/>
    </xf>
    <xf numFmtId="3" fontId="1" fillId="0" borderId="0" xfId="0" applyNumberFormat="1" applyFont="1" applyBorder="1" applyAlignment="1">
      <alignment/>
    </xf>
    <xf numFmtId="0" fontId="2" fillId="0" borderId="15" xfId="68" applyFont="1" applyFill="1" applyBorder="1" applyAlignment="1">
      <alignment/>
      <protection/>
    </xf>
    <xf numFmtId="0" fontId="1" fillId="0" borderId="15" xfId="68" applyFont="1" applyFill="1" applyBorder="1" applyAlignment="1">
      <alignment/>
      <protection/>
    </xf>
    <xf numFmtId="0" fontId="1" fillId="0" borderId="15" xfId="68" applyFont="1" applyFill="1" applyBorder="1" applyAlignment="1">
      <alignment horizontal="right"/>
      <protection/>
    </xf>
    <xf numFmtId="0" fontId="2" fillId="0" borderId="15" xfId="68" applyFont="1" applyFill="1" applyBorder="1" applyAlignment="1">
      <alignment horizontal="right"/>
      <protection/>
    </xf>
    <xf numFmtId="3" fontId="8" fillId="0" borderId="22" xfId="0" applyNumberFormat="1" applyFont="1" applyFill="1" applyBorder="1" applyAlignment="1">
      <alignment horizontal="right"/>
    </xf>
    <xf numFmtId="9" fontId="8" fillId="0" borderId="15" xfId="73" applyNumberFormat="1" applyFont="1" applyFill="1" applyBorder="1">
      <alignment/>
      <protection/>
    </xf>
    <xf numFmtId="9" fontId="8" fillId="0" borderId="10" xfId="73" applyNumberFormat="1" applyFont="1" applyFill="1" applyBorder="1">
      <alignment/>
      <protection/>
    </xf>
    <xf numFmtId="3" fontId="10" fillId="0" borderId="11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3" fontId="2" fillId="0" borderId="19" xfId="64" applyNumberFormat="1" applyFont="1" applyBorder="1" applyAlignment="1">
      <alignment/>
      <protection/>
    </xf>
    <xf numFmtId="0" fontId="47" fillId="0" borderId="0" xfId="73" applyFont="1" applyFill="1">
      <alignment/>
      <protection/>
    </xf>
    <xf numFmtId="3" fontId="4" fillId="0" borderId="13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4" fillId="0" borderId="12" xfId="0" applyNumberFormat="1" applyFont="1" applyFill="1" applyBorder="1" applyAlignment="1">
      <alignment horizontal="center"/>
    </xf>
    <xf numFmtId="0" fontId="48" fillId="0" borderId="42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44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11" fillId="0" borderId="0" xfId="66">
      <alignment/>
      <protection/>
    </xf>
    <xf numFmtId="0" fontId="11" fillId="0" borderId="0" xfId="66" applyFont="1" applyAlignment="1">
      <alignment horizontal="center"/>
      <protection/>
    </xf>
    <xf numFmtId="0" fontId="11" fillId="0" borderId="0" xfId="66" applyAlignment="1">
      <alignment horizontal="center"/>
      <protection/>
    </xf>
    <xf numFmtId="0" fontId="49" fillId="0" borderId="0" xfId="66" applyFont="1" applyAlignment="1">
      <alignment horizontal="center" vertical="center"/>
      <protection/>
    </xf>
    <xf numFmtId="0" fontId="14" fillId="0" borderId="0" xfId="66" applyFont="1" applyAlignment="1">
      <alignment horizontal="center" vertical="center"/>
      <protection/>
    </xf>
    <xf numFmtId="0" fontId="11" fillId="0" borderId="20" xfId="66" applyBorder="1">
      <alignment/>
      <protection/>
    </xf>
    <xf numFmtId="0" fontId="14" fillId="0" borderId="0" xfId="66" applyFont="1" applyAlignment="1">
      <alignment horizontal="right"/>
      <protection/>
    </xf>
    <xf numFmtId="0" fontId="40" fillId="0" borderId="12" xfId="66" applyFont="1" applyBorder="1" applyAlignment="1">
      <alignment vertical="center"/>
      <protection/>
    </xf>
    <xf numFmtId="3" fontId="40" fillId="0" borderId="12" xfId="66" applyNumberFormat="1" applyFont="1" applyBorder="1">
      <alignment/>
      <protection/>
    </xf>
    <xf numFmtId="3" fontId="34" fillId="0" borderId="12" xfId="66" applyNumberFormat="1" applyFont="1" applyBorder="1">
      <alignment/>
      <protection/>
    </xf>
    <xf numFmtId="0" fontId="14" fillId="0" borderId="0" xfId="66" applyFont="1">
      <alignment/>
      <protection/>
    </xf>
    <xf numFmtId="0" fontId="11" fillId="0" borderId="20" xfId="66" applyBorder="1" applyAlignment="1">
      <alignment/>
      <protection/>
    </xf>
    <xf numFmtId="0" fontId="11" fillId="0" borderId="0" xfId="66" applyAlignment="1">
      <alignment/>
      <protection/>
    </xf>
    <xf numFmtId="0" fontId="34" fillId="0" borderId="13" xfId="66" applyFont="1" applyBorder="1" applyAlignment="1">
      <alignment horizontal="center"/>
      <protection/>
    </xf>
    <xf numFmtId="0" fontId="34" fillId="0" borderId="0" xfId="66" applyFont="1" applyAlignment="1">
      <alignment horizontal="center"/>
      <protection/>
    </xf>
    <xf numFmtId="0" fontId="34" fillId="0" borderId="16" xfId="66" applyFont="1" applyBorder="1" applyAlignment="1">
      <alignment horizontal="center"/>
      <protection/>
    </xf>
    <xf numFmtId="0" fontId="40" fillId="0" borderId="24" xfId="66" applyFont="1" applyBorder="1" applyAlignment="1">
      <alignment/>
      <protection/>
    </xf>
    <xf numFmtId="3" fontId="40" fillId="0" borderId="46" xfId="66" applyNumberFormat="1" applyFont="1" applyBorder="1">
      <alignment/>
      <protection/>
    </xf>
    <xf numFmtId="3" fontId="40" fillId="0" borderId="16" xfId="66" applyNumberFormat="1" applyFont="1" applyBorder="1">
      <alignment/>
      <protection/>
    </xf>
    <xf numFmtId="0" fontId="40" fillId="0" borderId="42" xfId="66" applyFont="1" applyBorder="1" applyAlignment="1">
      <alignment/>
      <protection/>
    </xf>
    <xf numFmtId="3" fontId="40" fillId="0" borderId="24" xfId="66" applyNumberFormat="1" applyFont="1" applyBorder="1">
      <alignment/>
      <protection/>
    </xf>
    <xf numFmtId="3" fontId="40" fillId="0" borderId="42" xfId="66" applyNumberFormat="1" applyFont="1" applyBorder="1">
      <alignment/>
      <protection/>
    </xf>
    <xf numFmtId="0" fontId="11" fillId="0" borderId="0" xfId="66" applyBorder="1">
      <alignment/>
      <protection/>
    </xf>
    <xf numFmtId="0" fontId="34" fillId="0" borderId="10" xfId="66" applyFont="1" applyBorder="1" applyAlignment="1">
      <alignment horizontal="center"/>
      <protection/>
    </xf>
    <xf numFmtId="0" fontId="34" fillId="0" borderId="0" xfId="66" applyFont="1" applyBorder="1" applyAlignment="1">
      <alignment horizontal="center"/>
      <protection/>
    </xf>
    <xf numFmtId="0" fontId="40" fillId="0" borderId="0" xfId="66" applyFont="1" applyBorder="1">
      <alignment/>
      <protection/>
    </xf>
    <xf numFmtId="0" fontId="11" fillId="0" borderId="0" xfId="70">
      <alignment/>
      <protection/>
    </xf>
    <xf numFmtId="0" fontId="35" fillId="0" borderId="0" xfId="70" applyFont="1" applyAlignment="1">
      <alignment horizontal="center"/>
      <protection/>
    </xf>
    <xf numFmtId="0" fontId="11" fillId="0" borderId="20" xfId="70" applyBorder="1">
      <alignment/>
      <protection/>
    </xf>
    <xf numFmtId="0" fontId="1" fillId="0" borderId="0" xfId="62" applyFont="1" applyBorder="1" applyAlignment="1">
      <alignment horizontal="right"/>
      <protection/>
    </xf>
    <xf numFmtId="3" fontId="50" fillId="0" borderId="37" xfId="70" applyNumberFormat="1" applyFont="1" applyBorder="1">
      <alignment/>
      <protection/>
    </xf>
    <xf numFmtId="0" fontId="50" fillId="0" borderId="16" xfId="70" applyFont="1" applyBorder="1">
      <alignment/>
      <protection/>
    </xf>
    <xf numFmtId="0" fontId="50" fillId="0" borderId="0" xfId="70" applyFont="1" applyBorder="1">
      <alignment/>
      <protection/>
    </xf>
    <xf numFmtId="0" fontId="50" fillId="0" borderId="21" xfId="70" applyFont="1" applyBorder="1">
      <alignment/>
      <protection/>
    </xf>
    <xf numFmtId="3" fontId="50" fillId="0" borderId="10" xfId="70" applyNumberFormat="1" applyFont="1" applyBorder="1">
      <alignment/>
      <protection/>
    </xf>
    <xf numFmtId="0" fontId="50" fillId="0" borderId="17" xfId="70" applyFont="1" applyBorder="1">
      <alignment/>
      <protection/>
    </xf>
    <xf numFmtId="0" fontId="50" fillId="0" borderId="40" xfId="70" applyFont="1" applyBorder="1">
      <alignment/>
      <protection/>
    </xf>
    <xf numFmtId="0" fontId="50" fillId="0" borderId="25" xfId="70" applyFont="1" applyBorder="1">
      <alignment/>
      <protection/>
    </xf>
    <xf numFmtId="3" fontId="50" fillId="0" borderId="13" xfId="70" applyNumberFormat="1" applyFont="1" applyBorder="1">
      <alignment/>
      <protection/>
    </xf>
    <xf numFmtId="0" fontId="51" fillId="0" borderId="33" xfId="70" applyFont="1" applyBorder="1">
      <alignment/>
      <protection/>
    </xf>
    <xf numFmtId="0" fontId="50" fillId="0" borderId="47" xfId="70" applyFont="1" applyBorder="1">
      <alignment/>
      <protection/>
    </xf>
    <xf numFmtId="0" fontId="50" fillId="0" borderId="28" xfId="70" applyFont="1" applyBorder="1">
      <alignment/>
      <protection/>
    </xf>
    <xf numFmtId="3" fontId="51" fillId="0" borderId="10" xfId="70" applyNumberFormat="1" applyFont="1" applyBorder="1">
      <alignment/>
      <protection/>
    </xf>
    <xf numFmtId="3" fontId="43" fillId="0" borderId="37" xfId="70" applyNumberFormat="1" applyFont="1" applyBorder="1" applyAlignment="1">
      <alignment vertical="center"/>
      <protection/>
    </xf>
    <xf numFmtId="3" fontId="43" fillId="0" borderId="10" xfId="70" applyNumberFormat="1" applyFont="1" applyBorder="1">
      <alignment/>
      <protection/>
    </xf>
    <xf numFmtId="3" fontId="43" fillId="0" borderId="13" xfId="70" applyNumberFormat="1" applyFont="1" applyBorder="1" applyAlignment="1">
      <alignment vertical="center"/>
      <protection/>
    </xf>
    <xf numFmtId="3" fontId="43" fillId="0" borderId="10" xfId="70" applyNumberFormat="1" applyFont="1" applyBorder="1" applyAlignment="1">
      <alignment vertical="center"/>
      <protection/>
    </xf>
    <xf numFmtId="0" fontId="51" fillId="0" borderId="16" xfId="70" applyFont="1" applyBorder="1">
      <alignment/>
      <protection/>
    </xf>
    <xf numFmtId="3" fontId="54" fillId="0" borderId="10" xfId="70" applyNumberFormat="1" applyFont="1" applyBorder="1">
      <alignment/>
      <protection/>
    </xf>
    <xf numFmtId="3" fontId="43" fillId="0" borderId="15" xfId="70" applyNumberFormat="1" applyFont="1" applyBorder="1">
      <alignment/>
      <protection/>
    </xf>
    <xf numFmtId="0" fontId="11" fillId="0" borderId="0" xfId="67">
      <alignment/>
      <protection/>
    </xf>
    <xf numFmtId="0" fontId="3" fillId="0" borderId="0" xfId="60" applyFont="1" applyAlignment="1">
      <alignment horizontal="center"/>
      <protection/>
    </xf>
    <xf numFmtId="0" fontId="11" fillId="0" borderId="0" xfId="67" applyAlignment="1">
      <alignment/>
      <protection/>
    </xf>
    <xf numFmtId="0" fontId="11" fillId="0" borderId="0" xfId="61" applyAlignment="1">
      <alignment/>
      <protection/>
    </xf>
    <xf numFmtId="0" fontId="11" fillId="0" borderId="20" xfId="67" applyBorder="1">
      <alignment/>
      <protection/>
    </xf>
    <xf numFmtId="0" fontId="11" fillId="0" borderId="12" xfId="67" applyBorder="1">
      <alignment/>
      <protection/>
    </xf>
    <xf numFmtId="0" fontId="14" fillId="0" borderId="40" xfId="67" applyFont="1" applyBorder="1" applyAlignment="1">
      <alignment/>
      <protection/>
    </xf>
    <xf numFmtId="0" fontId="11" fillId="0" borderId="40" xfId="67" applyBorder="1" applyAlignment="1">
      <alignment/>
      <protection/>
    </xf>
    <xf numFmtId="0" fontId="11" fillId="0" borderId="40" xfId="67" applyBorder="1" applyAlignment="1">
      <alignment horizontal="right" vertical="center"/>
      <protection/>
    </xf>
    <xf numFmtId="0" fontId="11" fillId="0" borderId="0" xfId="67" applyBorder="1" applyAlignment="1">
      <alignment/>
      <protection/>
    </xf>
    <xf numFmtId="0" fontId="14" fillId="0" borderId="0" xfId="67" applyFont="1" applyBorder="1" applyAlignment="1">
      <alignment/>
      <protection/>
    </xf>
    <xf numFmtId="0" fontId="11" fillId="0" borderId="0" xfId="67" applyBorder="1" applyAlignment="1">
      <alignment horizontal="right" vertical="center"/>
      <protection/>
    </xf>
    <xf numFmtId="0" fontId="11" fillId="0" borderId="0" xfId="74">
      <alignment/>
      <protection/>
    </xf>
    <xf numFmtId="0" fontId="11" fillId="0" borderId="20" xfId="74" applyBorder="1">
      <alignment/>
      <protection/>
    </xf>
    <xf numFmtId="0" fontId="3" fillId="0" borderId="0" xfId="62" applyFont="1" applyBorder="1" applyAlignment="1">
      <alignment horizontal="right"/>
      <protection/>
    </xf>
    <xf numFmtId="0" fontId="15" fillId="0" borderId="12" xfId="74" applyFont="1" applyBorder="1">
      <alignment/>
      <protection/>
    </xf>
    <xf numFmtId="0" fontId="14" fillId="0" borderId="10" xfId="74" applyFont="1" applyBorder="1" applyAlignment="1">
      <alignment horizontal="center"/>
      <protection/>
    </xf>
    <xf numFmtId="0" fontId="55" fillId="0" borderId="10" xfId="74" applyFont="1" applyBorder="1" applyAlignment="1">
      <alignment/>
      <protection/>
    </xf>
    <xf numFmtId="0" fontId="55" fillId="0" borderId="0" xfId="74" applyFont="1">
      <alignment/>
      <protection/>
    </xf>
    <xf numFmtId="0" fontId="55" fillId="0" borderId="10" xfId="74" applyFont="1" applyBorder="1">
      <alignment/>
      <protection/>
    </xf>
    <xf numFmtId="3" fontId="55" fillId="0" borderId="10" xfId="74" applyNumberFormat="1" applyFont="1" applyBorder="1">
      <alignment/>
      <protection/>
    </xf>
    <xf numFmtId="0" fontId="47" fillId="0" borderId="10" xfId="74" applyFont="1" applyBorder="1">
      <alignment/>
      <protection/>
    </xf>
    <xf numFmtId="0" fontId="14" fillId="0" borderId="11" xfId="74" applyFont="1" applyBorder="1" applyAlignment="1">
      <alignment horizontal="center"/>
      <protection/>
    </xf>
    <xf numFmtId="0" fontId="55" fillId="0" borderId="20" xfId="74" applyFont="1" applyBorder="1">
      <alignment/>
      <protection/>
    </xf>
    <xf numFmtId="0" fontId="55" fillId="0" borderId="11" xfId="74" applyFont="1" applyBorder="1">
      <alignment/>
      <protection/>
    </xf>
    <xf numFmtId="3" fontId="55" fillId="0" borderId="11" xfId="74" applyNumberFormat="1" applyFont="1" applyBorder="1">
      <alignment/>
      <protection/>
    </xf>
    <xf numFmtId="0" fontId="47" fillId="0" borderId="11" xfId="74" applyFont="1" applyBorder="1">
      <alignment/>
      <protection/>
    </xf>
    <xf numFmtId="0" fontId="11" fillId="0" borderId="0" xfId="72">
      <alignment/>
      <protection/>
    </xf>
    <xf numFmtId="0" fontId="55" fillId="0" borderId="0" xfId="72" applyFont="1">
      <alignment/>
      <protection/>
    </xf>
    <xf numFmtId="0" fontId="57" fillId="0" borderId="0" xfId="72" applyFont="1" applyAlignment="1">
      <alignment horizontal="center" vertical="center"/>
      <protection/>
    </xf>
    <xf numFmtId="0" fontId="11" fillId="0" borderId="0" xfId="72" applyFont="1">
      <alignment/>
      <protection/>
    </xf>
    <xf numFmtId="0" fontId="11" fillId="0" borderId="25" xfId="72" applyBorder="1">
      <alignment/>
      <protection/>
    </xf>
    <xf numFmtId="0" fontId="58" fillId="0" borderId="24" xfId="72" applyFont="1" applyBorder="1" applyAlignment="1">
      <alignment horizontal="center" vertical="center" wrapText="1"/>
      <protection/>
    </xf>
    <xf numFmtId="0" fontId="11" fillId="0" borderId="44" xfId="72" applyBorder="1">
      <alignment/>
      <protection/>
    </xf>
    <xf numFmtId="0" fontId="58" fillId="0" borderId="12" xfId="72" applyFont="1" applyBorder="1" applyAlignment="1">
      <alignment horizontal="center" vertical="center" wrapText="1"/>
      <protection/>
    </xf>
    <xf numFmtId="1" fontId="14" fillId="0" borderId="12" xfId="72" applyNumberFormat="1" applyFont="1" applyBorder="1" applyAlignment="1">
      <alignment horizontal="center" vertical="center"/>
      <protection/>
    </xf>
    <xf numFmtId="0" fontId="58" fillId="0" borderId="11" xfId="72" applyFont="1" applyBorder="1" applyAlignment="1">
      <alignment vertical="center"/>
      <protection/>
    </xf>
    <xf numFmtId="3" fontId="12" fillId="0" borderId="11" xfId="0" applyNumberFormat="1" applyFont="1" applyBorder="1" applyAlignment="1">
      <alignment horizontal="right"/>
    </xf>
    <xf numFmtId="3" fontId="35" fillId="16" borderId="12" xfId="72" applyNumberFormat="1" applyFont="1" applyFill="1" applyBorder="1" applyAlignment="1">
      <alignment vertical="center"/>
      <protection/>
    </xf>
    <xf numFmtId="3" fontId="35" fillId="16" borderId="11" xfId="72" applyNumberFormat="1" applyFont="1" applyFill="1" applyBorder="1" applyAlignment="1">
      <alignment vertical="center"/>
      <protection/>
    </xf>
    <xf numFmtId="0" fontId="11" fillId="0" borderId="12" xfId="72" applyBorder="1">
      <alignment/>
      <protection/>
    </xf>
    <xf numFmtId="0" fontId="59" fillId="0" borderId="11" xfId="72" applyFont="1" applyBorder="1" applyAlignment="1">
      <alignment vertical="center"/>
      <protection/>
    </xf>
    <xf numFmtId="3" fontId="36" fillId="16" borderId="11" xfId="72" applyNumberFormat="1" applyFont="1" applyFill="1" applyBorder="1" applyAlignment="1">
      <alignment horizontal="right" vertical="center"/>
      <protection/>
    </xf>
    <xf numFmtId="3" fontId="36" fillId="16" borderId="11" xfId="72" applyNumberFormat="1" applyFont="1" applyFill="1" applyBorder="1" applyAlignment="1">
      <alignment vertical="center"/>
      <protection/>
    </xf>
    <xf numFmtId="3" fontId="60" fillId="0" borderId="11" xfId="72" applyNumberFormat="1" applyFont="1" applyBorder="1" applyAlignment="1">
      <alignment vertical="center"/>
      <protection/>
    </xf>
    <xf numFmtId="3" fontId="60" fillId="0" borderId="11" xfId="72" applyNumberFormat="1" applyFont="1" applyFill="1" applyBorder="1" applyAlignment="1">
      <alignment vertical="center"/>
      <protection/>
    </xf>
    <xf numFmtId="0" fontId="60" fillId="0" borderId="11" xfId="72" applyFont="1" applyBorder="1" applyAlignment="1">
      <alignment vertical="center"/>
      <protection/>
    </xf>
    <xf numFmtId="0" fontId="36" fillId="0" borderId="12" xfId="72" applyFont="1" applyBorder="1" applyAlignment="1">
      <alignment horizontal="left" vertical="center"/>
      <protection/>
    </xf>
    <xf numFmtId="0" fontId="58" fillId="0" borderId="12" xfId="72" applyFont="1" applyBorder="1" applyAlignment="1">
      <alignment vertical="center"/>
      <protection/>
    </xf>
    <xf numFmtId="0" fontId="60" fillId="0" borderId="12" xfId="72" applyFont="1" applyBorder="1" applyAlignment="1">
      <alignment vertical="center"/>
      <protection/>
    </xf>
    <xf numFmtId="3" fontId="36" fillId="16" borderId="12" xfId="72" applyNumberFormat="1" applyFont="1" applyFill="1" applyBorder="1" applyAlignment="1">
      <alignment vertical="center"/>
      <protection/>
    </xf>
    <xf numFmtId="3" fontId="60" fillId="0" borderId="12" xfId="72" applyNumberFormat="1" applyFont="1" applyBorder="1" applyAlignment="1">
      <alignment vertical="center"/>
      <protection/>
    </xf>
    <xf numFmtId="3" fontId="60" fillId="0" borderId="12" xfId="72" applyNumberFormat="1" applyFont="1" applyFill="1" applyBorder="1" applyAlignment="1">
      <alignment vertical="center"/>
      <protection/>
    </xf>
    <xf numFmtId="3" fontId="58" fillId="0" borderId="12" xfId="72" applyNumberFormat="1" applyFont="1" applyBorder="1" applyAlignment="1">
      <alignment vertical="center"/>
      <protection/>
    </xf>
    <xf numFmtId="3" fontId="14" fillId="0" borderId="12" xfId="72" applyNumberFormat="1" applyFont="1" applyBorder="1">
      <alignment/>
      <protection/>
    </xf>
    <xf numFmtId="3" fontId="58" fillId="0" borderId="12" xfId="72" applyNumberFormat="1" applyFont="1" applyFill="1" applyBorder="1" applyAlignment="1">
      <alignment vertical="center"/>
      <protection/>
    </xf>
    <xf numFmtId="3" fontId="35" fillId="0" borderId="12" xfId="72" applyNumberFormat="1" applyFont="1" applyBorder="1" applyAlignment="1">
      <alignment vertical="center"/>
      <protection/>
    </xf>
    <xf numFmtId="0" fontId="14" fillId="0" borderId="12" xfId="72" applyFont="1" applyBorder="1">
      <alignment/>
      <protection/>
    </xf>
    <xf numFmtId="3" fontId="14" fillId="0" borderId="12" xfId="72" applyNumberFormat="1" applyFont="1" applyBorder="1" applyAlignment="1">
      <alignment vertical="center"/>
      <protection/>
    </xf>
    <xf numFmtId="1" fontId="11" fillId="0" borderId="12" xfId="72" applyNumberFormat="1" applyFont="1" applyBorder="1" applyAlignment="1">
      <alignment horizontal="center" vertical="center"/>
      <protection/>
    </xf>
    <xf numFmtId="3" fontId="34" fillId="0" borderId="12" xfId="72" applyNumberFormat="1" applyFont="1" applyBorder="1" applyAlignment="1">
      <alignment vertical="center"/>
      <protection/>
    </xf>
    <xf numFmtId="0" fontId="56" fillId="0" borderId="12" xfId="72" applyFont="1" applyBorder="1" applyAlignment="1">
      <alignment vertical="center"/>
      <protection/>
    </xf>
    <xf numFmtId="0" fontId="11" fillId="0" borderId="20" xfId="72" applyBorder="1">
      <alignment/>
      <protection/>
    </xf>
    <xf numFmtId="0" fontId="61" fillId="0" borderId="0" xfId="72" applyFont="1" applyAlignment="1">
      <alignment vertical="center"/>
      <protection/>
    </xf>
    <xf numFmtId="0" fontId="11" fillId="0" borderId="13" xfId="72" applyBorder="1">
      <alignment/>
      <protection/>
    </xf>
    <xf numFmtId="0" fontId="58" fillId="0" borderId="12" xfId="72" applyFont="1" applyFill="1" applyBorder="1" applyAlignment="1">
      <alignment horizontal="center" vertical="center" wrapText="1"/>
      <protection/>
    </xf>
    <xf numFmtId="0" fontId="11" fillId="0" borderId="11" xfId="72" applyBorder="1">
      <alignment/>
      <protection/>
    </xf>
    <xf numFmtId="0" fontId="58" fillId="0" borderId="11" xfId="72" applyFont="1" applyFill="1" applyBorder="1" applyAlignment="1">
      <alignment horizontal="center" vertical="center" wrapText="1"/>
      <protection/>
    </xf>
    <xf numFmtId="1" fontId="11" fillId="0" borderId="12" xfId="72" applyNumberFormat="1" applyFont="1" applyBorder="1" applyAlignment="1">
      <alignment horizontal="right" vertical="center"/>
      <protection/>
    </xf>
    <xf numFmtId="3" fontId="11" fillId="0" borderId="12" xfId="72" applyNumberFormat="1" applyFont="1" applyBorder="1" applyAlignment="1">
      <alignment vertical="center"/>
      <protection/>
    </xf>
    <xf numFmtId="3" fontId="11" fillId="0" borderId="12" xfId="72" applyNumberFormat="1" applyBorder="1" applyAlignment="1">
      <alignment vertical="center"/>
      <protection/>
    </xf>
    <xf numFmtId="3" fontId="62" fillId="0" borderId="12" xfId="72" applyNumberFormat="1" applyFont="1" applyFill="1" applyBorder="1" applyAlignment="1">
      <alignment horizontal="right" vertical="center" wrapText="1"/>
      <protection/>
    </xf>
    <xf numFmtId="3" fontId="11" fillId="0" borderId="12" xfId="72" applyNumberFormat="1" applyFont="1" applyBorder="1" applyAlignment="1">
      <alignment horizontal="right" vertical="center"/>
      <protection/>
    </xf>
    <xf numFmtId="3" fontId="11" fillId="0" borderId="12" xfId="72" applyNumberFormat="1" applyFont="1" applyBorder="1" applyAlignment="1">
      <alignment vertical="center"/>
      <protection/>
    </xf>
    <xf numFmtId="3" fontId="11" fillId="0" borderId="42" xfId="72" applyNumberFormat="1" applyFont="1" applyBorder="1">
      <alignment/>
      <protection/>
    </xf>
    <xf numFmtId="0" fontId="11" fillId="0" borderId="42" xfId="72" applyFont="1" applyBorder="1">
      <alignment/>
      <protection/>
    </xf>
    <xf numFmtId="1" fontId="11" fillId="0" borderId="12" xfId="72" applyNumberFormat="1" applyBorder="1" applyAlignment="1">
      <alignment vertical="center"/>
      <protection/>
    </xf>
    <xf numFmtId="0" fontId="62" fillId="0" borderId="12" xfId="72" applyFont="1" applyFill="1" applyBorder="1" applyAlignment="1">
      <alignment horizontal="left" vertical="center" wrapText="1"/>
      <protection/>
    </xf>
    <xf numFmtId="3" fontId="60" fillId="0" borderId="12" xfId="72" applyNumberFormat="1" applyFont="1" applyFill="1" applyBorder="1" applyAlignment="1">
      <alignment horizontal="right" vertical="center" wrapText="1"/>
      <protection/>
    </xf>
    <xf numFmtId="0" fontId="60" fillId="0" borderId="12" xfId="72" applyFont="1" applyFill="1" applyBorder="1" applyAlignment="1">
      <alignment horizontal="right" vertical="center" wrapText="1"/>
      <protection/>
    </xf>
    <xf numFmtId="0" fontId="58" fillId="0" borderId="42" xfId="72" applyFont="1" applyFill="1" applyBorder="1" applyAlignment="1">
      <alignment horizontal="center" vertical="center" wrapText="1"/>
      <protection/>
    </xf>
    <xf numFmtId="0" fontId="11" fillId="0" borderId="12" xfId="72" applyFont="1" applyBorder="1" applyAlignment="1">
      <alignment horizontal="right" vertical="center"/>
      <protection/>
    </xf>
    <xf numFmtId="0" fontId="11" fillId="0" borderId="12" xfId="72" applyFont="1" applyFill="1" applyBorder="1" applyAlignment="1">
      <alignment vertical="center"/>
      <protection/>
    </xf>
    <xf numFmtId="3" fontId="11" fillId="0" borderId="12" xfId="72" applyNumberFormat="1" applyFill="1" applyBorder="1" applyAlignment="1">
      <alignment vertical="center"/>
      <protection/>
    </xf>
    <xf numFmtId="0" fontId="63" fillId="0" borderId="12" xfId="72" applyFont="1" applyFill="1" applyBorder="1" applyAlignment="1">
      <alignment horizontal="center" vertical="center" wrapText="1"/>
      <protection/>
    </xf>
    <xf numFmtId="3" fontId="62" fillId="0" borderId="12" xfId="72" applyNumberFormat="1" applyFont="1" applyFill="1" applyBorder="1" applyAlignment="1">
      <alignment horizontal="right" vertical="center"/>
      <protection/>
    </xf>
    <xf numFmtId="3" fontId="62" fillId="0" borderId="12" xfId="72" applyNumberFormat="1" applyFont="1" applyFill="1" applyBorder="1" applyAlignment="1">
      <alignment vertical="center"/>
      <protection/>
    </xf>
    <xf numFmtId="2" fontId="11" fillId="0" borderId="12" xfId="72" applyNumberFormat="1" applyFont="1" applyFill="1" applyBorder="1" applyAlignment="1">
      <alignment vertical="center"/>
      <protection/>
    </xf>
    <xf numFmtId="0" fontId="11" fillId="0" borderId="12" xfId="72" applyFont="1" applyBorder="1" applyAlignment="1">
      <alignment vertical="center"/>
      <protection/>
    </xf>
    <xf numFmtId="0" fontId="11" fillId="0" borderId="12" xfId="72" applyFont="1" applyBorder="1">
      <alignment/>
      <protection/>
    </xf>
    <xf numFmtId="0" fontId="14" fillId="0" borderId="12" xfId="72" applyFont="1" applyBorder="1" applyAlignment="1">
      <alignment vertical="center"/>
      <protection/>
    </xf>
    <xf numFmtId="0" fontId="5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vertical="center"/>
    </xf>
    <xf numFmtId="0" fontId="35" fillId="0" borderId="12" xfId="0" applyFont="1" applyBorder="1" applyAlignment="1">
      <alignment vertical="center"/>
    </xf>
    <xf numFmtId="3" fontId="35" fillId="0" borderId="12" xfId="0" applyNumberFormat="1" applyFont="1" applyBorder="1" applyAlignment="1">
      <alignment vertical="center"/>
    </xf>
    <xf numFmtId="0" fontId="0" fillId="0" borderId="0" xfId="59">
      <alignment/>
      <protection/>
    </xf>
    <xf numFmtId="0" fontId="0" fillId="0" borderId="47" xfId="59" applyBorder="1">
      <alignment/>
      <protection/>
    </xf>
    <xf numFmtId="0" fontId="1" fillId="0" borderId="47" xfId="62" applyFont="1" applyBorder="1" applyAlignment="1">
      <alignment horizontal="right"/>
      <protection/>
    </xf>
    <xf numFmtId="0" fontId="35" fillId="0" borderId="15" xfId="59" applyFont="1" applyBorder="1" applyAlignment="1">
      <alignment horizontal="center"/>
      <protection/>
    </xf>
    <xf numFmtId="0" fontId="64" fillId="0" borderId="29" xfId="59" applyFont="1" applyBorder="1" applyAlignment="1">
      <alignment/>
      <protection/>
    </xf>
    <xf numFmtId="0" fontId="65" fillId="0" borderId="48" xfId="59" applyFont="1" applyBorder="1" applyAlignment="1">
      <alignment/>
      <protection/>
    </xf>
    <xf numFmtId="0" fontId="65" fillId="0" borderId="48" xfId="59" applyFont="1" applyBorder="1" applyAlignment="1">
      <alignment horizontal="center"/>
      <protection/>
    </xf>
    <xf numFmtId="0" fontId="65" fillId="0" borderId="48" xfId="59" applyFont="1" applyBorder="1">
      <alignment/>
      <protection/>
    </xf>
    <xf numFmtId="0" fontId="65" fillId="0" borderId="49" xfId="59" applyFont="1" applyBorder="1">
      <alignment/>
      <protection/>
    </xf>
    <xf numFmtId="0" fontId="64" fillId="0" borderId="33" xfId="59" applyFont="1" applyBorder="1" applyAlignment="1">
      <alignment vertical="center"/>
      <protection/>
    </xf>
    <xf numFmtId="0" fontId="64" fillId="0" borderId="28" xfId="59" applyFont="1" applyBorder="1">
      <alignment/>
      <protection/>
    </xf>
    <xf numFmtId="3" fontId="34" fillId="0" borderId="15" xfId="59" applyNumberFormat="1" applyFont="1" applyBorder="1">
      <alignment/>
      <protection/>
    </xf>
    <xf numFmtId="3" fontId="34" fillId="0" borderId="28" xfId="59" applyNumberFormat="1" applyFont="1" applyBorder="1">
      <alignment/>
      <protection/>
    </xf>
    <xf numFmtId="0" fontId="64" fillId="0" borderId="29" xfId="59" applyFont="1" applyBorder="1" applyAlignment="1">
      <alignment horizontal="left"/>
      <protection/>
    </xf>
    <xf numFmtId="0" fontId="40" fillId="0" borderId="48" xfId="59" applyFont="1" applyBorder="1">
      <alignment/>
      <protection/>
    </xf>
    <xf numFmtId="0" fontId="40" fillId="0" borderId="49" xfId="59" applyFont="1" applyBorder="1">
      <alignment/>
      <protection/>
    </xf>
    <xf numFmtId="0" fontId="64" fillId="0" borderId="33" xfId="59" applyFont="1" applyBorder="1">
      <alignment/>
      <protection/>
    </xf>
    <xf numFmtId="0" fontId="65" fillId="0" borderId="28" xfId="59" applyFont="1" applyBorder="1">
      <alignment/>
      <protection/>
    </xf>
    <xf numFmtId="0" fontId="0" fillId="0" borderId="0" xfId="59" applyBorder="1">
      <alignment/>
      <protection/>
    </xf>
    <xf numFmtId="0" fontId="11" fillId="0" borderId="0" xfId="69">
      <alignment/>
      <protection/>
    </xf>
    <xf numFmtId="0" fontId="11" fillId="0" borderId="0" xfId="69" applyAlignment="1">
      <alignment vertical="center"/>
      <protection/>
    </xf>
    <xf numFmtId="0" fontId="14" fillId="0" borderId="0" xfId="69" applyFont="1" applyAlignment="1">
      <alignment horizontal="right"/>
      <protection/>
    </xf>
    <xf numFmtId="0" fontId="11" fillId="0" borderId="0" xfId="69" applyFont="1">
      <alignment/>
      <protection/>
    </xf>
    <xf numFmtId="0" fontId="40" fillId="0" borderId="0" xfId="66" applyFont="1" applyBorder="1" applyAlignment="1">
      <alignment vertical="center"/>
      <protection/>
    </xf>
    <xf numFmtId="3" fontId="40" fillId="0" borderId="0" xfId="66" applyNumberFormat="1" applyFont="1" applyBorder="1">
      <alignment/>
      <protection/>
    </xf>
    <xf numFmtId="3" fontId="66" fillId="0" borderId="46" xfId="66" applyNumberFormat="1" applyFont="1" applyBorder="1">
      <alignment/>
      <protection/>
    </xf>
    <xf numFmtId="3" fontId="1" fillId="0" borderId="29" xfId="64" applyNumberFormat="1" applyFont="1" applyBorder="1" applyAlignment="1">
      <alignment vertical="center"/>
      <protection/>
    </xf>
    <xf numFmtId="3" fontId="1" fillId="0" borderId="29" xfId="64" applyNumberFormat="1" applyFont="1" applyBorder="1" applyAlignment="1">
      <alignment vertical="center"/>
      <protection/>
    </xf>
    <xf numFmtId="3" fontId="10" fillId="0" borderId="34" xfId="0" applyNumberFormat="1" applyFont="1" applyFill="1" applyBorder="1" applyAlignment="1">
      <alignment horizontal="right"/>
    </xf>
    <xf numFmtId="0" fontId="11" fillId="0" borderId="12" xfId="72" applyFont="1" applyFill="1" applyBorder="1" applyAlignment="1">
      <alignment vertical="center"/>
      <protection/>
    </xf>
    <xf numFmtId="3" fontId="2" fillId="0" borderId="16" xfId="0" applyNumberFormat="1" applyFont="1" applyBorder="1" applyAlignment="1">
      <alignment/>
    </xf>
    <xf numFmtId="0" fontId="0" fillId="0" borderId="0" xfId="0" applyAlignment="1">
      <alignment wrapText="1"/>
    </xf>
    <xf numFmtId="0" fontId="58" fillId="0" borderId="11" xfId="72" applyFont="1" applyFill="1" applyBorder="1" applyAlignment="1">
      <alignment vertical="center" wrapText="1"/>
      <protection/>
    </xf>
    <xf numFmtId="0" fontId="58" fillId="0" borderId="12" xfId="72" applyFont="1" applyFill="1" applyBorder="1" applyAlignment="1">
      <alignment vertical="center" wrapText="1"/>
      <protection/>
    </xf>
    <xf numFmtId="0" fontId="3" fillId="0" borderId="15" xfId="64" applyFont="1" applyBorder="1" applyAlignment="1">
      <alignment/>
      <protection/>
    </xf>
    <xf numFmtId="3" fontId="1" fillId="0" borderId="33" xfId="64" applyNumberFormat="1" applyFont="1" applyBorder="1" applyAlignment="1">
      <alignment/>
      <protection/>
    </xf>
    <xf numFmtId="3" fontId="2" fillId="0" borderId="16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34" fillId="0" borderId="17" xfId="66" applyFont="1" applyBorder="1" applyAlignment="1">
      <alignment horizontal="center"/>
      <protection/>
    </xf>
    <xf numFmtId="0" fontId="11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11" fillId="0" borderId="12" xfId="72" applyNumberFormat="1" applyFont="1" applyBorder="1" applyAlignment="1">
      <alignment vertical="center"/>
      <protection/>
    </xf>
    <xf numFmtId="0" fontId="11" fillId="0" borderId="12" xfId="72" applyFont="1" applyBorder="1" applyAlignment="1">
      <alignment vertical="center"/>
      <protection/>
    </xf>
    <xf numFmtId="0" fontId="36" fillId="0" borderId="0" xfId="0" applyFont="1" applyAlignment="1">
      <alignment/>
    </xf>
    <xf numFmtId="3" fontId="36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3" fontId="36" fillId="0" borderId="42" xfId="0" applyNumberFormat="1" applyFont="1" applyBorder="1" applyAlignment="1">
      <alignment/>
    </xf>
    <xf numFmtId="3" fontId="40" fillId="0" borderId="12" xfId="0" applyNumberFormat="1" applyFont="1" applyBorder="1" applyAlignment="1">
      <alignment/>
    </xf>
    <xf numFmtId="3" fontId="40" fillId="0" borderId="13" xfId="0" applyNumberFormat="1" applyFont="1" applyBorder="1" applyAlignment="1">
      <alignment/>
    </xf>
    <xf numFmtId="0" fontId="1" fillId="0" borderId="16" xfId="58" applyFont="1" applyFill="1" applyBorder="1" applyAlignment="1">
      <alignment horizontal="left"/>
      <protection/>
    </xf>
    <xf numFmtId="0" fontId="4" fillId="0" borderId="16" xfId="58" applyFont="1" applyFill="1" applyBorder="1" applyAlignment="1">
      <alignment horizontal="left"/>
      <protection/>
    </xf>
    <xf numFmtId="0" fontId="4" fillId="0" borderId="33" xfId="58" applyFont="1" applyFill="1" applyBorder="1" applyAlignment="1">
      <alignment horizontal="left"/>
      <protection/>
    </xf>
    <xf numFmtId="3" fontId="4" fillId="0" borderId="15" xfId="68" applyNumberFormat="1" applyFont="1" applyFill="1" applyBorder="1" applyAlignment="1">
      <alignment horizontal="right"/>
      <protection/>
    </xf>
    <xf numFmtId="0" fontId="1" fillId="0" borderId="16" xfId="68" applyFont="1" applyFill="1" applyBorder="1" applyAlignment="1">
      <alignment horizontal="center"/>
      <protection/>
    </xf>
    <xf numFmtId="0" fontId="2" fillId="0" borderId="33" xfId="58" applyFont="1" applyFill="1" applyBorder="1" applyAlignment="1">
      <alignment horizontal="left"/>
      <protection/>
    </xf>
    <xf numFmtId="0" fontId="14" fillId="0" borderId="0" xfId="73" applyFont="1" applyFill="1" applyBorder="1">
      <alignment/>
      <protection/>
    </xf>
    <xf numFmtId="0" fontId="4" fillId="0" borderId="10" xfId="58" applyFont="1" applyFill="1" applyBorder="1" applyAlignment="1">
      <alignment horizontal="left"/>
      <protection/>
    </xf>
    <xf numFmtId="0" fontId="14" fillId="0" borderId="33" xfId="73" applyFont="1" applyFill="1" applyBorder="1">
      <alignment/>
      <protection/>
    </xf>
    <xf numFmtId="0" fontId="14" fillId="0" borderId="16" xfId="73" applyFont="1" applyFill="1" applyBorder="1">
      <alignment/>
      <protection/>
    </xf>
    <xf numFmtId="0" fontId="1" fillId="0" borderId="10" xfId="58" applyFont="1" applyFill="1" applyBorder="1" applyAlignment="1">
      <alignment horizontal="left"/>
      <protection/>
    </xf>
    <xf numFmtId="0" fontId="0" fillId="0" borderId="1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36" fillId="0" borderId="12" xfId="0" applyFont="1" applyBorder="1" applyAlignment="1">
      <alignment horizontal="center"/>
    </xf>
    <xf numFmtId="0" fontId="36" fillId="0" borderId="24" xfId="0" applyFont="1" applyBorder="1" applyAlignment="1">
      <alignment horizontal="left"/>
    </xf>
    <xf numFmtId="0" fontId="36" fillId="0" borderId="46" xfId="0" applyFont="1" applyBorder="1" applyAlignment="1">
      <alignment horizontal="left"/>
    </xf>
    <xf numFmtId="0" fontId="36" fillId="0" borderId="42" xfId="0" applyFont="1" applyBorder="1" applyAlignment="1">
      <alignment horizontal="left"/>
    </xf>
    <xf numFmtId="3" fontId="4" fillId="0" borderId="10" xfId="73" applyNumberFormat="1" applyFont="1" applyFill="1" applyBorder="1" applyAlignment="1">
      <alignment horizontal="right"/>
      <protection/>
    </xf>
    <xf numFmtId="3" fontId="4" fillId="0" borderId="15" xfId="73" applyNumberFormat="1" applyFont="1" applyFill="1" applyBorder="1" applyAlignment="1">
      <alignment horizontal="right"/>
      <protection/>
    </xf>
    <xf numFmtId="3" fontId="36" fillId="0" borderId="13" xfId="0" applyNumberFormat="1" applyFont="1" applyBorder="1" applyAlignment="1">
      <alignment/>
    </xf>
    <xf numFmtId="1" fontId="11" fillId="0" borderId="11" xfId="72" applyNumberFormat="1" applyFont="1" applyBorder="1" applyAlignment="1">
      <alignment horizontal="right" vertical="center"/>
      <protection/>
    </xf>
    <xf numFmtId="9" fontId="1" fillId="0" borderId="0" xfId="0" applyNumberFormat="1" applyFont="1" applyBorder="1" applyAlignment="1">
      <alignment/>
    </xf>
    <xf numFmtId="3" fontId="2" fillId="0" borderId="37" xfId="68" applyNumberFormat="1" applyFont="1" applyFill="1" applyBorder="1" applyAlignment="1">
      <alignment horizontal="right"/>
      <protection/>
    </xf>
    <xf numFmtId="3" fontId="1" fillId="0" borderId="10" xfId="68" applyNumberFormat="1" applyFont="1" applyFill="1" applyBorder="1" applyAlignment="1">
      <alignment horizontal="right"/>
      <protection/>
    </xf>
    <xf numFmtId="3" fontId="2" fillId="0" borderId="33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1" fillId="0" borderId="50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49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49" xfId="0" applyFont="1" applyBorder="1" applyAlignment="1">
      <alignment/>
    </xf>
    <xf numFmtId="0" fontId="42" fillId="0" borderId="21" xfId="0" applyFont="1" applyBorder="1" applyAlignment="1">
      <alignment/>
    </xf>
    <xf numFmtId="0" fontId="5" fillId="0" borderId="21" xfId="0" applyFont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0" fontId="1" fillId="0" borderId="44" xfId="0" applyFont="1" applyBorder="1" applyAlignment="1">
      <alignment/>
    </xf>
    <xf numFmtId="0" fontId="8" fillId="0" borderId="22" xfId="64" applyFont="1" applyBorder="1" applyAlignment="1">
      <alignment/>
      <protection/>
    </xf>
    <xf numFmtId="0" fontId="3" fillId="0" borderId="12" xfId="64" applyFont="1" applyBorder="1" applyAlignment="1">
      <alignment/>
      <protection/>
    </xf>
    <xf numFmtId="0" fontId="15" fillId="0" borderId="15" xfId="64" applyFont="1" applyBorder="1" applyAlignment="1">
      <alignment/>
      <protection/>
    </xf>
    <xf numFmtId="3" fontId="3" fillId="0" borderId="15" xfId="64" applyNumberFormat="1" applyFont="1" applyBorder="1" applyAlignment="1">
      <alignment/>
      <protection/>
    </xf>
    <xf numFmtId="0" fontId="1" fillId="0" borderId="16" xfId="68" applyFont="1" applyFill="1" applyBorder="1">
      <alignment/>
      <protection/>
    </xf>
    <xf numFmtId="0" fontId="1" fillId="0" borderId="33" xfId="68" applyFont="1" applyFill="1" applyBorder="1">
      <alignment/>
      <protection/>
    </xf>
    <xf numFmtId="0" fontId="2" fillId="0" borderId="33" xfId="68" applyFont="1" applyFill="1" applyBorder="1">
      <alignment/>
      <protection/>
    </xf>
    <xf numFmtId="3" fontId="2" fillId="0" borderId="33" xfId="73" applyNumberFormat="1" applyFont="1" applyFill="1" applyBorder="1" applyAlignment="1">
      <alignment horizontal="right"/>
      <protection/>
    </xf>
    <xf numFmtId="3" fontId="1" fillId="0" borderId="29" xfId="73" applyNumberFormat="1" applyFont="1" applyFill="1" applyBorder="1" applyAlignment="1">
      <alignment horizontal="right"/>
      <protection/>
    </xf>
    <xf numFmtId="3" fontId="2" fillId="0" borderId="16" xfId="73" applyNumberFormat="1" applyFont="1" applyFill="1" applyBorder="1" applyAlignment="1">
      <alignment horizontal="right"/>
      <protection/>
    </xf>
    <xf numFmtId="3" fontId="1" fillId="0" borderId="33" xfId="73" applyNumberFormat="1" applyFont="1" applyFill="1" applyBorder="1" applyAlignment="1">
      <alignment horizontal="right"/>
      <protection/>
    </xf>
    <xf numFmtId="3" fontId="1" fillId="0" borderId="16" xfId="73" applyNumberFormat="1" applyFont="1" applyFill="1" applyBorder="1" applyAlignment="1">
      <alignment horizontal="right"/>
      <protection/>
    </xf>
    <xf numFmtId="3" fontId="4" fillId="0" borderId="16" xfId="73" applyNumberFormat="1" applyFont="1" applyFill="1" applyBorder="1" applyAlignment="1">
      <alignment horizontal="right"/>
      <protection/>
    </xf>
    <xf numFmtId="3" fontId="4" fillId="0" borderId="33" xfId="73" applyNumberFormat="1" applyFont="1" applyFill="1" applyBorder="1" applyAlignment="1">
      <alignment horizontal="right"/>
      <protection/>
    </xf>
    <xf numFmtId="3" fontId="2" fillId="0" borderId="16" xfId="73" applyNumberFormat="1" applyFont="1" applyFill="1" applyBorder="1" applyAlignment="1">
      <alignment horizontal="right"/>
      <protection/>
    </xf>
    <xf numFmtId="3" fontId="4" fillId="0" borderId="15" xfId="0" applyNumberFormat="1" applyFont="1" applyBorder="1" applyAlignment="1">
      <alignment/>
    </xf>
    <xf numFmtId="0" fontId="4" fillId="0" borderId="12" xfId="64" applyFont="1" applyBorder="1" applyAlignment="1">
      <alignment/>
      <protection/>
    </xf>
    <xf numFmtId="0" fontId="36" fillId="0" borderId="24" xfId="0" applyFont="1" applyBorder="1" applyAlignment="1">
      <alignment horizontal="left" vertical="center"/>
    </xf>
    <xf numFmtId="0" fontId="36" fillId="0" borderId="46" xfId="0" applyFont="1" applyBorder="1" applyAlignment="1">
      <alignment horizontal="left" vertical="center"/>
    </xf>
    <xf numFmtId="0" fontId="36" fillId="0" borderId="42" xfId="0" applyFont="1" applyBorder="1" applyAlignment="1">
      <alignment horizontal="left" vertical="center"/>
    </xf>
    <xf numFmtId="3" fontId="2" fillId="0" borderId="13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3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11" fillId="0" borderId="12" xfId="64" applyFont="1" applyFill="1" applyBorder="1" applyAlignment="1">
      <alignment vertical="center"/>
      <protection/>
    </xf>
    <xf numFmtId="0" fontId="40" fillId="0" borderId="20" xfId="66" applyFont="1" applyBorder="1" applyAlignment="1">
      <alignment/>
      <protection/>
    </xf>
    <xf numFmtId="3" fontId="40" fillId="0" borderId="20" xfId="66" applyNumberFormat="1" applyFont="1" applyBorder="1">
      <alignment/>
      <protection/>
    </xf>
    <xf numFmtId="0" fontId="14" fillId="0" borderId="20" xfId="66" applyFont="1" applyBorder="1" applyAlignment="1">
      <alignment horizontal="right"/>
      <protection/>
    </xf>
    <xf numFmtId="3" fontId="2" fillId="0" borderId="13" xfId="0" applyNumberFormat="1" applyFont="1" applyFill="1" applyBorder="1" applyAlignment="1">
      <alignment horizontal="right"/>
    </xf>
    <xf numFmtId="9" fontId="2" fillId="0" borderId="15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0" fontId="44" fillId="0" borderId="10" xfId="64" applyFont="1" applyFill="1" applyBorder="1" applyAlignment="1">
      <alignment/>
      <protection/>
    </xf>
    <xf numFmtId="0" fontId="1" fillId="0" borderId="33" xfId="64" applyFont="1" applyBorder="1" applyAlignment="1">
      <alignment/>
      <protection/>
    </xf>
    <xf numFmtId="0" fontId="1" fillId="0" borderId="0" xfId="64" applyFont="1" applyBorder="1" applyAlignment="1">
      <alignment horizontal="right"/>
      <protection/>
    </xf>
    <xf numFmtId="3" fontId="38" fillId="0" borderId="13" xfId="63" applyNumberFormat="1" applyFont="1" applyBorder="1">
      <alignment/>
      <protection/>
    </xf>
    <xf numFmtId="0" fontId="53" fillId="0" borderId="0" xfId="70" applyFont="1" applyBorder="1" applyAlignment="1">
      <alignment horizontal="center" vertical="center" wrapText="1"/>
      <protection/>
    </xf>
    <xf numFmtId="0" fontId="8" fillId="0" borderId="13" xfId="64" applyFont="1" applyBorder="1" applyAlignment="1">
      <alignment/>
      <protection/>
    </xf>
    <xf numFmtId="0" fontId="11" fillId="0" borderId="0" xfId="70" applyBorder="1" applyAlignment="1">
      <alignment horizontal="center" vertical="center"/>
      <protection/>
    </xf>
    <xf numFmtId="0" fontId="50" fillId="0" borderId="0" xfId="70" applyFont="1" applyBorder="1" applyAlignment="1">
      <alignment horizontal="center" vertical="center"/>
      <protection/>
    </xf>
    <xf numFmtId="3" fontId="43" fillId="0" borderId="0" xfId="70" applyNumberFormat="1" applyFont="1" applyBorder="1">
      <alignment/>
      <protection/>
    </xf>
    <xf numFmtId="3" fontId="54" fillId="0" borderId="15" xfId="70" applyNumberFormat="1" applyFont="1" applyBorder="1">
      <alignment/>
      <protection/>
    </xf>
    <xf numFmtId="0" fontId="11" fillId="0" borderId="11" xfId="64" applyFont="1" applyBorder="1" applyAlignment="1">
      <alignment vertical="center"/>
      <protection/>
    </xf>
    <xf numFmtId="0" fontId="36" fillId="0" borderId="11" xfId="64" applyFont="1" applyBorder="1" applyAlignment="1">
      <alignment/>
      <protection/>
    </xf>
    <xf numFmtId="3" fontId="2" fillId="0" borderId="12" xfId="64" applyNumberFormat="1" applyFont="1" applyFill="1" applyBorder="1" applyAlignment="1">
      <alignment/>
      <protection/>
    </xf>
    <xf numFmtId="0" fontId="0" fillId="0" borderId="0" xfId="68" applyFont="1">
      <alignment/>
      <protection/>
    </xf>
    <xf numFmtId="0" fontId="0" fillId="0" borderId="42" xfId="0" applyFont="1" applyFill="1" applyBorder="1" applyAlignment="1">
      <alignment horizontal="center"/>
    </xf>
    <xf numFmtId="3" fontId="2" fillId="16" borderId="24" xfId="64" applyNumberFormat="1" applyFont="1" applyFill="1" applyBorder="1" applyAlignment="1">
      <alignment/>
      <protection/>
    </xf>
    <xf numFmtId="3" fontId="2" fillId="16" borderId="35" xfId="64" applyNumberFormat="1" applyFont="1" applyFill="1" applyBorder="1" applyAlignment="1">
      <alignment/>
      <protection/>
    </xf>
    <xf numFmtId="3" fontId="1" fillId="16" borderId="12" xfId="64" applyNumberFormat="1" applyFont="1" applyFill="1" applyBorder="1" applyAlignment="1">
      <alignment/>
      <protection/>
    </xf>
    <xf numFmtId="3" fontId="2" fillId="16" borderId="12" xfId="64" applyNumberFormat="1" applyFont="1" applyFill="1" applyBorder="1" applyAlignment="1">
      <alignment/>
      <protection/>
    </xf>
    <xf numFmtId="3" fontId="2" fillId="16" borderId="15" xfId="64" applyNumberFormat="1" applyFont="1" applyFill="1" applyBorder="1" applyAlignment="1">
      <alignment/>
      <protection/>
    </xf>
    <xf numFmtId="3" fontId="12" fillId="16" borderId="14" xfId="64" applyNumberFormat="1" applyFont="1" applyFill="1" applyBorder="1" applyAlignment="1">
      <alignment/>
      <protection/>
    </xf>
    <xf numFmtId="3" fontId="2" fillId="16" borderId="11" xfId="64" applyNumberFormat="1" applyFont="1" applyFill="1" applyBorder="1" applyAlignment="1">
      <alignment/>
      <protection/>
    </xf>
    <xf numFmtId="3" fontId="1" fillId="16" borderId="22" xfId="64" applyNumberFormat="1" applyFont="1" applyFill="1" applyBorder="1" applyAlignment="1">
      <alignment/>
      <protection/>
    </xf>
    <xf numFmtId="3" fontId="2" fillId="16" borderId="10" xfId="68" applyNumberFormat="1" applyFont="1" applyFill="1" applyBorder="1" applyAlignment="1">
      <alignment horizontal="right"/>
      <protection/>
    </xf>
    <xf numFmtId="3" fontId="2" fillId="16" borderId="15" xfId="68" applyNumberFormat="1" applyFont="1" applyFill="1" applyBorder="1" applyAlignment="1">
      <alignment horizontal="right"/>
      <protection/>
    </xf>
    <xf numFmtId="0" fontId="4" fillId="0" borderId="21" xfId="0" applyFont="1" applyFill="1" applyBorder="1" applyAlignment="1">
      <alignment/>
    </xf>
    <xf numFmtId="3" fontId="1" fillId="16" borderId="11" xfId="0" applyNumberFormat="1" applyFont="1" applyFill="1" applyBorder="1" applyAlignment="1">
      <alignment/>
    </xf>
    <xf numFmtId="3" fontId="1" fillId="16" borderId="15" xfId="64" applyNumberFormat="1" applyFont="1" applyFill="1" applyBorder="1" applyAlignment="1">
      <alignment/>
      <protection/>
    </xf>
    <xf numFmtId="0" fontId="40" fillId="0" borderId="40" xfId="66" applyFont="1" applyBorder="1" applyAlignment="1">
      <alignment/>
      <protection/>
    </xf>
    <xf numFmtId="3" fontId="40" fillId="0" borderId="40" xfId="66" applyNumberFormat="1" applyFont="1" applyBorder="1">
      <alignment/>
      <protection/>
    </xf>
    <xf numFmtId="0" fontId="2" fillId="0" borderId="0" xfId="64" applyFont="1" applyFill="1" applyAlignment="1">
      <alignment/>
      <protection/>
    </xf>
    <xf numFmtId="3" fontId="8" fillId="0" borderId="21" xfId="82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/>
    </xf>
    <xf numFmtId="3" fontId="2" fillId="0" borderId="21" xfId="82" applyNumberFormat="1" applyFont="1" applyFill="1" applyBorder="1" applyAlignment="1">
      <alignment horizontal="right"/>
    </xf>
    <xf numFmtId="0" fontId="8" fillId="0" borderId="10" xfId="64" applyFont="1" applyBorder="1" applyAlignment="1">
      <alignment/>
      <protection/>
    </xf>
    <xf numFmtId="0" fontId="44" fillId="0" borderId="10" xfId="64" applyFont="1" applyBorder="1" applyAlignment="1">
      <alignment/>
      <protection/>
    </xf>
    <xf numFmtId="0" fontId="44" fillId="0" borderId="11" xfId="64" applyFont="1" applyBorder="1" applyAlignment="1">
      <alignment/>
      <protection/>
    </xf>
    <xf numFmtId="3" fontId="44" fillId="0" borderId="21" xfId="82" applyNumberFormat="1" applyFont="1" applyFill="1" applyBorder="1" applyAlignment="1">
      <alignment horizontal="right"/>
    </xf>
    <xf numFmtId="3" fontId="43" fillId="0" borderId="11" xfId="70" applyNumberFormat="1" applyFont="1" applyBorder="1">
      <alignment/>
      <protection/>
    </xf>
    <xf numFmtId="9" fontId="2" fillId="0" borderId="11" xfId="0" applyNumberFormat="1" applyFont="1" applyFill="1" applyBorder="1" applyAlignment="1">
      <alignment horizontal="right" vertical="center"/>
    </xf>
    <xf numFmtId="9" fontId="1" fillId="0" borderId="22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right" vertical="center"/>
    </xf>
    <xf numFmtId="9" fontId="2" fillId="0" borderId="22" xfId="0" applyNumberFormat="1" applyFont="1" applyFill="1" applyBorder="1" applyAlignment="1">
      <alignment horizontal="right" vertical="center"/>
    </xf>
    <xf numFmtId="9" fontId="2" fillId="0" borderId="12" xfId="0" applyNumberFormat="1" applyFont="1" applyFill="1" applyBorder="1" applyAlignment="1">
      <alignment horizontal="right" vertical="center"/>
    </xf>
    <xf numFmtId="9" fontId="2" fillId="0" borderId="15" xfId="0" applyNumberFormat="1" applyFont="1" applyFill="1" applyBorder="1" applyAlignment="1">
      <alignment horizontal="right" vertical="center"/>
    </xf>
    <xf numFmtId="9" fontId="1" fillId="0" borderId="15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9" fontId="1" fillId="0" borderId="12" xfId="0" applyNumberFormat="1" applyFont="1" applyFill="1" applyBorder="1" applyAlignment="1">
      <alignment horizontal="right"/>
    </xf>
    <xf numFmtId="9" fontId="1" fillId="0" borderId="10" xfId="0" applyNumberFormat="1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9" fontId="8" fillId="0" borderId="12" xfId="82" applyNumberFormat="1" applyFont="1" applyFill="1" applyBorder="1" applyAlignment="1">
      <alignment horizontal="right"/>
    </xf>
    <xf numFmtId="9" fontId="10" fillId="0" borderId="12" xfId="82" applyNumberFormat="1" applyFont="1" applyFill="1" applyBorder="1" applyAlignment="1">
      <alignment horizontal="right"/>
    </xf>
    <xf numFmtId="9" fontId="10" fillId="0" borderId="10" xfId="82" applyNumberFormat="1" applyFont="1" applyFill="1" applyBorder="1" applyAlignment="1">
      <alignment horizontal="right"/>
    </xf>
    <xf numFmtId="9" fontId="1" fillId="0" borderId="15" xfId="0" applyNumberFormat="1" applyFont="1" applyFill="1" applyBorder="1" applyAlignment="1">
      <alignment horizontal="right" vertical="center"/>
    </xf>
    <xf numFmtId="9" fontId="2" fillId="0" borderId="12" xfId="64" applyNumberFormat="1" applyFont="1" applyBorder="1" applyAlignment="1">
      <alignment/>
      <protection/>
    </xf>
    <xf numFmtId="9" fontId="1" fillId="0" borderId="11" xfId="64" applyNumberFormat="1" applyFont="1" applyBorder="1" applyAlignment="1">
      <alignment/>
      <protection/>
    </xf>
    <xf numFmtId="9" fontId="2" fillId="0" borderId="22" xfId="64" applyNumberFormat="1" applyFont="1" applyBorder="1" applyAlignment="1">
      <alignment/>
      <protection/>
    </xf>
    <xf numFmtId="9" fontId="1" fillId="0" borderId="14" xfId="64" applyNumberFormat="1" applyFont="1" applyBorder="1" applyAlignment="1">
      <alignment/>
      <protection/>
    </xf>
    <xf numFmtId="9" fontId="1" fillId="0" borderId="22" xfId="64" applyNumberFormat="1" applyFont="1" applyBorder="1" applyAlignment="1">
      <alignment/>
      <protection/>
    </xf>
    <xf numFmtId="9" fontId="1" fillId="0" borderId="14" xfId="64" applyNumberFormat="1" applyFont="1" applyBorder="1" applyAlignment="1">
      <alignment horizontal="right" vertical="center"/>
      <protection/>
    </xf>
    <xf numFmtId="9" fontId="1" fillId="0" borderId="15" xfId="64" applyNumberFormat="1" applyFont="1" applyBorder="1" applyAlignment="1">
      <alignment/>
      <protection/>
    </xf>
    <xf numFmtId="9" fontId="2" fillId="0" borderId="11" xfId="64" applyNumberFormat="1" applyFont="1" applyBorder="1" applyAlignment="1">
      <alignment/>
      <protection/>
    </xf>
    <xf numFmtId="9" fontId="2" fillId="0" borderId="14" xfId="64" applyNumberFormat="1" applyFont="1" applyBorder="1" applyAlignment="1">
      <alignment/>
      <protection/>
    </xf>
    <xf numFmtId="9" fontId="1" fillId="0" borderId="38" xfId="64" applyNumberFormat="1" applyFont="1" applyBorder="1" applyAlignment="1">
      <alignment/>
      <protection/>
    </xf>
    <xf numFmtId="9" fontId="1" fillId="0" borderId="30" xfId="64" applyNumberFormat="1" applyFont="1" applyBorder="1" applyAlignment="1">
      <alignment/>
      <protection/>
    </xf>
    <xf numFmtId="9" fontId="2" fillId="0" borderId="12" xfId="0" applyNumberFormat="1" applyFont="1" applyBorder="1" applyAlignment="1">
      <alignment/>
    </xf>
    <xf numFmtId="9" fontId="4" fillId="0" borderId="12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9" fontId="4" fillId="0" borderId="22" xfId="0" applyNumberFormat="1" applyFont="1" applyBorder="1" applyAlignment="1">
      <alignment/>
    </xf>
    <xf numFmtId="9" fontId="2" fillId="0" borderId="22" xfId="0" applyNumberFormat="1" applyFont="1" applyBorder="1" applyAlignment="1">
      <alignment/>
    </xf>
    <xf numFmtId="9" fontId="1" fillId="0" borderId="22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9" fontId="2" fillId="0" borderId="15" xfId="68" applyNumberFormat="1" applyFont="1" applyFill="1" applyBorder="1">
      <alignment/>
      <protection/>
    </xf>
    <xf numFmtId="9" fontId="2" fillId="0" borderId="14" xfId="68" applyNumberFormat="1" applyFont="1" applyFill="1" applyBorder="1">
      <alignment/>
      <protection/>
    </xf>
    <xf numFmtId="9" fontId="1" fillId="0" borderId="14" xfId="68" applyNumberFormat="1" applyFont="1" applyFill="1" applyBorder="1">
      <alignment/>
      <protection/>
    </xf>
    <xf numFmtId="9" fontId="1" fillId="0" borderId="14" xfId="68" applyNumberFormat="1" applyFont="1" applyFill="1" applyBorder="1" applyAlignment="1">
      <alignment vertical="center"/>
      <protection/>
    </xf>
    <xf numFmtId="9" fontId="1" fillId="0" borderId="15" xfId="68" applyNumberFormat="1" applyFont="1" applyFill="1" applyBorder="1">
      <alignment/>
      <protection/>
    </xf>
    <xf numFmtId="9" fontId="1" fillId="0" borderId="10" xfId="68" applyNumberFormat="1" applyFont="1" applyFill="1" applyBorder="1">
      <alignment/>
      <protection/>
    </xf>
    <xf numFmtId="9" fontId="2" fillId="0" borderId="12" xfId="0" applyNumberFormat="1" applyFont="1" applyFill="1" applyBorder="1" applyAlignment="1">
      <alignment/>
    </xf>
    <xf numFmtId="9" fontId="1" fillId="0" borderId="11" xfId="0" applyNumberFormat="1" applyFont="1" applyFill="1" applyBorder="1" applyAlignment="1">
      <alignment/>
    </xf>
    <xf numFmtId="9" fontId="1" fillId="0" borderId="22" xfId="0" applyNumberFormat="1" applyFont="1" applyFill="1" applyBorder="1" applyAlignment="1">
      <alignment/>
    </xf>
    <xf numFmtId="9" fontId="1" fillId="0" borderId="14" xfId="0" applyNumberFormat="1" applyFont="1" applyFill="1" applyBorder="1" applyAlignment="1">
      <alignment/>
    </xf>
    <xf numFmtId="9" fontId="10" fillId="0" borderId="15" xfId="73" applyNumberFormat="1" applyFont="1" applyFill="1" applyBorder="1">
      <alignment/>
      <protection/>
    </xf>
    <xf numFmtId="9" fontId="8" fillId="0" borderId="14" xfId="73" applyNumberFormat="1" applyFont="1" applyFill="1" applyBorder="1">
      <alignment/>
      <protection/>
    </xf>
    <xf numFmtId="9" fontId="10" fillId="0" borderId="14" xfId="73" applyNumberFormat="1" applyFont="1" applyFill="1" applyBorder="1">
      <alignment/>
      <protection/>
    </xf>
    <xf numFmtId="9" fontId="10" fillId="0" borderId="10" xfId="73" applyNumberFormat="1" applyFont="1" applyFill="1" applyBorder="1">
      <alignment/>
      <protection/>
    </xf>
    <xf numFmtId="3" fontId="1" fillId="0" borderId="10" xfId="68" applyNumberFormat="1" applyFont="1" applyFill="1" applyBorder="1" applyAlignment="1">
      <alignment/>
      <protection/>
    </xf>
    <xf numFmtId="3" fontId="2" fillId="0" borderId="10" xfId="68" applyNumberFormat="1" applyFont="1" applyFill="1" applyBorder="1" applyAlignment="1">
      <alignment/>
      <protection/>
    </xf>
    <xf numFmtId="0" fontId="1" fillId="0" borderId="33" xfId="68" applyFont="1" applyFill="1" applyBorder="1">
      <alignment/>
      <protection/>
    </xf>
    <xf numFmtId="3" fontId="2" fillId="0" borderId="15" xfId="64" applyNumberFormat="1" applyFont="1" applyBorder="1" applyAlignment="1">
      <alignment/>
      <protection/>
    </xf>
    <xf numFmtId="9" fontId="2" fillId="0" borderId="15" xfId="64" applyNumberFormat="1" applyFont="1" applyBorder="1" applyAlignment="1">
      <alignment/>
      <protection/>
    </xf>
    <xf numFmtId="0" fontId="0" fillId="0" borderId="15" xfId="64" applyFont="1" applyBorder="1" applyAlignment="1">
      <alignment/>
      <protection/>
    </xf>
    <xf numFmtId="3" fontId="2" fillId="0" borderId="33" xfId="64" applyNumberFormat="1" applyFont="1" applyBorder="1" applyAlignment="1">
      <alignment/>
      <protection/>
    </xf>
    <xf numFmtId="9" fontId="1" fillId="0" borderId="18" xfId="64" applyNumberFormat="1" applyFont="1" applyBorder="1" applyAlignment="1">
      <alignment/>
      <protection/>
    </xf>
    <xf numFmtId="3" fontId="1" fillId="0" borderId="34" xfId="64" applyNumberFormat="1" applyFont="1" applyBorder="1" applyAlignment="1">
      <alignment/>
      <protection/>
    </xf>
    <xf numFmtId="0" fontId="8" fillId="0" borderId="18" xfId="64" applyFont="1" applyBorder="1" applyAlignment="1">
      <alignment/>
      <protection/>
    </xf>
    <xf numFmtId="3" fontId="1" fillId="0" borderId="10" xfId="68" applyNumberFormat="1" applyFont="1" applyFill="1" applyBorder="1" applyAlignment="1">
      <alignment horizontal="right"/>
      <protection/>
    </xf>
    <xf numFmtId="3" fontId="2" fillId="0" borderId="34" xfId="64" applyNumberFormat="1" applyFont="1" applyBorder="1" applyAlignment="1">
      <alignment/>
      <protection/>
    </xf>
    <xf numFmtId="9" fontId="1" fillId="0" borderId="14" xfId="0" applyNumberFormat="1" applyFont="1" applyBorder="1" applyAlignment="1">
      <alignment vertical="center"/>
    </xf>
    <xf numFmtId="3" fontId="38" fillId="0" borderId="27" xfId="63" applyNumberFormat="1" applyFont="1" applyBorder="1">
      <alignment/>
      <protection/>
    </xf>
    <xf numFmtId="0" fontId="40" fillId="0" borderId="18" xfId="64" applyFont="1" applyBorder="1" applyAlignment="1">
      <alignment/>
      <protection/>
    </xf>
    <xf numFmtId="3" fontId="37" fillId="0" borderId="18" xfId="63" applyNumberFormat="1" applyFont="1" applyBorder="1">
      <alignment/>
      <protection/>
    </xf>
    <xf numFmtId="0" fontId="38" fillId="0" borderId="27" xfId="64" applyFont="1" applyBorder="1" applyAlignment="1">
      <alignment/>
      <protection/>
    </xf>
    <xf numFmtId="0" fontId="38" fillId="0" borderId="12" xfId="63" applyFont="1" applyBorder="1">
      <alignment/>
      <protection/>
    </xf>
    <xf numFmtId="0" fontId="4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36" fillId="0" borderId="12" xfId="0" applyFont="1" applyFill="1" applyBorder="1" applyAlignment="1">
      <alignment/>
    </xf>
    <xf numFmtId="3" fontId="1" fillId="18" borderId="11" xfId="0" applyNumberFormat="1" applyFont="1" applyFill="1" applyBorder="1" applyAlignment="1">
      <alignment/>
    </xf>
    <xf numFmtId="3" fontId="1" fillId="18" borderId="12" xfId="0" applyNumberFormat="1" applyFont="1" applyFill="1" applyBorder="1" applyAlignment="1">
      <alignment/>
    </xf>
    <xf numFmtId="3" fontId="1" fillId="18" borderId="12" xfId="0" applyNumberFormat="1" applyFont="1" applyFill="1" applyBorder="1" applyAlignment="1">
      <alignment/>
    </xf>
    <xf numFmtId="3" fontId="2" fillId="18" borderId="11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/>
    </xf>
    <xf numFmtId="3" fontId="2" fillId="18" borderId="11" xfId="0" applyNumberFormat="1" applyFont="1" applyFill="1" applyBorder="1" applyAlignment="1">
      <alignment/>
    </xf>
    <xf numFmtId="3" fontId="1" fillId="18" borderId="29" xfId="73" applyNumberFormat="1" applyFont="1" applyFill="1" applyBorder="1" applyAlignment="1">
      <alignment horizontal="right"/>
      <protection/>
    </xf>
    <xf numFmtId="3" fontId="8" fillId="18" borderId="11" xfId="0" applyNumberFormat="1" applyFont="1" applyFill="1" applyBorder="1" applyAlignment="1">
      <alignment horizontal="right"/>
    </xf>
    <xf numFmtId="3" fontId="10" fillId="18" borderId="11" xfId="0" applyNumberFormat="1" applyFont="1" applyFill="1" applyBorder="1" applyAlignment="1">
      <alignment horizontal="right"/>
    </xf>
    <xf numFmtId="3" fontId="10" fillId="18" borderId="22" xfId="0" applyNumberFormat="1" applyFont="1" applyFill="1" applyBorder="1" applyAlignment="1">
      <alignment horizontal="right"/>
    </xf>
    <xf numFmtId="3" fontId="10" fillId="18" borderId="34" xfId="0" applyNumberFormat="1" applyFont="1" applyFill="1" applyBorder="1" applyAlignment="1">
      <alignment horizontal="right"/>
    </xf>
    <xf numFmtId="3" fontId="8" fillId="18" borderId="10" xfId="0" applyNumberFormat="1" applyFont="1" applyFill="1" applyBorder="1" applyAlignment="1">
      <alignment horizontal="right"/>
    </xf>
    <xf numFmtId="3" fontId="10" fillId="18" borderId="14" xfId="0" applyNumberFormat="1" applyFont="1" applyFill="1" applyBorder="1" applyAlignment="1">
      <alignment horizontal="right"/>
    </xf>
    <xf numFmtId="3" fontId="1" fillId="18" borderId="11" xfId="0" applyNumberFormat="1" applyFont="1" applyFill="1" applyBorder="1" applyAlignment="1">
      <alignment horizontal="right"/>
    </xf>
    <xf numFmtId="3" fontId="2" fillId="18" borderId="11" xfId="0" applyNumberFormat="1" applyFont="1" applyFill="1" applyBorder="1" applyAlignment="1">
      <alignment horizontal="right"/>
    </xf>
    <xf numFmtId="3" fontId="2" fillId="18" borderId="10" xfId="0" applyNumberFormat="1" applyFont="1" applyFill="1" applyBorder="1" applyAlignment="1">
      <alignment horizontal="right"/>
    </xf>
    <xf numFmtId="3" fontId="1" fillId="18" borderId="14" xfId="0" applyNumberFormat="1" applyFont="1" applyFill="1" applyBorder="1" applyAlignment="1">
      <alignment horizontal="right"/>
    </xf>
    <xf numFmtId="3" fontId="2" fillId="18" borderId="12" xfId="0" applyNumberFormat="1" applyFont="1" applyFill="1" applyBorder="1" applyAlignment="1">
      <alignment horizontal="right"/>
    </xf>
    <xf numFmtId="3" fontId="2" fillId="18" borderId="11" xfId="0" applyNumberFormat="1" applyFont="1" applyFill="1" applyBorder="1" applyAlignment="1">
      <alignment horizontal="right"/>
    </xf>
    <xf numFmtId="3" fontId="1" fillId="18" borderId="22" xfId="0" applyNumberFormat="1" applyFont="1" applyFill="1" applyBorder="1" applyAlignment="1">
      <alignment horizontal="right"/>
    </xf>
    <xf numFmtId="3" fontId="2" fillId="18" borderId="22" xfId="0" applyNumberFormat="1" applyFont="1" applyFill="1" applyBorder="1" applyAlignment="1">
      <alignment horizontal="right"/>
    </xf>
    <xf numFmtId="3" fontId="2" fillId="18" borderId="22" xfId="0" applyNumberFormat="1" applyFont="1" applyFill="1" applyBorder="1" applyAlignment="1">
      <alignment horizontal="right"/>
    </xf>
    <xf numFmtId="3" fontId="2" fillId="18" borderId="10" xfId="0" applyNumberFormat="1" applyFont="1" applyFill="1" applyBorder="1" applyAlignment="1">
      <alignment horizontal="right"/>
    </xf>
    <xf numFmtId="3" fontId="2" fillId="18" borderId="15" xfId="0" applyNumberFormat="1" applyFont="1" applyFill="1" applyBorder="1" applyAlignment="1">
      <alignment horizontal="right"/>
    </xf>
    <xf numFmtId="3" fontId="1" fillId="18" borderId="18" xfId="0" applyNumberFormat="1" applyFont="1" applyFill="1" applyBorder="1" applyAlignment="1">
      <alignment horizontal="right"/>
    </xf>
    <xf numFmtId="3" fontId="8" fillId="18" borderId="22" xfId="0" applyNumberFormat="1" applyFont="1" applyFill="1" applyBorder="1" applyAlignment="1">
      <alignment horizontal="right"/>
    </xf>
    <xf numFmtId="3" fontId="2" fillId="18" borderId="13" xfId="0" applyNumberFormat="1" applyFont="1" applyFill="1" applyBorder="1" applyAlignment="1">
      <alignment horizontal="right"/>
    </xf>
    <xf numFmtId="3" fontId="1" fillId="18" borderId="13" xfId="0" applyNumberFormat="1" applyFont="1" applyFill="1" applyBorder="1" applyAlignment="1">
      <alignment horizontal="right"/>
    </xf>
    <xf numFmtId="3" fontId="1" fillId="18" borderId="15" xfId="0" applyNumberFormat="1" applyFont="1" applyFill="1" applyBorder="1" applyAlignment="1">
      <alignment horizontal="right"/>
    </xf>
    <xf numFmtId="3" fontId="2" fillId="18" borderId="13" xfId="0" applyNumberFormat="1" applyFont="1" applyFill="1" applyBorder="1" applyAlignment="1">
      <alignment horizontal="right"/>
    </xf>
    <xf numFmtId="3" fontId="10" fillId="18" borderId="13" xfId="0" applyNumberFormat="1" applyFont="1" applyFill="1" applyBorder="1" applyAlignment="1">
      <alignment horizontal="right"/>
    </xf>
    <xf numFmtId="3" fontId="1" fillId="18" borderId="15" xfId="0" applyNumberFormat="1" applyFont="1" applyFill="1" applyBorder="1" applyAlignment="1">
      <alignment horizontal="right"/>
    </xf>
    <xf numFmtId="3" fontId="1" fillId="18" borderId="14" xfId="0" applyNumberFormat="1" applyFont="1" applyFill="1" applyBorder="1" applyAlignment="1">
      <alignment horizontal="right" vertical="center"/>
    </xf>
    <xf numFmtId="3" fontId="4" fillId="18" borderId="11" xfId="0" applyNumberFormat="1" applyFont="1" applyFill="1" applyBorder="1" applyAlignment="1">
      <alignment/>
    </xf>
    <xf numFmtId="3" fontId="0" fillId="18" borderId="12" xfId="0" applyNumberForma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10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/>
    </xf>
    <xf numFmtId="3" fontId="1" fillId="18" borderId="13" xfId="0" applyNumberFormat="1" applyFont="1" applyFill="1" applyBorder="1" applyAlignment="1">
      <alignment/>
    </xf>
    <xf numFmtId="3" fontId="4" fillId="18" borderId="12" xfId="0" applyNumberFormat="1" applyFont="1" applyFill="1" applyBorder="1" applyAlignment="1">
      <alignment/>
    </xf>
    <xf numFmtId="3" fontId="1" fillId="18" borderId="13" xfId="0" applyNumberFormat="1" applyFont="1" applyFill="1" applyBorder="1" applyAlignment="1">
      <alignment/>
    </xf>
    <xf numFmtId="3" fontId="5" fillId="18" borderId="12" xfId="0" applyNumberFormat="1" applyFont="1" applyFill="1" applyBorder="1" applyAlignment="1">
      <alignment/>
    </xf>
    <xf numFmtId="3" fontId="2" fillId="18" borderId="13" xfId="0" applyNumberFormat="1" applyFont="1" applyFill="1" applyBorder="1" applyAlignment="1">
      <alignment/>
    </xf>
    <xf numFmtId="3" fontId="4" fillId="18" borderId="22" xfId="0" applyNumberFormat="1" applyFont="1" applyFill="1" applyBorder="1" applyAlignment="1">
      <alignment/>
    </xf>
    <xf numFmtId="3" fontId="3" fillId="18" borderId="15" xfId="0" applyNumberFormat="1" applyFont="1" applyFill="1" applyBorder="1" applyAlignment="1">
      <alignment vertical="center"/>
    </xf>
    <xf numFmtId="3" fontId="1" fillId="18" borderId="14" xfId="0" applyNumberFormat="1" applyFont="1" applyFill="1" applyBorder="1" applyAlignment="1">
      <alignment vertical="center"/>
    </xf>
    <xf numFmtId="3" fontId="2" fillId="18" borderId="22" xfId="0" applyNumberFormat="1" applyFont="1" applyFill="1" applyBorder="1" applyAlignment="1">
      <alignment/>
    </xf>
    <xf numFmtId="3" fontId="3" fillId="18" borderId="14" xfId="0" applyNumberFormat="1" applyFont="1" applyFill="1" applyBorder="1" applyAlignment="1">
      <alignment vertical="center"/>
    </xf>
    <xf numFmtId="3" fontId="1" fillId="18" borderId="14" xfId="0" applyNumberFormat="1" applyFont="1" applyFill="1" applyBorder="1" applyAlignment="1">
      <alignment/>
    </xf>
    <xf numFmtId="3" fontId="1" fillId="18" borderId="11" xfId="0" applyNumberFormat="1" applyFont="1" applyFill="1" applyBorder="1" applyAlignment="1">
      <alignment/>
    </xf>
    <xf numFmtId="3" fontId="3" fillId="18" borderId="11" xfId="0" applyNumberFormat="1" applyFont="1" applyFill="1" applyBorder="1" applyAlignment="1">
      <alignment/>
    </xf>
    <xf numFmtId="3" fontId="1" fillId="18" borderId="22" xfId="0" applyNumberFormat="1" applyFont="1" applyFill="1" applyBorder="1" applyAlignment="1">
      <alignment/>
    </xf>
    <xf numFmtId="3" fontId="5" fillId="18" borderId="15" xfId="0" applyNumberFormat="1" applyFont="1" applyFill="1" applyBorder="1" applyAlignment="1">
      <alignment/>
    </xf>
    <xf numFmtId="3" fontId="5" fillId="18" borderId="10" xfId="0" applyNumberFormat="1" applyFont="1" applyFill="1" applyBorder="1" applyAlignment="1">
      <alignment/>
    </xf>
    <xf numFmtId="3" fontId="3" fillId="18" borderId="12" xfId="0" applyNumberFormat="1" applyFont="1" applyFill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1" fillId="18" borderId="15" xfId="0" applyNumberFormat="1" applyFont="1" applyFill="1" applyBorder="1" applyAlignment="1">
      <alignment vertical="center"/>
    </xf>
    <xf numFmtId="3" fontId="10" fillId="18" borderId="15" xfId="0" applyNumberFormat="1" applyFont="1" applyFill="1" applyBorder="1" applyAlignment="1">
      <alignment horizontal="right"/>
    </xf>
    <xf numFmtId="3" fontId="2" fillId="0" borderId="33" xfId="0" applyNumberFormat="1" applyFont="1" applyFill="1" applyBorder="1" applyAlignment="1">
      <alignment/>
    </xf>
    <xf numFmtId="49" fontId="1" fillId="0" borderId="13" xfId="64" applyNumberFormat="1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14" fillId="0" borderId="13" xfId="63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/>
    </xf>
    <xf numFmtId="0" fontId="14" fillId="0" borderId="0" xfId="63" applyFont="1" applyBorder="1" applyAlignment="1">
      <alignment horizontal="center" vertical="center"/>
      <protection/>
    </xf>
    <xf numFmtId="0" fontId="1" fillId="0" borderId="0" xfId="64" applyFont="1" applyBorder="1" applyAlignment="1">
      <alignment horizontal="center"/>
      <protection/>
    </xf>
    <xf numFmtId="0" fontId="0" fillId="0" borderId="0" xfId="64" applyAlignment="1">
      <alignment/>
      <protection/>
    </xf>
    <xf numFmtId="0" fontId="0" fillId="0" borderId="0" xfId="0" applyAlignment="1">
      <alignment/>
    </xf>
    <xf numFmtId="0" fontId="1" fillId="0" borderId="13" xfId="64" applyFont="1" applyBorder="1" applyAlignment="1">
      <alignment horizontal="center" vertical="center" wrapText="1"/>
      <protection/>
    </xf>
    <xf numFmtId="0" fontId="1" fillId="0" borderId="11" xfId="64" applyFont="1" applyBorder="1" applyAlignment="1">
      <alignment horizontal="center" vertical="center" wrapText="1"/>
      <protection/>
    </xf>
    <xf numFmtId="0" fontId="1" fillId="0" borderId="13" xfId="64" applyFont="1" applyBorder="1" applyAlignment="1">
      <alignment horizontal="center" vertical="center"/>
      <protection/>
    </xf>
    <xf numFmtId="0" fontId="0" fillId="0" borderId="11" xfId="64" applyBorder="1" applyAlignment="1">
      <alignment horizontal="center" vertical="center"/>
      <protection/>
    </xf>
    <xf numFmtId="3" fontId="1" fillId="0" borderId="13" xfId="64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64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2" fontId="1" fillId="0" borderId="0" xfId="68" applyNumberFormat="1" applyFont="1" applyBorder="1" applyAlignment="1">
      <alignment horizontal="center"/>
      <protection/>
    </xf>
    <xf numFmtId="2" fontId="0" fillId="0" borderId="0" xfId="68" applyNumberFormat="1" applyAlignment="1">
      <alignment/>
      <protection/>
    </xf>
    <xf numFmtId="0" fontId="0" fillId="0" borderId="0" xfId="68" applyAlignment="1">
      <alignment/>
      <protection/>
    </xf>
    <xf numFmtId="49" fontId="1" fillId="0" borderId="13" xfId="64" applyNumberFormat="1" applyFont="1" applyFill="1" applyBorder="1" applyAlignment="1">
      <alignment horizontal="center" vertical="center" wrapText="1"/>
      <protection/>
    </xf>
    <xf numFmtId="0" fontId="0" fillId="0" borderId="10" xfId="64" applyFill="1" applyBorder="1" applyAlignment="1">
      <alignment horizontal="center" vertical="center" wrapText="1"/>
      <protection/>
    </xf>
    <xf numFmtId="0" fontId="0" fillId="0" borderId="15" xfId="68" applyFill="1" applyBorder="1" applyAlignment="1">
      <alignment horizontal="center"/>
      <protection/>
    </xf>
    <xf numFmtId="0" fontId="3" fillId="0" borderId="13" xfId="68" applyFont="1" applyFill="1" applyBorder="1" applyAlignment="1">
      <alignment horizontal="center" vertical="center" wrapText="1"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3" fillId="0" borderId="15" xfId="68" applyFont="1" applyFill="1" applyBorder="1" applyAlignment="1">
      <alignment horizontal="center" vertical="center" wrapText="1"/>
      <protection/>
    </xf>
    <xf numFmtId="0" fontId="1" fillId="0" borderId="0" xfId="68" applyFont="1" applyBorder="1" applyAlignment="1">
      <alignment horizontal="center"/>
      <protection/>
    </xf>
    <xf numFmtId="0" fontId="1" fillId="0" borderId="13" xfId="68" applyFont="1" applyFill="1" applyBorder="1" applyAlignment="1">
      <alignment horizontal="center" vertical="center"/>
      <protection/>
    </xf>
    <xf numFmtId="0" fontId="11" fillId="0" borderId="10" xfId="58" applyFill="1" applyBorder="1" applyAlignment="1">
      <alignment horizontal="center" vertical="center"/>
      <protection/>
    </xf>
    <xf numFmtId="0" fontId="11" fillId="0" borderId="15" xfId="58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14" fillId="0" borderId="10" xfId="7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0" xfId="73" applyFont="1" applyFill="1" applyAlignment="1">
      <alignment horizontal="center" vertical="center"/>
      <protection/>
    </xf>
    <xf numFmtId="0" fontId="15" fillId="0" borderId="0" xfId="73" applyFont="1" applyFill="1" applyAlignment="1">
      <alignment horizontal="center" vertical="center"/>
      <protection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64" applyNumberFormat="1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1" fillId="0" borderId="15" xfId="6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0" fillId="0" borderId="13" xfId="64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14" fillId="0" borderId="0" xfId="66" applyFont="1" applyAlignment="1">
      <alignment horizontal="center"/>
      <protection/>
    </xf>
    <xf numFmtId="0" fontId="14" fillId="0" borderId="0" xfId="66" applyFont="1" applyAlignment="1">
      <alignment horizontal="center"/>
      <protection/>
    </xf>
    <xf numFmtId="0" fontId="14" fillId="0" borderId="0" xfId="66" applyFont="1" applyAlignment="1">
      <alignment/>
      <protection/>
    </xf>
    <xf numFmtId="0" fontId="3" fillId="0" borderId="0" xfId="0" applyFont="1" applyAlignment="1">
      <alignment/>
    </xf>
    <xf numFmtId="0" fontId="34" fillId="0" borderId="10" xfId="66" applyFont="1" applyBorder="1" applyAlignment="1">
      <alignment vertical="center" wrapText="1"/>
      <protection/>
    </xf>
    <xf numFmtId="0" fontId="40" fillId="0" borderId="27" xfId="66" applyFont="1" applyBorder="1" applyAlignment="1">
      <alignment vertical="center" wrapText="1"/>
      <protection/>
    </xf>
    <xf numFmtId="0" fontId="34" fillId="0" borderId="0" xfId="66" applyFont="1" applyBorder="1" applyAlignment="1">
      <alignment vertical="center" wrapText="1"/>
      <protection/>
    </xf>
    <xf numFmtId="0" fontId="40" fillId="0" borderId="0" xfId="66" applyFont="1" applyBorder="1" applyAlignment="1">
      <alignment vertical="center" wrapText="1"/>
      <protection/>
    </xf>
    <xf numFmtId="0" fontId="40" fillId="0" borderId="10" xfId="66" applyFont="1" applyBorder="1" applyAlignment="1">
      <alignment vertical="center"/>
      <protection/>
    </xf>
    <xf numFmtId="0" fontId="34" fillId="0" borderId="24" xfId="66" applyFont="1" applyBorder="1" applyAlignment="1">
      <alignment/>
      <protection/>
    </xf>
    <xf numFmtId="0" fontId="0" fillId="0" borderId="42" xfId="0" applyBorder="1" applyAlignment="1">
      <alignment/>
    </xf>
    <xf numFmtId="0" fontId="40" fillId="0" borderId="24" xfId="66" applyFont="1" applyBorder="1" applyAlignment="1">
      <alignment/>
      <protection/>
    </xf>
    <xf numFmtId="0" fontId="40" fillId="0" borderId="42" xfId="66" applyFont="1" applyBorder="1" applyAlignment="1">
      <alignment/>
      <protection/>
    </xf>
    <xf numFmtId="0" fontId="40" fillId="0" borderId="13" xfId="66" applyFont="1" applyBorder="1" applyAlignment="1">
      <alignment vertical="center"/>
      <protection/>
    </xf>
    <xf numFmtId="0" fontId="40" fillId="0" borderId="11" xfId="66" applyFont="1" applyBorder="1" applyAlignment="1">
      <alignment vertical="center"/>
      <protection/>
    </xf>
    <xf numFmtId="0" fontId="34" fillId="0" borderId="19" xfId="66" applyFont="1" applyBorder="1" applyAlignment="1">
      <alignment/>
      <protection/>
    </xf>
    <xf numFmtId="0" fontId="0" fillId="0" borderId="44" xfId="0" applyBorder="1" applyAlignment="1">
      <alignment/>
    </xf>
    <xf numFmtId="0" fontId="34" fillId="0" borderId="13" xfId="66" applyFont="1" applyBorder="1" applyAlignment="1">
      <alignment vertical="center" wrapText="1"/>
      <protection/>
    </xf>
    <xf numFmtId="0" fontId="50" fillId="0" borderId="43" xfId="70" applyFont="1" applyBorder="1" applyAlignment="1">
      <alignment horizontal="center" vertical="center" wrapText="1"/>
      <protection/>
    </xf>
    <xf numFmtId="0" fontId="50" fillId="0" borderId="50" xfId="70" applyFont="1" applyBorder="1" applyAlignment="1">
      <alignment horizontal="center" vertical="center" wrapText="1"/>
      <protection/>
    </xf>
    <xf numFmtId="0" fontId="50" fillId="0" borderId="16" xfId="70" applyFont="1" applyBorder="1" applyAlignment="1">
      <alignment horizontal="center" vertical="center" wrapText="1"/>
      <protection/>
    </xf>
    <xf numFmtId="0" fontId="50" fillId="0" borderId="21" xfId="70" applyFont="1" applyBorder="1" applyAlignment="1">
      <alignment horizontal="center" vertical="center" wrapText="1"/>
      <protection/>
    </xf>
    <xf numFmtId="0" fontId="11" fillId="0" borderId="16" xfId="70" applyBorder="1" applyAlignment="1">
      <alignment horizontal="center" vertical="center" wrapText="1"/>
      <protection/>
    </xf>
    <xf numFmtId="0" fontId="11" fillId="0" borderId="21" xfId="70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0" fillId="0" borderId="10" xfId="70" applyFont="1" applyBorder="1" applyAlignment="1">
      <alignment horizontal="center" vertical="center"/>
      <protection/>
    </xf>
    <xf numFmtId="0" fontId="50" fillId="0" borderId="13" xfId="70" applyFont="1" applyBorder="1" applyAlignment="1">
      <alignment horizontal="center" vertical="center"/>
      <protection/>
    </xf>
    <xf numFmtId="0" fontId="14" fillId="0" borderId="0" xfId="70" applyFont="1" applyAlignment="1">
      <alignment horizontal="center"/>
      <protection/>
    </xf>
    <xf numFmtId="0" fontId="35" fillId="0" borderId="0" xfId="70" applyFont="1" applyAlignment="1">
      <alignment horizontal="center"/>
      <protection/>
    </xf>
    <xf numFmtId="0" fontId="43" fillId="0" borderId="13" xfId="70" applyFont="1" applyBorder="1" applyAlignment="1">
      <alignment horizontal="center" vertical="center"/>
      <protection/>
    </xf>
    <xf numFmtId="0" fontId="43" fillId="0" borderId="11" xfId="70" applyFont="1" applyBorder="1" applyAlignment="1">
      <alignment horizontal="center" vertical="center"/>
      <protection/>
    </xf>
    <xf numFmtId="0" fontId="43" fillId="0" borderId="17" xfId="70" applyFont="1" applyBorder="1" applyAlignment="1">
      <alignment horizontal="center" vertical="center"/>
      <protection/>
    </xf>
    <xf numFmtId="0" fontId="43" fillId="0" borderId="25" xfId="70" applyFont="1" applyBorder="1" applyAlignment="1">
      <alignment horizontal="center" vertical="center"/>
      <protection/>
    </xf>
    <xf numFmtId="0" fontId="43" fillId="0" borderId="19" xfId="70" applyFont="1" applyBorder="1" applyAlignment="1">
      <alignment horizontal="center" vertical="center"/>
      <protection/>
    </xf>
    <xf numFmtId="0" fontId="43" fillId="0" borderId="44" xfId="70" applyFont="1" applyBorder="1" applyAlignment="1">
      <alignment horizontal="center" vertical="center"/>
      <protection/>
    </xf>
    <xf numFmtId="0" fontId="43" fillId="0" borderId="40" xfId="70" applyFont="1" applyBorder="1" applyAlignment="1">
      <alignment horizontal="center" vertical="center"/>
      <protection/>
    </xf>
    <xf numFmtId="0" fontId="43" fillId="0" borderId="33" xfId="70" applyFont="1" applyBorder="1" applyAlignment="1">
      <alignment horizontal="center" vertical="center"/>
      <protection/>
    </xf>
    <xf numFmtId="0" fontId="43" fillId="0" borderId="47" xfId="70" applyFont="1" applyBorder="1" applyAlignment="1">
      <alignment horizontal="center" vertical="center"/>
      <protection/>
    </xf>
    <xf numFmtId="0" fontId="43" fillId="0" borderId="28" xfId="70" applyFont="1" applyBorder="1" applyAlignment="1">
      <alignment horizontal="center" vertical="center"/>
      <protection/>
    </xf>
    <xf numFmtId="0" fontId="43" fillId="0" borderId="13" xfId="70" applyFont="1" applyBorder="1" applyAlignment="1">
      <alignment horizontal="center" vertical="center" wrapText="1"/>
      <protection/>
    </xf>
    <xf numFmtId="0" fontId="43" fillId="0" borderId="15" xfId="70" applyFont="1" applyBorder="1" applyAlignment="1">
      <alignment horizontal="center" vertical="center" wrapText="1"/>
      <protection/>
    </xf>
    <xf numFmtId="0" fontId="50" fillId="0" borderId="43" xfId="70" applyFont="1" applyBorder="1" applyAlignment="1">
      <alignment horizontal="center" vertical="center"/>
      <protection/>
    </xf>
    <xf numFmtId="0" fontId="50" fillId="0" borderId="16" xfId="70" applyFont="1" applyBorder="1" applyAlignment="1">
      <alignment horizontal="center" vertical="center"/>
      <protection/>
    </xf>
    <xf numFmtId="0" fontId="11" fillId="0" borderId="16" xfId="70" applyBorder="1" applyAlignment="1">
      <alignment horizontal="center" vertical="center"/>
      <protection/>
    </xf>
    <xf numFmtId="0" fontId="11" fillId="0" borderId="33" xfId="70" applyBorder="1" applyAlignment="1">
      <alignment horizontal="center" vertical="center"/>
      <protection/>
    </xf>
    <xf numFmtId="0" fontId="52" fillId="0" borderId="51" xfId="70" applyFont="1" applyBorder="1" applyAlignment="1">
      <alignment horizontal="center" vertical="center" wrapText="1"/>
      <protection/>
    </xf>
    <xf numFmtId="0" fontId="52" fillId="0" borderId="50" xfId="70" applyFont="1" applyBorder="1" applyAlignment="1">
      <alignment horizontal="center" vertical="center" wrapText="1"/>
      <protection/>
    </xf>
    <xf numFmtId="0" fontId="52" fillId="0" borderId="0" xfId="70" applyFont="1" applyBorder="1" applyAlignment="1">
      <alignment horizontal="center" vertical="center" wrapText="1"/>
      <protection/>
    </xf>
    <xf numFmtId="0" fontId="52" fillId="0" borderId="21" xfId="70" applyFont="1" applyBorder="1" applyAlignment="1">
      <alignment horizontal="center" vertical="center" wrapText="1"/>
      <protection/>
    </xf>
    <xf numFmtId="0" fontId="53" fillId="0" borderId="0" xfId="70" applyFont="1" applyBorder="1" applyAlignment="1">
      <alignment horizontal="center" vertical="center" wrapText="1"/>
      <protection/>
    </xf>
    <xf numFmtId="0" fontId="53" fillId="0" borderId="21" xfId="70" applyFont="1" applyBorder="1" applyAlignment="1">
      <alignment horizontal="center" vertical="center" wrapText="1"/>
      <protection/>
    </xf>
    <xf numFmtId="0" fontId="53" fillId="0" borderId="47" xfId="70" applyFont="1" applyBorder="1" applyAlignment="1">
      <alignment horizontal="center" vertical="center" wrapText="1"/>
      <protection/>
    </xf>
    <xf numFmtId="0" fontId="53" fillId="0" borderId="28" xfId="70" applyFont="1" applyBorder="1" applyAlignment="1">
      <alignment horizontal="center" vertical="center" wrapText="1"/>
      <protection/>
    </xf>
    <xf numFmtId="0" fontId="50" fillId="0" borderId="37" xfId="70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50" fillId="0" borderId="15" xfId="70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14" fillId="0" borderId="0" xfId="67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11" fillId="0" borderId="0" xfId="67" applyAlignment="1">
      <alignment/>
      <protection/>
    </xf>
    <xf numFmtId="0" fontId="14" fillId="0" borderId="13" xfId="67" applyFont="1" applyBorder="1" applyAlignment="1">
      <alignment vertical="center"/>
      <protection/>
    </xf>
    <xf numFmtId="0" fontId="14" fillId="0" borderId="10" xfId="67" applyFont="1" applyBorder="1" applyAlignment="1">
      <alignment vertical="center"/>
      <protection/>
    </xf>
    <xf numFmtId="0" fontId="14" fillId="0" borderId="11" xfId="67" applyFont="1" applyBorder="1" applyAlignment="1">
      <alignment vertical="center"/>
      <protection/>
    </xf>
    <xf numFmtId="0" fontId="14" fillId="0" borderId="17" xfId="67" applyFont="1" applyBorder="1" applyAlignment="1">
      <alignment vertical="center" wrapText="1"/>
      <protection/>
    </xf>
    <xf numFmtId="0" fontId="14" fillId="0" borderId="40" xfId="67" applyFont="1" applyBorder="1" applyAlignment="1">
      <alignment vertical="center" wrapText="1"/>
      <protection/>
    </xf>
    <xf numFmtId="0" fontId="14" fillId="0" borderId="25" xfId="67" applyFont="1" applyBorder="1" applyAlignment="1">
      <alignment vertical="center" wrapText="1"/>
      <protection/>
    </xf>
    <xf numFmtId="0" fontId="14" fillId="0" borderId="16" xfId="67" applyFont="1" applyBorder="1" applyAlignment="1">
      <alignment vertical="center" wrapText="1"/>
      <protection/>
    </xf>
    <xf numFmtId="0" fontId="14" fillId="0" borderId="0" xfId="67" applyFont="1" applyBorder="1" applyAlignment="1">
      <alignment vertical="center" wrapText="1"/>
      <protection/>
    </xf>
    <xf numFmtId="0" fontId="14" fillId="0" borderId="21" xfId="67" applyFont="1" applyBorder="1" applyAlignment="1">
      <alignment vertical="center" wrapText="1"/>
      <protection/>
    </xf>
    <xf numFmtId="0" fontId="11" fillId="0" borderId="19" xfId="67" applyBorder="1" applyAlignment="1">
      <alignment wrapText="1"/>
      <protection/>
    </xf>
    <xf numFmtId="0" fontId="11" fillId="0" borderId="20" xfId="67" applyBorder="1" applyAlignment="1">
      <alignment wrapText="1"/>
      <protection/>
    </xf>
    <xf numFmtId="0" fontId="11" fillId="0" borderId="44" xfId="67" applyBorder="1" applyAlignment="1">
      <alignment wrapText="1"/>
      <protection/>
    </xf>
    <xf numFmtId="0" fontId="14" fillId="0" borderId="13" xfId="67" applyFont="1" applyBorder="1" applyAlignment="1">
      <alignment vertical="center" wrapText="1"/>
      <protection/>
    </xf>
    <xf numFmtId="0" fontId="11" fillId="0" borderId="10" xfId="67" applyBorder="1" applyAlignment="1">
      <alignment wrapText="1"/>
      <protection/>
    </xf>
    <xf numFmtId="0" fontId="11" fillId="0" borderId="11" xfId="67" applyBorder="1" applyAlignment="1">
      <alignment wrapText="1"/>
      <protection/>
    </xf>
    <xf numFmtId="0" fontId="14" fillId="0" borderId="24" xfId="67" applyFont="1" applyBorder="1" applyAlignment="1">
      <alignment horizontal="center"/>
      <protection/>
    </xf>
    <xf numFmtId="0" fontId="14" fillId="0" borderId="46" xfId="67" applyFont="1" applyBorder="1" applyAlignment="1">
      <alignment horizontal="center"/>
      <protection/>
    </xf>
    <xf numFmtId="0" fontId="11" fillId="0" borderId="46" xfId="67" applyBorder="1" applyAlignment="1">
      <alignment horizontal="center"/>
      <protection/>
    </xf>
    <xf numFmtId="0" fontId="14" fillId="0" borderId="42" xfId="67" applyFont="1" applyBorder="1" applyAlignment="1">
      <alignment horizontal="center"/>
      <protection/>
    </xf>
    <xf numFmtId="0" fontId="11" fillId="0" borderId="10" xfId="67" applyFont="1" applyBorder="1" applyAlignment="1">
      <alignment wrapText="1"/>
      <protection/>
    </xf>
    <xf numFmtId="0" fontId="11" fillId="0" borderId="13" xfId="67" applyFont="1" applyBorder="1" applyAlignment="1">
      <alignment wrapText="1"/>
      <protection/>
    </xf>
    <xf numFmtId="0" fontId="11" fillId="0" borderId="0" xfId="67" applyFont="1" applyBorder="1" applyAlignment="1">
      <alignment wrapText="1"/>
      <protection/>
    </xf>
    <xf numFmtId="0" fontId="11" fillId="0" borderId="13" xfId="67" applyFont="1" applyBorder="1" applyAlignment="1">
      <alignment/>
      <protection/>
    </xf>
    <xf numFmtId="0" fontId="11" fillId="0" borderId="11" xfId="67" applyBorder="1" applyAlignment="1">
      <alignment/>
      <protection/>
    </xf>
    <xf numFmtId="0" fontId="14" fillId="0" borderId="17" xfId="67" applyFont="1" applyBorder="1" applyAlignment="1">
      <alignment/>
      <protection/>
    </xf>
    <xf numFmtId="0" fontId="14" fillId="0" borderId="40" xfId="67" applyFont="1" applyBorder="1" applyAlignment="1">
      <alignment/>
      <protection/>
    </xf>
    <xf numFmtId="0" fontId="14" fillId="0" borderId="25" xfId="67" applyFont="1" applyBorder="1" applyAlignment="1">
      <alignment/>
      <protection/>
    </xf>
    <xf numFmtId="0" fontId="14" fillId="0" borderId="19" xfId="67" applyFont="1" applyBorder="1" applyAlignment="1">
      <alignment/>
      <protection/>
    </xf>
    <xf numFmtId="0" fontId="14" fillId="0" borderId="20" xfId="67" applyFont="1" applyBorder="1" applyAlignment="1">
      <alignment/>
      <protection/>
    </xf>
    <xf numFmtId="0" fontId="14" fillId="0" borderId="44" xfId="67" applyFont="1" applyBorder="1" applyAlignment="1">
      <alignment/>
      <protection/>
    </xf>
    <xf numFmtId="0" fontId="11" fillId="0" borderId="13" xfId="67" applyBorder="1" applyAlignment="1">
      <alignment horizontal="right" vertical="center"/>
      <protection/>
    </xf>
    <xf numFmtId="0" fontId="11" fillId="0" borderId="11" xfId="67" applyBorder="1" applyAlignment="1">
      <alignment horizontal="right" vertical="center"/>
      <protection/>
    </xf>
    <xf numFmtId="0" fontId="11" fillId="0" borderId="10" xfId="67" applyFont="1" applyBorder="1" applyAlignment="1">
      <alignment/>
      <protection/>
    </xf>
    <xf numFmtId="0" fontId="11" fillId="0" borderId="17" xfId="67" applyFont="1" applyBorder="1" applyAlignment="1">
      <alignment/>
      <protection/>
    </xf>
    <xf numFmtId="0" fontId="11" fillId="0" borderId="40" xfId="67" applyBorder="1" applyAlignment="1">
      <alignment/>
      <protection/>
    </xf>
    <xf numFmtId="0" fontId="11" fillId="0" borderId="25" xfId="67" applyBorder="1" applyAlignment="1">
      <alignment/>
      <protection/>
    </xf>
    <xf numFmtId="0" fontId="11" fillId="0" borderId="19" xfId="67" applyBorder="1" applyAlignment="1">
      <alignment/>
      <protection/>
    </xf>
    <xf numFmtId="0" fontId="11" fillId="0" borderId="20" xfId="67" applyBorder="1" applyAlignment="1">
      <alignment/>
      <protection/>
    </xf>
    <xf numFmtId="0" fontId="11" fillId="0" borderId="44" xfId="67" applyBorder="1" applyAlignment="1">
      <alignment/>
      <protection/>
    </xf>
    <xf numFmtId="0" fontId="11" fillId="0" borderId="17" xfId="67" applyFont="1" applyBorder="1" applyAlignment="1">
      <alignment/>
      <protection/>
    </xf>
    <xf numFmtId="0" fontId="11" fillId="0" borderId="10" xfId="67" applyFont="1" applyBorder="1" applyAlignment="1">
      <alignment/>
      <protection/>
    </xf>
    <xf numFmtId="0" fontId="14" fillId="0" borderId="13" xfId="67" applyFont="1" applyBorder="1" applyAlignment="1">
      <alignment horizontal="right" vertical="center"/>
      <protection/>
    </xf>
    <xf numFmtId="0" fontId="14" fillId="0" borderId="11" xfId="67" applyFont="1" applyBorder="1" applyAlignment="1">
      <alignment horizontal="right" vertical="center"/>
      <protection/>
    </xf>
    <xf numFmtId="0" fontId="11" fillId="0" borderId="13" xfId="67" applyFont="1" applyBorder="1" applyAlignment="1">
      <alignment/>
      <protection/>
    </xf>
    <xf numFmtId="0" fontId="46" fillId="0" borderId="0" xfId="59" applyFont="1" applyAlignment="1">
      <alignment horizontal="center" vertical="center"/>
      <protection/>
    </xf>
    <xf numFmtId="0" fontId="14" fillId="0" borderId="0" xfId="74" applyFont="1" applyAlignment="1">
      <alignment horizontal="center" vertical="center"/>
      <protection/>
    </xf>
    <xf numFmtId="0" fontId="14" fillId="0" borderId="13" xfId="74" applyFont="1" applyBorder="1" applyAlignment="1">
      <alignment horizontal="center" vertical="center"/>
      <protection/>
    </xf>
    <xf numFmtId="0" fontId="14" fillId="0" borderId="11" xfId="74" applyFont="1" applyBorder="1" applyAlignment="1">
      <alignment horizontal="center" vertical="center"/>
      <protection/>
    </xf>
    <xf numFmtId="0" fontId="15" fillId="0" borderId="40" xfId="74" applyFont="1" applyBorder="1" applyAlignment="1">
      <alignment horizontal="center" vertical="center"/>
      <protection/>
    </xf>
    <xf numFmtId="0" fontId="15" fillId="0" borderId="20" xfId="74" applyFont="1" applyBorder="1" applyAlignment="1">
      <alignment horizontal="center" vertical="center"/>
      <protection/>
    </xf>
    <xf numFmtId="0" fontId="15" fillId="0" borderId="24" xfId="74" applyFont="1" applyBorder="1" applyAlignment="1">
      <alignment horizontal="center" vertical="center"/>
      <protection/>
    </xf>
    <xf numFmtId="0" fontId="15" fillId="0" borderId="42" xfId="74" applyFont="1" applyBorder="1" applyAlignment="1">
      <alignment horizontal="center" vertical="center"/>
      <protection/>
    </xf>
    <xf numFmtId="0" fontId="58" fillId="0" borderId="13" xfId="72" applyFont="1" applyBorder="1" applyAlignment="1">
      <alignment horizontal="center" vertical="center" wrapText="1"/>
      <protection/>
    </xf>
    <xf numFmtId="0" fontId="58" fillId="0" borderId="11" xfId="72" applyFont="1" applyBorder="1" applyAlignment="1">
      <alignment horizontal="center" vertical="center" wrapText="1"/>
      <protection/>
    </xf>
    <xf numFmtId="0" fontId="58" fillId="0" borderId="25" xfId="72" applyFont="1" applyBorder="1" applyAlignment="1">
      <alignment horizontal="center" vertical="center" wrapText="1"/>
      <protection/>
    </xf>
    <xf numFmtId="0" fontId="58" fillId="0" borderId="44" xfId="72" applyFont="1" applyBorder="1" applyAlignment="1">
      <alignment horizontal="center" vertical="center" wrapText="1"/>
      <protection/>
    </xf>
    <xf numFmtId="0" fontId="58" fillId="0" borderId="24" xfId="72" applyFont="1" applyBorder="1" applyAlignment="1">
      <alignment horizontal="center" vertical="center" wrapText="1"/>
      <protection/>
    </xf>
    <xf numFmtId="0" fontId="58" fillId="0" borderId="42" xfId="72" applyFont="1" applyBorder="1" applyAlignment="1">
      <alignment horizontal="center" vertical="center" wrapText="1"/>
      <protection/>
    </xf>
    <xf numFmtId="0" fontId="58" fillId="0" borderId="46" xfId="72" applyFont="1" applyBorder="1" applyAlignment="1">
      <alignment horizontal="center" vertical="center" wrapText="1"/>
      <protection/>
    </xf>
    <xf numFmtId="0" fontId="58" fillId="0" borderId="17" xfId="72" applyFont="1" applyBorder="1" applyAlignment="1">
      <alignment horizontal="center" vertical="center" wrapText="1"/>
      <protection/>
    </xf>
    <xf numFmtId="0" fontId="58" fillId="0" borderId="19" xfId="72" applyFont="1" applyBorder="1" applyAlignment="1">
      <alignment horizontal="center" vertical="center" wrapText="1"/>
      <protection/>
    </xf>
    <xf numFmtId="0" fontId="58" fillId="0" borderId="13" xfId="72" applyFont="1" applyFill="1" applyBorder="1" applyAlignment="1">
      <alignment horizontal="center" vertical="center" wrapText="1"/>
      <protection/>
    </xf>
    <xf numFmtId="0" fontId="14" fillId="0" borderId="13" xfId="72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49" fillId="0" borderId="0" xfId="72" applyFont="1" applyAlignment="1">
      <alignment horizontal="center" vertical="center"/>
      <protection/>
    </xf>
    <xf numFmtId="0" fontId="56" fillId="0" borderId="0" xfId="72" applyFont="1" applyAlignment="1">
      <alignment horizontal="center" vertical="center"/>
      <protection/>
    </xf>
    <xf numFmtId="49" fontId="1" fillId="0" borderId="13" xfId="65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8" fillId="0" borderId="11" xfId="72" applyFont="1" applyFill="1" applyBorder="1" applyAlignment="1">
      <alignment horizontal="center" vertical="center" wrapText="1"/>
      <protection/>
    </xf>
    <xf numFmtId="0" fontId="58" fillId="0" borderId="12" xfId="72" applyFont="1" applyFill="1" applyBorder="1" applyAlignment="1">
      <alignment horizontal="center" vertical="center" wrapText="1"/>
      <protection/>
    </xf>
    <xf numFmtId="0" fontId="11" fillId="0" borderId="11" xfId="72" applyBorder="1" applyAlignment="1">
      <alignment horizontal="center" vertical="center" wrapText="1"/>
      <protection/>
    </xf>
    <xf numFmtId="0" fontId="14" fillId="0" borderId="0" xfId="72" applyFont="1" applyAlignment="1">
      <alignment horizontal="center" vertical="center" wrapText="1"/>
      <protection/>
    </xf>
    <xf numFmtId="0" fontId="57" fillId="0" borderId="0" xfId="72" applyFont="1" applyAlignment="1">
      <alignment horizontal="center" vertical="center"/>
      <protection/>
    </xf>
    <xf numFmtId="0" fontId="57" fillId="0" borderId="0" xfId="72" applyFont="1" applyAlignment="1">
      <alignment horizontal="center"/>
      <protection/>
    </xf>
    <xf numFmtId="0" fontId="3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3" fontId="40" fillId="0" borderId="10" xfId="59" applyNumberFormat="1" applyFont="1" applyBorder="1" applyAlignment="1">
      <alignment vertical="center"/>
      <protection/>
    </xf>
    <xf numFmtId="3" fontId="40" fillId="0" borderId="11" xfId="57" applyNumberFormat="1" applyFont="1" applyBorder="1" applyAlignment="1">
      <alignment vertical="center"/>
      <protection/>
    </xf>
    <xf numFmtId="0" fontId="0" fillId="0" borderId="0" xfId="59" applyFont="1" applyAlignment="1">
      <alignment horizontal="center"/>
      <protection/>
    </xf>
    <xf numFmtId="0" fontId="0" fillId="0" borderId="0" xfId="59" applyAlignment="1">
      <alignment horizontal="center"/>
      <protection/>
    </xf>
    <xf numFmtId="0" fontId="0" fillId="0" borderId="0" xfId="59" applyFont="1" applyAlignment="1">
      <alignment horizontal="center"/>
      <protection/>
    </xf>
    <xf numFmtId="0" fontId="35" fillId="0" borderId="33" xfId="59" applyFont="1" applyBorder="1" applyAlignment="1">
      <alignment horizontal="center"/>
      <protection/>
    </xf>
    <xf numFmtId="0" fontId="35" fillId="0" borderId="28" xfId="59" applyFont="1" applyBorder="1" applyAlignment="1">
      <alignment horizontal="center"/>
      <protection/>
    </xf>
    <xf numFmtId="0" fontId="36" fillId="0" borderId="16" xfId="59" applyFont="1" applyBorder="1" applyAlignment="1">
      <alignment horizontal="left" vertical="center" wrapText="1"/>
      <protection/>
    </xf>
    <xf numFmtId="0" fontId="36" fillId="0" borderId="21" xfId="57" applyFont="1" applyBorder="1" applyAlignment="1">
      <alignment horizontal="left" vertical="center" wrapText="1"/>
      <protection/>
    </xf>
    <xf numFmtId="0" fontId="36" fillId="0" borderId="19" xfId="57" applyFont="1" applyBorder="1" applyAlignment="1">
      <alignment horizontal="left" vertical="center" wrapText="1"/>
      <protection/>
    </xf>
    <xf numFmtId="0" fontId="36" fillId="0" borderId="44" xfId="57" applyFont="1" applyBorder="1" applyAlignment="1">
      <alignment horizontal="left" vertical="center" wrapText="1"/>
      <protection/>
    </xf>
    <xf numFmtId="3" fontId="34" fillId="0" borderId="10" xfId="59" applyNumberFormat="1" applyFont="1" applyBorder="1" applyAlignment="1">
      <alignment vertical="center"/>
      <protection/>
    </xf>
    <xf numFmtId="3" fontId="34" fillId="0" borderId="11" xfId="59" applyNumberFormat="1" applyFont="1" applyBorder="1" applyAlignment="1">
      <alignment vertical="center"/>
      <protection/>
    </xf>
    <xf numFmtId="0" fontId="36" fillId="0" borderId="17" xfId="59" applyFont="1" applyBorder="1" applyAlignment="1">
      <alignment horizontal="left" vertical="center" wrapText="1"/>
      <protection/>
    </xf>
    <xf numFmtId="0" fontId="36" fillId="0" borderId="25" xfId="57" applyFont="1" applyBorder="1" applyAlignment="1">
      <alignment horizontal="left" vertical="center" wrapText="1"/>
      <protection/>
    </xf>
    <xf numFmtId="3" fontId="40" fillId="0" borderId="13" xfId="59" applyNumberFormat="1" applyFont="1" applyBorder="1" applyAlignment="1">
      <alignment vertical="center"/>
      <protection/>
    </xf>
    <xf numFmtId="3" fontId="34" fillId="0" borderId="13" xfId="59" applyNumberFormat="1" applyFont="1" applyBorder="1" applyAlignment="1">
      <alignment vertical="center"/>
      <protection/>
    </xf>
    <xf numFmtId="0" fontId="36" fillId="0" borderId="25" xfId="57" applyFont="1" applyBorder="1" applyAlignment="1">
      <alignment vertical="center" wrapText="1"/>
      <protection/>
    </xf>
    <xf numFmtId="0" fontId="36" fillId="0" borderId="19" xfId="57" applyFont="1" applyBorder="1" applyAlignment="1">
      <alignment vertical="center" wrapText="1"/>
      <protection/>
    </xf>
    <xf numFmtId="0" fontId="36" fillId="0" borderId="44" xfId="57" applyFont="1" applyBorder="1" applyAlignment="1">
      <alignment vertical="center" wrapText="1"/>
      <protection/>
    </xf>
    <xf numFmtId="0" fontId="36" fillId="0" borderId="17" xfId="59" applyFont="1" applyBorder="1" applyAlignment="1">
      <alignment vertical="center" wrapText="1"/>
      <protection/>
    </xf>
    <xf numFmtId="0" fontId="36" fillId="0" borderId="16" xfId="59" applyFont="1" applyBorder="1" applyAlignment="1">
      <alignment vertical="center" wrapText="1"/>
      <protection/>
    </xf>
    <xf numFmtId="0" fontId="36" fillId="0" borderId="21" xfId="57" applyFont="1" applyBorder="1" applyAlignment="1">
      <alignment vertical="center" wrapText="1"/>
      <protection/>
    </xf>
    <xf numFmtId="3" fontId="40" fillId="0" borderId="11" xfId="59" applyNumberFormat="1" applyFont="1" applyBorder="1" applyAlignment="1">
      <alignment vertical="center"/>
      <protection/>
    </xf>
    <xf numFmtId="3" fontId="11" fillId="0" borderId="11" xfId="57" applyNumberFormat="1" applyFont="1" applyBorder="1" applyAlignment="1">
      <alignment vertical="center"/>
      <protection/>
    </xf>
    <xf numFmtId="0" fontId="36" fillId="0" borderId="33" xfId="57" applyFont="1" applyBorder="1" applyAlignment="1">
      <alignment vertical="center" wrapText="1"/>
      <protection/>
    </xf>
    <xf numFmtId="0" fontId="36" fillId="0" borderId="28" xfId="57" applyFont="1" applyBorder="1" applyAlignment="1">
      <alignment vertical="center" wrapText="1"/>
      <protection/>
    </xf>
    <xf numFmtId="3" fontId="40" fillId="0" borderId="15" xfId="57" applyNumberFormat="1" applyFont="1" applyBorder="1" applyAlignment="1">
      <alignment vertical="center"/>
      <protection/>
    </xf>
    <xf numFmtId="3" fontId="34" fillId="0" borderId="15" xfId="59" applyNumberFormat="1" applyFont="1" applyBorder="1" applyAlignment="1">
      <alignment vertical="center"/>
      <protection/>
    </xf>
    <xf numFmtId="0" fontId="14" fillId="0" borderId="0" xfId="69" applyFont="1" applyAlignment="1">
      <alignment horizontal="center" vertical="center"/>
      <protection/>
    </xf>
    <xf numFmtId="0" fontId="14" fillId="0" borderId="0" xfId="69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5" fillId="0" borderId="12" xfId="69" applyFont="1" applyBorder="1" applyAlignment="1">
      <alignment horizontal="center" vertical="center"/>
      <protection/>
    </xf>
    <xf numFmtId="0" fontId="35" fillId="0" borderId="12" xfId="69" applyFont="1" applyBorder="1" applyAlignment="1">
      <alignment horizontal="center" vertical="center" wrapText="1"/>
      <protection/>
    </xf>
    <xf numFmtId="3" fontId="36" fillId="0" borderId="12" xfId="69" applyNumberFormat="1" applyFont="1" applyBorder="1" applyAlignment="1">
      <alignment vertical="center"/>
      <protection/>
    </xf>
    <xf numFmtId="0" fontId="36" fillId="0" borderId="12" xfId="69" applyFont="1" applyBorder="1" applyAlignment="1">
      <alignment vertical="center" wrapText="1"/>
      <protection/>
    </xf>
    <xf numFmtId="49" fontId="36" fillId="0" borderId="13" xfId="69" applyNumberFormat="1" applyFont="1" applyBorder="1" applyAlignment="1">
      <alignment horizontal="center" vertical="center"/>
      <protection/>
    </xf>
    <xf numFmtId="49" fontId="36" fillId="0" borderId="10" xfId="69" applyNumberFormat="1" applyFont="1" applyBorder="1" applyAlignment="1">
      <alignment horizontal="center" vertical="center"/>
      <protection/>
    </xf>
    <xf numFmtId="49" fontId="36" fillId="0" borderId="11" xfId="69" applyNumberFormat="1" applyFont="1" applyBorder="1" applyAlignment="1">
      <alignment horizontal="center" vertical="center"/>
      <protection/>
    </xf>
    <xf numFmtId="3" fontId="35" fillId="0" borderId="12" xfId="69" applyNumberFormat="1" applyFont="1" applyBorder="1" applyAlignment="1">
      <alignment vertical="center"/>
      <protection/>
    </xf>
    <xf numFmtId="3" fontId="35" fillId="0" borderId="39" xfId="69" applyNumberFormat="1" applyFont="1" applyBorder="1" applyAlignment="1">
      <alignment vertical="center"/>
      <protection/>
    </xf>
    <xf numFmtId="0" fontId="35" fillId="0" borderId="32" xfId="69" applyFont="1" applyBorder="1" applyAlignment="1">
      <alignment vertical="center" wrapText="1"/>
      <protection/>
    </xf>
    <xf numFmtId="0" fontId="35" fillId="0" borderId="12" xfId="69" applyFont="1" applyBorder="1" applyAlignment="1">
      <alignment vertical="center" wrapText="1"/>
      <protection/>
    </xf>
    <xf numFmtId="0" fontId="35" fillId="0" borderId="39" xfId="69" applyFont="1" applyBorder="1" applyAlignment="1">
      <alignment vertical="center" wrapText="1"/>
      <protection/>
    </xf>
    <xf numFmtId="3" fontId="35" fillId="0" borderId="32" xfId="69" applyNumberFormat="1" applyFont="1" applyBorder="1" applyAlignment="1">
      <alignment vertical="center"/>
      <protection/>
    </xf>
    <xf numFmtId="0" fontId="36" fillId="0" borderId="24" xfId="0" applyFont="1" applyBorder="1" applyAlignment="1">
      <alignment horizontal="left"/>
    </xf>
    <xf numFmtId="0" fontId="36" fillId="0" borderId="46" xfId="0" applyFont="1" applyBorder="1" applyAlignment="1">
      <alignment horizontal="left"/>
    </xf>
    <xf numFmtId="0" fontId="36" fillId="0" borderId="42" xfId="0" applyFont="1" applyBorder="1" applyAlignment="1">
      <alignment horizontal="left"/>
    </xf>
    <xf numFmtId="49" fontId="35" fillId="0" borderId="12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/>
    </xf>
    <xf numFmtId="3" fontId="35" fillId="0" borderId="13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3" fontId="35" fillId="0" borderId="10" xfId="0" applyNumberFormat="1" applyFont="1" applyBorder="1" applyAlignment="1">
      <alignment horizontal="center" vertical="center"/>
    </xf>
    <xf numFmtId="3" fontId="35" fillId="0" borderId="11" xfId="0" applyNumberFormat="1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/>
    </xf>
    <xf numFmtId="0" fontId="36" fillId="0" borderId="24" xfId="0" applyFont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36" fillId="0" borderId="24" xfId="0" applyFont="1" applyBorder="1" applyAlignment="1">
      <alignment horizontal="left" vertical="center"/>
    </xf>
    <xf numFmtId="0" fontId="36" fillId="0" borderId="46" xfId="0" applyFont="1" applyBorder="1" applyAlignment="1">
      <alignment horizontal="left" vertical="center"/>
    </xf>
    <xf numFmtId="0" fontId="36" fillId="0" borderId="42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6" fillId="0" borderId="1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</cellXfs>
  <cellStyles count="6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0mellütemterv" xfId="57"/>
    <cellStyle name="Normál_2.sz. melléklet javított" xfId="58"/>
    <cellStyle name="Normál_2007eredetiköltségvetés" xfId="59"/>
    <cellStyle name="Normál_2008évivéglegesköltségvetésfebr13" xfId="60"/>
    <cellStyle name="Normál_20097-11-igmellékelt" xfId="61"/>
    <cellStyle name="Normál_2010koltsegvetesjan13" xfId="62"/>
    <cellStyle name="Normál_2011müködésifelhalmérlegfebr17" xfId="63"/>
    <cellStyle name="Normál_2012éviköltségvetésjan19este" xfId="64"/>
    <cellStyle name="Normál_2012éviköltségvetésjan19este 2" xfId="65"/>
    <cellStyle name="Normál_2012koncepcióhozhitel állomány" xfId="66"/>
    <cellStyle name="Normál_2012létszám tábla" xfId="67"/>
    <cellStyle name="Normál_2014.évi költségvetés tervezés jan11" xfId="68"/>
    <cellStyle name="Normál_3évsaját bevétel-2013" xfId="69"/>
    <cellStyle name="Normál_eus tábla" xfId="70"/>
    <cellStyle name="Normal_KARSZJ3" xfId="71"/>
    <cellStyle name="Normál_Kötelző feladatok" xfId="72"/>
    <cellStyle name="Normál_közterület" xfId="73"/>
    <cellStyle name="Normál_közvetett támogatás" xfId="74"/>
    <cellStyle name="Normal_KTRSZJ" xfId="75"/>
    <cellStyle name="Összesen" xfId="76"/>
    <cellStyle name="Currency" xfId="77"/>
    <cellStyle name="Currency [0]" xfId="78"/>
    <cellStyle name="Rossz" xfId="79"/>
    <cellStyle name="Semleges" xfId="80"/>
    <cellStyle name="Számítás" xfId="81"/>
    <cellStyle name="Percen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B28">
      <selection activeCell="D50" sqref="D50"/>
    </sheetView>
  </sheetViews>
  <sheetFormatPr defaultColWidth="9.125" defaultRowHeight="12.75"/>
  <cols>
    <col min="1" max="1" width="58.875" style="111" customWidth="1"/>
    <col min="2" max="4" width="11.50390625" style="111" customWidth="1"/>
    <col min="5" max="5" width="51.875" style="111" customWidth="1"/>
    <col min="6" max="6" width="11.875" style="111" customWidth="1"/>
    <col min="7" max="7" width="11.125" style="111" customWidth="1"/>
    <col min="8" max="8" width="11.00390625" style="111" customWidth="1"/>
    <col min="9" max="16384" width="9.125" style="111" customWidth="1"/>
  </cols>
  <sheetData>
    <row r="1" spans="1:6" ht="12.75">
      <c r="A1" s="1200" t="s">
        <v>1171</v>
      </c>
      <c r="B1" s="1200"/>
      <c r="C1" s="1200"/>
      <c r="D1" s="1200"/>
      <c r="E1" s="1200"/>
      <c r="F1" s="1200"/>
    </row>
    <row r="2" spans="1:6" ht="12.75">
      <c r="A2" s="1200" t="s">
        <v>1172</v>
      </c>
      <c r="B2" s="1200"/>
      <c r="C2" s="1200"/>
      <c r="D2" s="1200"/>
      <c r="E2" s="1200"/>
      <c r="F2" s="1200"/>
    </row>
    <row r="3" spans="1:8" ht="12.75" customHeight="1">
      <c r="A3" s="230"/>
      <c r="B3" s="230"/>
      <c r="C3" s="230"/>
      <c r="D3" s="230"/>
      <c r="E3" s="230"/>
      <c r="F3" s="369"/>
      <c r="G3" s="1020"/>
      <c r="H3" s="1020" t="s">
        <v>72</v>
      </c>
    </row>
    <row r="4" spans="1:8" ht="12.75" customHeight="1">
      <c r="A4" s="1198" t="s">
        <v>221</v>
      </c>
      <c r="B4" s="1196" t="s">
        <v>1005</v>
      </c>
      <c r="C4" s="1196" t="s">
        <v>330</v>
      </c>
      <c r="D4" s="1196" t="s">
        <v>1214</v>
      </c>
      <c r="E4" s="1198" t="s">
        <v>222</v>
      </c>
      <c r="F4" s="1196" t="s">
        <v>1005</v>
      </c>
      <c r="G4" s="1196" t="s">
        <v>330</v>
      </c>
      <c r="H4" s="1196" t="s">
        <v>1214</v>
      </c>
    </row>
    <row r="5" spans="1:8" ht="24.75" customHeight="1" thickBot="1">
      <c r="A5" s="1199"/>
      <c r="B5" s="1197"/>
      <c r="C5" s="1197"/>
      <c r="D5" s="1197"/>
      <c r="E5" s="1199"/>
      <c r="F5" s="1197"/>
      <c r="G5" s="1197"/>
      <c r="H5" s="1197"/>
    </row>
    <row r="6" spans="1:8" s="171" customFormat="1" ht="12" thickTop="1">
      <c r="A6" s="191"/>
      <c r="B6" s="242"/>
      <c r="C6" s="242"/>
      <c r="D6" s="242"/>
      <c r="E6" s="194" t="s">
        <v>223</v>
      </c>
      <c r="F6" s="192">
        <f>SUM('1c.mell '!C162)</f>
        <v>3112635</v>
      </c>
      <c r="G6" s="192">
        <f>SUM('1c.mell '!D162)</f>
        <v>3307578</v>
      </c>
      <c r="H6" s="192">
        <f>SUM('1c.mell '!E162)</f>
        <v>3316968</v>
      </c>
    </row>
    <row r="7" spans="1:8" s="171" customFormat="1" ht="11.25">
      <c r="A7" s="316" t="s">
        <v>106</v>
      </c>
      <c r="B7" s="180">
        <f>SUM('1b.mell '!C238)</f>
        <v>1354090</v>
      </c>
      <c r="C7" s="180">
        <f>SUM('1b.mell '!D238)</f>
        <v>1516711</v>
      </c>
      <c r="D7" s="180">
        <f>SUM('1b.mell '!E238)</f>
        <v>1542704</v>
      </c>
      <c r="E7" s="195" t="s">
        <v>284</v>
      </c>
      <c r="F7" s="192">
        <f>SUM('1c.mell '!C163)</f>
        <v>889626</v>
      </c>
      <c r="G7" s="192">
        <f>SUM('1c.mell '!D163)</f>
        <v>957614</v>
      </c>
      <c r="H7" s="192">
        <f>SUM('1c.mell '!E163)</f>
        <v>964446</v>
      </c>
    </row>
    <row r="8" spans="1:8" s="171" customFormat="1" ht="11.25">
      <c r="A8" s="316" t="s">
        <v>110</v>
      </c>
      <c r="B8" s="180">
        <f>SUM('1b.mell '!C17)</f>
        <v>0</v>
      </c>
      <c r="C8" s="180">
        <f>SUM('1b.mell '!D17)</f>
        <v>0</v>
      </c>
      <c r="D8" s="180">
        <f>SUM('1b.mell '!E17)</f>
        <v>0</v>
      </c>
      <c r="E8" s="179" t="s">
        <v>224</v>
      </c>
      <c r="F8" s="192">
        <f>SUM('1c.mell '!C164)</f>
        <v>5142460</v>
      </c>
      <c r="G8" s="192">
        <f>SUM('1c.mell '!D164)</f>
        <v>5754932</v>
      </c>
      <c r="H8" s="192">
        <f>SUM('1c.mell '!E164)</f>
        <v>5841768</v>
      </c>
    </row>
    <row r="9" spans="1:8" s="171" customFormat="1" ht="12" thickBot="1">
      <c r="A9" s="317" t="s">
        <v>111</v>
      </c>
      <c r="B9" s="325">
        <f>SUM('1b.mell '!C240)</f>
        <v>0</v>
      </c>
      <c r="C9" s="325">
        <f>SUM('1b.mell '!D240)</f>
        <v>42766</v>
      </c>
      <c r="D9" s="325">
        <f>SUM('1b.mell '!E240)</f>
        <v>60500</v>
      </c>
      <c r="E9" s="179" t="s">
        <v>1175</v>
      </c>
      <c r="F9" s="192">
        <f>SUM('1c.mell '!C165)</f>
        <v>285125</v>
      </c>
      <c r="G9" s="192">
        <f>SUM('1c.mell '!D165)</f>
        <v>269989</v>
      </c>
      <c r="H9" s="192">
        <f>SUM('1c.mell '!E165)</f>
        <v>275579</v>
      </c>
    </row>
    <row r="10" spans="1:8" s="171" customFormat="1" ht="12" thickBot="1">
      <c r="A10" s="318" t="s">
        <v>112</v>
      </c>
      <c r="B10" s="326">
        <f>SUM(B7:B9)</f>
        <v>1354090</v>
      </c>
      <c r="C10" s="326">
        <f>SUM(C7:C9)</f>
        <v>1559477</v>
      </c>
      <c r="D10" s="326">
        <f>SUM(D7:D9)</f>
        <v>1603204</v>
      </c>
      <c r="E10" s="179" t="s">
        <v>1174</v>
      </c>
      <c r="F10" s="192">
        <f>SUM('1c.mell '!C166)</f>
        <v>1019104</v>
      </c>
      <c r="G10" s="192">
        <f>SUM('1c.mell '!D166)</f>
        <v>1075654</v>
      </c>
      <c r="H10" s="192">
        <f>SUM('1c.mell '!E166)</f>
        <v>1400971</v>
      </c>
    </row>
    <row r="11" spans="1:8" s="171" customFormat="1" ht="11.25">
      <c r="A11" s="236" t="s">
        <v>113</v>
      </c>
      <c r="B11" s="192">
        <f>SUM('1b.mell '!C242)</f>
        <v>3250000</v>
      </c>
      <c r="C11" s="192">
        <f>SUM('1b.mell '!D242)</f>
        <v>3250000</v>
      </c>
      <c r="D11" s="192">
        <f>SUM('1b.mell '!E242)</f>
        <v>3433024</v>
      </c>
      <c r="E11" s="179"/>
      <c r="F11" s="180"/>
      <c r="G11" s="180"/>
      <c r="H11" s="180"/>
    </row>
    <row r="12" spans="1:8" s="171" customFormat="1" ht="11.25">
      <c r="A12" s="236" t="s">
        <v>114</v>
      </c>
      <c r="B12" s="192">
        <f>SUM('1b.mell '!C243)</f>
        <v>3943023</v>
      </c>
      <c r="C12" s="192">
        <f>SUM('1b.mell '!D243)</f>
        <v>3951146</v>
      </c>
      <c r="D12" s="192">
        <f>SUM('1b.mell '!E243)</f>
        <v>4223159</v>
      </c>
      <c r="E12" s="179"/>
      <c r="F12" s="180"/>
      <c r="G12" s="180"/>
      <c r="H12" s="180"/>
    </row>
    <row r="13" spans="1:8" s="171" customFormat="1" ht="12" thickBot="1">
      <c r="A13" s="317" t="s">
        <v>731</v>
      </c>
      <c r="B13" s="192">
        <f>SUM('1b.mell '!C244)</f>
        <v>462236</v>
      </c>
      <c r="C13" s="192">
        <f>SUM('1b.mell '!D244)</f>
        <v>480455</v>
      </c>
      <c r="D13" s="192">
        <f>SUM('1b.mell '!E244)</f>
        <v>409786</v>
      </c>
      <c r="E13" s="179"/>
      <c r="F13" s="180"/>
      <c r="G13" s="180"/>
      <c r="H13" s="180"/>
    </row>
    <row r="14" spans="1:8" s="171" customFormat="1" ht="13.5" thickBot="1">
      <c r="A14" s="319" t="s">
        <v>122</v>
      </c>
      <c r="B14" s="326">
        <f>SUM(B11:B13)</f>
        <v>7655259</v>
      </c>
      <c r="C14" s="326">
        <f>SUM(C11:C13)</f>
        <v>7681601</v>
      </c>
      <c r="D14" s="326">
        <f>SUM(D11:D13)</f>
        <v>8065969</v>
      </c>
      <c r="E14" s="183"/>
      <c r="F14" s="1021"/>
      <c r="G14" s="184"/>
      <c r="H14" s="184"/>
    </row>
    <row r="15" spans="1:8" s="171" customFormat="1" ht="12.75">
      <c r="A15" s="1122" t="s">
        <v>1225</v>
      </c>
      <c r="B15" s="1123"/>
      <c r="C15" s="1123"/>
      <c r="D15" s="333">
        <f>SUM('2.mell'!E532)</f>
        <v>51</v>
      </c>
      <c r="E15" s="183"/>
      <c r="F15" s="1021"/>
      <c r="G15" s="184"/>
      <c r="H15" s="184"/>
    </row>
    <row r="16" spans="1:8" s="171" customFormat="1" ht="11.25">
      <c r="A16" s="236" t="s">
        <v>123</v>
      </c>
      <c r="B16" s="192">
        <f>SUM('1b.mell '!C247)</f>
        <v>1386714</v>
      </c>
      <c r="C16" s="192">
        <f>SUM('1b.mell '!D247)</f>
        <v>1392976</v>
      </c>
      <c r="D16" s="192">
        <f>SUM('1b.mell '!E247)</f>
        <v>1376195</v>
      </c>
      <c r="E16" s="183"/>
      <c r="F16" s="1021"/>
      <c r="G16" s="184"/>
      <c r="H16" s="184"/>
    </row>
    <row r="17" spans="1:8" s="171" customFormat="1" ht="11.25">
      <c r="A17" s="316" t="s">
        <v>124</v>
      </c>
      <c r="B17" s="192">
        <f>SUM('1b.mell '!C248)</f>
        <v>271785</v>
      </c>
      <c r="C17" s="192">
        <f>SUM('1b.mell '!D248)</f>
        <v>271931</v>
      </c>
      <c r="D17" s="192">
        <f>SUM('1b.mell '!E248)</f>
        <v>269026</v>
      </c>
      <c r="E17" s="183"/>
      <c r="F17" s="1021"/>
      <c r="G17" s="184"/>
      <c r="H17" s="184"/>
    </row>
    <row r="18" spans="1:8" s="171" customFormat="1" ht="11.25">
      <c r="A18" s="316" t="s">
        <v>1158</v>
      </c>
      <c r="B18" s="192">
        <f>SUM('1b.mell '!C249)</f>
        <v>0</v>
      </c>
      <c r="C18" s="192">
        <f>SUM('1b.mell '!D249)</f>
        <v>20000</v>
      </c>
      <c r="D18" s="192">
        <f>SUM('1b.mell '!E249)</f>
        <v>20000</v>
      </c>
      <c r="E18" s="183"/>
      <c r="F18" s="1021"/>
      <c r="G18" s="184"/>
      <c r="H18" s="184"/>
    </row>
    <row r="19" spans="1:8" s="171" customFormat="1" ht="11.25">
      <c r="A19" s="316" t="s">
        <v>127</v>
      </c>
      <c r="B19" s="192">
        <f>SUM('1b.mell '!C250)</f>
        <v>222559</v>
      </c>
      <c r="C19" s="192">
        <f>SUM('1b.mell '!D250)</f>
        <v>215253</v>
      </c>
      <c r="D19" s="192">
        <f>SUM('1b.mell '!E250)</f>
        <v>212032</v>
      </c>
      <c r="E19" s="183"/>
      <c r="F19" s="180"/>
      <c r="G19" s="184"/>
      <c r="H19" s="184"/>
    </row>
    <row r="20" spans="1:8" s="171" customFormat="1" ht="11.25">
      <c r="A20" s="316" t="s">
        <v>128</v>
      </c>
      <c r="B20" s="192">
        <f>SUM('1b.mell '!C251)</f>
        <v>498575</v>
      </c>
      <c r="C20" s="192">
        <f>SUM('1b.mell '!D251)</f>
        <v>496306</v>
      </c>
      <c r="D20" s="192">
        <f>SUM('1b.mell '!E251)</f>
        <v>489341</v>
      </c>
      <c r="E20" s="175"/>
      <c r="F20" s="176"/>
      <c r="G20" s="176"/>
      <c r="H20" s="176"/>
    </row>
    <row r="21" spans="1:8" s="171" customFormat="1" ht="11.25">
      <c r="A21" s="236" t="s">
        <v>129</v>
      </c>
      <c r="B21" s="192">
        <f>SUM('1b.mell '!C252)</f>
        <v>0</v>
      </c>
      <c r="C21" s="192">
        <f>SUM('1b.mell '!D252)</f>
        <v>0</v>
      </c>
      <c r="D21" s="192">
        <f>SUM('1b.mell '!E252)</f>
        <v>7044</v>
      </c>
      <c r="E21" s="172"/>
      <c r="F21" s="177"/>
      <c r="G21" s="177"/>
      <c r="H21" s="177"/>
    </row>
    <row r="22" spans="1:8" s="171" customFormat="1" ht="11.25">
      <c r="A22" s="236" t="s">
        <v>130</v>
      </c>
      <c r="B22" s="192">
        <f>SUM('1b.mell '!C253)</f>
        <v>40200</v>
      </c>
      <c r="C22" s="192">
        <f>SUM('1b.mell '!D253)</f>
        <v>40206</v>
      </c>
      <c r="D22" s="192">
        <f>SUM('1b.mell '!E253)</f>
        <v>39293</v>
      </c>
      <c r="E22" s="172"/>
      <c r="F22" s="177"/>
      <c r="G22" s="177"/>
      <c r="H22" s="177"/>
    </row>
    <row r="23" spans="1:8" s="171" customFormat="1" ht="12" thickBot="1">
      <c r="A23" s="317" t="s">
        <v>131</v>
      </c>
      <c r="B23" s="192">
        <f>SUM('1b.mell '!C254)</f>
        <v>17200</v>
      </c>
      <c r="C23" s="192">
        <f>SUM('1b.mell '!D254)</f>
        <v>32838</v>
      </c>
      <c r="D23" s="192">
        <f>SUM('1b.mell '!E254)</f>
        <v>82055</v>
      </c>
      <c r="E23" s="172"/>
      <c r="F23" s="177"/>
      <c r="G23" s="177"/>
      <c r="H23" s="177"/>
    </row>
    <row r="24" spans="1:8" s="171" customFormat="1" ht="13.5" thickBot="1">
      <c r="A24" s="319" t="s">
        <v>283</v>
      </c>
      <c r="B24" s="326">
        <f>SUM(B16:B23)</f>
        <v>2437033</v>
      </c>
      <c r="C24" s="326">
        <f>SUM(C16:C23)</f>
        <v>2469510</v>
      </c>
      <c r="D24" s="326">
        <f>SUM(D15:D23)</f>
        <v>2495037</v>
      </c>
      <c r="E24" s="172"/>
      <c r="F24" s="177"/>
      <c r="G24" s="177"/>
      <c r="H24" s="177"/>
    </row>
    <row r="25" spans="1:8" s="171" customFormat="1" ht="12" thickBot="1">
      <c r="A25" s="320" t="s">
        <v>132</v>
      </c>
      <c r="B25" s="327">
        <f>SUM('1b.mell '!C256)</f>
        <v>0</v>
      </c>
      <c r="C25" s="327">
        <f>SUM('1b.mell '!D256)</f>
        <v>8309</v>
      </c>
      <c r="D25" s="327">
        <f>SUM('1b.mell '!E256)</f>
        <v>11373</v>
      </c>
      <c r="E25" s="172"/>
      <c r="F25" s="177"/>
      <c r="G25" s="177"/>
      <c r="H25" s="177"/>
    </row>
    <row r="26" spans="1:8" s="171" customFormat="1" ht="13.5" thickBot="1">
      <c r="A26" s="321" t="s">
        <v>133</v>
      </c>
      <c r="B26" s="335">
        <f>SUM(B25)</f>
        <v>0</v>
      </c>
      <c r="C26" s="335">
        <f>SUM(C25)</f>
        <v>8309</v>
      </c>
      <c r="D26" s="335">
        <f>SUM(D25)</f>
        <v>11373</v>
      </c>
      <c r="E26" s="173"/>
      <c r="F26" s="178"/>
      <c r="G26" s="178"/>
      <c r="H26" s="178"/>
    </row>
    <row r="27" spans="1:8" s="171" customFormat="1" ht="15.75" thickBot="1" thickTop="1">
      <c r="A27" s="322" t="s">
        <v>1126</v>
      </c>
      <c r="B27" s="263">
        <f>SUM(B26,B24,B14,B10)</f>
        <v>11446382</v>
      </c>
      <c r="C27" s="263">
        <f>SUM(C26,C24,C14,C10)</f>
        <v>11718897</v>
      </c>
      <c r="D27" s="263">
        <f>SUM(D26,D24,D14,D10)</f>
        <v>12175583</v>
      </c>
      <c r="E27" s="200" t="s">
        <v>1118</v>
      </c>
      <c r="F27" s="263">
        <f>SUM(F6:F10)</f>
        <v>10448950</v>
      </c>
      <c r="G27" s="263">
        <f>SUM(G6:G10)</f>
        <v>11365767</v>
      </c>
      <c r="H27" s="263">
        <f>SUM(H6:H10)</f>
        <v>11799732</v>
      </c>
    </row>
    <row r="28" spans="1:8" s="171" customFormat="1" ht="12" thickTop="1">
      <c r="A28" s="236" t="s">
        <v>134</v>
      </c>
      <c r="B28" s="192">
        <f>SUM('1b.mell '!C259)</f>
        <v>0</v>
      </c>
      <c r="C28" s="192">
        <f>SUM('1b.mell '!D259)</f>
        <v>6837</v>
      </c>
      <c r="D28" s="192">
        <f>SUM('1b.mell '!E259)</f>
        <v>8837</v>
      </c>
      <c r="E28" s="172"/>
      <c r="F28" s="344"/>
      <c r="G28" s="343"/>
      <c r="H28" s="343"/>
    </row>
    <row r="29" spans="1:8" s="171" customFormat="1" ht="11.25">
      <c r="A29" s="316" t="s">
        <v>135</v>
      </c>
      <c r="B29" s="180">
        <f>SUM('1b.mell '!C260)</f>
        <v>311000</v>
      </c>
      <c r="C29" s="180">
        <f>SUM('1b.mell '!D260)</f>
        <v>1136870</v>
      </c>
      <c r="D29" s="180">
        <f>SUM('1b.mell '!E260)</f>
        <v>1318514</v>
      </c>
      <c r="E29" s="174" t="s">
        <v>158</v>
      </c>
      <c r="F29" s="180">
        <f>SUM('1c.mell '!C169)</f>
        <v>1000651</v>
      </c>
      <c r="G29" s="346">
        <f>SUM('1c.mell '!D169)</f>
        <v>1434306</v>
      </c>
      <c r="H29" s="346">
        <f>SUM('1c.mell '!E169)</f>
        <v>1270549</v>
      </c>
    </row>
    <row r="30" spans="1:8" s="171" customFormat="1" ht="11.25">
      <c r="A30" s="316" t="s">
        <v>136</v>
      </c>
      <c r="B30" s="180">
        <f>SUM('1b.mell '!C261)</f>
        <v>1490535</v>
      </c>
      <c r="C30" s="180">
        <f>SUM('1b.mell '!D261)</f>
        <v>1490535</v>
      </c>
      <c r="D30" s="180">
        <f>SUM('1b.mell '!E261)</f>
        <v>853651</v>
      </c>
      <c r="E30" s="328" t="s">
        <v>159</v>
      </c>
      <c r="F30" s="180">
        <f>SUM('1c.mell '!C170)</f>
        <v>2631500</v>
      </c>
      <c r="G30" s="346">
        <f>SUM('1c.mell '!D170)</f>
        <v>4385780</v>
      </c>
      <c r="H30" s="346">
        <f>SUM('1c.mell '!E170)</f>
        <v>4318283</v>
      </c>
    </row>
    <row r="31" spans="1:8" s="171" customFormat="1" ht="12" thickBot="1">
      <c r="A31" s="324" t="s">
        <v>169</v>
      </c>
      <c r="B31" s="337">
        <f>SUM('1b.mell '!C262)</f>
        <v>0</v>
      </c>
      <c r="C31" s="337">
        <f>SUM('1b.mell '!D262)</f>
        <v>0</v>
      </c>
      <c r="D31" s="337">
        <f>SUM('1b.mell '!E262)</f>
        <v>49444</v>
      </c>
      <c r="E31" s="174" t="s">
        <v>225</v>
      </c>
      <c r="F31" s="180">
        <f>SUM('1c.mell '!C171)</f>
        <v>704000</v>
      </c>
      <c r="G31" s="346">
        <f>SUM('1c.mell '!D171)</f>
        <v>1012439</v>
      </c>
      <c r="H31" s="346">
        <f>SUM('1c.mell '!E171)</f>
        <v>1015640</v>
      </c>
    </row>
    <row r="32" spans="1:8" s="171" customFormat="1" ht="13.5" thickBot="1">
      <c r="A32" s="319" t="s">
        <v>138</v>
      </c>
      <c r="B32" s="326">
        <f>SUM(B28:B31)</f>
        <v>1801535</v>
      </c>
      <c r="C32" s="326">
        <f>SUM(C28:C31)</f>
        <v>2634242</v>
      </c>
      <c r="D32" s="326">
        <f>SUM(D28:D31)</f>
        <v>2230446</v>
      </c>
      <c r="E32" s="175"/>
      <c r="F32" s="176"/>
      <c r="G32" s="176"/>
      <c r="H32" s="176"/>
    </row>
    <row r="33" spans="1:8" s="171" customFormat="1" ht="11.25">
      <c r="A33" s="236" t="s">
        <v>139</v>
      </c>
      <c r="B33" s="333">
        <f>SUM('1b.mell '!C264)</f>
        <v>997050</v>
      </c>
      <c r="C33" s="333">
        <f>SUM('1b.mell '!D264)</f>
        <v>1033266</v>
      </c>
      <c r="D33" s="333">
        <f>SUM('1b.mell '!E264)</f>
        <v>1191504</v>
      </c>
      <c r="E33" s="172"/>
      <c r="F33" s="177"/>
      <c r="G33" s="177"/>
      <c r="H33" s="177"/>
    </row>
    <row r="34" spans="1:8" s="171" customFormat="1" ht="12" thickBot="1">
      <c r="A34" s="317" t="s">
        <v>153</v>
      </c>
      <c r="B34" s="325">
        <f>SUM('1b.mell '!C265)</f>
        <v>0</v>
      </c>
      <c r="C34" s="325">
        <f>SUM('1b.mell '!D265)</f>
        <v>244</v>
      </c>
      <c r="D34" s="325">
        <f>SUM('1b.mell '!E265)</f>
        <v>244</v>
      </c>
      <c r="E34" s="172"/>
      <c r="F34" s="177"/>
      <c r="G34" s="177"/>
      <c r="H34" s="177"/>
    </row>
    <row r="35" spans="1:8" s="171" customFormat="1" ht="13.5" thickBot="1">
      <c r="A35" s="319" t="s">
        <v>143</v>
      </c>
      <c r="B35" s="326">
        <f>SUM(B33:B34)</f>
        <v>997050</v>
      </c>
      <c r="C35" s="326">
        <f>SUM(C33:C34)</f>
        <v>1033510</v>
      </c>
      <c r="D35" s="326">
        <f>SUM(D33:D34)</f>
        <v>1191748</v>
      </c>
      <c r="E35" s="347"/>
      <c r="F35" s="336"/>
      <c r="G35" s="336"/>
      <c r="H35" s="336"/>
    </row>
    <row r="36" spans="1:8" s="171" customFormat="1" ht="12.75" customHeight="1">
      <c r="A36" s="323" t="s">
        <v>144</v>
      </c>
      <c r="B36" s="333">
        <f>SUM('1b.mell '!C267)</f>
        <v>40000</v>
      </c>
      <c r="C36" s="333">
        <f>SUM('1b.mell '!D267)</f>
        <v>40018</v>
      </c>
      <c r="D36" s="333">
        <f>SUM('1b.mell '!E267)</f>
        <v>30172</v>
      </c>
      <c r="E36" s="348"/>
      <c r="F36" s="177"/>
      <c r="G36" s="177"/>
      <c r="H36" s="177"/>
    </row>
    <row r="37" spans="1:8" s="171" customFormat="1" ht="12.75" customHeight="1" thickBot="1">
      <c r="A37" s="324" t="s">
        <v>145</v>
      </c>
      <c r="B37" s="325">
        <f>SUM('1b.mell '!C268+'1b.mell '!C269)</f>
        <v>0</v>
      </c>
      <c r="C37" s="325">
        <f>SUM('1b.mell '!D268+'1b.mell '!D269)</f>
        <v>0</v>
      </c>
      <c r="D37" s="325">
        <f>SUM('1b.mell '!E268+'1b.mell '!E269)</f>
        <v>4630</v>
      </c>
      <c r="E37" s="348"/>
      <c r="F37" s="258"/>
      <c r="G37" s="258"/>
      <c r="H37" s="258"/>
    </row>
    <row r="38" spans="1:8" s="171" customFormat="1" ht="13.5" thickBot="1">
      <c r="A38" s="321" t="s">
        <v>146</v>
      </c>
      <c r="B38" s="335">
        <f>SUM(B36:B37)</f>
        <v>40000</v>
      </c>
      <c r="C38" s="335">
        <f>SUM(C36:C37)</f>
        <v>40018</v>
      </c>
      <c r="D38" s="335">
        <f>SUM(D36:D37)</f>
        <v>34802</v>
      </c>
      <c r="E38" s="349"/>
      <c r="F38" s="186"/>
      <c r="G38" s="186"/>
      <c r="H38" s="186"/>
    </row>
    <row r="39" spans="1:8" s="171" customFormat="1" ht="20.25" customHeight="1" thickBot="1" thickTop="1">
      <c r="A39" s="334" t="s">
        <v>1127</v>
      </c>
      <c r="B39" s="199">
        <f>SUM(B38,B35,B32)</f>
        <v>2838585</v>
      </c>
      <c r="C39" s="199">
        <f>SUM(C38,C35,C32)</f>
        <v>3707770</v>
      </c>
      <c r="D39" s="199">
        <f>SUM(D38,D35,D32)</f>
        <v>3456996</v>
      </c>
      <c r="E39" s="202" t="s">
        <v>1125</v>
      </c>
      <c r="F39" s="199">
        <f>SUM(F29:F38)</f>
        <v>4336151</v>
      </c>
      <c r="G39" s="199">
        <f>SUM(G29:G38)</f>
        <v>6832525</v>
      </c>
      <c r="H39" s="199">
        <f>SUM(H29:H38)</f>
        <v>6604472</v>
      </c>
    </row>
    <row r="40" spans="1:8" s="171" customFormat="1" ht="12.75" customHeight="1" thickTop="1">
      <c r="A40" s="236" t="s">
        <v>147</v>
      </c>
      <c r="B40" s="368">
        <f>SUM('1b.mell '!C272)</f>
        <v>0</v>
      </c>
      <c r="C40" s="368">
        <f>SUM('1b.mell '!D272)</f>
        <v>1331515</v>
      </c>
      <c r="D40" s="368">
        <f>SUM('1b.mell '!E272)</f>
        <v>1331515</v>
      </c>
      <c r="E40" s="316" t="s">
        <v>1052</v>
      </c>
      <c r="F40" s="203"/>
      <c r="G40" s="368">
        <v>38195</v>
      </c>
      <c r="H40" s="368">
        <f>SUM('1c.mell '!E177)</f>
        <v>84446</v>
      </c>
    </row>
    <row r="41" spans="1:8" s="171" customFormat="1" ht="12.75" customHeight="1">
      <c r="A41" s="316" t="s">
        <v>756</v>
      </c>
      <c r="B41" s="180">
        <f>SUM('1b.mell '!C273)</f>
        <v>5554884</v>
      </c>
      <c r="C41" s="180">
        <f>SUM('1b.mell '!D273)</f>
        <v>5712090</v>
      </c>
      <c r="D41" s="180">
        <f>SUM('1b.mell '!E273)</f>
        <v>5714222</v>
      </c>
      <c r="E41" s="1125" t="s">
        <v>757</v>
      </c>
      <c r="F41" s="180">
        <f>SUM('1c.mell '!C176)</f>
        <v>5554884</v>
      </c>
      <c r="G41" s="180">
        <f>SUM('1c.mell '!D176)</f>
        <v>5712090</v>
      </c>
      <c r="H41" s="180">
        <f>SUM('1c.mell '!E176)</f>
        <v>5714222</v>
      </c>
    </row>
    <row r="42" spans="1:8" s="171" customFormat="1" ht="12.75" customHeight="1" thickBot="1">
      <c r="A42" s="1124" t="s">
        <v>1223</v>
      </c>
      <c r="B42" s="1121"/>
      <c r="C42" s="1121"/>
      <c r="D42" s="1121">
        <f>SUM('1b.mell '!E274)</f>
        <v>46251</v>
      </c>
      <c r="E42" s="345"/>
      <c r="F42" s="356"/>
      <c r="G42" s="356"/>
      <c r="H42" s="356"/>
    </row>
    <row r="43" spans="1:8" s="171" customFormat="1" ht="15" thickBot="1" thickTop="1">
      <c r="A43" s="198" t="s">
        <v>1119</v>
      </c>
      <c r="B43" s="182">
        <f>SUM(B40:B41)</f>
        <v>5554884</v>
      </c>
      <c r="C43" s="182">
        <f>SUM(C40:C41)</f>
        <v>7043605</v>
      </c>
      <c r="D43" s="182">
        <f>SUM(D40:D42)</f>
        <v>7091988</v>
      </c>
      <c r="E43" s="198" t="s">
        <v>1120</v>
      </c>
      <c r="F43" s="263">
        <f>SUM(F41)</f>
        <v>5554884</v>
      </c>
      <c r="G43" s="263">
        <f>SUM(G40:G41)</f>
        <v>5750285</v>
      </c>
      <c r="H43" s="263">
        <f>SUM(H40:H41)</f>
        <v>5798668</v>
      </c>
    </row>
    <row r="44" spans="1:8" s="171" customFormat="1" ht="12" thickTop="1">
      <c r="A44" s="236" t="s">
        <v>148</v>
      </c>
      <c r="B44" s="192">
        <f>SUM('1b.mell '!C276)</f>
        <v>0</v>
      </c>
      <c r="C44" s="192">
        <f>SUM('1b.mell '!D276)</f>
        <v>0</v>
      </c>
      <c r="D44" s="192">
        <f>SUM('1b.mell '!E276)</f>
        <v>0</v>
      </c>
      <c r="E44" s="328" t="s">
        <v>155</v>
      </c>
      <c r="F44" s="192">
        <f>SUM('1c.mell '!C179)</f>
        <v>23334</v>
      </c>
      <c r="G44" s="192">
        <f>SUM('1c.mell '!D179)</f>
        <v>24000</v>
      </c>
      <c r="H44" s="192">
        <f>SUM('1c.mell '!E179)</f>
        <v>24000</v>
      </c>
    </row>
    <row r="45" spans="1:8" s="171" customFormat="1" ht="11.25">
      <c r="A45" s="316" t="s">
        <v>149</v>
      </c>
      <c r="B45" s="180">
        <f>SUM('1b.mell '!C277)</f>
        <v>586993</v>
      </c>
      <c r="C45" s="180">
        <f>SUM('1b.mell '!D277)</f>
        <v>1502305</v>
      </c>
      <c r="D45" s="180">
        <f>SUM('1b.mell '!E277)</f>
        <v>1502305</v>
      </c>
      <c r="E45" s="174" t="s">
        <v>1121</v>
      </c>
      <c r="F45" s="180">
        <f>SUM('1c.mell '!C180)</f>
        <v>63525</v>
      </c>
      <c r="G45" s="180">
        <f>SUM('1c.mell '!D180)</f>
        <v>0</v>
      </c>
      <c r="H45" s="180">
        <f>SUM('1c.mell '!E180)</f>
        <v>0</v>
      </c>
    </row>
    <row r="46" spans="1:8" s="171" customFormat="1" ht="12" thickBot="1">
      <c r="A46" s="350" t="s">
        <v>756</v>
      </c>
      <c r="B46" s="351">
        <f>SUM('1b.mell '!C278)</f>
        <v>170300</v>
      </c>
      <c r="C46" s="351">
        <f>SUM('1b.mell '!D278)</f>
        <v>179003</v>
      </c>
      <c r="D46" s="351">
        <f>SUM('1b.mell '!E278)</f>
        <v>179239</v>
      </c>
      <c r="E46" s="354" t="s">
        <v>757</v>
      </c>
      <c r="F46" s="351">
        <f>SUM('1c.mell '!C182)</f>
        <v>170300</v>
      </c>
      <c r="G46" s="351">
        <f>SUM('1c.mell '!D182)</f>
        <v>179003</v>
      </c>
      <c r="H46" s="351">
        <f>SUM('1c.mell '!E182)</f>
        <v>179239</v>
      </c>
    </row>
    <row r="47" spans="1:8" s="171" customFormat="1" ht="16.5" customHeight="1" thickBot="1" thickTop="1">
      <c r="A47" s="353" t="s">
        <v>150</v>
      </c>
      <c r="B47" s="182">
        <f>SUM(B44:B46)</f>
        <v>757293</v>
      </c>
      <c r="C47" s="182">
        <f>SUM(C44:C46)</f>
        <v>1681308</v>
      </c>
      <c r="D47" s="182">
        <f>SUM(D44:D46)</f>
        <v>1681544</v>
      </c>
      <c r="E47" s="200" t="s">
        <v>1096</v>
      </c>
      <c r="F47" s="263">
        <f>SUM(F44:F46)</f>
        <v>257159</v>
      </c>
      <c r="G47" s="357">
        <f>SUM(G44:G46)</f>
        <v>203003</v>
      </c>
      <c r="H47" s="357">
        <f>SUM(H44:H46)</f>
        <v>203239</v>
      </c>
    </row>
    <row r="48" spans="1:8" s="171" customFormat="1" ht="12.75" customHeight="1" thickTop="1">
      <c r="A48" s="352"/>
      <c r="B48" s="185"/>
      <c r="C48" s="185"/>
      <c r="D48" s="185"/>
      <c r="E48" s="355"/>
      <c r="F48" s="344"/>
      <c r="G48" s="344"/>
      <c r="H48" s="344"/>
    </row>
    <row r="49" spans="1:8" s="171" customFormat="1" ht="13.5" thickBot="1">
      <c r="A49" s="338"/>
      <c r="B49" s="339"/>
      <c r="C49" s="339"/>
      <c r="D49" s="339"/>
      <c r="E49" s="358"/>
      <c r="F49" s="351"/>
      <c r="G49" s="351"/>
      <c r="H49" s="351"/>
    </row>
    <row r="50" spans="1:8" s="171" customFormat="1" ht="20.25" customHeight="1" thickBot="1" thickTop="1">
      <c r="A50" s="234" t="s">
        <v>304</v>
      </c>
      <c r="B50" s="201">
        <f>SUM(B27+B39+B44+B45+B40)</f>
        <v>14871960</v>
      </c>
      <c r="C50" s="201">
        <f>SUM(C27+C39+C44+C45+C40)</f>
        <v>18260487</v>
      </c>
      <c r="D50" s="201">
        <f>SUM(D27+D39+D44+D45+D40+D42)</f>
        <v>18512650</v>
      </c>
      <c r="E50" s="234" t="s">
        <v>1165</v>
      </c>
      <c r="F50" s="201">
        <f>SUM(F27+F39+F44+F45)</f>
        <v>14871960</v>
      </c>
      <c r="G50" s="201">
        <f>SUM(G27+G39+G44+G45+G40)</f>
        <v>18260487</v>
      </c>
      <c r="H50" s="201">
        <f>SUM(H27+H39+H44+H45+H40)</f>
        <v>18512650</v>
      </c>
    </row>
    <row r="51" ht="14.25" thickTop="1">
      <c r="A51" s="170"/>
    </row>
    <row r="52" ht="13.5">
      <c r="A52" s="170"/>
    </row>
    <row r="53" ht="13.5">
      <c r="A53" s="170"/>
    </row>
  </sheetData>
  <sheetProtection/>
  <mergeCells count="10">
    <mergeCell ref="H4:H5"/>
    <mergeCell ref="D4:D5"/>
    <mergeCell ref="G4:G5"/>
    <mergeCell ref="A4:A5"/>
    <mergeCell ref="E4:E5"/>
    <mergeCell ref="A1:F1"/>
    <mergeCell ref="F4:F5"/>
    <mergeCell ref="B4:B5"/>
    <mergeCell ref="A2:F2"/>
    <mergeCell ref="C4:C5"/>
  </mergeCells>
  <printOptions/>
  <pageMargins left="0.3937007874015748" right="0.3937007874015748" top="0.3937007874015748" bottom="0.5905511811023623" header="0.5118110236220472" footer="0.31496062992125984"/>
  <pageSetup firstPageNumber="1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51"/>
  <sheetViews>
    <sheetView showZeros="0" zoomScalePageLayoutView="0" workbookViewId="0" topLeftCell="A31">
      <selection activeCell="B49" sqref="B49"/>
    </sheetView>
  </sheetViews>
  <sheetFormatPr defaultColWidth="9.125" defaultRowHeight="12.75"/>
  <cols>
    <col min="1" max="1" width="6.125" style="44" customWidth="1"/>
    <col min="2" max="2" width="52.00390625" style="44" customWidth="1"/>
    <col min="3" max="5" width="13.125" style="21" customWidth="1"/>
    <col min="6" max="6" width="9.875" style="268" customWidth="1"/>
    <col min="7" max="7" width="40.50390625" style="44" customWidth="1"/>
    <col min="8" max="16384" width="9.125" style="44" customWidth="1"/>
  </cols>
  <sheetData>
    <row r="1" spans="1:8" s="42" customFormat="1" ht="12">
      <c r="A1" s="1258" t="s">
        <v>29</v>
      </c>
      <c r="B1" s="1203"/>
      <c r="C1" s="1203"/>
      <c r="D1" s="1203"/>
      <c r="E1" s="1203"/>
      <c r="F1" s="1203"/>
      <c r="G1" s="1203"/>
      <c r="H1" s="92"/>
    </row>
    <row r="2" spans="1:8" s="42" customFormat="1" ht="12">
      <c r="A2" s="1250" t="s">
        <v>349</v>
      </c>
      <c r="B2" s="1251"/>
      <c r="C2" s="1251"/>
      <c r="D2" s="1251"/>
      <c r="E2" s="1251"/>
      <c r="F2" s="1251"/>
      <c r="G2" s="1251"/>
      <c r="H2" s="67"/>
    </row>
    <row r="3" spans="1:6" s="42" customFormat="1" ht="9.75" customHeight="1">
      <c r="A3" s="35"/>
      <c r="B3" s="35"/>
      <c r="C3" s="68"/>
      <c r="D3" s="68"/>
      <c r="E3" s="68"/>
      <c r="F3" s="267"/>
    </row>
    <row r="4" spans="1:7" s="42" customFormat="1" ht="11.25">
      <c r="A4" s="679"/>
      <c r="B4" s="679"/>
      <c r="C4" s="680"/>
      <c r="D4" s="680"/>
      <c r="E4" s="680"/>
      <c r="F4" s="681"/>
      <c r="G4" s="522" t="s">
        <v>72</v>
      </c>
    </row>
    <row r="5" spans="1:7" ht="12" customHeight="1">
      <c r="A5" s="614"/>
      <c r="B5" s="632"/>
      <c r="C5" s="1219" t="s">
        <v>1005</v>
      </c>
      <c r="D5" s="1219" t="s">
        <v>330</v>
      </c>
      <c r="E5" s="1219" t="s">
        <v>1215</v>
      </c>
      <c r="F5" s="1259" t="s">
        <v>723</v>
      </c>
      <c r="G5" s="525" t="s">
        <v>24</v>
      </c>
    </row>
    <row r="6" spans="1:7" ht="12" customHeight="1">
      <c r="A6" s="84" t="s">
        <v>196</v>
      </c>
      <c r="B6" s="634" t="s">
        <v>23</v>
      </c>
      <c r="C6" s="1220"/>
      <c r="D6" s="1220"/>
      <c r="E6" s="1220"/>
      <c r="F6" s="1260"/>
      <c r="G6" s="84" t="s">
        <v>25</v>
      </c>
    </row>
    <row r="7" spans="1:7" s="42" customFormat="1" ht="12.75" customHeight="1" thickBot="1">
      <c r="A7" s="84"/>
      <c r="B7" s="480"/>
      <c r="C7" s="1234"/>
      <c r="D7" s="1234"/>
      <c r="E7" s="1234"/>
      <c r="F7" s="1261"/>
      <c r="G7" s="480"/>
    </row>
    <row r="8" spans="1:7" s="42" customFormat="1" ht="11.25">
      <c r="A8" s="481" t="s">
        <v>46</v>
      </c>
      <c r="B8" s="481" t="s">
        <v>47</v>
      </c>
      <c r="C8" s="525" t="s">
        <v>48</v>
      </c>
      <c r="D8" s="525" t="s">
        <v>49</v>
      </c>
      <c r="E8" s="525" t="s">
        <v>50</v>
      </c>
      <c r="F8" s="525" t="s">
        <v>1094</v>
      </c>
      <c r="G8" s="525" t="s">
        <v>338</v>
      </c>
    </row>
    <row r="9" spans="1:7" s="42" customFormat="1" ht="12.75">
      <c r="A9" s="580"/>
      <c r="B9" s="682" t="s">
        <v>185</v>
      </c>
      <c r="C9" s="530"/>
      <c r="D9" s="530"/>
      <c r="E9" s="530"/>
      <c r="F9" s="622"/>
      <c r="G9" s="573"/>
    </row>
    <row r="10" spans="1:7" ht="11.25">
      <c r="A10" s="84"/>
      <c r="B10" s="641" t="s">
        <v>171</v>
      </c>
      <c r="C10" s="683"/>
      <c r="D10" s="683"/>
      <c r="E10" s="683"/>
      <c r="F10" s="684"/>
      <c r="G10" s="472"/>
    </row>
    <row r="11" spans="1:7" ht="12">
      <c r="A11" s="553">
        <v>5011</v>
      </c>
      <c r="B11" s="685" t="s">
        <v>64</v>
      </c>
      <c r="C11" s="82"/>
      <c r="D11" s="82">
        <v>10571</v>
      </c>
      <c r="E11" s="82">
        <v>10571</v>
      </c>
      <c r="F11" s="689">
        <f>SUM(E11/D11)</f>
        <v>1</v>
      </c>
      <c r="G11" s="648"/>
    </row>
    <row r="12" spans="1:7" ht="12">
      <c r="A12" s="553"/>
      <c r="B12" s="686" t="s">
        <v>341</v>
      </c>
      <c r="C12" s="363"/>
      <c r="D12" s="363">
        <v>10571</v>
      </c>
      <c r="E12" s="363">
        <v>10571</v>
      </c>
      <c r="F12" s="689">
        <f aca="true" t="shared" si="0" ref="F12:F51">SUM(E12/D12)</f>
        <v>1</v>
      </c>
      <c r="G12" s="472"/>
    </row>
    <row r="13" spans="1:7" ht="11.25">
      <c r="A13" s="1051">
        <v>5010</v>
      </c>
      <c r="B13" s="687" t="s">
        <v>65</v>
      </c>
      <c r="C13" s="1052">
        <f>SUM(C11)</f>
        <v>0</v>
      </c>
      <c r="D13" s="384">
        <f>SUM(D11)</f>
        <v>10571</v>
      </c>
      <c r="E13" s="384">
        <f>SUM(E11)</f>
        <v>10571</v>
      </c>
      <c r="F13" s="1073">
        <f t="shared" si="0"/>
        <v>1</v>
      </c>
      <c r="G13" s="83"/>
    </row>
    <row r="14" spans="1:7" s="42" customFormat="1" ht="11.25">
      <c r="A14" s="457"/>
      <c r="B14" s="652" t="s">
        <v>178</v>
      </c>
      <c r="C14" s="1053"/>
      <c r="D14" s="688"/>
      <c r="E14" s="688"/>
      <c r="F14" s="689"/>
      <c r="G14" s="657"/>
    </row>
    <row r="15" spans="1:7" ht="11.25">
      <c r="A15" s="536">
        <v>5021</v>
      </c>
      <c r="B15" s="685" t="s">
        <v>926</v>
      </c>
      <c r="C15" s="1049">
        <v>23560</v>
      </c>
      <c r="D15" s="82">
        <v>23560</v>
      </c>
      <c r="E15" s="82">
        <v>23560</v>
      </c>
      <c r="F15" s="689">
        <f t="shared" si="0"/>
        <v>1</v>
      </c>
      <c r="G15" s="472"/>
    </row>
    <row r="16" spans="1:7" ht="11.25">
      <c r="A16" s="536">
        <v>5022</v>
      </c>
      <c r="B16" s="1054" t="s">
        <v>1060</v>
      </c>
      <c r="C16" s="1049"/>
      <c r="D16" s="82">
        <v>325203</v>
      </c>
      <c r="E16" s="82">
        <f>SUM(E17:E20)</f>
        <v>325203</v>
      </c>
      <c r="F16" s="689">
        <f t="shared" si="0"/>
        <v>1</v>
      </c>
      <c r="G16" s="472"/>
    </row>
    <row r="17" spans="1:7" ht="12">
      <c r="A17" s="536"/>
      <c r="B17" s="1055" t="s">
        <v>223</v>
      </c>
      <c r="C17" s="1057"/>
      <c r="D17" s="363">
        <v>1050</v>
      </c>
      <c r="E17" s="363">
        <v>3150</v>
      </c>
      <c r="F17" s="689">
        <f t="shared" si="0"/>
        <v>3</v>
      </c>
      <c r="G17" s="472"/>
    </row>
    <row r="18" spans="1:7" ht="12">
      <c r="A18" s="536"/>
      <c r="B18" s="1055" t="s">
        <v>326</v>
      </c>
      <c r="C18" s="1057"/>
      <c r="D18" s="363">
        <v>284</v>
      </c>
      <c r="E18" s="363">
        <v>851</v>
      </c>
      <c r="F18" s="689">
        <f t="shared" si="0"/>
        <v>2.9964788732394365</v>
      </c>
      <c r="G18" s="472"/>
    </row>
    <row r="19" spans="1:7" ht="12">
      <c r="A19" s="536"/>
      <c r="B19" s="1055" t="s">
        <v>224</v>
      </c>
      <c r="C19" s="1057"/>
      <c r="D19" s="363"/>
      <c r="E19" s="363">
        <v>7398</v>
      </c>
      <c r="F19" s="689"/>
      <c r="G19" s="472"/>
    </row>
    <row r="20" spans="1:7" ht="12">
      <c r="A20" s="536"/>
      <c r="B20" s="1056" t="s">
        <v>423</v>
      </c>
      <c r="C20" s="1057"/>
      <c r="D20" s="363">
        <v>323869</v>
      </c>
      <c r="E20" s="363">
        <v>313804</v>
      </c>
      <c r="F20" s="689">
        <f t="shared" si="0"/>
        <v>0.968922619948189</v>
      </c>
      <c r="G20" s="472"/>
    </row>
    <row r="21" spans="1:7" s="42" customFormat="1" ht="11.25">
      <c r="A21" s="1051">
        <v>5020</v>
      </c>
      <c r="B21" s="1050" t="s">
        <v>65</v>
      </c>
      <c r="C21" s="1052">
        <f>SUM(C15:C15)</f>
        <v>23560</v>
      </c>
      <c r="D21" s="384">
        <f>SUM(D15+D16)</f>
        <v>348763</v>
      </c>
      <c r="E21" s="384">
        <f>SUM(E15+E16)</f>
        <v>348763</v>
      </c>
      <c r="F21" s="1073">
        <f t="shared" si="0"/>
        <v>1</v>
      </c>
      <c r="G21" s="654"/>
    </row>
    <row r="22" spans="1:7" s="42" customFormat="1" ht="12" customHeight="1">
      <c r="A22" s="457"/>
      <c r="B22" s="690" t="s">
        <v>1112</v>
      </c>
      <c r="C22" s="1053"/>
      <c r="D22" s="688"/>
      <c r="E22" s="688"/>
      <c r="F22" s="689"/>
      <c r="G22" s="657"/>
    </row>
    <row r="23" spans="1:7" s="42" customFormat="1" ht="12" customHeight="1">
      <c r="A23" s="371">
        <v>5031</v>
      </c>
      <c r="B23" s="653" t="s">
        <v>289</v>
      </c>
      <c r="C23" s="1053">
        <v>1700</v>
      </c>
      <c r="D23" s="688">
        <v>1700</v>
      </c>
      <c r="E23" s="688">
        <v>1700</v>
      </c>
      <c r="F23" s="689">
        <f t="shared" si="0"/>
        <v>1</v>
      </c>
      <c r="G23" s="657"/>
    </row>
    <row r="24" spans="1:7" ht="11.25">
      <c r="A24" s="553">
        <v>5033</v>
      </c>
      <c r="B24" s="685" t="s">
        <v>1071</v>
      </c>
      <c r="C24" s="82">
        <v>88167</v>
      </c>
      <c r="D24" s="82">
        <v>94167</v>
      </c>
      <c r="E24" s="82">
        <v>94167</v>
      </c>
      <c r="F24" s="689">
        <f t="shared" si="0"/>
        <v>1</v>
      </c>
      <c r="G24" s="693"/>
    </row>
    <row r="25" spans="1:7" ht="11.25">
      <c r="A25" s="553">
        <v>5034</v>
      </c>
      <c r="B25" s="685" t="s">
        <v>265</v>
      </c>
      <c r="C25" s="82"/>
      <c r="D25" s="82">
        <v>42463</v>
      </c>
      <c r="E25" s="82">
        <v>42463</v>
      </c>
      <c r="F25" s="689">
        <f t="shared" si="0"/>
        <v>1</v>
      </c>
      <c r="G25" s="693"/>
    </row>
    <row r="26" spans="1:7" ht="11.25">
      <c r="A26" s="553">
        <v>5035</v>
      </c>
      <c r="B26" s="685" t="s">
        <v>1054</v>
      </c>
      <c r="C26" s="82"/>
      <c r="D26" s="82">
        <v>6600</v>
      </c>
      <c r="E26" s="82">
        <v>7062</v>
      </c>
      <c r="F26" s="689">
        <f t="shared" si="0"/>
        <v>1.07</v>
      </c>
      <c r="G26" s="693"/>
    </row>
    <row r="27" spans="1:7" ht="11.25">
      <c r="A27" s="553">
        <v>5036</v>
      </c>
      <c r="B27" s="685" t="s">
        <v>97</v>
      </c>
      <c r="C27" s="82"/>
      <c r="D27" s="82">
        <v>830</v>
      </c>
      <c r="E27" s="82">
        <v>830</v>
      </c>
      <c r="F27" s="689">
        <f t="shared" si="0"/>
        <v>1</v>
      </c>
      <c r="G27" s="691"/>
    </row>
    <row r="28" spans="1:7" ht="12">
      <c r="A28" s="553"/>
      <c r="B28" s="686" t="s">
        <v>341</v>
      </c>
      <c r="C28" s="82"/>
      <c r="D28" s="363">
        <v>830</v>
      </c>
      <c r="E28" s="363"/>
      <c r="F28" s="689">
        <f t="shared" si="0"/>
        <v>0</v>
      </c>
      <c r="G28" s="691"/>
    </row>
    <row r="29" spans="1:7" ht="12">
      <c r="A29" s="553"/>
      <c r="B29" s="686" t="s">
        <v>266</v>
      </c>
      <c r="C29" s="82"/>
      <c r="D29" s="363">
        <v>-830</v>
      </c>
      <c r="E29" s="363"/>
      <c r="F29" s="689">
        <f t="shared" si="0"/>
        <v>0</v>
      </c>
      <c r="G29" s="691"/>
    </row>
    <row r="30" spans="1:7" ht="11.25">
      <c r="A30" s="553">
        <v>5037</v>
      </c>
      <c r="B30" s="692" t="s">
        <v>59</v>
      </c>
      <c r="C30" s="82">
        <v>1387</v>
      </c>
      <c r="D30" s="82">
        <f>SUM(D31:D33)</f>
        <v>14775</v>
      </c>
      <c r="E30" s="82">
        <f>SUM(E31:E33)</f>
        <v>14775</v>
      </c>
      <c r="F30" s="689">
        <f t="shared" si="0"/>
        <v>1</v>
      </c>
      <c r="G30" s="691"/>
    </row>
    <row r="31" spans="1:7" ht="12">
      <c r="A31" s="553"/>
      <c r="B31" s="1018" t="s">
        <v>224</v>
      </c>
      <c r="C31" s="82"/>
      <c r="D31" s="363">
        <v>1575</v>
      </c>
      <c r="E31" s="363">
        <v>1575</v>
      </c>
      <c r="F31" s="689">
        <f t="shared" si="0"/>
        <v>1</v>
      </c>
      <c r="G31" s="691"/>
    </row>
    <row r="32" spans="1:7" ht="12">
      <c r="A32" s="553"/>
      <c r="B32" s="1018" t="s">
        <v>421</v>
      </c>
      <c r="C32" s="82"/>
      <c r="D32" s="363">
        <v>9842</v>
      </c>
      <c r="E32" s="363">
        <v>9842</v>
      </c>
      <c r="F32" s="689">
        <f t="shared" si="0"/>
        <v>1</v>
      </c>
      <c r="G32" s="691"/>
    </row>
    <row r="33" spans="1:7" ht="12">
      <c r="A33" s="553"/>
      <c r="B33" s="1018" t="s">
        <v>423</v>
      </c>
      <c r="C33" s="82"/>
      <c r="D33" s="363">
        <v>3358</v>
      </c>
      <c r="E33" s="363">
        <v>3358</v>
      </c>
      <c r="F33" s="689">
        <f t="shared" si="0"/>
        <v>1</v>
      </c>
      <c r="G33" s="691"/>
    </row>
    <row r="34" spans="1:7" ht="11.25">
      <c r="A34" s="553">
        <v>5038</v>
      </c>
      <c r="B34" s="685" t="s">
        <v>1187</v>
      </c>
      <c r="C34" s="82">
        <v>590535</v>
      </c>
      <c r="D34" s="82">
        <v>590535</v>
      </c>
      <c r="E34" s="82">
        <v>469250</v>
      </c>
      <c r="F34" s="689">
        <f t="shared" si="0"/>
        <v>0.7946184392119011</v>
      </c>
      <c r="G34" s="693"/>
    </row>
    <row r="35" spans="1:7" ht="11.25">
      <c r="A35" s="553">
        <v>5039</v>
      </c>
      <c r="B35" s="685" t="s">
        <v>340</v>
      </c>
      <c r="C35" s="82"/>
      <c r="D35" s="82">
        <v>19239</v>
      </c>
      <c r="E35" s="82">
        <v>19239</v>
      </c>
      <c r="F35" s="689">
        <f t="shared" si="0"/>
        <v>1</v>
      </c>
      <c r="G35" s="693"/>
    </row>
    <row r="36" spans="1:7" ht="12" customHeight="1">
      <c r="A36" s="580">
        <v>5030</v>
      </c>
      <c r="B36" s="687" t="s">
        <v>65</v>
      </c>
      <c r="C36" s="384">
        <f>SUM(C23:C35)</f>
        <v>681789</v>
      </c>
      <c r="D36" s="384">
        <f>SUM(D23:D35)-D31-D33-D28-D29-D32</f>
        <v>770309</v>
      </c>
      <c r="E36" s="384">
        <f>SUM(E23:E35)-E31-E33-E28-E29-E32</f>
        <v>649486</v>
      </c>
      <c r="F36" s="1073">
        <f t="shared" si="0"/>
        <v>0.8431499567056856</v>
      </c>
      <c r="G36" s="654"/>
    </row>
    <row r="37" spans="1:7" ht="12" customHeight="1">
      <c r="A37" s="614"/>
      <c r="B37" s="667" t="s">
        <v>180</v>
      </c>
      <c r="C37" s="688"/>
      <c r="D37" s="688"/>
      <c r="E37" s="688"/>
      <c r="F37" s="689"/>
      <c r="G37" s="472"/>
    </row>
    <row r="38" spans="1:7" ht="11.25">
      <c r="A38" s="580">
        <v>5040</v>
      </c>
      <c r="B38" s="687" t="s">
        <v>65</v>
      </c>
      <c r="C38" s="384"/>
      <c r="D38" s="384"/>
      <c r="E38" s="384"/>
      <c r="F38" s="1072"/>
      <c r="G38" s="654"/>
    </row>
    <row r="39" spans="1:7" ht="15.75" customHeight="1">
      <c r="A39" s="580"/>
      <c r="B39" s="682" t="s">
        <v>186</v>
      </c>
      <c r="C39" s="384">
        <f>SUM(C38+C36+C21+C13)</f>
        <v>705349</v>
      </c>
      <c r="D39" s="384">
        <f>SUM(D38+D36+D21+D13)</f>
        <v>1129643</v>
      </c>
      <c r="E39" s="384">
        <f>SUM(E38+E36+E21+E13)</f>
        <v>1008820</v>
      </c>
      <c r="F39" s="1073">
        <f t="shared" si="0"/>
        <v>0.8930432003739235</v>
      </c>
      <c r="G39" s="654"/>
    </row>
    <row r="40" spans="1:7" ht="11.25">
      <c r="A40" s="84"/>
      <c r="B40" s="674" t="s">
        <v>1129</v>
      </c>
      <c r="C40" s="694"/>
      <c r="D40" s="694"/>
      <c r="E40" s="694"/>
      <c r="F40" s="689"/>
      <c r="G40" s="472"/>
    </row>
    <row r="41" spans="1:7" ht="11.25">
      <c r="A41" s="84"/>
      <c r="B41" s="472" t="s">
        <v>1192</v>
      </c>
      <c r="C41" s="373"/>
      <c r="D41" s="373">
        <f>SUM(D17)</f>
        <v>1050</v>
      </c>
      <c r="E41" s="373">
        <f>SUM(E17)</f>
        <v>3150</v>
      </c>
      <c r="F41" s="689">
        <f t="shared" si="0"/>
        <v>3</v>
      </c>
      <c r="G41" s="472"/>
    </row>
    <row r="42" spans="1:7" ht="11.25">
      <c r="A42" s="84"/>
      <c r="B42" s="675" t="s">
        <v>1181</v>
      </c>
      <c r="C42" s="373"/>
      <c r="D42" s="373">
        <f>SUM(D18)</f>
        <v>284</v>
      </c>
      <c r="E42" s="373">
        <f>SUM(E18)</f>
        <v>851</v>
      </c>
      <c r="F42" s="689">
        <f t="shared" si="0"/>
        <v>2.9964788732394365</v>
      </c>
      <c r="G42" s="472"/>
    </row>
    <row r="43" spans="1:7" ht="12" customHeight="1">
      <c r="A43" s="468"/>
      <c r="B43" s="675" t="s">
        <v>1182</v>
      </c>
      <c r="C43" s="675"/>
      <c r="D43" s="675">
        <f>SUM(D31)</f>
        <v>1575</v>
      </c>
      <c r="E43" s="675">
        <f>SUM(E31)</f>
        <v>1575</v>
      </c>
      <c r="F43" s="689">
        <f t="shared" si="0"/>
        <v>1</v>
      </c>
      <c r="G43" s="472"/>
    </row>
    <row r="44" spans="1:7" ht="12" customHeight="1">
      <c r="A44" s="468"/>
      <c r="B44" s="675" t="s">
        <v>211</v>
      </c>
      <c r="C44" s="473"/>
      <c r="D44" s="473"/>
      <c r="E44" s="473"/>
      <c r="F44" s="689"/>
      <c r="G44" s="472"/>
    </row>
    <row r="45" spans="1:7" ht="12" customHeight="1">
      <c r="A45" s="468"/>
      <c r="B45" s="676" t="s">
        <v>1118</v>
      </c>
      <c r="C45" s="695">
        <f>SUM(C41:C44)</f>
        <v>0</v>
      </c>
      <c r="D45" s="695">
        <f>SUM(D41:D44)</f>
        <v>2909</v>
      </c>
      <c r="E45" s="695">
        <f>SUM(E41:E44)</f>
        <v>5576</v>
      </c>
      <c r="F45" s="1074">
        <f t="shared" si="0"/>
        <v>1.9168099003093846</v>
      </c>
      <c r="G45" s="472"/>
    </row>
    <row r="46" spans="1:7" ht="12" customHeight="1">
      <c r="A46" s="468"/>
      <c r="B46" s="677" t="s">
        <v>1130</v>
      </c>
      <c r="C46" s="473"/>
      <c r="D46" s="473"/>
      <c r="E46" s="473"/>
      <c r="F46" s="689"/>
      <c r="G46" s="472"/>
    </row>
    <row r="47" spans="1:7" ht="12" customHeight="1">
      <c r="A47" s="468"/>
      <c r="B47" s="675" t="s">
        <v>161</v>
      </c>
      <c r="C47" s="473"/>
      <c r="D47" s="473">
        <f>SUM(D32)</f>
        <v>9842</v>
      </c>
      <c r="E47" s="473">
        <f>SUM(E32)</f>
        <v>9842</v>
      </c>
      <c r="F47" s="689">
        <f t="shared" si="0"/>
        <v>1</v>
      </c>
      <c r="G47" s="472"/>
    </row>
    <row r="48" spans="1:7" ht="12" customHeight="1">
      <c r="A48" s="468"/>
      <c r="B48" s="675" t="s">
        <v>1250</v>
      </c>
      <c r="C48" s="473">
        <f>SUM(C38+C36+C21+C13)-C43-C41-C42-C49</f>
        <v>705349</v>
      </c>
      <c r="D48" s="473">
        <f>SUM(D38+D36+D21+D13)-D43-D41-D42-D49-D47</f>
        <v>1116892</v>
      </c>
      <c r="E48" s="473">
        <f>SUM(E38+E36+E21+E13)-E43-E41-E42-E49-E47</f>
        <v>993402</v>
      </c>
      <c r="F48" s="689">
        <f t="shared" si="0"/>
        <v>0.8894342514764185</v>
      </c>
      <c r="G48" s="472"/>
    </row>
    <row r="49" spans="1:7" ht="12" customHeight="1">
      <c r="A49" s="468"/>
      <c r="B49" s="675" t="s">
        <v>1183</v>
      </c>
      <c r="C49" s="473"/>
      <c r="D49" s="473"/>
      <c r="E49" s="473"/>
      <c r="F49" s="689"/>
      <c r="G49" s="472"/>
    </row>
    <row r="50" spans="1:7" ht="12" customHeight="1">
      <c r="A50" s="665"/>
      <c r="B50" s="385" t="s">
        <v>1125</v>
      </c>
      <c r="C50" s="489">
        <f>SUM(C47:C49)</f>
        <v>705349</v>
      </c>
      <c r="D50" s="489">
        <f>SUM(D47:D49)</f>
        <v>1126734</v>
      </c>
      <c r="E50" s="489">
        <f>SUM(E47:E49)</f>
        <v>1003244</v>
      </c>
      <c r="F50" s="1074">
        <f t="shared" si="0"/>
        <v>0.8904000411809708</v>
      </c>
      <c r="G50" s="469"/>
    </row>
    <row r="51" spans="1:7" ht="12" customHeight="1">
      <c r="A51" s="696"/>
      <c r="B51" s="654" t="s">
        <v>1190</v>
      </c>
      <c r="C51" s="697">
        <f>SUM(C36+C38+C21+C13)</f>
        <v>705349</v>
      </c>
      <c r="D51" s="697">
        <f>SUM(D36+D38+D21+D13)</f>
        <v>1129643</v>
      </c>
      <c r="E51" s="697">
        <f>SUM(E36+E38+E21+E13)</f>
        <v>1008820</v>
      </c>
      <c r="F51" s="1073">
        <f t="shared" si="0"/>
        <v>0.8930432003739235</v>
      </c>
      <c r="G51" s="83"/>
    </row>
  </sheetData>
  <sheetProtection/>
  <mergeCells count="6">
    <mergeCell ref="A2:G2"/>
    <mergeCell ref="A1:G1"/>
    <mergeCell ref="F5:F7"/>
    <mergeCell ref="C5:C7"/>
    <mergeCell ref="D5:D7"/>
    <mergeCell ref="E5:E7"/>
  </mergeCells>
  <printOptions horizontalCentered="1"/>
  <pageMargins left="0" right="0" top="0.1968503937007874" bottom="0.4724409448818898" header="0.31496062992125984" footer="0.31496062992125984"/>
  <pageSetup firstPageNumber="47" useFirstPageNumber="1" horizontalDpi="300" verticalDpi="300" orientation="landscape" paperSize="9" scale="80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showZeros="0" zoomScalePageLayoutView="0" workbookViewId="0" topLeftCell="A1">
      <selection activeCell="B7" sqref="B7:B9"/>
    </sheetView>
  </sheetViews>
  <sheetFormatPr defaultColWidth="9.125" defaultRowHeight="12.75"/>
  <cols>
    <col min="1" max="1" width="10.125" style="64" customWidth="1"/>
    <col min="2" max="2" width="52.50390625" style="63" customWidth="1"/>
    <col min="3" max="3" width="11.00390625" style="63" customWidth="1"/>
    <col min="4" max="4" width="11.125" style="63" customWidth="1"/>
    <col min="5" max="5" width="12.25390625" style="63" customWidth="1"/>
    <col min="6" max="16384" width="9.125" style="63" customWidth="1"/>
  </cols>
  <sheetData>
    <row r="1" spans="1:3" ht="12.75" customHeight="1">
      <c r="A1" s="1262" t="s">
        <v>1189</v>
      </c>
      <c r="B1" s="1262"/>
      <c r="C1" s="1262"/>
    </row>
    <row r="2" ht="12">
      <c r="B2" s="64"/>
    </row>
    <row r="3" spans="1:3" s="60" customFormat="1" ht="12.75" customHeight="1">
      <c r="A3" s="1268" t="s">
        <v>356</v>
      </c>
      <c r="B3" s="1268"/>
      <c r="C3" s="1268"/>
    </row>
    <row r="4" s="60" customFormat="1" ht="12.75"/>
    <row r="5" s="60" customFormat="1" ht="12.75"/>
    <row r="6" spans="3:5" s="60" customFormat="1" ht="12.75">
      <c r="C6" s="359"/>
      <c r="D6" s="359"/>
      <c r="E6" s="359" t="s">
        <v>1063</v>
      </c>
    </row>
    <row r="7" spans="1:5" s="60" customFormat="1" ht="12.75" customHeight="1">
      <c r="A7" s="1263" t="s">
        <v>196</v>
      </c>
      <c r="B7" s="1263" t="s">
        <v>45</v>
      </c>
      <c r="C7" s="1196" t="s">
        <v>1005</v>
      </c>
      <c r="D7" s="1196" t="s">
        <v>330</v>
      </c>
      <c r="E7" s="1196" t="s">
        <v>1215</v>
      </c>
    </row>
    <row r="8" spans="1:5" s="60" customFormat="1" ht="12.75">
      <c r="A8" s="1266"/>
      <c r="B8" s="1264"/>
      <c r="C8" s="1248"/>
      <c r="D8" s="1248"/>
      <c r="E8" s="1248"/>
    </row>
    <row r="9" spans="1:5" s="60" customFormat="1" ht="13.5" thickBot="1">
      <c r="A9" s="1267"/>
      <c r="B9" s="1265"/>
      <c r="C9" s="1215"/>
      <c r="D9" s="1215"/>
      <c r="E9" s="1215"/>
    </row>
    <row r="10" spans="1:5" s="60" customFormat="1" ht="12.75">
      <c r="A10" s="77" t="s">
        <v>46</v>
      </c>
      <c r="B10" s="77" t="s">
        <v>47</v>
      </c>
      <c r="C10" s="77" t="s">
        <v>48</v>
      </c>
      <c r="D10" s="77" t="s">
        <v>49</v>
      </c>
      <c r="E10" s="77" t="s">
        <v>50</v>
      </c>
    </row>
    <row r="11" spans="1:5" s="60" customFormat="1" ht="12.75">
      <c r="A11" s="13"/>
      <c r="B11" s="13"/>
      <c r="C11" s="72"/>
      <c r="D11" s="72"/>
      <c r="E11" s="72"/>
    </row>
    <row r="12" spans="1:5" s="31" customFormat="1" ht="12.75">
      <c r="A12" s="18">
        <v>6110</v>
      </c>
      <c r="B12" s="16" t="s">
        <v>1113</v>
      </c>
      <c r="C12" s="16">
        <v>75984</v>
      </c>
      <c r="D12" s="16">
        <v>108301</v>
      </c>
      <c r="E12" s="16">
        <v>440662</v>
      </c>
    </row>
    <row r="13" spans="1:5" ht="12">
      <c r="A13" s="61"/>
      <c r="B13" s="62"/>
      <c r="C13" s="62"/>
      <c r="D13" s="62"/>
      <c r="E13" s="62"/>
    </row>
    <row r="14" spans="1:5" s="31" customFormat="1" ht="12.75">
      <c r="A14" s="18">
        <v>6120</v>
      </c>
      <c r="B14" s="16" t="s">
        <v>1117</v>
      </c>
      <c r="C14" s="16">
        <f>SUM(C15:C19)</f>
        <v>19700</v>
      </c>
      <c r="D14" s="16">
        <f>SUM(D15:D19)</f>
        <v>2700</v>
      </c>
      <c r="E14" s="16">
        <f>SUM(E15:E19)</f>
        <v>2700</v>
      </c>
    </row>
    <row r="15" spans="1:5" s="31" customFormat="1" ht="12.75">
      <c r="A15" s="61">
        <v>6121</v>
      </c>
      <c r="B15" s="62" t="s">
        <v>261</v>
      </c>
      <c r="C15" s="62">
        <v>17000</v>
      </c>
      <c r="D15" s="62"/>
      <c r="E15" s="62"/>
    </row>
    <row r="16" spans="1:5" s="31" customFormat="1" ht="12.75">
      <c r="A16" s="61">
        <v>6122</v>
      </c>
      <c r="B16" s="62" t="s">
        <v>262</v>
      </c>
      <c r="C16" s="62"/>
      <c r="D16" s="62"/>
      <c r="E16" s="62"/>
    </row>
    <row r="17" spans="1:5" s="31" customFormat="1" ht="12.75">
      <c r="A17" s="61">
        <v>6123</v>
      </c>
      <c r="B17" s="62" t="s">
        <v>263</v>
      </c>
      <c r="C17" s="62"/>
      <c r="D17" s="62"/>
      <c r="E17" s="62"/>
    </row>
    <row r="18" spans="1:5" s="31" customFormat="1" ht="12.75">
      <c r="A18" s="61">
        <v>6124</v>
      </c>
      <c r="B18" s="62" t="s">
        <v>357</v>
      </c>
      <c r="C18" s="62">
        <v>2700</v>
      </c>
      <c r="D18" s="62">
        <v>2700</v>
      </c>
      <c r="E18" s="1163">
        <v>2700</v>
      </c>
    </row>
    <row r="19" spans="1:5" ht="12">
      <c r="A19" s="167">
        <v>6125</v>
      </c>
      <c r="B19" s="168" t="s">
        <v>264</v>
      </c>
      <c r="C19" s="168"/>
      <c r="D19" s="168"/>
      <c r="E19" s="168"/>
    </row>
    <row r="20" spans="1:5" ht="12">
      <c r="A20" s="253"/>
      <c r="B20" s="252"/>
      <c r="C20" s="252"/>
      <c r="D20" s="252"/>
      <c r="E20" s="252"/>
    </row>
    <row r="21" spans="1:5" ht="12.75">
      <c r="A21" s="255">
        <v>6130</v>
      </c>
      <c r="B21" s="256" t="s">
        <v>1074</v>
      </c>
      <c r="C21" s="256"/>
      <c r="D21" s="256"/>
      <c r="E21" s="256"/>
    </row>
    <row r="22" spans="1:5" ht="12">
      <c r="A22" s="61"/>
      <c r="B22" s="62"/>
      <c r="C22" s="62"/>
      <c r="D22" s="62"/>
      <c r="E22" s="62"/>
    </row>
    <row r="23" spans="1:5" s="31" customFormat="1" ht="12.75">
      <c r="A23" s="18">
        <v>6100</v>
      </c>
      <c r="B23" s="16" t="s">
        <v>31</v>
      </c>
      <c r="C23" s="16">
        <f>SUM(C12+C14+C21)</f>
        <v>95684</v>
      </c>
      <c r="D23" s="16">
        <f>SUM(D12+D14+D21)</f>
        <v>111001</v>
      </c>
      <c r="E23" s="16">
        <f>SUM(E12+E14+E21)</f>
        <v>443362</v>
      </c>
    </row>
    <row r="26" ht="12.75">
      <c r="A26" s="736"/>
    </row>
    <row r="27" ht="12.75">
      <c r="A27" s="736"/>
    </row>
  </sheetData>
  <sheetProtection/>
  <mergeCells count="7">
    <mergeCell ref="E7:E9"/>
    <mergeCell ref="D7:D9"/>
    <mergeCell ref="A1:C1"/>
    <mergeCell ref="C7:C9"/>
    <mergeCell ref="B7:B9"/>
    <mergeCell ref="A7:A9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firstPageNumber="48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M96"/>
  <sheetViews>
    <sheetView zoomScalePageLayoutView="0" workbookViewId="0" topLeftCell="A52">
      <selection activeCell="E65" sqref="E65"/>
    </sheetView>
  </sheetViews>
  <sheetFormatPr defaultColWidth="9.125" defaultRowHeight="12.75"/>
  <cols>
    <col min="1" max="1" width="9.125" style="737" customWidth="1"/>
    <col min="2" max="2" width="7.00390625" style="737" customWidth="1"/>
    <col min="3" max="3" width="17.50390625" style="737" customWidth="1"/>
    <col min="4" max="4" width="10.50390625" style="737" customWidth="1"/>
    <col min="5" max="5" width="10.875" style="737" customWidth="1"/>
    <col min="6" max="6" width="10.125" style="737" customWidth="1"/>
    <col min="7" max="7" width="10.875" style="737" customWidth="1"/>
    <col min="8" max="8" width="11.00390625" style="737" customWidth="1"/>
    <col min="9" max="9" width="11.125" style="737" customWidth="1"/>
    <col min="10" max="10" width="11.00390625" style="737" customWidth="1"/>
    <col min="11" max="13" width="10.50390625" style="737" customWidth="1"/>
    <col min="14" max="16384" width="9.125" style="737" customWidth="1"/>
  </cols>
  <sheetData>
    <row r="2" spans="2:13" ht="12.75">
      <c r="B2" s="1269" t="s">
        <v>378</v>
      </c>
      <c r="C2" s="1269"/>
      <c r="D2" s="1269"/>
      <c r="E2" s="1269"/>
      <c r="F2" s="1269"/>
      <c r="G2" s="1269"/>
      <c r="H2" s="1269"/>
      <c r="I2" s="1269"/>
      <c r="J2" s="1269"/>
      <c r="K2" s="1269"/>
      <c r="L2" s="1269"/>
      <c r="M2" s="1269"/>
    </row>
    <row r="3" spans="2:13" ht="12">
      <c r="B3" s="738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</row>
    <row r="4" spans="2:13" ht="12.75">
      <c r="B4" s="1270" t="s">
        <v>379</v>
      </c>
      <c r="C4" s="1254"/>
      <c r="D4" s="1254"/>
      <c r="E4" s="1254"/>
      <c r="F4" s="1254"/>
      <c r="G4" s="1254"/>
      <c r="H4" s="1254"/>
      <c r="I4" s="1254"/>
      <c r="J4" s="1254"/>
      <c r="K4" s="1254"/>
      <c r="L4" s="1254"/>
      <c r="M4" s="1254"/>
    </row>
    <row r="5" spans="5:11" ht="15">
      <c r="E5" s="740"/>
      <c r="F5" s="740"/>
      <c r="G5" s="740"/>
      <c r="H5" s="740"/>
      <c r="I5" s="740"/>
      <c r="J5" s="740"/>
      <c r="K5" s="740"/>
    </row>
    <row r="6" spans="2:11" ht="12.75">
      <c r="B6" s="1271" t="s">
        <v>380</v>
      </c>
      <c r="C6" s="1272"/>
      <c r="D6" s="1272"/>
      <c r="E6" s="1272"/>
      <c r="F6" s="1272"/>
      <c r="G6" s="741"/>
      <c r="H6" s="741"/>
      <c r="I6" s="741"/>
      <c r="J6" s="741"/>
      <c r="K6" s="741"/>
    </row>
    <row r="7" spans="2:13" ht="12.75">
      <c r="B7" s="742"/>
      <c r="C7" s="742"/>
      <c r="D7" s="742"/>
      <c r="E7" s="743" t="s">
        <v>337</v>
      </c>
      <c r="F7" s="759"/>
      <c r="G7" s="759"/>
      <c r="H7" s="759"/>
      <c r="I7" s="759"/>
      <c r="J7" s="759"/>
      <c r="K7" s="759"/>
      <c r="L7" s="759"/>
      <c r="M7" s="759"/>
    </row>
    <row r="8" spans="2:13" ht="22.5" customHeight="1">
      <c r="B8" s="1273" t="s">
        <v>381</v>
      </c>
      <c r="C8" s="1273" t="s">
        <v>382</v>
      </c>
      <c r="D8" s="1273" t="s">
        <v>383</v>
      </c>
      <c r="E8" s="1286" t="s">
        <v>67</v>
      </c>
      <c r="F8" s="1275"/>
      <c r="G8" s="1275"/>
      <c r="H8" s="1275"/>
      <c r="I8" s="1275"/>
      <c r="J8" s="1275"/>
      <c r="K8" s="1275"/>
      <c r="L8" s="1275"/>
      <c r="M8" s="1275"/>
    </row>
    <row r="9" spans="2:13" ht="21.75" customHeight="1">
      <c r="B9" s="1273"/>
      <c r="C9" s="1273"/>
      <c r="D9" s="1273"/>
      <c r="E9" s="1273"/>
      <c r="F9" s="1275"/>
      <c r="G9" s="1275"/>
      <c r="H9" s="1275"/>
      <c r="I9" s="1275"/>
      <c r="J9" s="1275"/>
      <c r="K9" s="1275"/>
      <c r="L9" s="1275"/>
      <c r="M9" s="1275"/>
    </row>
    <row r="10" spans="2:13" ht="18" customHeight="1" thickBot="1">
      <c r="B10" s="1274"/>
      <c r="C10" s="1274"/>
      <c r="D10" s="1274"/>
      <c r="E10" s="1274"/>
      <c r="F10" s="1276"/>
      <c r="G10" s="1276"/>
      <c r="H10" s="1276"/>
      <c r="I10" s="1276"/>
      <c r="J10" s="1276"/>
      <c r="K10" s="1276"/>
      <c r="L10" s="1276"/>
      <c r="M10" s="1276"/>
    </row>
    <row r="11" spans="2:13" ht="13.5" thickTop="1">
      <c r="B11" s="1277" t="s">
        <v>386</v>
      </c>
      <c r="C11" s="744" t="s">
        <v>384</v>
      </c>
      <c r="D11" s="745">
        <v>24000</v>
      </c>
      <c r="E11" s="746">
        <f>SUM(D11)</f>
        <v>24000</v>
      </c>
      <c r="F11" s="909"/>
      <c r="G11" s="909"/>
      <c r="H11" s="909"/>
      <c r="I11" s="909"/>
      <c r="J11" s="909"/>
      <c r="K11" s="909"/>
      <c r="L11" s="909"/>
      <c r="M11" s="909"/>
    </row>
    <row r="12" spans="2:13" ht="12.75">
      <c r="B12" s="1277"/>
      <c r="C12" s="744" t="s">
        <v>385</v>
      </c>
      <c r="D12" s="745">
        <v>4887</v>
      </c>
      <c r="E12" s="746">
        <f aca="true" t="shared" si="0" ref="E12:E30">SUM(D12)</f>
        <v>4887</v>
      </c>
      <c r="F12" s="909"/>
      <c r="G12" s="909"/>
      <c r="H12" s="909"/>
      <c r="I12" s="909"/>
      <c r="J12" s="909"/>
      <c r="K12" s="909"/>
      <c r="L12" s="909"/>
      <c r="M12" s="909"/>
    </row>
    <row r="13" spans="2:13" ht="12.75">
      <c r="B13" s="1282" t="s">
        <v>387</v>
      </c>
      <c r="C13" s="744" t="s">
        <v>384</v>
      </c>
      <c r="D13" s="745">
        <v>48000</v>
      </c>
      <c r="E13" s="746">
        <f t="shared" si="0"/>
        <v>48000</v>
      </c>
      <c r="F13" s="909"/>
      <c r="G13" s="909"/>
      <c r="H13" s="909"/>
      <c r="I13" s="909"/>
      <c r="J13" s="909"/>
      <c r="K13" s="909"/>
      <c r="L13" s="909"/>
      <c r="M13" s="909"/>
    </row>
    <row r="14" spans="2:13" ht="12.75">
      <c r="B14" s="1283"/>
      <c r="C14" s="744" t="s">
        <v>385</v>
      </c>
      <c r="D14" s="745">
        <v>4487</v>
      </c>
      <c r="E14" s="746">
        <f t="shared" si="0"/>
        <v>4487</v>
      </c>
      <c r="F14" s="909"/>
      <c r="G14" s="909"/>
      <c r="H14" s="909"/>
      <c r="I14" s="909"/>
      <c r="J14" s="909"/>
      <c r="K14" s="909"/>
      <c r="L14" s="909"/>
      <c r="M14" s="909"/>
    </row>
    <row r="15" spans="2:13" ht="12.75">
      <c r="B15" s="1277" t="s">
        <v>388</v>
      </c>
      <c r="C15" s="744" t="s">
        <v>384</v>
      </c>
      <c r="D15" s="745">
        <v>48000</v>
      </c>
      <c r="E15" s="746">
        <f t="shared" si="0"/>
        <v>48000</v>
      </c>
      <c r="F15" s="909"/>
      <c r="G15" s="909"/>
      <c r="H15" s="909"/>
      <c r="I15" s="909"/>
      <c r="J15" s="909"/>
      <c r="K15" s="909"/>
      <c r="L15" s="909"/>
      <c r="M15" s="909"/>
    </row>
    <row r="16" spans="2:13" ht="12.75">
      <c r="B16" s="1277"/>
      <c r="C16" s="744" t="s">
        <v>385</v>
      </c>
      <c r="D16" s="745">
        <v>3971</v>
      </c>
      <c r="E16" s="746">
        <f t="shared" si="0"/>
        <v>3971</v>
      </c>
      <c r="F16" s="909"/>
      <c r="G16" s="909"/>
      <c r="H16" s="909"/>
      <c r="I16" s="909"/>
      <c r="J16" s="909"/>
      <c r="K16" s="909"/>
      <c r="L16" s="909"/>
      <c r="M16" s="909"/>
    </row>
    <row r="17" spans="2:13" ht="12.75">
      <c r="B17" s="1282" t="s">
        <v>389</v>
      </c>
      <c r="C17" s="744" t="s">
        <v>384</v>
      </c>
      <c r="D17" s="745">
        <v>48000</v>
      </c>
      <c r="E17" s="746">
        <f t="shared" si="0"/>
        <v>48000</v>
      </c>
      <c r="F17" s="909"/>
      <c r="G17" s="909"/>
      <c r="H17" s="909"/>
      <c r="I17" s="909"/>
      <c r="J17" s="909"/>
      <c r="K17" s="909"/>
      <c r="L17" s="909"/>
      <c r="M17" s="909"/>
    </row>
    <row r="18" spans="2:13" ht="12.75">
      <c r="B18" s="1283"/>
      <c r="C18" s="744" t="s">
        <v>385</v>
      </c>
      <c r="D18" s="745">
        <v>3467</v>
      </c>
      <c r="E18" s="746">
        <f t="shared" si="0"/>
        <v>3467</v>
      </c>
      <c r="F18" s="909"/>
      <c r="G18" s="909"/>
      <c r="H18" s="909"/>
      <c r="I18" s="909"/>
      <c r="J18" s="909"/>
      <c r="K18" s="909"/>
      <c r="L18" s="909"/>
      <c r="M18" s="909"/>
    </row>
    <row r="19" spans="2:13" ht="12.75">
      <c r="B19" s="1277" t="s">
        <v>390</v>
      </c>
      <c r="C19" s="744" t="s">
        <v>384</v>
      </c>
      <c r="D19" s="745">
        <v>48000</v>
      </c>
      <c r="E19" s="746">
        <f t="shared" si="0"/>
        <v>48000</v>
      </c>
      <c r="F19" s="909"/>
      <c r="G19" s="909"/>
      <c r="H19" s="909"/>
      <c r="I19" s="909"/>
      <c r="J19" s="909"/>
      <c r="K19" s="909"/>
      <c r="L19" s="909"/>
      <c r="M19" s="909"/>
    </row>
    <row r="20" spans="2:13" ht="12.75">
      <c r="B20" s="1277"/>
      <c r="C20" s="744" t="s">
        <v>385</v>
      </c>
      <c r="D20" s="745">
        <v>2962</v>
      </c>
      <c r="E20" s="746">
        <f t="shared" si="0"/>
        <v>2962</v>
      </c>
      <c r="F20" s="909"/>
      <c r="G20" s="909"/>
      <c r="H20" s="909"/>
      <c r="I20" s="909"/>
      <c r="J20" s="909"/>
      <c r="K20" s="909"/>
      <c r="L20" s="909"/>
      <c r="M20" s="909"/>
    </row>
    <row r="21" spans="2:13" ht="12.75">
      <c r="B21" s="1282" t="s">
        <v>391</v>
      </c>
      <c r="C21" s="744" t="s">
        <v>384</v>
      </c>
      <c r="D21" s="745">
        <v>48000</v>
      </c>
      <c r="E21" s="746">
        <f t="shared" si="0"/>
        <v>48000</v>
      </c>
      <c r="F21" s="909"/>
      <c r="G21" s="909"/>
      <c r="H21" s="909"/>
      <c r="I21" s="909"/>
      <c r="J21" s="909"/>
      <c r="K21" s="909"/>
      <c r="L21" s="909"/>
      <c r="M21" s="909"/>
    </row>
    <row r="22" spans="2:13" ht="12.75">
      <c r="B22" s="1283"/>
      <c r="C22" s="744" t="s">
        <v>385</v>
      </c>
      <c r="D22" s="745">
        <v>2465</v>
      </c>
      <c r="E22" s="746">
        <f t="shared" si="0"/>
        <v>2465</v>
      </c>
      <c r="F22" s="909"/>
      <c r="G22" s="909"/>
      <c r="H22" s="909"/>
      <c r="I22" s="909"/>
      <c r="J22" s="909"/>
      <c r="K22" s="909"/>
      <c r="L22" s="909"/>
      <c r="M22" s="909"/>
    </row>
    <row r="23" spans="2:13" ht="12.75">
      <c r="B23" s="1277" t="s">
        <v>392</v>
      </c>
      <c r="C23" s="744" t="s">
        <v>384</v>
      </c>
      <c r="D23" s="745">
        <v>48000</v>
      </c>
      <c r="E23" s="746">
        <f t="shared" si="0"/>
        <v>48000</v>
      </c>
      <c r="F23" s="909"/>
      <c r="G23" s="909"/>
      <c r="H23" s="909"/>
      <c r="I23" s="909"/>
      <c r="J23" s="909"/>
      <c r="K23" s="909"/>
      <c r="L23" s="909"/>
      <c r="M23" s="909"/>
    </row>
    <row r="24" spans="2:13" ht="12.75">
      <c r="B24" s="1277"/>
      <c r="C24" s="744" t="s">
        <v>385</v>
      </c>
      <c r="D24" s="745">
        <v>1954</v>
      </c>
      <c r="E24" s="746">
        <f t="shared" si="0"/>
        <v>1954</v>
      </c>
      <c r="F24" s="909"/>
      <c r="G24" s="909"/>
      <c r="H24" s="909"/>
      <c r="I24" s="909"/>
      <c r="J24" s="909"/>
      <c r="K24" s="909"/>
      <c r="L24" s="909"/>
      <c r="M24" s="909"/>
    </row>
    <row r="25" spans="2:13" ht="12.75">
      <c r="B25" s="1282" t="s">
        <v>393</v>
      </c>
      <c r="C25" s="744" t="s">
        <v>384</v>
      </c>
      <c r="D25" s="745">
        <v>48000</v>
      </c>
      <c r="E25" s="746">
        <f t="shared" si="0"/>
        <v>48000</v>
      </c>
      <c r="F25" s="909"/>
      <c r="G25" s="909"/>
      <c r="H25" s="909"/>
      <c r="I25" s="909"/>
      <c r="J25" s="909"/>
      <c r="K25" s="909"/>
      <c r="L25" s="909"/>
      <c r="M25" s="909"/>
    </row>
    <row r="26" spans="2:13" ht="12.75">
      <c r="B26" s="1283"/>
      <c r="C26" s="744" t="s">
        <v>385</v>
      </c>
      <c r="D26" s="745">
        <v>1449</v>
      </c>
      <c r="E26" s="746">
        <f t="shared" si="0"/>
        <v>1449</v>
      </c>
      <c r="F26" s="909"/>
      <c r="G26" s="909"/>
      <c r="H26" s="909"/>
      <c r="I26" s="909"/>
      <c r="J26" s="909"/>
      <c r="K26" s="909"/>
      <c r="L26" s="909"/>
      <c r="M26" s="909"/>
    </row>
    <row r="27" spans="2:13" ht="12.75">
      <c r="B27" s="1282" t="s">
        <v>394</v>
      </c>
      <c r="C27" s="744" t="s">
        <v>384</v>
      </c>
      <c r="D27" s="745">
        <v>48000</v>
      </c>
      <c r="E27" s="746">
        <f t="shared" si="0"/>
        <v>48000</v>
      </c>
      <c r="F27" s="909"/>
      <c r="G27" s="909"/>
      <c r="H27" s="909"/>
      <c r="I27" s="909"/>
      <c r="J27" s="909"/>
      <c r="K27" s="909"/>
      <c r="L27" s="909"/>
      <c r="M27" s="909"/>
    </row>
    <row r="28" spans="2:13" ht="12.75">
      <c r="B28" s="1283"/>
      <c r="C28" s="744" t="s">
        <v>385</v>
      </c>
      <c r="D28" s="745">
        <v>945</v>
      </c>
      <c r="E28" s="746">
        <f t="shared" si="0"/>
        <v>945</v>
      </c>
      <c r="F28" s="909"/>
      <c r="G28" s="909"/>
      <c r="H28" s="909"/>
      <c r="I28" s="909"/>
      <c r="J28" s="909"/>
      <c r="K28" s="909"/>
      <c r="L28" s="909"/>
      <c r="M28" s="909"/>
    </row>
    <row r="29" spans="2:13" ht="12.75">
      <c r="B29" s="1282" t="s">
        <v>707</v>
      </c>
      <c r="C29" s="744" t="s">
        <v>384</v>
      </c>
      <c r="D29" s="745">
        <v>12000</v>
      </c>
      <c r="E29" s="746">
        <f t="shared" si="0"/>
        <v>12000</v>
      </c>
      <c r="F29" s="909"/>
      <c r="G29" s="909"/>
      <c r="H29" s="909"/>
      <c r="I29" s="909"/>
      <c r="J29" s="909"/>
      <c r="K29" s="909"/>
      <c r="L29" s="909"/>
      <c r="M29" s="909"/>
    </row>
    <row r="30" spans="2:13" ht="12.75">
      <c r="B30" s="1283"/>
      <c r="C30" s="744" t="s">
        <v>385</v>
      </c>
      <c r="D30" s="745">
        <v>442</v>
      </c>
      <c r="E30" s="746">
        <f t="shared" si="0"/>
        <v>442</v>
      </c>
      <c r="F30" s="909"/>
      <c r="G30" s="909"/>
      <c r="H30" s="909"/>
      <c r="I30" s="909"/>
      <c r="J30" s="909"/>
      <c r="K30" s="909"/>
      <c r="L30" s="909"/>
      <c r="M30" s="909"/>
    </row>
    <row r="31" spans="2:13" ht="12.75">
      <c r="B31" s="908"/>
      <c r="C31" s="908"/>
      <c r="D31" s="909"/>
      <c r="E31" s="909"/>
      <c r="F31" s="909"/>
      <c r="G31" s="909"/>
      <c r="H31" s="909"/>
      <c r="I31" s="909"/>
      <c r="J31" s="909"/>
      <c r="K31" s="909"/>
      <c r="L31" s="909"/>
      <c r="M31" s="909"/>
    </row>
    <row r="32" spans="2:13" ht="12.75">
      <c r="B32" s="747" t="s">
        <v>395</v>
      </c>
      <c r="E32" s="742"/>
      <c r="G32" s="748"/>
      <c r="H32" s="749"/>
      <c r="I32" s="749"/>
      <c r="J32" s="749"/>
      <c r="K32" s="749"/>
      <c r="L32" s="749"/>
      <c r="M32" s="749"/>
    </row>
    <row r="33" spans="2:9" ht="12.75">
      <c r="B33" s="1278" t="s">
        <v>396</v>
      </c>
      <c r="C33" s="1279"/>
      <c r="D33" s="750" t="s">
        <v>386</v>
      </c>
      <c r="E33" s="751" t="s">
        <v>387</v>
      </c>
      <c r="F33" s="750" t="s">
        <v>388</v>
      </c>
      <c r="G33" s="751" t="s">
        <v>389</v>
      </c>
      <c r="H33" s="750" t="s">
        <v>390</v>
      </c>
      <c r="I33" s="752"/>
    </row>
    <row r="34" spans="2:9" ht="12.75">
      <c r="B34" s="1280" t="s">
        <v>397</v>
      </c>
      <c r="C34" s="1279"/>
      <c r="D34" s="745">
        <v>1479</v>
      </c>
      <c r="E34" s="754">
        <v>739</v>
      </c>
      <c r="F34" s="745"/>
      <c r="G34" s="910"/>
      <c r="H34" s="745"/>
      <c r="I34" s="755"/>
    </row>
    <row r="35" spans="2:9" ht="12.75">
      <c r="B35" s="753" t="s">
        <v>398</v>
      </c>
      <c r="C35" s="756"/>
      <c r="D35" s="745">
        <v>12127</v>
      </c>
      <c r="E35" s="757">
        <v>12127</v>
      </c>
      <c r="F35" s="745"/>
      <c r="G35" s="910"/>
      <c r="H35" s="745"/>
      <c r="I35" s="755"/>
    </row>
    <row r="36" spans="2:9" ht="12.75">
      <c r="B36" s="753" t="s">
        <v>708</v>
      </c>
      <c r="C36" s="756"/>
      <c r="D36" s="745">
        <v>18122</v>
      </c>
      <c r="E36" s="757">
        <v>18122</v>
      </c>
      <c r="F36" s="745">
        <v>18122</v>
      </c>
      <c r="G36" s="754">
        <v>18122</v>
      </c>
      <c r="H36" s="745">
        <v>18122</v>
      </c>
      <c r="I36" s="755"/>
    </row>
    <row r="37" spans="2:9" ht="12.75">
      <c r="B37" s="1280" t="s">
        <v>399</v>
      </c>
      <c r="C37" s="1281"/>
      <c r="D37" s="745">
        <v>29314</v>
      </c>
      <c r="E37" s="757">
        <v>29314</v>
      </c>
      <c r="F37" s="745">
        <v>29314</v>
      </c>
      <c r="G37" s="758"/>
      <c r="H37" s="745"/>
      <c r="I37" s="755"/>
    </row>
    <row r="38" ht="12">
      <c r="I38" s="759"/>
    </row>
    <row r="39" spans="2:5" ht="12.75">
      <c r="B39" s="747" t="s">
        <v>752</v>
      </c>
      <c r="D39" s="742"/>
      <c r="E39" s="743" t="s">
        <v>337</v>
      </c>
    </row>
    <row r="40" spans="2:8" ht="12.75">
      <c r="B40" s="1278" t="s">
        <v>396</v>
      </c>
      <c r="C40" s="1279"/>
      <c r="D40" s="760" t="s">
        <v>386</v>
      </c>
      <c r="E40" s="923" t="s">
        <v>387</v>
      </c>
      <c r="F40" s="752"/>
      <c r="G40" s="761"/>
      <c r="H40" s="761"/>
    </row>
    <row r="41" spans="2:8" ht="12.75">
      <c r="B41" s="753" t="s">
        <v>722</v>
      </c>
      <c r="C41" s="756"/>
      <c r="D41" s="745">
        <v>680000</v>
      </c>
      <c r="E41" s="757">
        <v>120000</v>
      </c>
      <c r="F41" s="755"/>
      <c r="G41" s="762"/>
      <c r="H41" s="762"/>
    </row>
    <row r="42" spans="2:8" ht="12.75">
      <c r="B42" s="1280" t="s">
        <v>400</v>
      </c>
      <c r="C42" s="1281"/>
      <c r="D42" s="745">
        <v>420000</v>
      </c>
      <c r="E42" s="757">
        <v>223000</v>
      </c>
      <c r="F42" s="755"/>
      <c r="G42" s="762"/>
      <c r="H42" s="762"/>
    </row>
    <row r="43" spans="2:9" ht="13.5" customHeight="1">
      <c r="B43" s="747" t="s">
        <v>401</v>
      </c>
      <c r="D43" s="742"/>
      <c r="E43" s="742"/>
      <c r="F43" s="742"/>
      <c r="H43" s="743"/>
      <c r="I43" s="743" t="s">
        <v>337</v>
      </c>
    </row>
    <row r="44" spans="2:9" ht="12.75">
      <c r="B44" s="1278" t="s">
        <v>45</v>
      </c>
      <c r="C44" s="1279"/>
      <c r="D44" s="760" t="s">
        <v>386</v>
      </c>
      <c r="E44" s="751" t="s">
        <v>387</v>
      </c>
      <c r="F44" s="760" t="s">
        <v>388</v>
      </c>
      <c r="G44" s="750" t="s">
        <v>389</v>
      </c>
      <c r="H44" s="923" t="s">
        <v>390</v>
      </c>
      <c r="I44" s="750" t="s">
        <v>391</v>
      </c>
    </row>
    <row r="45" spans="2:9" ht="12.75">
      <c r="B45" s="1280" t="s">
        <v>402</v>
      </c>
      <c r="C45" s="1281"/>
      <c r="D45" s="745">
        <v>8000</v>
      </c>
      <c r="E45" s="757">
        <v>8000</v>
      </c>
      <c r="F45" s="745"/>
      <c r="G45" s="745"/>
      <c r="H45" s="757"/>
      <c r="I45" s="745"/>
    </row>
    <row r="46" spans="2:9" ht="12.75">
      <c r="B46" s="753" t="s">
        <v>741</v>
      </c>
      <c r="C46" s="756"/>
      <c r="D46" s="745">
        <v>2010</v>
      </c>
      <c r="E46" s="757">
        <v>2010</v>
      </c>
      <c r="F46" s="745">
        <v>2010</v>
      </c>
      <c r="G46" s="745"/>
      <c r="H46" s="757"/>
      <c r="I46" s="745"/>
    </row>
    <row r="47" spans="2:9" ht="12.75">
      <c r="B47" s="753" t="s">
        <v>1040</v>
      </c>
      <c r="C47" s="756"/>
      <c r="D47" s="745">
        <v>18000</v>
      </c>
      <c r="E47" s="757">
        <v>10000</v>
      </c>
      <c r="F47" s="745"/>
      <c r="G47" s="745"/>
      <c r="H47" s="757"/>
      <c r="I47" s="745"/>
    </row>
    <row r="48" spans="2:9" ht="12.75">
      <c r="B48" s="753" t="s">
        <v>747</v>
      </c>
      <c r="C48" s="756"/>
      <c r="D48" s="745">
        <v>6000</v>
      </c>
      <c r="E48" s="757">
        <v>6000</v>
      </c>
      <c r="F48" s="745"/>
      <c r="G48" s="745"/>
      <c r="H48" s="757"/>
      <c r="I48" s="745"/>
    </row>
    <row r="49" spans="2:9" ht="12.75">
      <c r="B49" s="753" t="s">
        <v>748</v>
      </c>
      <c r="C49" s="756"/>
      <c r="D49" s="745">
        <v>5000</v>
      </c>
      <c r="E49" s="757">
        <v>5000</v>
      </c>
      <c r="F49" s="745"/>
      <c r="G49" s="745"/>
      <c r="H49" s="757"/>
      <c r="I49" s="745"/>
    </row>
    <row r="50" spans="2:9" ht="12.75">
      <c r="B50" s="753" t="s">
        <v>317</v>
      </c>
      <c r="C50" s="756"/>
      <c r="D50" s="745">
        <v>2200</v>
      </c>
      <c r="E50" s="757">
        <v>2200</v>
      </c>
      <c r="F50" s="745"/>
      <c r="G50" s="745"/>
      <c r="H50" s="757"/>
      <c r="I50" s="745"/>
    </row>
    <row r="51" spans="2:9" ht="12.75">
      <c r="B51" s="753" t="s">
        <v>1041</v>
      </c>
      <c r="C51" s="756"/>
      <c r="D51" s="745">
        <v>4000</v>
      </c>
      <c r="E51" s="757">
        <v>2000</v>
      </c>
      <c r="F51" s="745"/>
      <c r="G51" s="745"/>
      <c r="H51" s="757"/>
      <c r="I51" s="745"/>
    </row>
    <row r="52" spans="2:9" ht="12.75">
      <c r="B52" s="753" t="s">
        <v>1042</v>
      </c>
      <c r="C52" s="756"/>
      <c r="D52" s="745">
        <v>1000</v>
      </c>
      <c r="E52" s="757">
        <v>500</v>
      </c>
      <c r="F52" s="745"/>
      <c r="G52" s="745"/>
      <c r="H52" s="757"/>
      <c r="I52" s="745"/>
    </row>
    <row r="53" spans="2:9" ht="12.75">
      <c r="B53" s="753" t="s">
        <v>1043</v>
      </c>
      <c r="C53" s="756"/>
      <c r="D53" s="745">
        <v>1741</v>
      </c>
      <c r="E53" s="757">
        <v>1244</v>
      </c>
      <c r="F53" s="745"/>
      <c r="G53" s="745"/>
      <c r="H53" s="757"/>
      <c r="I53" s="745"/>
    </row>
    <row r="54" spans="2:9" ht="12.75">
      <c r="B54" s="753" t="s">
        <v>1044</v>
      </c>
      <c r="C54" s="756"/>
      <c r="D54" s="745">
        <v>1719</v>
      </c>
      <c r="E54" s="757">
        <v>1228</v>
      </c>
      <c r="F54" s="745"/>
      <c r="G54" s="745"/>
      <c r="H54" s="757"/>
      <c r="I54" s="745"/>
    </row>
    <row r="55" spans="2:9" ht="12.75">
      <c r="B55" s="753" t="s">
        <v>1045</v>
      </c>
      <c r="C55" s="756"/>
      <c r="D55" s="745">
        <v>4002</v>
      </c>
      <c r="E55" s="757">
        <v>4932</v>
      </c>
      <c r="F55" s="745">
        <v>831</v>
      </c>
      <c r="G55" s="745"/>
      <c r="H55" s="757"/>
      <c r="I55" s="745"/>
    </row>
    <row r="56" spans="2:9" ht="12.75">
      <c r="B56" s="753" t="s">
        <v>1046</v>
      </c>
      <c r="C56" s="756"/>
      <c r="D56" s="745">
        <v>1333</v>
      </c>
      <c r="E56" s="757">
        <v>1333</v>
      </c>
      <c r="F56" s="745">
        <v>625</v>
      </c>
      <c r="G56" s="745"/>
      <c r="H56" s="757"/>
      <c r="I56" s="745"/>
    </row>
    <row r="57" spans="2:9" ht="12.75">
      <c r="B57" s="753" t="s">
        <v>1047</v>
      </c>
      <c r="C57" s="756"/>
      <c r="D57" s="745">
        <v>716</v>
      </c>
      <c r="E57" s="757">
        <v>716</v>
      </c>
      <c r="F57" s="745">
        <v>716</v>
      </c>
      <c r="G57" s="745"/>
      <c r="H57" s="757"/>
      <c r="I57" s="745"/>
    </row>
    <row r="58" spans="2:9" ht="12.75">
      <c r="B58" s="753" t="s">
        <v>744</v>
      </c>
      <c r="C58" s="756"/>
      <c r="D58" s="745">
        <v>45</v>
      </c>
      <c r="E58" s="757">
        <v>50</v>
      </c>
      <c r="F58" s="745"/>
      <c r="G58" s="745"/>
      <c r="H58" s="757"/>
      <c r="I58" s="745"/>
    </row>
    <row r="59" spans="2:9" ht="12.75">
      <c r="B59" s="753" t="s">
        <v>745</v>
      </c>
      <c r="C59" s="756"/>
      <c r="D59" s="745">
        <v>4240</v>
      </c>
      <c r="E59" s="757">
        <v>3000</v>
      </c>
      <c r="F59" s="745"/>
      <c r="G59" s="745"/>
      <c r="H59" s="757"/>
      <c r="I59" s="745"/>
    </row>
    <row r="60" spans="2:9" ht="12.75">
      <c r="B60" s="753" t="s">
        <v>746</v>
      </c>
      <c r="C60" s="756"/>
      <c r="D60" s="745">
        <v>1500</v>
      </c>
      <c r="E60" s="757">
        <v>1500</v>
      </c>
      <c r="F60" s="745"/>
      <c r="G60" s="745"/>
      <c r="H60" s="757"/>
      <c r="I60" s="745"/>
    </row>
    <row r="61" spans="2:9" ht="12.75">
      <c r="B61" s="753" t="s">
        <v>403</v>
      </c>
      <c r="C61" s="756"/>
      <c r="D61" s="745">
        <v>9000</v>
      </c>
      <c r="E61" s="757">
        <v>9000</v>
      </c>
      <c r="F61" s="745">
        <v>7900</v>
      </c>
      <c r="G61" s="745"/>
      <c r="H61" s="757"/>
      <c r="I61" s="745"/>
    </row>
    <row r="62" spans="2:9" ht="12.75">
      <c r="B62" s="1280" t="s">
        <v>404</v>
      </c>
      <c r="C62" s="1281"/>
      <c r="D62" s="745">
        <v>6000</v>
      </c>
      <c r="E62" s="757">
        <v>6000</v>
      </c>
      <c r="F62" s="745">
        <v>4000</v>
      </c>
      <c r="G62" s="745"/>
      <c r="H62" s="757"/>
      <c r="I62" s="745"/>
    </row>
    <row r="63" spans="2:9" ht="12.75">
      <c r="B63" s="1280" t="s">
        <v>1247</v>
      </c>
      <c r="C63" s="1281"/>
      <c r="D63" s="745">
        <v>26000</v>
      </c>
      <c r="E63" s="757">
        <v>25972</v>
      </c>
      <c r="F63" s="745"/>
      <c r="G63" s="745"/>
      <c r="H63" s="757"/>
      <c r="I63" s="745"/>
    </row>
    <row r="64" spans="2:9" ht="12.75">
      <c r="B64" s="1280" t="s">
        <v>1248</v>
      </c>
      <c r="C64" s="1281"/>
      <c r="D64" s="745">
        <v>15000</v>
      </c>
      <c r="E64" s="757">
        <v>7296</v>
      </c>
      <c r="F64" s="745"/>
      <c r="G64" s="745"/>
      <c r="H64" s="757"/>
      <c r="I64" s="745"/>
    </row>
    <row r="65" spans="2:9" ht="12.75">
      <c r="B65" s="753" t="s">
        <v>743</v>
      </c>
      <c r="C65" s="756"/>
      <c r="D65" s="745">
        <v>3000</v>
      </c>
      <c r="E65" s="757">
        <v>3000</v>
      </c>
      <c r="F65" s="745"/>
      <c r="G65" s="745"/>
      <c r="H65" s="757"/>
      <c r="I65" s="745"/>
    </row>
    <row r="66" spans="2:9" ht="12.75">
      <c r="B66" s="753" t="s">
        <v>742</v>
      </c>
      <c r="C66" s="756"/>
      <c r="D66" s="745">
        <v>1905</v>
      </c>
      <c r="E66" s="757">
        <v>826</v>
      </c>
      <c r="F66" s="745">
        <v>254</v>
      </c>
      <c r="G66" s="745"/>
      <c r="H66" s="757"/>
      <c r="I66" s="745"/>
    </row>
    <row r="67" spans="2:9" ht="12.75">
      <c r="B67" s="753" t="s">
        <v>405</v>
      </c>
      <c r="C67" s="756"/>
      <c r="D67" s="745">
        <v>3200</v>
      </c>
      <c r="E67" s="757">
        <v>3200</v>
      </c>
      <c r="F67" s="745"/>
      <c r="G67" s="745"/>
      <c r="H67" s="757"/>
      <c r="I67" s="745"/>
    </row>
    <row r="68" spans="2:9" ht="12.75">
      <c r="B68" s="753" t="s">
        <v>295</v>
      </c>
      <c r="C68" s="756"/>
      <c r="D68" s="745">
        <v>50000</v>
      </c>
      <c r="E68" s="757">
        <v>50000</v>
      </c>
      <c r="F68" s="745">
        <v>50000</v>
      </c>
      <c r="G68" s="745">
        <v>50000</v>
      </c>
      <c r="H68" s="757"/>
      <c r="I68" s="745"/>
    </row>
    <row r="69" spans="2:9" ht="12.75">
      <c r="B69" s="753" t="s">
        <v>729</v>
      </c>
      <c r="C69" s="756"/>
      <c r="D69" s="745">
        <v>1143</v>
      </c>
      <c r="E69" s="757">
        <v>1143</v>
      </c>
      <c r="F69" s="745">
        <v>1143</v>
      </c>
      <c r="G69" s="745">
        <v>1143</v>
      </c>
      <c r="H69" s="757"/>
      <c r="I69" s="745"/>
    </row>
    <row r="70" spans="2:9" ht="12.75">
      <c r="B70" s="1280" t="s">
        <v>406</v>
      </c>
      <c r="C70" s="1281"/>
      <c r="D70" s="745">
        <v>254221</v>
      </c>
      <c r="E70" s="757">
        <v>91260</v>
      </c>
      <c r="F70" s="745"/>
      <c r="G70" s="745"/>
      <c r="H70" s="757"/>
      <c r="I70" s="745"/>
    </row>
    <row r="71" spans="2:9" ht="12.75">
      <c r="B71" s="753" t="s">
        <v>1048</v>
      </c>
      <c r="C71" s="756"/>
      <c r="D71" s="745">
        <v>3429</v>
      </c>
      <c r="E71" s="757">
        <v>762</v>
      </c>
      <c r="F71" s="745"/>
      <c r="G71" s="745"/>
      <c r="H71" s="757"/>
      <c r="I71" s="745"/>
    </row>
    <row r="72" spans="2:9" ht="12.75">
      <c r="B72" s="753" t="s">
        <v>1058</v>
      </c>
      <c r="C72" s="756"/>
      <c r="D72" s="745">
        <v>2553</v>
      </c>
      <c r="E72" s="757">
        <v>2743</v>
      </c>
      <c r="F72" s="745">
        <v>2743</v>
      </c>
      <c r="G72" s="745">
        <v>1143</v>
      </c>
      <c r="H72" s="757"/>
      <c r="I72" s="745"/>
    </row>
    <row r="73" spans="2:9" ht="12.75">
      <c r="B73" s="753" t="s">
        <v>1049</v>
      </c>
      <c r="C73" s="756"/>
      <c r="D73" s="745">
        <v>6096</v>
      </c>
      <c r="E73" s="757">
        <v>6096</v>
      </c>
      <c r="F73" s="745">
        <v>1016</v>
      </c>
      <c r="G73" s="745"/>
      <c r="H73" s="757"/>
      <c r="I73" s="745"/>
    </row>
    <row r="74" spans="2:9" ht="12.75">
      <c r="B74" s="753" t="s">
        <v>1050</v>
      </c>
      <c r="C74" s="756"/>
      <c r="D74" s="745">
        <v>6035</v>
      </c>
      <c r="E74" s="757">
        <v>6035</v>
      </c>
      <c r="F74" s="745">
        <v>503</v>
      </c>
      <c r="G74" s="745"/>
      <c r="H74" s="757"/>
      <c r="I74" s="745"/>
    </row>
    <row r="75" spans="2:9" ht="12.75">
      <c r="B75" s="753" t="s">
        <v>319</v>
      </c>
      <c r="C75" s="756"/>
      <c r="D75" s="745">
        <v>6919</v>
      </c>
      <c r="E75" s="757">
        <v>6919</v>
      </c>
      <c r="F75" s="745">
        <v>1153</v>
      </c>
      <c r="G75" s="745"/>
      <c r="H75" s="757"/>
      <c r="I75" s="745"/>
    </row>
    <row r="76" spans="2:9" ht="12.75">
      <c r="B76" s="753" t="s">
        <v>1051</v>
      </c>
      <c r="C76" s="756"/>
      <c r="D76" s="745">
        <v>9718</v>
      </c>
      <c r="E76" s="757">
        <v>10602</v>
      </c>
      <c r="F76" s="745"/>
      <c r="G76" s="745"/>
      <c r="H76" s="757"/>
      <c r="I76" s="745"/>
    </row>
    <row r="77" spans="2:9" ht="12.75">
      <c r="B77" s="753" t="s">
        <v>38</v>
      </c>
      <c r="C77" s="756"/>
      <c r="D77" s="745">
        <v>5000</v>
      </c>
      <c r="E77" s="757">
        <v>5000</v>
      </c>
      <c r="F77" s="745">
        <v>5000</v>
      </c>
      <c r="G77" s="745">
        <v>5000</v>
      </c>
      <c r="H77" s="757"/>
      <c r="I77" s="745"/>
    </row>
    <row r="78" spans="2:9" ht="12.75">
      <c r="B78" s="753" t="s">
        <v>749</v>
      </c>
      <c r="C78" s="756"/>
      <c r="D78" s="745">
        <v>1000</v>
      </c>
      <c r="E78" s="757">
        <v>1000</v>
      </c>
      <c r="F78" s="745">
        <v>1000</v>
      </c>
      <c r="G78" s="745">
        <v>1000</v>
      </c>
      <c r="H78" s="757">
        <v>1000</v>
      </c>
      <c r="I78" s="745"/>
    </row>
    <row r="79" spans="2:9" ht="12.75">
      <c r="B79" s="1280" t="s">
        <v>407</v>
      </c>
      <c r="C79" s="1281"/>
      <c r="D79" s="745">
        <v>56670</v>
      </c>
      <c r="E79" s="757">
        <v>74884</v>
      </c>
      <c r="F79" s="745">
        <v>74884</v>
      </c>
      <c r="G79" s="745">
        <v>74884</v>
      </c>
      <c r="H79" s="757">
        <v>74884</v>
      </c>
      <c r="I79" s="745">
        <v>12481</v>
      </c>
    </row>
    <row r="80" spans="2:9" ht="12.75">
      <c r="B80" s="753" t="s">
        <v>318</v>
      </c>
      <c r="C80" s="756"/>
      <c r="D80" s="745">
        <v>13300</v>
      </c>
      <c r="E80" s="757">
        <v>39474</v>
      </c>
      <c r="F80" s="745">
        <v>3481</v>
      </c>
      <c r="G80" s="745"/>
      <c r="H80" s="757"/>
      <c r="I80" s="745"/>
    </row>
    <row r="81" spans="2:9" ht="12.75">
      <c r="B81" s="753" t="s">
        <v>320</v>
      </c>
      <c r="C81" s="756"/>
      <c r="D81" s="745">
        <v>7000</v>
      </c>
      <c r="E81" s="757">
        <v>7000</v>
      </c>
      <c r="F81" s="745"/>
      <c r="G81" s="745"/>
      <c r="H81" s="757"/>
      <c r="I81" s="745"/>
    </row>
    <row r="82" spans="2:9" ht="12.75">
      <c r="B82" s="1046"/>
      <c r="C82" s="1046"/>
      <c r="D82" s="1047"/>
      <c r="E82" s="1047"/>
      <c r="F82" s="1047"/>
      <c r="G82" s="1047"/>
      <c r="H82" s="1047"/>
      <c r="I82" s="909"/>
    </row>
    <row r="83" spans="2:9" ht="12.75">
      <c r="B83" s="1012"/>
      <c r="C83" s="1012"/>
      <c r="D83" s="1013"/>
      <c r="E83" s="1013"/>
      <c r="F83" s="1013"/>
      <c r="G83" s="1013"/>
      <c r="H83" s="1014" t="s">
        <v>337</v>
      </c>
      <c r="I83" s="755"/>
    </row>
    <row r="84" spans="2:9" ht="12.75">
      <c r="B84" s="1284" t="s">
        <v>45</v>
      </c>
      <c r="C84" s="1285"/>
      <c r="D84" s="760" t="s">
        <v>386</v>
      </c>
      <c r="E84" s="751" t="s">
        <v>387</v>
      </c>
      <c r="F84" s="760" t="s">
        <v>388</v>
      </c>
      <c r="G84" s="760" t="s">
        <v>389</v>
      </c>
      <c r="H84" s="760" t="s">
        <v>390</v>
      </c>
      <c r="I84" s="755"/>
    </row>
    <row r="85" spans="2:9" ht="12.75">
      <c r="B85" s="1280" t="s">
        <v>408</v>
      </c>
      <c r="C85" s="1281"/>
      <c r="D85" s="745">
        <v>4500</v>
      </c>
      <c r="E85" s="757">
        <v>4500</v>
      </c>
      <c r="F85" s="745">
        <v>4500</v>
      </c>
      <c r="G85" s="745"/>
      <c r="H85" s="757"/>
      <c r="I85" s="755"/>
    </row>
    <row r="86" spans="2:9" ht="12.75">
      <c r="B86" s="1280" t="s">
        <v>409</v>
      </c>
      <c r="C86" s="1281"/>
      <c r="D86" s="745">
        <v>2500</v>
      </c>
      <c r="E86" s="757">
        <v>2500</v>
      </c>
      <c r="F86" s="745">
        <v>2500</v>
      </c>
      <c r="G86" s="745"/>
      <c r="H86" s="757"/>
      <c r="I86" s="755"/>
    </row>
    <row r="87" spans="2:9" ht="12.75">
      <c r="B87" s="1280" t="s">
        <v>410</v>
      </c>
      <c r="C87" s="1281"/>
      <c r="D87" s="745">
        <v>4000</v>
      </c>
      <c r="E87" s="757">
        <v>4000</v>
      </c>
      <c r="F87" s="745">
        <v>4000</v>
      </c>
      <c r="G87" s="745"/>
      <c r="H87" s="757"/>
      <c r="I87" s="755"/>
    </row>
    <row r="88" spans="2:9" ht="12.75">
      <c r="B88" s="1280" t="s">
        <v>411</v>
      </c>
      <c r="C88" s="1281"/>
      <c r="D88" s="745">
        <v>5000</v>
      </c>
      <c r="E88" s="757">
        <v>5000</v>
      </c>
      <c r="F88" s="745">
        <v>5000</v>
      </c>
      <c r="G88" s="745"/>
      <c r="H88" s="757"/>
      <c r="I88" s="755"/>
    </row>
    <row r="89" spans="2:9" ht="12.75">
      <c r="B89" s="1280" t="s">
        <v>412</v>
      </c>
      <c r="C89" s="1281"/>
      <c r="D89" s="745">
        <v>2000</v>
      </c>
      <c r="E89" s="757">
        <v>2000</v>
      </c>
      <c r="F89" s="745">
        <v>2000</v>
      </c>
      <c r="G89" s="745"/>
      <c r="H89" s="757"/>
      <c r="I89" s="755"/>
    </row>
    <row r="90" spans="2:9" ht="12.75">
      <c r="B90" s="1280" t="s">
        <v>413</v>
      </c>
      <c r="C90" s="1281"/>
      <c r="D90" s="745">
        <v>2000</v>
      </c>
      <c r="E90" s="757">
        <v>2000</v>
      </c>
      <c r="F90" s="745">
        <v>2000</v>
      </c>
      <c r="G90" s="745"/>
      <c r="H90" s="745"/>
      <c r="I90" s="909"/>
    </row>
    <row r="91" spans="2:9" ht="12.75">
      <c r="B91" s="1280" t="s">
        <v>414</v>
      </c>
      <c r="C91" s="1281"/>
      <c r="D91" s="745">
        <v>14844</v>
      </c>
      <c r="E91" s="757">
        <v>1237</v>
      </c>
      <c r="F91" s="745"/>
      <c r="G91" s="745"/>
      <c r="H91" s="745"/>
      <c r="I91" s="909"/>
    </row>
    <row r="92" spans="2:9" ht="12.75">
      <c r="B92" s="1280" t="s">
        <v>1039</v>
      </c>
      <c r="C92" s="1281"/>
      <c r="D92" s="745">
        <v>2880</v>
      </c>
      <c r="E92" s="757">
        <v>2880</v>
      </c>
      <c r="F92" s="745"/>
      <c r="G92" s="745"/>
      <c r="H92" s="745"/>
      <c r="I92" s="909"/>
    </row>
    <row r="93" spans="2:8" ht="12.75">
      <c r="B93" s="1280" t="s">
        <v>321</v>
      </c>
      <c r="C93" s="1281"/>
      <c r="D93" s="745">
        <v>7000</v>
      </c>
      <c r="E93" s="757">
        <v>7000</v>
      </c>
      <c r="F93" s="745"/>
      <c r="G93" s="745"/>
      <c r="H93" s="745"/>
    </row>
    <row r="94" spans="2:8" ht="12.75">
      <c r="B94" s="1280" t="s">
        <v>22</v>
      </c>
      <c r="C94" s="1281"/>
      <c r="D94" s="745">
        <v>21500</v>
      </c>
      <c r="E94" s="757">
        <v>10750</v>
      </c>
      <c r="F94" s="745">
        <v>6271</v>
      </c>
      <c r="G94" s="745"/>
      <c r="H94" s="745"/>
    </row>
    <row r="95" spans="2:8" ht="12.75">
      <c r="B95" s="1280" t="s">
        <v>322</v>
      </c>
      <c r="C95" s="1281"/>
      <c r="D95" s="745">
        <v>1808</v>
      </c>
      <c r="E95" s="757">
        <v>1808</v>
      </c>
      <c r="F95" s="745">
        <v>1808</v>
      </c>
      <c r="G95" s="745">
        <v>1808</v>
      </c>
      <c r="H95" s="745"/>
    </row>
    <row r="96" spans="2:8" ht="12.75">
      <c r="B96" s="1280" t="s">
        <v>323</v>
      </c>
      <c r="C96" s="1281"/>
      <c r="D96" s="745">
        <v>95</v>
      </c>
      <c r="E96" s="757">
        <v>95</v>
      </c>
      <c r="F96" s="745">
        <v>32</v>
      </c>
      <c r="G96" s="745"/>
      <c r="H96" s="745"/>
    </row>
  </sheetData>
  <sheetProtection/>
  <mergeCells count="50">
    <mergeCell ref="B89:C89"/>
    <mergeCell ref="M8:M10"/>
    <mergeCell ref="I8:I10"/>
    <mergeCell ref="D8:D10"/>
    <mergeCell ref="E8:E10"/>
    <mergeCell ref="F8:F10"/>
    <mergeCell ref="B42:C42"/>
    <mergeCell ref="B62:C62"/>
    <mergeCell ref="B70:C70"/>
    <mergeCell ref="B34:C34"/>
    <mergeCell ref="B87:C87"/>
    <mergeCell ref="B25:B26"/>
    <mergeCell ref="B27:B28"/>
    <mergeCell ref="B79:C79"/>
    <mergeCell ref="B85:C85"/>
    <mergeCell ref="B40:C40"/>
    <mergeCell ref="B29:B30"/>
    <mergeCell ref="B37:C37"/>
    <mergeCell ref="B63:C63"/>
    <mergeCell ref="B64:C64"/>
    <mergeCell ref="B91:C91"/>
    <mergeCell ref="B92:C92"/>
    <mergeCell ref="B90:C90"/>
    <mergeCell ref="B84:C84"/>
    <mergeCell ref="B95:C95"/>
    <mergeCell ref="B96:C96"/>
    <mergeCell ref="B94:C94"/>
    <mergeCell ref="B93:C93"/>
    <mergeCell ref="B88:C88"/>
    <mergeCell ref="B86:C86"/>
    <mergeCell ref="B11:B12"/>
    <mergeCell ref="B33:C33"/>
    <mergeCell ref="B44:C44"/>
    <mergeCell ref="B45:C45"/>
    <mergeCell ref="B13:B14"/>
    <mergeCell ref="B15:B16"/>
    <mergeCell ref="B19:B20"/>
    <mergeCell ref="B17:B18"/>
    <mergeCell ref="B21:B22"/>
    <mergeCell ref="B23:B24"/>
    <mergeCell ref="B2:M2"/>
    <mergeCell ref="B4:M4"/>
    <mergeCell ref="B6:F6"/>
    <mergeCell ref="B8:B10"/>
    <mergeCell ref="C8:C10"/>
    <mergeCell ref="L8:L10"/>
    <mergeCell ref="K8:K10"/>
    <mergeCell ref="H8:H10"/>
    <mergeCell ref="J8:J10"/>
    <mergeCell ref="G8:G10"/>
  </mergeCells>
  <printOptions/>
  <pageMargins left="0.1968503937007874" right="0.1968503937007874" top="0.1968503937007874" bottom="0.1968503937007874" header="0" footer="0"/>
  <pageSetup firstPageNumber="49" useFirstPageNumber="1" horizontalDpi="200" verticalDpi="200" orientation="landscape" paperSize="9" scale="98" r:id="rId1"/>
  <headerFooter alignWithMargins="0">
    <oddFooter>&amp;C&amp;P.oldal</oddFooter>
  </headerFooter>
  <rowBreaks count="1" manualBreakCount="1">
    <brk id="3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B16">
      <selection activeCell="K23" sqref="K23"/>
    </sheetView>
  </sheetViews>
  <sheetFormatPr defaultColWidth="9.125" defaultRowHeight="12.75"/>
  <cols>
    <col min="1" max="1" width="6.875" style="763" customWidth="1"/>
    <col min="2" max="2" width="10.125" style="763" customWidth="1"/>
    <col min="3" max="3" width="32.50390625" style="763" customWidth="1"/>
    <col min="4" max="4" width="10.50390625" style="763" customWidth="1"/>
    <col min="5" max="7" width="9.125" style="763" customWidth="1"/>
    <col min="8" max="8" width="18.875" style="763" customWidth="1"/>
    <col min="9" max="9" width="13.125" style="763" customWidth="1"/>
    <col min="10" max="10" width="11.875" style="763" customWidth="1"/>
    <col min="11" max="11" width="11.125" style="763" customWidth="1"/>
    <col min="12" max="16384" width="9.125" style="763" customWidth="1"/>
  </cols>
  <sheetData>
    <row r="1" spans="1:9" ht="12.75">
      <c r="A1" s="1297" t="s">
        <v>415</v>
      </c>
      <c r="B1" s="1297"/>
      <c r="C1" s="1297"/>
      <c r="D1" s="1297"/>
      <c r="E1" s="1297"/>
      <c r="F1" s="1297"/>
      <c r="G1" s="1297"/>
      <c r="H1" s="1297"/>
      <c r="I1" s="1297"/>
    </row>
    <row r="2" ht="16.5" customHeight="1"/>
    <row r="3" spans="1:9" ht="13.5">
      <c r="A3" s="1298" t="s">
        <v>732</v>
      </c>
      <c r="B3" s="1298"/>
      <c r="C3" s="1298"/>
      <c r="D3" s="1298"/>
      <c r="E3" s="1298"/>
      <c r="F3" s="1298"/>
      <c r="G3" s="1298"/>
      <c r="H3" s="1298"/>
      <c r="I3" s="1298"/>
    </row>
    <row r="4" spans="1:8" ht="13.5">
      <c r="A4" s="764"/>
      <c r="B4" s="764"/>
      <c r="C4" s="764"/>
      <c r="D4" s="764"/>
      <c r="E4" s="764"/>
      <c r="F4" s="764"/>
      <c r="G4" s="764"/>
      <c r="H4" s="764"/>
    </row>
    <row r="5" spans="1:8" ht="9.75" customHeight="1">
      <c r="A5" s="764"/>
      <c r="B5" s="764"/>
      <c r="C5" s="764"/>
      <c r="D5" s="764"/>
      <c r="E5" s="764"/>
      <c r="F5" s="764"/>
      <c r="G5" s="764"/>
      <c r="H5" s="764"/>
    </row>
    <row r="6" spans="4:11" ht="12">
      <c r="D6" s="765"/>
      <c r="E6" s="765"/>
      <c r="F6" s="765"/>
      <c r="G6" s="765"/>
      <c r="H6" s="765"/>
      <c r="I6" s="766"/>
      <c r="J6" s="766"/>
      <c r="K6" s="766" t="s">
        <v>72</v>
      </c>
    </row>
    <row r="7" spans="1:11" ht="24.75" customHeight="1">
      <c r="A7" s="1299" t="s">
        <v>196</v>
      </c>
      <c r="B7" s="1301" t="s">
        <v>45</v>
      </c>
      <c r="C7" s="1302"/>
      <c r="D7" s="1301" t="s">
        <v>416</v>
      </c>
      <c r="E7" s="1305"/>
      <c r="F7" s="1305"/>
      <c r="G7" s="1305"/>
      <c r="H7" s="1302"/>
      <c r="I7" s="1309" t="s">
        <v>1005</v>
      </c>
      <c r="J7" s="1309" t="s">
        <v>330</v>
      </c>
      <c r="K7" s="1309" t="s">
        <v>1215</v>
      </c>
    </row>
    <row r="8" spans="1:11" ht="25.5" customHeight="1" thickBot="1">
      <c r="A8" s="1300"/>
      <c r="B8" s="1303"/>
      <c r="C8" s="1304"/>
      <c r="D8" s="1306"/>
      <c r="E8" s="1307"/>
      <c r="F8" s="1307"/>
      <c r="G8" s="1307"/>
      <c r="H8" s="1308"/>
      <c r="I8" s="1310"/>
      <c r="J8" s="1310"/>
      <c r="K8" s="1310"/>
    </row>
    <row r="9" spans="1:11" ht="15.75" customHeight="1">
      <c r="A9" s="1311" t="s">
        <v>46</v>
      </c>
      <c r="B9" s="1287" t="s">
        <v>422</v>
      </c>
      <c r="C9" s="1288"/>
      <c r="D9" s="1295" t="s">
        <v>221</v>
      </c>
      <c r="E9" s="768" t="s">
        <v>417</v>
      </c>
      <c r="F9" s="769"/>
      <c r="G9" s="769"/>
      <c r="H9" s="770"/>
      <c r="I9" s="767"/>
      <c r="J9" s="767"/>
      <c r="K9" s="767"/>
    </row>
    <row r="10" spans="1:11" ht="15.75" customHeight="1">
      <c r="A10" s="1313"/>
      <c r="B10" s="1289"/>
      <c r="C10" s="1290"/>
      <c r="D10" s="1295"/>
      <c r="E10" s="768" t="s">
        <v>418</v>
      </c>
      <c r="F10" s="769"/>
      <c r="G10" s="769"/>
      <c r="H10" s="770"/>
      <c r="I10" s="771">
        <v>311000</v>
      </c>
      <c r="J10" s="771">
        <v>899895</v>
      </c>
      <c r="K10" s="771">
        <v>1081539</v>
      </c>
    </row>
    <row r="11" spans="1:11" ht="15.75" customHeight="1">
      <c r="A11" s="1313"/>
      <c r="B11" s="1291"/>
      <c r="C11" s="1292"/>
      <c r="D11" s="1296" t="s">
        <v>222</v>
      </c>
      <c r="E11" s="772" t="s">
        <v>223</v>
      </c>
      <c r="F11" s="773"/>
      <c r="G11" s="773"/>
      <c r="H11" s="774"/>
      <c r="I11" s="775"/>
      <c r="J11" s="775">
        <v>26000</v>
      </c>
      <c r="K11" s="775">
        <v>26612</v>
      </c>
    </row>
    <row r="12" spans="1:11" ht="15.75" customHeight="1">
      <c r="A12" s="1313"/>
      <c r="B12" s="1291"/>
      <c r="C12" s="1292"/>
      <c r="D12" s="1295"/>
      <c r="E12" s="768" t="s">
        <v>420</v>
      </c>
      <c r="F12" s="769"/>
      <c r="G12" s="769"/>
      <c r="H12" s="770"/>
      <c r="I12" s="771"/>
      <c r="J12" s="771">
        <v>6500</v>
      </c>
      <c r="K12" s="771">
        <v>6963</v>
      </c>
    </row>
    <row r="13" spans="1:11" ht="15.75" customHeight="1">
      <c r="A13" s="1313"/>
      <c r="B13" s="1291"/>
      <c r="C13" s="1292"/>
      <c r="D13" s="1295"/>
      <c r="E13" s="768" t="s">
        <v>224</v>
      </c>
      <c r="F13" s="769"/>
      <c r="G13" s="769"/>
      <c r="H13" s="770"/>
      <c r="I13" s="771"/>
      <c r="J13" s="771">
        <v>65000</v>
      </c>
      <c r="K13" s="771">
        <v>69374</v>
      </c>
    </row>
    <row r="14" spans="1:11" ht="15.75" customHeight="1">
      <c r="A14" s="1313"/>
      <c r="B14" s="1291"/>
      <c r="C14" s="1292"/>
      <c r="D14" s="1295"/>
      <c r="E14" s="768" t="s">
        <v>1174</v>
      </c>
      <c r="F14" s="769"/>
      <c r="G14" s="769"/>
      <c r="H14" s="770"/>
      <c r="I14" s="771"/>
      <c r="J14" s="771">
        <v>39581</v>
      </c>
      <c r="K14" s="771">
        <v>36239</v>
      </c>
    </row>
    <row r="15" spans="1:11" ht="15.75" customHeight="1">
      <c r="A15" s="1313"/>
      <c r="B15" s="1291"/>
      <c r="C15" s="1292"/>
      <c r="D15" s="1295"/>
      <c r="E15" s="768" t="s">
        <v>423</v>
      </c>
      <c r="F15" s="769"/>
      <c r="G15" s="769"/>
      <c r="H15" s="770"/>
      <c r="I15" s="771"/>
      <c r="J15" s="771"/>
      <c r="K15" s="771">
        <v>48085</v>
      </c>
    </row>
    <row r="16" spans="1:11" ht="15.75" customHeight="1">
      <c r="A16" s="1313"/>
      <c r="B16" s="1291"/>
      <c r="C16" s="1292"/>
      <c r="D16" s="1295"/>
      <c r="E16" s="768" t="s">
        <v>421</v>
      </c>
      <c r="F16" s="769"/>
      <c r="G16" s="769"/>
      <c r="H16" s="770"/>
      <c r="I16" s="771">
        <v>319740</v>
      </c>
      <c r="J16" s="771">
        <v>1015685</v>
      </c>
      <c r="K16" s="771">
        <v>965493</v>
      </c>
    </row>
    <row r="17" spans="1:11" ht="15.75" customHeight="1" thickBot="1">
      <c r="A17" s="1326"/>
      <c r="B17" s="1293"/>
      <c r="C17" s="1294"/>
      <c r="D17" s="1265"/>
      <c r="E17" s="776" t="s">
        <v>424</v>
      </c>
      <c r="F17" s="777"/>
      <c r="G17" s="777"/>
      <c r="H17" s="778"/>
      <c r="I17" s="779">
        <v>8740</v>
      </c>
      <c r="J17" s="779">
        <v>66838</v>
      </c>
      <c r="K17" s="779">
        <v>66838</v>
      </c>
    </row>
    <row r="18" spans="1:11" ht="15.75" customHeight="1">
      <c r="A18" s="1311" t="s">
        <v>47</v>
      </c>
      <c r="B18" s="1287" t="s">
        <v>1059</v>
      </c>
      <c r="C18" s="1288"/>
      <c r="D18" s="1295" t="s">
        <v>221</v>
      </c>
      <c r="E18" s="768" t="s">
        <v>417</v>
      </c>
      <c r="F18" s="769"/>
      <c r="G18" s="769"/>
      <c r="H18" s="770"/>
      <c r="I18" s="767"/>
      <c r="J18" s="767"/>
      <c r="K18" s="767"/>
    </row>
    <row r="19" spans="1:11" ht="15.75" customHeight="1">
      <c r="A19" s="1313"/>
      <c r="B19" s="1289"/>
      <c r="C19" s="1290"/>
      <c r="D19" s="1295"/>
      <c r="E19" s="768" t="s">
        <v>418</v>
      </c>
      <c r="F19" s="769"/>
      <c r="G19" s="769"/>
      <c r="H19" s="770"/>
      <c r="I19" s="771"/>
      <c r="J19" s="771">
        <v>236975</v>
      </c>
      <c r="K19" s="771">
        <v>236975</v>
      </c>
    </row>
    <row r="20" spans="1:11" ht="15.75" customHeight="1">
      <c r="A20" s="1313"/>
      <c r="B20" s="1291"/>
      <c r="C20" s="1292"/>
      <c r="D20" s="1296" t="s">
        <v>222</v>
      </c>
      <c r="E20" s="772" t="s">
        <v>223</v>
      </c>
      <c r="F20" s="773"/>
      <c r="G20" s="773"/>
      <c r="H20" s="774"/>
      <c r="I20" s="775"/>
      <c r="J20" s="775">
        <v>1050</v>
      </c>
      <c r="K20" s="775">
        <v>3150</v>
      </c>
    </row>
    <row r="21" spans="1:11" ht="15.75" customHeight="1">
      <c r="A21" s="1313"/>
      <c r="B21" s="1291"/>
      <c r="C21" s="1292"/>
      <c r="D21" s="1295"/>
      <c r="E21" s="768" t="s">
        <v>420</v>
      </c>
      <c r="F21" s="769"/>
      <c r="G21" s="769"/>
      <c r="H21" s="770"/>
      <c r="I21" s="771"/>
      <c r="J21" s="771">
        <v>284</v>
      </c>
      <c r="K21" s="771">
        <v>851</v>
      </c>
    </row>
    <row r="22" spans="1:11" ht="15.75" customHeight="1">
      <c r="A22" s="1313"/>
      <c r="B22" s="1291"/>
      <c r="C22" s="1292"/>
      <c r="D22" s="1295"/>
      <c r="E22" s="768" t="s">
        <v>224</v>
      </c>
      <c r="F22" s="769"/>
      <c r="G22" s="769"/>
      <c r="H22" s="770"/>
      <c r="I22" s="771"/>
      <c r="J22" s="771"/>
      <c r="K22" s="771">
        <v>7398</v>
      </c>
    </row>
    <row r="23" spans="1:11" ht="15.75" customHeight="1">
      <c r="A23" s="1313"/>
      <c r="B23" s="1291"/>
      <c r="C23" s="1292"/>
      <c r="D23" s="1295"/>
      <c r="E23" s="768" t="s">
        <v>1174</v>
      </c>
      <c r="F23" s="769"/>
      <c r="G23" s="769"/>
      <c r="H23" s="770"/>
      <c r="I23" s="771"/>
      <c r="J23" s="771"/>
      <c r="K23" s="771"/>
    </row>
    <row r="24" spans="1:11" ht="15.75" customHeight="1">
      <c r="A24" s="1313"/>
      <c r="B24" s="1291"/>
      <c r="C24" s="1292"/>
      <c r="D24" s="1295"/>
      <c r="E24" s="768" t="s">
        <v>423</v>
      </c>
      <c r="F24" s="769"/>
      <c r="G24" s="769"/>
      <c r="H24" s="770"/>
      <c r="I24" s="771"/>
      <c r="J24" s="771">
        <v>323869</v>
      </c>
      <c r="K24" s="771">
        <v>313804</v>
      </c>
    </row>
    <row r="25" spans="1:11" ht="15.75" customHeight="1" thickBot="1">
      <c r="A25" s="1313"/>
      <c r="B25" s="1291"/>
      <c r="C25" s="1292"/>
      <c r="D25" s="1295"/>
      <c r="E25" s="776" t="s">
        <v>424</v>
      </c>
      <c r="F25" s="777"/>
      <c r="G25" s="777"/>
      <c r="H25" s="778"/>
      <c r="I25" s="771"/>
      <c r="J25" s="779">
        <v>88228</v>
      </c>
      <c r="K25" s="779">
        <v>88228</v>
      </c>
    </row>
    <row r="26" spans="1:11" ht="15.75" customHeight="1">
      <c r="A26" s="1313"/>
      <c r="B26" s="1291"/>
      <c r="C26" s="1292"/>
      <c r="D26" s="1295"/>
      <c r="E26" s="768" t="s">
        <v>421</v>
      </c>
      <c r="F26" s="769"/>
      <c r="G26" s="769"/>
      <c r="H26" s="770"/>
      <c r="I26" s="771"/>
      <c r="J26" s="771"/>
      <c r="K26" s="771"/>
    </row>
    <row r="27" spans="1:11" ht="15.75" customHeight="1" thickBot="1">
      <c r="A27" s="1326"/>
      <c r="B27" s="1293"/>
      <c r="C27" s="1294"/>
      <c r="D27" s="1265"/>
      <c r="E27" s="776" t="s">
        <v>424</v>
      </c>
      <c r="F27" s="777"/>
      <c r="G27" s="777"/>
      <c r="H27" s="778"/>
      <c r="I27" s="779"/>
      <c r="J27" s="779"/>
      <c r="K27" s="779"/>
    </row>
    <row r="28" spans="1:11" ht="13.5" customHeight="1">
      <c r="A28" s="1311"/>
      <c r="B28" s="1315" t="s">
        <v>67</v>
      </c>
      <c r="C28" s="1316"/>
      <c r="D28" s="1323" t="s">
        <v>221</v>
      </c>
      <c r="E28" s="768" t="s">
        <v>417</v>
      </c>
      <c r="F28" s="769"/>
      <c r="G28" s="769"/>
      <c r="H28" s="770"/>
      <c r="I28" s="780"/>
      <c r="J28" s="780"/>
      <c r="K28" s="780"/>
    </row>
    <row r="29" spans="1:11" ht="13.5" customHeight="1">
      <c r="A29" s="1312"/>
      <c r="B29" s="1317"/>
      <c r="C29" s="1318"/>
      <c r="D29" s="1295"/>
      <c r="E29" s="768" t="s">
        <v>418</v>
      </c>
      <c r="F29" s="769"/>
      <c r="G29" s="769"/>
      <c r="H29" s="770"/>
      <c r="I29" s="783">
        <v>311000</v>
      </c>
      <c r="J29" s="783">
        <f>SUM(J19+J10)</f>
        <v>1136870</v>
      </c>
      <c r="K29" s="783">
        <f>SUM(K19+K10)</f>
        <v>1318514</v>
      </c>
    </row>
    <row r="30" spans="1:11" ht="13.5" customHeight="1">
      <c r="A30" s="1313"/>
      <c r="B30" s="1317"/>
      <c r="C30" s="1318"/>
      <c r="D30" s="1324"/>
      <c r="E30" s="768" t="s">
        <v>419</v>
      </c>
      <c r="F30" s="769"/>
      <c r="G30" s="769"/>
      <c r="H30" s="770"/>
      <c r="I30" s="781"/>
      <c r="J30" s="1058"/>
      <c r="K30" s="1058"/>
    </row>
    <row r="31" spans="1:11" ht="13.5" customHeight="1">
      <c r="A31" s="1313"/>
      <c r="B31" s="1319"/>
      <c r="C31" s="1320"/>
      <c r="D31" s="1296" t="s">
        <v>222</v>
      </c>
      <c r="E31" s="772" t="s">
        <v>223</v>
      </c>
      <c r="F31" s="773"/>
      <c r="G31" s="773"/>
      <c r="H31" s="774"/>
      <c r="I31" s="782">
        <f>SUM(I11)</f>
        <v>0</v>
      </c>
      <c r="J31" s="783">
        <f>SUM(J11+J20)</f>
        <v>27050</v>
      </c>
      <c r="K31" s="783">
        <f>SUM(K11+K20)</f>
        <v>29762</v>
      </c>
    </row>
    <row r="32" spans="1:11" ht="13.5" customHeight="1">
      <c r="A32" s="1313"/>
      <c r="B32" s="1319"/>
      <c r="C32" s="1320"/>
      <c r="D32" s="1295"/>
      <c r="E32" s="768" t="s">
        <v>420</v>
      </c>
      <c r="F32" s="769"/>
      <c r="G32" s="769"/>
      <c r="H32" s="770"/>
      <c r="I32" s="783">
        <f>SUM(I12)</f>
        <v>0</v>
      </c>
      <c r="J32" s="783">
        <f>SUM(J21+J12)</f>
        <v>6784</v>
      </c>
      <c r="K32" s="783">
        <f>SUM(K12+K21)</f>
        <v>7814</v>
      </c>
    </row>
    <row r="33" spans="1:11" ht="13.5" customHeight="1">
      <c r="A33" s="1313"/>
      <c r="B33" s="1319"/>
      <c r="C33" s="1320"/>
      <c r="D33" s="1295"/>
      <c r="E33" s="768" t="s">
        <v>224</v>
      </c>
      <c r="F33" s="769"/>
      <c r="G33" s="769"/>
      <c r="H33" s="770"/>
      <c r="I33" s="783"/>
      <c r="J33" s="783">
        <f>SUM(J13+J22)</f>
        <v>65000</v>
      </c>
      <c r="K33" s="783">
        <f>SUM(K13+K22)</f>
        <v>76772</v>
      </c>
    </row>
    <row r="34" spans="1:11" ht="13.5" customHeight="1">
      <c r="A34" s="1313"/>
      <c r="B34" s="1319"/>
      <c r="C34" s="1320"/>
      <c r="D34" s="1295"/>
      <c r="E34" s="768" t="s">
        <v>1174</v>
      </c>
      <c r="F34" s="769"/>
      <c r="G34" s="769"/>
      <c r="H34" s="770"/>
      <c r="I34" s="771"/>
      <c r="J34" s="783">
        <f>SUM(J14+J23)</f>
        <v>39581</v>
      </c>
      <c r="K34" s="783">
        <f>SUM(K14+K23)</f>
        <v>36239</v>
      </c>
    </row>
    <row r="35" spans="1:11" ht="13.5" customHeight="1">
      <c r="A35" s="1313"/>
      <c r="B35" s="1319"/>
      <c r="C35" s="1320"/>
      <c r="D35" s="1295"/>
      <c r="E35" s="768" t="s">
        <v>1175</v>
      </c>
      <c r="F35" s="769"/>
      <c r="G35" s="769"/>
      <c r="H35" s="770"/>
      <c r="I35" s="771"/>
      <c r="J35" s="771"/>
      <c r="K35" s="771"/>
    </row>
    <row r="36" spans="1:11" ht="13.5" customHeight="1">
      <c r="A36" s="1313"/>
      <c r="B36" s="1319"/>
      <c r="C36" s="1320"/>
      <c r="D36" s="1295"/>
      <c r="E36" s="768" t="s">
        <v>421</v>
      </c>
      <c r="F36" s="769"/>
      <c r="G36" s="769"/>
      <c r="H36" s="770"/>
      <c r="I36" s="781">
        <f>SUM(I16)</f>
        <v>319740</v>
      </c>
      <c r="J36" s="781">
        <f>SUM(J26+J16)</f>
        <v>1015685</v>
      </c>
      <c r="K36" s="781">
        <f>SUM(K26+K16)</f>
        <v>965493</v>
      </c>
    </row>
    <row r="37" spans="1:11" ht="13.5" customHeight="1">
      <c r="A37" s="1313"/>
      <c r="B37" s="1319"/>
      <c r="C37" s="1320"/>
      <c r="D37" s="1295"/>
      <c r="E37" s="784" t="s">
        <v>424</v>
      </c>
      <c r="F37" s="769"/>
      <c r="G37" s="769"/>
      <c r="H37" s="770"/>
      <c r="I37" s="785">
        <f>SUM(I17)</f>
        <v>8740</v>
      </c>
      <c r="J37" s="785">
        <v>66838</v>
      </c>
      <c r="K37" s="785">
        <v>66838</v>
      </c>
    </row>
    <row r="38" spans="1:11" ht="13.5" customHeight="1">
      <c r="A38" s="1313"/>
      <c r="B38" s="1319"/>
      <c r="C38" s="1320"/>
      <c r="D38" s="1295"/>
      <c r="E38" s="768" t="s">
        <v>423</v>
      </c>
      <c r="F38" s="769"/>
      <c r="G38" s="769"/>
      <c r="H38" s="770"/>
      <c r="I38" s="781">
        <f>SUM(I14)</f>
        <v>0</v>
      </c>
      <c r="J38" s="781">
        <f>SUM(J24+J15)</f>
        <v>323869</v>
      </c>
      <c r="K38" s="781">
        <f>SUM(K24+K15)</f>
        <v>361889</v>
      </c>
    </row>
    <row r="39" spans="1:11" ht="13.5" customHeight="1" thickBot="1">
      <c r="A39" s="1314"/>
      <c r="B39" s="1321"/>
      <c r="C39" s="1322"/>
      <c r="D39" s="1325"/>
      <c r="E39" s="776" t="s">
        <v>424</v>
      </c>
      <c r="F39" s="777"/>
      <c r="G39" s="777"/>
      <c r="H39" s="778"/>
      <c r="I39" s="786">
        <f>SUM(I15)</f>
        <v>0</v>
      </c>
      <c r="J39" s="1027">
        <v>88228</v>
      </c>
      <c r="K39" s="1027">
        <v>88228</v>
      </c>
    </row>
    <row r="40" spans="1:9" ht="13.5" customHeight="1">
      <c r="A40" s="1024"/>
      <c r="B40" s="1022"/>
      <c r="C40" s="1022"/>
      <c r="D40" s="1025"/>
      <c r="E40" s="769"/>
      <c r="F40" s="769"/>
      <c r="G40" s="769"/>
      <c r="H40" s="769"/>
      <c r="I40" s="1026"/>
    </row>
  </sheetData>
  <sheetProtection/>
  <mergeCells count="20">
    <mergeCell ref="K7:K8"/>
    <mergeCell ref="J7:J8"/>
    <mergeCell ref="A28:A39"/>
    <mergeCell ref="B28:C39"/>
    <mergeCell ref="D28:D30"/>
    <mergeCell ref="D31:D39"/>
    <mergeCell ref="D11:D17"/>
    <mergeCell ref="A9:A17"/>
    <mergeCell ref="B9:C17"/>
    <mergeCell ref="A18:A27"/>
    <mergeCell ref="B18:C27"/>
    <mergeCell ref="D18:D19"/>
    <mergeCell ref="D20:D27"/>
    <mergeCell ref="A1:I1"/>
    <mergeCell ref="A3:I3"/>
    <mergeCell ref="A7:A8"/>
    <mergeCell ref="B7:C8"/>
    <mergeCell ref="D7:H8"/>
    <mergeCell ref="D9:D10"/>
    <mergeCell ref="I7:I8"/>
  </mergeCells>
  <printOptions/>
  <pageMargins left="1.3779527559055118" right="1.3779527559055118" top="0.7086614173228347" bottom="0" header="0.5118110236220472" footer="0.11811023622047245"/>
  <pageSetup firstPageNumber="52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N80"/>
  <sheetViews>
    <sheetView zoomScalePageLayoutView="0" workbookViewId="0" topLeftCell="A1">
      <selection activeCell="E12" sqref="E12:E13"/>
    </sheetView>
  </sheetViews>
  <sheetFormatPr defaultColWidth="9.125" defaultRowHeight="12.75"/>
  <cols>
    <col min="1" max="1" width="4.875" style="787" customWidth="1"/>
    <col min="2" max="2" width="14.125" style="787" customWidth="1"/>
    <col min="3" max="3" width="13.875" style="787" customWidth="1"/>
    <col min="4" max="4" width="14.125" style="787" customWidth="1"/>
    <col min="5" max="5" width="13.125" style="787" customWidth="1"/>
    <col min="6" max="10" width="12.125" style="787" customWidth="1"/>
    <col min="11" max="16384" width="9.125" style="787" customWidth="1"/>
  </cols>
  <sheetData>
    <row r="2" spans="2:10" ht="12.75">
      <c r="B2" s="1327" t="s">
        <v>425</v>
      </c>
      <c r="C2" s="1327"/>
      <c r="D2" s="1327"/>
      <c r="E2" s="1327"/>
      <c r="F2" s="1327"/>
      <c r="G2" s="1327"/>
      <c r="H2" s="1327"/>
      <c r="I2" s="1327"/>
      <c r="J2" s="1327"/>
    </row>
    <row r="4" spans="2:14" ht="12.75">
      <c r="B4" s="1328" t="s">
        <v>964</v>
      </c>
      <c r="C4" s="1329"/>
      <c r="D4" s="1329"/>
      <c r="E4" s="1329"/>
      <c r="F4" s="1329"/>
      <c r="G4" s="1329"/>
      <c r="H4" s="1329"/>
      <c r="I4" s="1329"/>
      <c r="J4" s="1329"/>
      <c r="K4" s="790"/>
      <c r="L4" s="790"/>
      <c r="M4" s="790"/>
      <c r="N4" s="790"/>
    </row>
    <row r="5" spans="2:14" ht="12.75">
      <c r="B5" s="788"/>
      <c r="C5" s="789"/>
      <c r="D5" s="789"/>
      <c r="E5" s="789"/>
      <c r="F5" s="789"/>
      <c r="G5" s="789"/>
      <c r="H5" s="789"/>
      <c r="I5" s="789"/>
      <c r="J5" s="789"/>
      <c r="K5" s="790"/>
      <c r="L5" s="790"/>
      <c r="M5" s="790"/>
      <c r="N5" s="790"/>
    </row>
    <row r="6" spans="2:14" ht="12.75">
      <c r="B6" s="788"/>
      <c r="C6" s="789"/>
      <c r="D6" s="789"/>
      <c r="E6" s="789"/>
      <c r="F6" s="789"/>
      <c r="G6" s="789"/>
      <c r="H6" s="789"/>
      <c r="I6" s="789"/>
      <c r="J6" s="789"/>
      <c r="K6" s="790"/>
      <c r="L6" s="790"/>
      <c r="M6" s="790"/>
      <c r="N6" s="790"/>
    </row>
    <row r="7" ht="12">
      <c r="A7" s="791"/>
    </row>
    <row r="8" spans="1:10" ht="12.75" customHeight="1">
      <c r="A8" s="1330" t="s">
        <v>426</v>
      </c>
      <c r="B8" s="1333" t="s">
        <v>427</v>
      </c>
      <c r="C8" s="1334"/>
      <c r="D8" s="1335"/>
      <c r="E8" s="1342" t="s">
        <v>1246</v>
      </c>
      <c r="F8" s="1345" t="s">
        <v>428</v>
      </c>
      <c r="G8" s="1346"/>
      <c r="H8" s="1347"/>
      <c r="I8" s="1347"/>
      <c r="J8" s="792"/>
    </row>
    <row r="9" spans="1:10" ht="12.75">
      <c r="A9" s="1331"/>
      <c r="B9" s="1336"/>
      <c r="C9" s="1337"/>
      <c r="D9" s="1338"/>
      <c r="E9" s="1343"/>
      <c r="F9" s="1345" t="s">
        <v>429</v>
      </c>
      <c r="G9" s="1346"/>
      <c r="H9" s="1345" t="s">
        <v>430</v>
      </c>
      <c r="I9" s="1348"/>
      <c r="J9" s="1349" t="s">
        <v>431</v>
      </c>
    </row>
    <row r="10" spans="1:10" ht="12.75" customHeight="1">
      <c r="A10" s="1331"/>
      <c r="B10" s="1336"/>
      <c r="C10" s="1337"/>
      <c r="D10" s="1338"/>
      <c r="E10" s="1343"/>
      <c r="F10" s="1350" t="s">
        <v>432</v>
      </c>
      <c r="G10" s="1351" t="s">
        <v>433</v>
      </c>
      <c r="H10" s="1350" t="s">
        <v>434</v>
      </c>
      <c r="I10" s="1350" t="s">
        <v>435</v>
      </c>
      <c r="J10" s="1343"/>
    </row>
    <row r="11" spans="1:10" ht="28.5" customHeight="1">
      <c r="A11" s="1332"/>
      <c r="B11" s="1339"/>
      <c r="C11" s="1340"/>
      <c r="D11" s="1341"/>
      <c r="E11" s="1344"/>
      <c r="F11" s="1344"/>
      <c r="G11" s="1340"/>
      <c r="H11" s="1344"/>
      <c r="I11" s="1344"/>
      <c r="J11" s="1344"/>
    </row>
    <row r="12" spans="1:10" ht="12">
      <c r="A12" s="1352"/>
      <c r="B12" s="1354" t="s">
        <v>436</v>
      </c>
      <c r="C12" s="1355"/>
      <c r="D12" s="1356"/>
      <c r="E12" s="1360"/>
      <c r="F12" s="1360"/>
      <c r="G12" s="1360"/>
      <c r="H12" s="1360"/>
      <c r="I12" s="1360"/>
      <c r="J12" s="1360"/>
    </row>
    <row r="13" spans="1:10" ht="12">
      <c r="A13" s="1353"/>
      <c r="B13" s="1357"/>
      <c r="C13" s="1358"/>
      <c r="D13" s="1359"/>
      <c r="E13" s="1361"/>
      <c r="F13" s="1361"/>
      <c r="G13" s="1361"/>
      <c r="H13" s="1361"/>
      <c r="I13" s="1361"/>
      <c r="J13" s="1361"/>
    </row>
    <row r="14" spans="1:10" ht="12">
      <c r="A14" s="1362" t="s">
        <v>46</v>
      </c>
      <c r="B14" s="1363" t="s">
        <v>437</v>
      </c>
      <c r="C14" s="1364"/>
      <c r="D14" s="1365"/>
      <c r="E14" s="1360">
        <f>SUM(F14+G14+H14+I14)</f>
        <v>17</v>
      </c>
      <c r="F14" s="1360">
        <v>15</v>
      </c>
      <c r="G14" s="1360"/>
      <c r="H14" s="1360">
        <v>2</v>
      </c>
      <c r="I14" s="1360"/>
      <c r="J14" s="1360"/>
    </row>
    <row r="15" spans="1:10" ht="12">
      <c r="A15" s="1353"/>
      <c r="B15" s="1366"/>
      <c r="C15" s="1367"/>
      <c r="D15" s="1368"/>
      <c r="E15" s="1361"/>
      <c r="F15" s="1361"/>
      <c r="G15" s="1361"/>
      <c r="H15" s="1361"/>
      <c r="I15" s="1361"/>
      <c r="J15" s="1361"/>
    </row>
    <row r="16" spans="1:10" ht="12">
      <c r="A16" s="1352" t="s">
        <v>47</v>
      </c>
      <c r="B16" s="1363" t="s">
        <v>438</v>
      </c>
      <c r="C16" s="1364"/>
      <c r="D16" s="1365"/>
      <c r="E16" s="1360">
        <f>SUM(F16+G16+H16+I16)</f>
        <v>3</v>
      </c>
      <c r="F16" s="1360">
        <v>3</v>
      </c>
      <c r="G16" s="1360"/>
      <c r="H16" s="1360"/>
      <c r="I16" s="1360"/>
      <c r="J16" s="1360"/>
    </row>
    <row r="17" spans="1:10" ht="12">
      <c r="A17" s="1353"/>
      <c r="B17" s="1366"/>
      <c r="C17" s="1367"/>
      <c r="D17" s="1368"/>
      <c r="E17" s="1361"/>
      <c r="F17" s="1361"/>
      <c r="G17" s="1361"/>
      <c r="H17" s="1361"/>
      <c r="I17" s="1361"/>
      <c r="J17" s="1361"/>
    </row>
    <row r="18" spans="1:10" ht="12">
      <c r="A18" s="1352" t="s">
        <v>48</v>
      </c>
      <c r="B18" s="1363" t="s">
        <v>439</v>
      </c>
      <c r="C18" s="1364"/>
      <c r="D18" s="1365"/>
      <c r="E18" s="1360">
        <f>SUM(F18+G18+H18+I18)</f>
        <v>20</v>
      </c>
      <c r="F18" s="1360">
        <v>20</v>
      </c>
      <c r="G18" s="1360"/>
      <c r="H18" s="1360"/>
      <c r="I18" s="1360"/>
      <c r="J18" s="1360"/>
    </row>
    <row r="19" spans="1:10" ht="12">
      <c r="A19" s="1353"/>
      <c r="B19" s="1366"/>
      <c r="C19" s="1367"/>
      <c r="D19" s="1368"/>
      <c r="E19" s="1361"/>
      <c r="F19" s="1361"/>
      <c r="G19" s="1361"/>
      <c r="H19" s="1361"/>
      <c r="I19" s="1361"/>
      <c r="J19" s="1361"/>
    </row>
    <row r="20" spans="1:10" ht="12">
      <c r="A20" s="1362" t="s">
        <v>49</v>
      </c>
      <c r="B20" s="1363" t="s">
        <v>440</v>
      </c>
      <c r="C20" s="1364"/>
      <c r="D20" s="1365"/>
      <c r="E20" s="1360">
        <f>SUM(F20+G20+H20+I20)</f>
        <v>32</v>
      </c>
      <c r="F20" s="1360">
        <v>32</v>
      </c>
      <c r="G20" s="1360"/>
      <c r="H20" s="1360"/>
      <c r="I20" s="1360"/>
      <c r="J20" s="1360"/>
    </row>
    <row r="21" spans="1:10" ht="12">
      <c r="A21" s="1353"/>
      <c r="B21" s="1366"/>
      <c r="C21" s="1367"/>
      <c r="D21" s="1368"/>
      <c r="E21" s="1361"/>
      <c r="F21" s="1361"/>
      <c r="G21" s="1361"/>
      <c r="H21" s="1361"/>
      <c r="I21" s="1361"/>
      <c r="J21" s="1361"/>
    </row>
    <row r="22" spans="1:10" ht="12">
      <c r="A22" s="1352" t="s">
        <v>50</v>
      </c>
      <c r="B22" s="1363" t="s">
        <v>441</v>
      </c>
      <c r="C22" s="1364"/>
      <c r="D22" s="1365"/>
      <c r="E22" s="1360">
        <f>SUM(F22+G22+H22+I22)</f>
        <v>23</v>
      </c>
      <c r="F22" s="1360">
        <v>19</v>
      </c>
      <c r="G22" s="1360"/>
      <c r="H22" s="1360">
        <v>4</v>
      </c>
      <c r="I22" s="1360"/>
      <c r="J22" s="1360"/>
    </row>
    <row r="23" spans="1:10" ht="12">
      <c r="A23" s="1353"/>
      <c r="B23" s="1366"/>
      <c r="C23" s="1367"/>
      <c r="D23" s="1368"/>
      <c r="E23" s="1361"/>
      <c r="F23" s="1361"/>
      <c r="G23" s="1361"/>
      <c r="H23" s="1361"/>
      <c r="I23" s="1361"/>
      <c r="J23" s="1361"/>
    </row>
    <row r="24" spans="1:10" ht="12">
      <c r="A24" s="1362" t="s">
        <v>1094</v>
      </c>
      <c r="B24" s="1363" t="s">
        <v>442</v>
      </c>
      <c r="C24" s="1364"/>
      <c r="D24" s="1365"/>
      <c r="E24" s="1360">
        <f>SUM(F24+G24+H24+I24)</f>
        <v>13</v>
      </c>
      <c r="F24" s="1360">
        <v>12</v>
      </c>
      <c r="G24" s="1360"/>
      <c r="H24" s="1360">
        <v>1</v>
      </c>
      <c r="I24" s="1360"/>
      <c r="J24" s="1360"/>
    </row>
    <row r="25" spans="1:10" ht="12">
      <c r="A25" s="1353"/>
      <c r="B25" s="1366"/>
      <c r="C25" s="1367"/>
      <c r="D25" s="1368"/>
      <c r="E25" s="1361"/>
      <c r="F25" s="1361"/>
      <c r="G25" s="1361"/>
      <c r="H25" s="1361"/>
      <c r="I25" s="1361"/>
      <c r="J25" s="1361"/>
    </row>
    <row r="26" spans="1:10" ht="12">
      <c r="A26" s="1362" t="s">
        <v>338</v>
      </c>
      <c r="B26" s="1363" t="s">
        <v>443</v>
      </c>
      <c r="C26" s="1364"/>
      <c r="D26" s="1365"/>
      <c r="E26" s="1360">
        <v>1</v>
      </c>
      <c r="F26" s="1360">
        <v>1</v>
      </c>
      <c r="G26" s="1360"/>
      <c r="H26" s="1360"/>
      <c r="I26" s="1360"/>
      <c r="J26" s="1360"/>
    </row>
    <row r="27" spans="1:10" ht="12">
      <c r="A27" s="1353"/>
      <c r="B27" s="1366"/>
      <c r="C27" s="1367"/>
      <c r="D27" s="1368"/>
      <c r="E27" s="1361"/>
      <c r="F27" s="1361"/>
      <c r="G27" s="1361"/>
      <c r="H27" s="1361"/>
      <c r="I27" s="1361"/>
      <c r="J27" s="1361"/>
    </row>
    <row r="28" spans="1:10" ht="12">
      <c r="A28" s="1352" t="s">
        <v>444</v>
      </c>
      <c r="B28" s="1363" t="s">
        <v>445</v>
      </c>
      <c r="C28" s="1364"/>
      <c r="D28" s="1365"/>
      <c r="E28" s="1360">
        <f>SUM(F28+G28+H28+I28)</f>
        <v>25</v>
      </c>
      <c r="F28" s="1360">
        <v>25</v>
      </c>
      <c r="G28" s="1360"/>
      <c r="H28" s="1360"/>
      <c r="I28" s="1360"/>
      <c r="J28" s="1360"/>
    </row>
    <row r="29" spans="1:10" ht="12">
      <c r="A29" s="1353"/>
      <c r="B29" s="1366"/>
      <c r="C29" s="1367"/>
      <c r="D29" s="1368"/>
      <c r="E29" s="1361"/>
      <c r="F29" s="1361"/>
      <c r="G29" s="1361"/>
      <c r="H29" s="1361"/>
      <c r="I29" s="1361"/>
      <c r="J29" s="1361"/>
    </row>
    <row r="30" spans="1:10" ht="12">
      <c r="A30" s="1352" t="s">
        <v>446</v>
      </c>
      <c r="B30" s="1363" t="s">
        <v>447</v>
      </c>
      <c r="C30" s="1364"/>
      <c r="D30" s="1365"/>
      <c r="E30" s="1360">
        <f>SUM(F30+G30+H30+I30)</f>
        <v>30</v>
      </c>
      <c r="F30" s="1360">
        <v>29</v>
      </c>
      <c r="G30" s="1360"/>
      <c r="H30" s="1360">
        <v>1</v>
      </c>
      <c r="I30" s="1360"/>
      <c r="J30" s="1360"/>
    </row>
    <row r="31" spans="1:10" ht="12">
      <c r="A31" s="1353"/>
      <c r="B31" s="1366"/>
      <c r="C31" s="1367"/>
      <c r="D31" s="1368"/>
      <c r="E31" s="1361"/>
      <c r="F31" s="1361"/>
      <c r="G31" s="1361"/>
      <c r="H31" s="1361"/>
      <c r="I31" s="1361"/>
      <c r="J31" s="1361"/>
    </row>
    <row r="32" spans="1:10" ht="12">
      <c r="A32" s="1362" t="s">
        <v>448</v>
      </c>
      <c r="B32" s="1369" t="s">
        <v>1016</v>
      </c>
      <c r="C32" s="1364"/>
      <c r="D32" s="1365"/>
      <c r="E32" s="1360">
        <f>SUM(F32+G32+H32+I32)</f>
        <v>12</v>
      </c>
      <c r="F32" s="1360">
        <v>12</v>
      </c>
      <c r="G32" s="1360"/>
      <c r="H32" s="1360"/>
      <c r="I32" s="1360"/>
      <c r="J32" s="1360"/>
    </row>
    <row r="33" spans="1:10" ht="12">
      <c r="A33" s="1353"/>
      <c r="B33" s="1366"/>
      <c r="C33" s="1367"/>
      <c r="D33" s="1368"/>
      <c r="E33" s="1361"/>
      <c r="F33" s="1361"/>
      <c r="G33" s="1361"/>
      <c r="H33" s="1361"/>
      <c r="I33" s="1361"/>
      <c r="J33" s="1361"/>
    </row>
    <row r="34" spans="1:10" ht="12">
      <c r="A34" s="1370" t="s">
        <v>449</v>
      </c>
      <c r="B34" s="1369" t="s">
        <v>1017</v>
      </c>
      <c r="C34" s="1364"/>
      <c r="D34" s="1365"/>
      <c r="E34" s="1360">
        <f>SUM(F34+G34+H34+I34)</f>
        <v>23</v>
      </c>
      <c r="F34" s="1360">
        <v>23</v>
      </c>
      <c r="G34" s="1360"/>
      <c r="H34" s="1360"/>
      <c r="I34" s="1360"/>
      <c r="J34" s="1360"/>
    </row>
    <row r="35" spans="1:10" ht="12">
      <c r="A35" s="1353"/>
      <c r="B35" s="1366"/>
      <c r="C35" s="1367"/>
      <c r="D35" s="1368"/>
      <c r="E35" s="1361"/>
      <c r="F35" s="1361"/>
      <c r="G35" s="1361"/>
      <c r="H35" s="1361"/>
      <c r="I35" s="1361"/>
      <c r="J35" s="1361"/>
    </row>
    <row r="36" spans="1:10" ht="12">
      <c r="A36" s="1370" t="s">
        <v>450</v>
      </c>
      <c r="B36" s="1369" t="s">
        <v>1018</v>
      </c>
      <c r="C36" s="1364"/>
      <c r="D36" s="1365"/>
      <c r="E36" s="1360">
        <f>SUM(F36+G36+H36+I36)</f>
        <v>20</v>
      </c>
      <c r="F36" s="1360">
        <v>20</v>
      </c>
      <c r="G36" s="1360"/>
      <c r="H36" s="1360"/>
      <c r="I36" s="1360"/>
      <c r="J36" s="1360"/>
    </row>
    <row r="37" spans="1:10" ht="12">
      <c r="A37" s="1353"/>
      <c r="B37" s="1366"/>
      <c r="C37" s="1367"/>
      <c r="D37" s="1368"/>
      <c r="E37" s="1361"/>
      <c r="F37" s="1361"/>
      <c r="G37" s="1361"/>
      <c r="H37" s="1361"/>
      <c r="I37" s="1361"/>
      <c r="J37" s="1361"/>
    </row>
    <row r="38" spans="1:10" ht="12">
      <c r="A38" s="1370" t="s">
        <v>451</v>
      </c>
      <c r="B38" s="1369" t="s">
        <v>1019</v>
      </c>
      <c r="C38" s="1364"/>
      <c r="D38" s="1365"/>
      <c r="E38" s="1360">
        <f>SUM(F38+G38+H38+I38)</f>
        <v>18</v>
      </c>
      <c r="F38" s="1360">
        <v>18</v>
      </c>
      <c r="G38" s="1360"/>
      <c r="H38" s="1360"/>
      <c r="I38" s="1360"/>
      <c r="J38" s="1360"/>
    </row>
    <row r="39" spans="1:10" ht="12">
      <c r="A39" s="1353"/>
      <c r="B39" s="1366"/>
      <c r="C39" s="1367"/>
      <c r="D39" s="1368"/>
      <c r="E39" s="1361"/>
      <c r="F39" s="1361"/>
      <c r="G39" s="1361"/>
      <c r="H39" s="1361"/>
      <c r="I39" s="1361"/>
      <c r="J39" s="1361"/>
    </row>
    <row r="40" spans="1:10" ht="12">
      <c r="A40" s="1362"/>
      <c r="B40" s="1354" t="s">
        <v>31</v>
      </c>
      <c r="C40" s="1355"/>
      <c r="D40" s="1356"/>
      <c r="E40" s="1371">
        <f>SUM(E14:E39)</f>
        <v>237</v>
      </c>
      <c r="F40" s="1371">
        <f>SUM(F14:F39)</f>
        <v>229</v>
      </c>
      <c r="G40" s="1371">
        <f>SUM(G14:G39)</f>
        <v>0</v>
      </c>
      <c r="H40" s="1371">
        <f>SUM(H14:H39)</f>
        <v>8</v>
      </c>
      <c r="I40" s="1371">
        <f>SUM(I14:I39)</f>
        <v>0</v>
      </c>
      <c r="J40" s="1371"/>
    </row>
    <row r="41" spans="1:10" ht="12">
      <c r="A41" s="1353"/>
      <c r="B41" s="1357"/>
      <c r="C41" s="1358"/>
      <c r="D41" s="1359"/>
      <c r="E41" s="1372"/>
      <c r="F41" s="1372"/>
      <c r="G41" s="1372"/>
      <c r="H41" s="1372"/>
      <c r="I41" s="1372"/>
      <c r="J41" s="1372"/>
    </row>
    <row r="42" spans="1:10" ht="12">
      <c r="A42" s="1373" t="s">
        <v>453</v>
      </c>
      <c r="B42" s="1354" t="s">
        <v>452</v>
      </c>
      <c r="C42" s="1355"/>
      <c r="D42" s="1356"/>
      <c r="E42" s="1371">
        <f>SUM(F42+G42+H42+I42)</f>
        <v>77</v>
      </c>
      <c r="F42" s="1371">
        <v>55</v>
      </c>
      <c r="G42" s="1371"/>
      <c r="H42" s="1371">
        <v>22</v>
      </c>
      <c r="I42" s="1371"/>
      <c r="J42" s="1371"/>
    </row>
    <row r="43" spans="1:10" ht="12">
      <c r="A43" s="1353"/>
      <c r="B43" s="1357"/>
      <c r="C43" s="1358"/>
      <c r="D43" s="1359"/>
      <c r="E43" s="1372"/>
      <c r="F43" s="1372"/>
      <c r="G43" s="1372"/>
      <c r="H43" s="1372"/>
      <c r="I43" s="1372"/>
      <c r="J43" s="1372"/>
    </row>
    <row r="44" spans="1:10" ht="12.75">
      <c r="A44" s="794"/>
      <c r="B44" s="793"/>
      <c r="C44" s="793"/>
      <c r="D44" s="793"/>
      <c r="E44" s="795"/>
      <c r="F44" s="795"/>
      <c r="G44" s="795"/>
      <c r="H44" s="795"/>
      <c r="I44" s="795"/>
      <c r="J44" s="795"/>
    </row>
    <row r="45" spans="1:10" ht="12.75">
      <c r="A45" s="796"/>
      <c r="B45" s="797"/>
      <c r="C45" s="797"/>
      <c r="D45" s="797"/>
      <c r="E45" s="798"/>
      <c r="F45" s="798"/>
      <c r="G45" s="798"/>
      <c r="H45" s="798"/>
      <c r="I45" s="798"/>
      <c r="J45" s="798"/>
    </row>
    <row r="46" spans="1:10" ht="12.75">
      <c r="A46" s="796"/>
      <c r="B46" s="797"/>
      <c r="C46" s="797"/>
      <c r="D46" s="797"/>
      <c r="E46" s="798"/>
      <c r="F46" s="798"/>
      <c r="G46" s="798"/>
      <c r="H46" s="798"/>
      <c r="I46" s="798"/>
      <c r="J46" s="798"/>
    </row>
    <row r="47" spans="1:10" ht="12.75">
      <c r="A47" s="796"/>
      <c r="B47" s="797"/>
      <c r="C47" s="797"/>
      <c r="D47" s="797"/>
      <c r="E47" s="798"/>
      <c r="F47" s="798"/>
      <c r="G47" s="798"/>
      <c r="H47" s="798"/>
      <c r="I47" s="798"/>
      <c r="J47" s="798"/>
    </row>
    <row r="48" spans="1:10" ht="12.75">
      <c r="A48" s="796"/>
      <c r="B48" s="797"/>
      <c r="C48" s="797"/>
      <c r="D48" s="797"/>
      <c r="E48" s="798"/>
      <c r="F48" s="798"/>
      <c r="G48" s="798"/>
      <c r="H48" s="798"/>
      <c r="I48" s="798"/>
      <c r="J48" s="798"/>
    </row>
    <row r="49" spans="1:10" ht="12.75">
      <c r="A49" s="796"/>
      <c r="B49" s="797"/>
      <c r="C49" s="797"/>
      <c r="D49" s="797"/>
      <c r="E49" s="798"/>
      <c r="F49" s="798"/>
      <c r="G49" s="798"/>
      <c r="H49" s="798"/>
      <c r="I49" s="798"/>
      <c r="J49" s="798"/>
    </row>
    <row r="50" spans="1:10" ht="12.75">
      <c r="A50" s="796"/>
      <c r="B50" s="797"/>
      <c r="C50" s="797"/>
      <c r="D50" s="797"/>
      <c r="E50" s="798"/>
      <c r="F50" s="798"/>
      <c r="G50" s="798"/>
      <c r="H50" s="798"/>
      <c r="I50" s="798"/>
      <c r="J50" s="798"/>
    </row>
    <row r="51" spans="1:10" ht="12">
      <c r="A51" s="1352" t="s">
        <v>453</v>
      </c>
      <c r="B51" s="1363" t="s">
        <v>454</v>
      </c>
      <c r="C51" s="1364"/>
      <c r="D51" s="1365"/>
      <c r="E51" s="1360">
        <f>SUM(F51+G51+H51+I51)</f>
        <v>30</v>
      </c>
      <c r="F51" s="1360">
        <v>30</v>
      </c>
      <c r="G51" s="1360"/>
      <c r="H51" s="1360"/>
      <c r="I51" s="1360"/>
      <c r="J51" s="1360"/>
    </row>
    <row r="52" spans="1:10" ht="12">
      <c r="A52" s="1353"/>
      <c r="B52" s="1366"/>
      <c r="C52" s="1367"/>
      <c r="D52" s="1368"/>
      <c r="E52" s="1361"/>
      <c r="F52" s="1361"/>
      <c r="G52" s="1361"/>
      <c r="H52" s="1361"/>
      <c r="I52" s="1361"/>
      <c r="J52" s="1361"/>
    </row>
    <row r="53" spans="1:10" ht="12">
      <c r="A53" s="1362" t="s">
        <v>455</v>
      </c>
      <c r="B53" s="1363" t="s">
        <v>456</v>
      </c>
      <c r="C53" s="1364"/>
      <c r="D53" s="1365"/>
      <c r="E53" s="1360">
        <f>SUM(F53+G53+H53+I53)</f>
        <v>37</v>
      </c>
      <c r="F53" s="1360">
        <v>37</v>
      </c>
      <c r="G53" s="1360"/>
      <c r="H53" s="1360"/>
      <c r="I53" s="1360"/>
      <c r="J53" s="1360"/>
    </row>
    <row r="54" spans="1:10" ht="12">
      <c r="A54" s="1353"/>
      <c r="B54" s="1366"/>
      <c r="C54" s="1367"/>
      <c r="D54" s="1368"/>
      <c r="E54" s="1361"/>
      <c r="F54" s="1361"/>
      <c r="G54" s="1361"/>
      <c r="H54" s="1361"/>
      <c r="I54" s="1361"/>
      <c r="J54" s="1361"/>
    </row>
    <row r="55" spans="1:10" ht="12">
      <c r="A55" s="1362" t="s">
        <v>457</v>
      </c>
      <c r="B55" s="1363" t="s">
        <v>458</v>
      </c>
      <c r="C55" s="1364"/>
      <c r="D55" s="1365"/>
      <c r="E55" s="1360">
        <f>SUM(F55+G55+H55+I55)</f>
        <v>15</v>
      </c>
      <c r="F55" s="1360">
        <v>15</v>
      </c>
      <c r="G55" s="1360"/>
      <c r="H55" s="1360"/>
      <c r="I55" s="1360"/>
      <c r="J55" s="1360"/>
    </row>
    <row r="56" spans="1:10" ht="12">
      <c r="A56" s="1353"/>
      <c r="B56" s="1366"/>
      <c r="C56" s="1367"/>
      <c r="D56" s="1368"/>
      <c r="E56" s="1361"/>
      <c r="F56" s="1361"/>
      <c r="G56" s="1361"/>
      <c r="H56" s="1361"/>
      <c r="I56" s="1361"/>
      <c r="J56" s="1361"/>
    </row>
    <row r="57" spans="1:10" ht="12">
      <c r="A57" s="1352" t="s">
        <v>459</v>
      </c>
      <c r="B57" s="1363" t="s">
        <v>460</v>
      </c>
      <c r="C57" s="1364"/>
      <c r="D57" s="1365"/>
      <c r="E57" s="1360">
        <f>SUM(F57+G57+H57+I57)</f>
        <v>58</v>
      </c>
      <c r="F57" s="1360">
        <v>58</v>
      </c>
      <c r="G57" s="1360"/>
      <c r="H57" s="1360"/>
      <c r="I57" s="1360"/>
      <c r="J57" s="1360"/>
    </row>
    <row r="58" spans="1:10" ht="12">
      <c r="A58" s="1353"/>
      <c r="B58" s="1366"/>
      <c r="C58" s="1367"/>
      <c r="D58" s="1368"/>
      <c r="E58" s="1361"/>
      <c r="F58" s="1361"/>
      <c r="G58" s="1361"/>
      <c r="H58" s="1361"/>
      <c r="I58" s="1361"/>
      <c r="J58" s="1361"/>
    </row>
    <row r="59" spans="1:10" ht="12">
      <c r="A59" s="1362" t="s">
        <v>461</v>
      </c>
      <c r="B59" s="1363" t="s">
        <v>462</v>
      </c>
      <c r="C59" s="1364"/>
      <c r="D59" s="1365"/>
      <c r="E59" s="1360">
        <f>SUM(F59+G59+H59+I59)</f>
        <v>30</v>
      </c>
      <c r="F59" s="1360">
        <v>29</v>
      </c>
      <c r="G59" s="1360"/>
      <c r="H59" s="1360"/>
      <c r="I59" s="1360">
        <v>1</v>
      </c>
      <c r="J59" s="1360"/>
    </row>
    <row r="60" spans="1:10" ht="12">
      <c r="A60" s="1353"/>
      <c r="B60" s="1366"/>
      <c r="C60" s="1367"/>
      <c r="D60" s="1368"/>
      <c r="E60" s="1361"/>
      <c r="F60" s="1361"/>
      <c r="G60" s="1361"/>
      <c r="H60" s="1361"/>
      <c r="I60" s="1361"/>
      <c r="J60" s="1361"/>
    </row>
    <row r="61" spans="1:10" ht="12">
      <c r="A61" s="1362" t="s">
        <v>463</v>
      </c>
      <c r="B61" s="1363" t="s">
        <v>464</v>
      </c>
      <c r="C61" s="1364"/>
      <c r="D61" s="1365"/>
      <c r="E61" s="1360">
        <f>SUM(F61+G61+H61+I61)</f>
        <v>23</v>
      </c>
      <c r="F61" s="1360">
        <v>23</v>
      </c>
      <c r="G61" s="1360"/>
      <c r="H61" s="1360"/>
      <c r="I61" s="1360"/>
      <c r="J61" s="1360"/>
    </row>
    <row r="62" spans="1:10" ht="12">
      <c r="A62" s="1353"/>
      <c r="B62" s="1366"/>
      <c r="C62" s="1367"/>
      <c r="D62" s="1368"/>
      <c r="E62" s="1361"/>
      <c r="F62" s="1361"/>
      <c r="G62" s="1361"/>
      <c r="H62" s="1361"/>
      <c r="I62" s="1361"/>
      <c r="J62" s="1361"/>
    </row>
    <row r="63" spans="1:10" ht="12">
      <c r="A63" s="1362" t="s">
        <v>465</v>
      </c>
      <c r="B63" s="1363" t="s">
        <v>466</v>
      </c>
      <c r="C63" s="1364"/>
      <c r="D63" s="1365"/>
      <c r="E63" s="1360">
        <f>SUM(F63+G63+H63+I63)</f>
        <v>15</v>
      </c>
      <c r="F63" s="1360">
        <v>15</v>
      </c>
      <c r="G63" s="1360"/>
      <c r="H63" s="1360"/>
      <c r="I63" s="1360"/>
      <c r="J63" s="1360"/>
    </row>
    <row r="64" spans="1:10" ht="12">
      <c r="A64" s="1353"/>
      <c r="B64" s="1366"/>
      <c r="C64" s="1367"/>
      <c r="D64" s="1368"/>
      <c r="E64" s="1361"/>
      <c r="F64" s="1361"/>
      <c r="G64" s="1361"/>
      <c r="H64" s="1361"/>
      <c r="I64" s="1361"/>
      <c r="J64" s="1361"/>
    </row>
    <row r="65" spans="1:10" ht="12">
      <c r="A65" s="1362" t="s">
        <v>467</v>
      </c>
      <c r="B65" s="1363" t="s">
        <v>468</v>
      </c>
      <c r="C65" s="1364"/>
      <c r="D65" s="1365"/>
      <c r="E65" s="1360">
        <f>SUM(F65+G65+H65+I65)</f>
        <v>15</v>
      </c>
      <c r="F65" s="1360">
        <v>15</v>
      </c>
      <c r="G65" s="1360"/>
      <c r="H65" s="1360"/>
      <c r="I65" s="1360"/>
      <c r="J65" s="1360"/>
    </row>
    <row r="66" spans="1:10" ht="12">
      <c r="A66" s="1353"/>
      <c r="B66" s="1366"/>
      <c r="C66" s="1367"/>
      <c r="D66" s="1368"/>
      <c r="E66" s="1361"/>
      <c r="F66" s="1361"/>
      <c r="G66" s="1361"/>
      <c r="H66" s="1361"/>
      <c r="I66" s="1361"/>
      <c r="J66" s="1361"/>
    </row>
    <row r="67" spans="1:10" ht="12">
      <c r="A67" s="1362" t="s">
        <v>469</v>
      </c>
      <c r="B67" s="1363" t="s">
        <v>470</v>
      </c>
      <c r="C67" s="1364"/>
      <c r="D67" s="1365"/>
      <c r="E67" s="1360">
        <f>SUM(F67+G67+H67+I67)</f>
        <v>15</v>
      </c>
      <c r="F67" s="1360">
        <v>15</v>
      </c>
      <c r="G67" s="1360"/>
      <c r="H67" s="1360"/>
      <c r="I67" s="1360"/>
      <c r="J67" s="1360"/>
    </row>
    <row r="68" spans="1:10" ht="12">
      <c r="A68" s="1353"/>
      <c r="B68" s="1366"/>
      <c r="C68" s="1367"/>
      <c r="D68" s="1368"/>
      <c r="E68" s="1361"/>
      <c r="F68" s="1361"/>
      <c r="G68" s="1361"/>
      <c r="H68" s="1361"/>
      <c r="I68" s="1361"/>
      <c r="J68" s="1361"/>
    </row>
    <row r="69" spans="1:10" ht="12">
      <c r="A69" s="1362" t="s">
        <v>471</v>
      </c>
      <c r="B69" s="1363" t="s">
        <v>472</v>
      </c>
      <c r="C69" s="1364"/>
      <c r="D69" s="1365"/>
      <c r="E69" s="1360">
        <f>SUM(F69+G69+H69+I69)</f>
        <v>238</v>
      </c>
      <c r="F69" s="1360">
        <v>238</v>
      </c>
      <c r="G69" s="1360"/>
      <c r="H69" s="1360"/>
      <c r="I69" s="1360"/>
      <c r="J69" s="1360"/>
    </row>
    <row r="70" spans="1:10" ht="12">
      <c r="A70" s="1353"/>
      <c r="B70" s="1366"/>
      <c r="C70" s="1367"/>
      <c r="D70" s="1368"/>
      <c r="E70" s="1361"/>
      <c r="F70" s="1361"/>
      <c r="G70" s="1361"/>
      <c r="H70" s="1361"/>
      <c r="I70" s="1361"/>
      <c r="J70" s="1361"/>
    </row>
    <row r="71" spans="1:10" ht="12">
      <c r="A71" s="1362" t="s">
        <v>473</v>
      </c>
      <c r="B71" s="1363" t="s">
        <v>474</v>
      </c>
      <c r="C71" s="1364"/>
      <c r="D71" s="1365"/>
      <c r="E71" s="1360">
        <f>SUM(F71+G71+H71+I71)</f>
        <v>124</v>
      </c>
      <c r="F71" s="1360">
        <v>75</v>
      </c>
      <c r="G71" s="1360">
        <v>1</v>
      </c>
      <c r="H71" s="1360">
        <v>48</v>
      </c>
      <c r="I71" s="1360"/>
      <c r="J71" s="1360"/>
    </row>
    <row r="72" spans="1:10" ht="12">
      <c r="A72" s="1353"/>
      <c r="B72" s="1366"/>
      <c r="C72" s="1367"/>
      <c r="D72" s="1368"/>
      <c r="E72" s="1361"/>
      <c r="F72" s="1361"/>
      <c r="G72" s="1361"/>
      <c r="H72" s="1361"/>
      <c r="I72" s="1361"/>
      <c r="J72" s="1361"/>
    </row>
    <row r="73" spans="1:10" ht="12">
      <c r="A73" s="1362" t="s">
        <v>475</v>
      </c>
      <c r="B73" s="1363" t="s">
        <v>232</v>
      </c>
      <c r="C73" s="1364"/>
      <c r="D73" s="1365"/>
      <c r="E73" s="1360">
        <f>SUM(F73+G73+H73+I73)</f>
        <v>144</v>
      </c>
      <c r="F73" s="1360">
        <v>113</v>
      </c>
      <c r="G73" s="1360">
        <v>4</v>
      </c>
      <c r="H73" s="1360">
        <v>24</v>
      </c>
      <c r="I73" s="1360">
        <v>3</v>
      </c>
      <c r="J73" s="1360"/>
    </row>
    <row r="74" spans="1:10" ht="12" customHeight="1">
      <c r="A74" s="1353"/>
      <c r="B74" s="1366"/>
      <c r="C74" s="1367"/>
      <c r="D74" s="1368"/>
      <c r="E74" s="1361"/>
      <c r="F74" s="1361"/>
      <c r="G74" s="1361"/>
      <c r="H74" s="1361"/>
      <c r="I74" s="1361"/>
      <c r="J74" s="1361"/>
    </row>
    <row r="75" spans="1:10" ht="12">
      <c r="A75" s="1362" t="s">
        <v>476</v>
      </c>
      <c r="B75" s="1363" t="s">
        <v>477</v>
      </c>
      <c r="C75" s="1364"/>
      <c r="D75" s="1365"/>
      <c r="E75" s="1360">
        <f>SUM(F75+G75+H75+I75)</f>
        <v>31</v>
      </c>
      <c r="F75" s="1360">
        <v>31</v>
      </c>
      <c r="G75" s="1360"/>
      <c r="H75" s="1360"/>
      <c r="I75" s="1360"/>
      <c r="J75" s="1360"/>
    </row>
    <row r="76" spans="1:10" ht="11.25" customHeight="1">
      <c r="A76" s="1353"/>
      <c r="B76" s="1366"/>
      <c r="C76" s="1367"/>
      <c r="D76" s="1368"/>
      <c r="E76" s="1361"/>
      <c r="F76" s="1361"/>
      <c r="G76" s="1361"/>
      <c r="H76" s="1361"/>
      <c r="I76" s="1361"/>
      <c r="J76" s="1361"/>
    </row>
    <row r="77" spans="1:10" ht="12">
      <c r="A77" s="1352"/>
      <c r="B77" s="1354" t="s">
        <v>478</v>
      </c>
      <c r="C77" s="1355"/>
      <c r="D77" s="1356"/>
      <c r="E77" s="1371">
        <f aca="true" t="shared" si="0" ref="E77:J77">SUM(E51:E76)</f>
        <v>775</v>
      </c>
      <c r="F77" s="1371">
        <f t="shared" si="0"/>
        <v>694</v>
      </c>
      <c r="G77" s="1371">
        <f t="shared" si="0"/>
        <v>5</v>
      </c>
      <c r="H77" s="1371">
        <f t="shared" si="0"/>
        <v>72</v>
      </c>
      <c r="I77" s="1371">
        <f t="shared" si="0"/>
        <v>4</v>
      </c>
      <c r="J77" s="1371">
        <f t="shared" si="0"/>
        <v>0</v>
      </c>
    </row>
    <row r="78" spans="1:10" ht="12">
      <c r="A78" s="1353"/>
      <c r="B78" s="1357"/>
      <c r="C78" s="1358"/>
      <c r="D78" s="1359"/>
      <c r="E78" s="1372"/>
      <c r="F78" s="1372"/>
      <c r="G78" s="1372"/>
      <c r="H78" s="1372"/>
      <c r="I78" s="1372"/>
      <c r="J78" s="1372"/>
    </row>
    <row r="79" spans="1:10" ht="12">
      <c r="A79" s="1352"/>
      <c r="B79" s="1354" t="s">
        <v>31</v>
      </c>
      <c r="C79" s="1355"/>
      <c r="D79" s="1356"/>
      <c r="E79" s="1371">
        <f aca="true" t="shared" si="1" ref="E79:J79">SUM(E77+E42+E40)</f>
        <v>1089</v>
      </c>
      <c r="F79" s="1371">
        <f t="shared" si="1"/>
        <v>978</v>
      </c>
      <c r="G79" s="1371">
        <f t="shared" si="1"/>
        <v>5</v>
      </c>
      <c r="H79" s="1371">
        <f t="shared" si="1"/>
        <v>102</v>
      </c>
      <c r="I79" s="1371">
        <f t="shared" si="1"/>
        <v>4</v>
      </c>
      <c r="J79" s="1371">
        <f t="shared" si="1"/>
        <v>0</v>
      </c>
    </row>
    <row r="80" spans="1:10" ht="12">
      <c r="A80" s="1353"/>
      <c r="B80" s="1357"/>
      <c r="C80" s="1358"/>
      <c r="D80" s="1359"/>
      <c r="E80" s="1372"/>
      <c r="F80" s="1372"/>
      <c r="G80" s="1372"/>
      <c r="H80" s="1372"/>
      <c r="I80" s="1372"/>
      <c r="J80" s="1372"/>
    </row>
  </sheetData>
  <sheetProtection/>
  <mergeCells count="261">
    <mergeCell ref="I79:I80"/>
    <mergeCell ref="J79:J80"/>
    <mergeCell ref="I36:I37"/>
    <mergeCell ref="J36:J37"/>
    <mergeCell ref="A36:A37"/>
    <mergeCell ref="B36:D37"/>
    <mergeCell ref="E36:E37"/>
    <mergeCell ref="F36:F37"/>
    <mergeCell ref="G36:G37"/>
    <mergeCell ref="H36:H37"/>
    <mergeCell ref="A79:A80"/>
    <mergeCell ref="B79:D80"/>
    <mergeCell ref="E79:E80"/>
    <mergeCell ref="F79:F80"/>
    <mergeCell ref="G79:G80"/>
    <mergeCell ref="H79:H80"/>
    <mergeCell ref="I75:I76"/>
    <mergeCell ref="J75:J76"/>
    <mergeCell ref="G73:G74"/>
    <mergeCell ref="H73:H74"/>
    <mergeCell ref="A77:A78"/>
    <mergeCell ref="B77:D78"/>
    <mergeCell ref="E77:E78"/>
    <mergeCell ref="F77:F78"/>
    <mergeCell ref="I77:I78"/>
    <mergeCell ref="J77:J78"/>
    <mergeCell ref="A75:A76"/>
    <mergeCell ref="B75:D76"/>
    <mergeCell ref="E75:E76"/>
    <mergeCell ref="F75:F76"/>
    <mergeCell ref="G77:G78"/>
    <mergeCell ref="H77:H78"/>
    <mergeCell ref="G75:G76"/>
    <mergeCell ref="H75:H76"/>
    <mergeCell ref="I71:I72"/>
    <mergeCell ref="J71:J72"/>
    <mergeCell ref="A73:A74"/>
    <mergeCell ref="B73:D74"/>
    <mergeCell ref="E73:E74"/>
    <mergeCell ref="F73:F74"/>
    <mergeCell ref="I73:I74"/>
    <mergeCell ref="J73:J74"/>
    <mergeCell ref="A71:A72"/>
    <mergeCell ref="B71:D72"/>
    <mergeCell ref="E71:E72"/>
    <mergeCell ref="F71:F72"/>
    <mergeCell ref="G71:G72"/>
    <mergeCell ref="H71:H72"/>
    <mergeCell ref="I67:I68"/>
    <mergeCell ref="J67:J68"/>
    <mergeCell ref="I69:I70"/>
    <mergeCell ref="J69:J70"/>
    <mergeCell ref="G69:G70"/>
    <mergeCell ref="H69:H70"/>
    <mergeCell ref="G65:G66"/>
    <mergeCell ref="H65:H66"/>
    <mergeCell ref="A69:A70"/>
    <mergeCell ref="B69:D70"/>
    <mergeCell ref="E69:E70"/>
    <mergeCell ref="F69:F70"/>
    <mergeCell ref="A67:A68"/>
    <mergeCell ref="B67:D68"/>
    <mergeCell ref="E67:E68"/>
    <mergeCell ref="F67:F68"/>
    <mergeCell ref="G67:G68"/>
    <mergeCell ref="H67:H68"/>
    <mergeCell ref="I63:I64"/>
    <mergeCell ref="J63:J64"/>
    <mergeCell ref="A65:A66"/>
    <mergeCell ref="B65:D66"/>
    <mergeCell ref="E65:E66"/>
    <mergeCell ref="F65:F66"/>
    <mergeCell ref="I65:I66"/>
    <mergeCell ref="J65:J66"/>
    <mergeCell ref="A63:A64"/>
    <mergeCell ref="B63:D64"/>
    <mergeCell ref="E63:E64"/>
    <mergeCell ref="F63:F64"/>
    <mergeCell ref="G63:G64"/>
    <mergeCell ref="H63:H64"/>
    <mergeCell ref="I59:I60"/>
    <mergeCell ref="J59:J60"/>
    <mergeCell ref="G57:G58"/>
    <mergeCell ref="H57:H58"/>
    <mergeCell ref="A61:A62"/>
    <mergeCell ref="B61:D62"/>
    <mergeCell ref="E61:E62"/>
    <mergeCell ref="F61:F62"/>
    <mergeCell ref="I61:I62"/>
    <mergeCell ref="J61:J62"/>
    <mergeCell ref="A59:A60"/>
    <mergeCell ref="B59:D60"/>
    <mergeCell ref="E59:E60"/>
    <mergeCell ref="F59:F60"/>
    <mergeCell ref="G61:G62"/>
    <mergeCell ref="H61:H62"/>
    <mergeCell ref="G59:G60"/>
    <mergeCell ref="H59:H60"/>
    <mergeCell ref="I55:I56"/>
    <mergeCell ref="J55:J56"/>
    <mergeCell ref="A57:A58"/>
    <mergeCell ref="B57:D58"/>
    <mergeCell ref="E57:E58"/>
    <mergeCell ref="F57:F58"/>
    <mergeCell ref="I57:I58"/>
    <mergeCell ref="J57:J58"/>
    <mergeCell ref="A55:A56"/>
    <mergeCell ref="B55:D56"/>
    <mergeCell ref="E55:E56"/>
    <mergeCell ref="F55:F56"/>
    <mergeCell ref="G55:G56"/>
    <mergeCell ref="H55:H56"/>
    <mergeCell ref="I51:I52"/>
    <mergeCell ref="J51:J52"/>
    <mergeCell ref="I53:I54"/>
    <mergeCell ref="J53:J54"/>
    <mergeCell ref="G53:G54"/>
    <mergeCell ref="H53:H54"/>
    <mergeCell ref="G42:G43"/>
    <mergeCell ref="H42:H43"/>
    <mergeCell ref="A53:A54"/>
    <mergeCell ref="B53:D54"/>
    <mergeCell ref="E53:E54"/>
    <mergeCell ref="F53:F54"/>
    <mergeCell ref="A51:A52"/>
    <mergeCell ref="B51:D52"/>
    <mergeCell ref="E51:E52"/>
    <mergeCell ref="F51:F52"/>
    <mergeCell ref="G51:G52"/>
    <mergeCell ref="H51:H52"/>
    <mergeCell ref="I40:I41"/>
    <mergeCell ref="J40:J41"/>
    <mergeCell ref="A42:A43"/>
    <mergeCell ref="B42:D43"/>
    <mergeCell ref="E42:E43"/>
    <mergeCell ref="F42:F43"/>
    <mergeCell ref="I42:I43"/>
    <mergeCell ref="J42:J43"/>
    <mergeCell ref="A40:A41"/>
    <mergeCell ref="B40:D41"/>
    <mergeCell ref="E40:E41"/>
    <mergeCell ref="F40:F41"/>
    <mergeCell ref="G40:G41"/>
    <mergeCell ref="H40:H41"/>
    <mergeCell ref="I34:I35"/>
    <mergeCell ref="J34:J35"/>
    <mergeCell ref="G32:G33"/>
    <mergeCell ref="H32:H33"/>
    <mergeCell ref="A38:A39"/>
    <mergeCell ref="B38:D39"/>
    <mergeCell ref="E38:E39"/>
    <mergeCell ref="F38:F39"/>
    <mergeCell ref="I38:I39"/>
    <mergeCell ref="J38:J39"/>
    <mergeCell ref="A34:A35"/>
    <mergeCell ref="B34:D35"/>
    <mergeCell ref="E34:E35"/>
    <mergeCell ref="F34:F35"/>
    <mergeCell ref="G38:G39"/>
    <mergeCell ref="H38:H39"/>
    <mergeCell ref="G34:G35"/>
    <mergeCell ref="H34:H35"/>
    <mergeCell ref="I30:I31"/>
    <mergeCell ref="J30:J31"/>
    <mergeCell ref="A32:A33"/>
    <mergeCell ref="B32:D33"/>
    <mergeCell ref="E32:E33"/>
    <mergeCell ref="F32:F33"/>
    <mergeCell ref="I32:I33"/>
    <mergeCell ref="J32:J33"/>
    <mergeCell ref="A30:A31"/>
    <mergeCell ref="B30:D31"/>
    <mergeCell ref="E30:E31"/>
    <mergeCell ref="F30:F31"/>
    <mergeCell ref="G30:G31"/>
    <mergeCell ref="H30:H31"/>
    <mergeCell ref="I26:I27"/>
    <mergeCell ref="J26:J27"/>
    <mergeCell ref="I28:I29"/>
    <mergeCell ref="J28:J29"/>
    <mergeCell ref="G28:G29"/>
    <mergeCell ref="H28:H29"/>
    <mergeCell ref="G24:G25"/>
    <mergeCell ref="H24:H25"/>
    <mergeCell ref="A28:A29"/>
    <mergeCell ref="B28:D29"/>
    <mergeCell ref="E28:E29"/>
    <mergeCell ref="F28:F29"/>
    <mergeCell ref="A26:A27"/>
    <mergeCell ref="B26:D27"/>
    <mergeCell ref="E26:E27"/>
    <mergeCell ref="F26:F27"/>
    <mergeCell ref="G26:G27"/>
    <mergeCell ref="H26:H27"/>
    <mergeCell ref="I22:I23"/>
    <mergeCell ref="J22:J23"/>
    <mergeCell ref="A24:A25"/>
    <mergeCell ref="B24:D25"/>
    <mergeCell ref="E24:E25"/>
    <mergeCell ref="F24:F25"/>
    <mergeCell ref="I24:I25"/>
    <mergeCell ref="J24:J25"/>
    <mergeCell ref="A22:A23"/>
    <mergeCell ref="B22:D23"/>
    <mergeCell ref="E22:E23"/>
    <mergeCell ref="F22:F23"/>
    <mergeCell ref="G22:G23"/>
    <mergeCell ref="H22:H23"/>
    <mergeCell ref="A20:A21"/>
    <mergeCell ref="B20:D21"/>
    <mergeCell ref="E20:E21"/>
    <mergeCell ref="F20:F21"/>
    <mergeCell ref="I20:I21"/>
    <mergeCell ref="J20:J21"/>
    <mergeCell ref="G20:G21"/>
    <mergeCell ref="H20:H21"/>
    <mergeCell ref="I16:I17"/>
    <mergeCell ref="J16:J17"/>
    <mergeCell ref="G18:G19"/>
    <mergeCell ref="H18:H19"/>
    <mergeCell ref="I18:I19"/>
    <mergeCell ref="J18:J19"/>
    <mergeCell ref="G16:G17"/>
    <mergeCell ref="H16:H17"/>
    <mergeCell ref="A16:A17"/>
    <mergeCell ref="B16:D17"/>
    <mergeCell ref="E16:E17"/>
    <mergeCell ref="F16:F17"/>
    <mergeCell ref="A18:A19"/>
    <mergeCell ref="B18:D19"/>
    <mergeCell ref="E18:E19"/>
    <mergeCell ref="F18:F19"/>
    <mergeCell ref="J12:J13"/>
    <mergeCell ref="A14:A15"/>
    <mergeCell ref="B14:D15"/>
    <mergeCell ref="E14:E15"/>
    <mergeCell ref="F14:F15"/>
    <mergeCell ref="G14:G15"/>
    <mergeCell ref="H14:H15"/>
    <mergeCell ref="I14:I15"/>
    <mergeCell ref="J14:J15"/>
    <mergeCell ref="G10:G11"/>
    <mergeCell ref="H10:H11"/>
    <mergeCell ref="I10:I11"/>
    <mergeCell ref="A12:A13"/>
    <mergeCell ref="B12:D13"/>
    <mergeCell ref="E12:E13"/>
    <mergeCell ref="F12:F13"/>
    <mergeCell ref="G12:G13"/>
    <mergeCell ref="H12:H13"/>
    <mergeCell ref="I12:I13"/>
    <mergeCell ref="B2:J2"/>
    <mergeCell ref="B4:J4"/>
    <mergeCell ref="A8:A11"/>
    <mergeCell ref="B8:D11"/>
    <mergeCell ref="E8:E11"/>
    <mergeCell ref="F8:I8"/>
    <mergeCell ref="F9:G9"/>
    <mergeCell ref="H9:I9"/>
    <mergeCell ref="J9:J11"/>
    <mergeCell ref="F10:F11"/>
  </mergeCells>
  <printOptions/>
  <pageMargins left="0.7874015748031497" right="0.7874015748031497" top="0.5905511811023623" bottom="0.1968503937007874" header="0.11811023622047245" footer="0.11811023622047245"/>
  <pageSetup firstPageNumber="53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6.875" style="799" customWidth="1"/>
    <col min="2" max="4" width="9.125" style="799" customWidth="1"/>
    <col min="5" max="5" width="23.50390625" style="799" customWidth="1"/>
    <col min="6" max="6" width="20.875" style="799" customWidth="1"/>
    <col min="7" max="7" width="18.50390625" style="799" customWidth="1"/>
    <col min="8" max="8" width="21.125" style="799" customWidth="1"/>
    <col min="9" max="9" width="18.50390625" style="799" customWidth="1"/>
    <col min="10" max="16384" width="9.125" style="799" customWidth="1"/>
  </cols>
  <sheetData>
    <row r="2" spans="1:9" ht="15">
      <c r="A2" s="1374" t="s">
        <v>479</v>
      </c>
      <c r="B2" s="1374"/>
      <c r="C2" s="1374"/>
      <c r="D2" s="1374"/>
      <c r="E2" s="1374"/>
      <c r="F2" s="1375"/>
      <c r="G2" s="1375"/>
      <c r="H2" s="1375"/>
      <c r="I2" s="1375"/>
    </row>
    <row r="3" spans="1:9" ht="18" customHeight="1">
      <c r="A3" s="1374" t="s">
        <v>733</v>
      </c>
      <c r="B3" s="1374"/>
      <c r="C3" s="1374"/>
      <c r="D3" s="1374"/>
      <c r="E3" s="1374"/>
      <c r="F3" s="1375"/>
      <c r="G3" s="1375"/>
      <c r="H3" s="1375"/>
      <c r="I3" s="1375"/>
    </row>
    <row r="7" spans="1:9" ht="16.5" customHeight="1">
      <c r="A7" s="800"/>
      <c r="B7" s="800"/>
      <c r="C7" s="800"/>
      <c r="D7" s="800"/>
      <c r="E7" s="800"/>
      <c r="F7" s="800"/>
      <c r="G7" s="800"/>
      <c r="H7" s="800"/>
      <c r="I7" s="801" t="s">
        <v>72</v>
      </c>
    </row>
    <row r="8" spans="1:9" ht="21.75" customHeight="1">
      <c r="A8" s="1376" t="s">
        <v>196</v>
      </c>
      <c r="B8" s="1378" t="s">
        <v>480</v>
      </c>
      <c r="C8" s="1378"/>
      <c r="D8" s="1378"/>
      <c r="E8" s="1378"/>
      <c r="F8" s="1380" t="s">
        <v>481</v>
      </c>
      <c r="G8" s="1381"/>
      <c r="H8" s="1380" t="s">
        <v>482</v>
      </c>
      <c r="I8" s="1381"/>
    </row>
    <row r="9" spans="1:9" ht="27" customHeight="1">
      <c r="A9" s="1377"/>
      <c r="B9" s="1379"/>
      <c r="C9" s="1379"/>
      <c r="D9" s="1379"/>
      <c r="E9" s="1379"/>
      <c r="F9" s="802" t="s">
        <v>483</v>
      </c>
      <c r="G9" s="802" t="s">
        <v>484</v>
      </c>
      <c r="H9" s="802" t="s">
        <v>483</v>
      </c>
      <c r="I9" s="802" t="s">
        <v>484</v>
      </c>
    </row>
    <row r="10" spans="1:9" ht="21.75" customHeight="1">
      <c r="A10" s="803" t="s">
        <v>46</v>
      </c>
      <c r="B10" s="804" t="s">
        <v>485</v>
      </c>
      <c r="C10" s="805"/>
      <c r="D10" s="805"/>
      <c r="E10" s="805"/>
      <c r="F10" s="806" t="s">
        <v>486</v>
      </c>
      <c r="G10" s="807">
        <v>1000</v>
      </c>
      <c r="H10" s="808" t="s">
        <v>487</v>
      </c>
      <c r="I10" s="807">
        <v>400000</v>
      </c>
    </row>
    <row r="11" spans="1:9" ht="21.75" customHeight="1">
      <c r="A11" s="803" t="s">
        <v>47</v>
      </c>
      <c r="B11" s="804" t="s">
        <v>488</v>
      </c>
      <c r="C11" s="805"/>
      <c r="D11" s="805"/>
      <c r="E11" s="805"/>
      <c r="F11" s="806"/>
      <c r="G11" s="807">
        <v>500</v>
      </c>
      <c r="H11" s="808" t="s">
        <v>487</v>
      </c>
      <c r="I11" s="807">
        <v>135000</v>
      </c>
    </row>
    <row r="12" spans="1:9" ht="21.75" customHeight="1">
      <c r="A12" s="803" t="s">
        <v>48</v>
      </c>
      <c r="B12" s="804" t="s">
        <v>489</v>
      </c>
      <c r="C12" s="805"/>
      <c r="D12" s="805"/>
      <c r="E12" s="805"/>
      <c r="F12" s="808" t="s">
        <v>486</v>
      </c>
      <c r="G12" s="807">
        <v>120</v>
      </c>
      <c r="H12" s="808" t="s">
        <v>487</v>
      </c>
      <c r="I12" s="807">
        <v>600</v>
      </c>
    </row>
    <row r="13" spans="1:9" ht="21.75" customHeight="1">
      <c r="A13" s="803" t="s">
        <v>49</v>
      </c>
      <c r="B13" s="805" t="s">
        <v>490</v>
      </c>
      <c r="C13" s="805"/>
      <c r="D13" s="805"/>
      <c r="E13" s="805"/>
      <c r="F13" s="806"/>
      <c r="G13" s="807"/>
      <c r="H13" s="808" t="s">
        <v>491</v>
      </c>
      <c r="I13" s="807">
        <v>3507</v>
      </c>
    </row>
    <row r="14" spans="1:9" ht="21.75" customHeight="1">
      <c r="A14" s="803" t="s">
        <v>50</v>
      </c>
      <c r="B14" s="805" t="s">
        <v>492</v>
      </c>
      <c r="C14" s="805"/>
      <c r="D14" s="805"/>
      <c r="E14" s="805"/>
      <c r="F14" s="806"/>
      <c r="G14" s="807"/>
      <c r="H14" s="808" t="s">
        <v>491</v>
      </c>
      <c r="I14" s="807">
        <v>1571</v>
      </c>
    </row>
    <row r="15" spans="1:9" ht="21.75" customHeight="1">
      <c r="A15" s="809" t="s">
        <v>1094</v>
      </c>
      <c r="B15" s="810" t="s">
        <v>493</v>
      </c>
      <c r="C15" s="810"/>
      <c r="D15" s="810"/>
      <c r="E15" s="810"/>
      <c r="F15" s="811"/>
      <c r="G15" s="812"/>
      <c r="H15" s="813" t="s">
        <v>494</v>
      </c>
      <c r="I15" s="812">
        <v>116780</v>
      </c>
    </row>
  </sheetData>
  <sheetProtection/>
  <mergeCells count="6">
    <mergeCell ref="A2:I2"/>
    <mergeCell ref="A3:I3"/>
    <mergeCell ref="A8:A9"/>
    <mergeCell ref="B8:E9"/>
    <mergeCell ref="F8:G8"/>
    <mergeCell ref="H8:I8"/>
  </mergeCells>
  <printOptions/>
  <pageMargins left="0.7874015748031497" right="0.3937007874015748" top="0.984251968503937" bottom="0.984251968503937" header="0.5118110236220472" footer="0.5118110236220472"/>
  <pageSetup firstPageNumber="55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N162"/>
  <sheetViews>
    <sheetView zoomScale="75" zoomScaleNormal="75" zoomScaleSheetLayoutView="75" zoomScalePageLayoutView="0" workbookViewId="0" topLeftCell="A148">
      <selection activeCell="F150" sqref="F150"/>
    </sheetView>
  </sheetViews>
  <sheetFormatPr defaultColWidth="9.125" defaultRowHeight="12.75"/>
  <cols>
    <col min="1" max="1" width="9.125" style="814" customWidth="1"/>
    <col min="2" max="2" width="63.50390625" style="814" customWidth="1"/>
    <col min="3" max="3" width="13.00390625" style="814" customWidth="1"/>
    <col min="4" max="4" width="13.875" style="814" customWidth="1"/>
    <col min="5" max="5" width="15.125" style="814" customWidth="1"/>
    <col min="6" max="6" width="14.875" style="814" customWidth="1"/>
    <col min="7" max="7" width="14.00390625" style="814" bestFit="1" customWidth="1"/>
    <col min="8" max="8" width="12.00390625" style="814" bestFit="1" customWidth="1"/>
    <col min="9" max="9" width="13.875" style="814" bestFit="1" customWidth="1"/>
    <col min="10" max="10" width="12.00390625" style="814" bestFit="1" customWidth="1"/>
    <col min="11" max="11" width="11.00390625" style="814" customWidth="1"/>
    <col min="12" max="13" width="10.50390625" style="814" customWidth="1"/>
    <col min="14" max="14" width="9.875" style="814" customWidth="1"/>
    <col min="15" max="16384" width="9.125" style="814" customWidth="1"/>
  </cols>
  <sheetData>
    <row r="3" spans="1:14" ht="18.75" customHeight="1">
      <c r="A3" s="1394" t="s">
        <v>495</v>
      </c>
      <c r="B3" s="1394"/>
      <c r="C3" s="1394"/>
      <c r="D3" s="1394"/>
      <c r="E3" s="1394"/>
      <c r="F3" s="1394"/>
      <c r="G3" s="1394"/>
      <c r="H3" s="1394"/>
      <c r="I3" s="1394"/>
      <c r="J3" s="1394"/>
      <c r="K3" s="1394"/>
      <c r="L3" s="1394"/>
      <c r="M3" s="1394"/>
      <c r="N3" s="1394"/>
    </row>
    <row r="4" spans="1:14" ht="15">
      <c r="A4" s="815"/>
      <c r="B4" s="1395" t="s">
        <v>496</v>
      </c>
      <c r="C4" s="1395"/>
      <c r="D4" s="1395"/>
      <c r="E4" s="1395"/>
      <c r="F4" s="1395"/>
      <c r="G4" s="1395"/>
      <c r="H4" s="1395"/>
      <c r="I4" s="1395"/>
      <c r="J4" s="1395"/>
      <c r="K4" s="1395"/>
      <c r="L4" s="1395"/>
      <c r="M4" s="1395"/>
      <c r="N4" s="815"/>
    </row>
    <row r="5" spans="1:14" ht="15">
      <c r="A5" s="815"/>
      <c r="B5" s="1395" t="s">
        <v>725</v>
      </c>
      <c r="C5" s="1395"/>
      <c r="D5" s="1395"/>
      <c r="E5" s="1395"/>
      <c r="F5" s="1395"/>
      <c r="G5" s="1395"/>
      <c r="H5" s="1395"/>
      <c r="I5" s="1395"/>
      <c r="J5" s="1395"/>
      <c r="K5" s="1395"/>
      <c r="L5" s="1395"/>
      <c r="M5" s="1395"/>
      <c r="N5" s="815"/>
    </row>
    <row r="6" spans="2:13" ht="17.25">
      <c r="B6" s="816"/>
      <c r="C6" s="816"/>
      <c r="D6" s="816"/>
      <c r="E6" s="816"/>
      <c r="F6" s="816"/>
      <c r="G6" s="816"/>
      <c r="H6" s="816"/>
      <c r="I6" s="816"/>
      <c r="J6" s="816"/>
      <c r="K6" s="816"/>
      <c r="L6" s="816"/>
      <c r="M6" s="816"/>
    </row>
    <row r="7" ht="12">
      <c r="N7" s="817" t="s">
        <v>337</v>
      </c>
    </row>
    <row r="8" spans="1:14" ht="32.25" customHeight="1">
      <c r="A8" s="818"/>
      <c r="B8" s="1382" t="s">
        <v>497</v>
      </c>
      <c r="C8" s="1396" t="s">
        <v>1215</v>
      </c>
      <c r="D8" s="1398" t="s">
        <v>498</v>
      </c>
      <c r="E8" s="1382" t="s">
        <v>499</v>
      </c>
      <c r="F8" s="1384" t="s">
        <v>500</v>
      </c>
      <c r="G8" s="819" t="s">
        <v>501</v>
      </c>
      <c r="H8" s="1386" t="s">
        <v>502</v>
      </c>
      <c r="I8" s="1387"/>
      <c r="J8" s="1388" t="s">
        <v>503</v>
      </c>
      <c r="K8" s="1388"/>
      <c r="L8" s="1389" t="s">
        <v>504</v>
      </c>
      <c r="M8" s="1391" t="s">
        <v>505</v>
      </c>
      <c r="N8" s="1392" t="s">
        <v>506</v>
      </c>
    </row>
    <row r="9" spans="1:14" ht="52.5" customHeight="1">
      <c r="A9" s="820"/>
      <c r="B9" s="1383"/>
      <c r="C9" s="1397"/>
      <c r="D9" s="1399"/>
      <c r="E9" s="1383"/>
      <c r="F9" s="1385"/>
      <c r="G9" s="819" t="s">
        <v>507</v>
      </c>
      <c r="H9" s="821" t="s">
        <v>508</v>
      </c>
      <c r="I9" s="821" t="s">
        <v>509</v>
      </c>
      <c r="J9" s="821" t="s">
        <v>508</v>
      </c>
      <c r="K9" s="821" t="s">
        <v>510</v>
      </c>
      <c r="L9" s="1390"/>
      <c r="M9" s="1209"/>
      <c r="N9" s="1393"/>
    </row>
    <row r="10" spans="1:14" ht="21" customHeight="1">
      <c r="A10" s="822" t="s">
        <v>46</v>
      </c>
      <c r="B10" s="823" t="s">
        <v>511</v>
      </c>
      <c r="C10" s="824">
        <f>SUM(C11:C18)</f>
        <v>513267</v>
      </c>
      <c r="D10" s="825">
        <f>SUM(E10:M10)</f>
        <v>513267</v>
      </c>
      <c r="E10" s="826"/>
      <c r="F10" s="826">
        <v>513267</v>
      </c>
      <c r="G10" s="826"/>
      <c r="H10" s="826"/>
      <c r="I10" s="826"/>
      <c r="J10" s="826"/>
      <c r="K10" s="826"/>
      <c r="L10" s="826"/>
      <c r="M10" s="826">
        <f>SUM(M11:M16)</f>
        <v>0</v>
      </c>
      <c r="N10" s="827"/>
    </row>
    <row r="11" spans="1:14" ht="21" customHeight="1">
      <c r="A11" s="822"/>
      <c r="B11" s="828" t="s">
        <v>709</v>
      </c>
      <c r="C11" s="829">
        <f>SUM('3c.m.'!E26)</f>
        <v>2728</v>
      </c>
      <c r="D11" s="830"/>
      <c r="E11" s="831"/>
      <c r="F11" s="831"/>
      <c r="G11" s="831"/>
      <c r="H11" s="831"/>
      <c r="I11" s="831"/>
      <c r="J11" s="831"/>
      <c r="K11" s="831"/>
      <c r="L11" s="831"/>
      <c r="M11" s="832"/>
      <c r="N11" s="827"/>
    </row>
    <row r="12" spans="1:14" ht="21" customHeight="1">
      <c r="A12" s="822"/>
      <c r="B12" s="833" t="s">
        <v>512</v>
      </c>
      <c r="C12" s="829">
        <f>SUM('3c.m.'!E34)</f>
        <v>4576</v>
      </c>
      <c r="D12" s="830"/>
      <c r="E12" s="831"/>
      <c r="F12" s="831"/>
      <c r="G12" s="831"/>
      <c r="H12" s="831"/>
      <c r="I12" s="831"/>
      <c r="J12" s="831"/>
      <c r="K12" s="831"/>
      <c r="L12" s="831"/>
      <c r="M12" s="832"/>
      <c r="N12" s="827"/>
    </row>
    <row r="13" spans="1:14" ht="21" customHeight="1">
      <c r="A13" s="822"/>
      <c r="B13" s="834" t="s">
        <v>513</v>
      </c>
      <c r="C13" s="829">
        <f>SUM('3c.m.'!E202)</f>
        <v>10236</v>
      </c>
      <c r="D13" s="830"/>
      <c r="E13" s="831"/>
      <c r="F13" s="831"/>
      <c r="G13" s="831"/>
      <c r="H13" s="831"/>
      <c r="I13" s="831"/>
      <c r="J13" s="831"/>
      <c r="K13" s="831"/>
      <c r="L13" s="831"/>
      <c r="M13" s="832"/>
      <c r="N13" s="827"/>
    </row>
    <row r="14" spans="1:14" ht="21" customHeight="1">
      <c r="A14" s="822"/>
      <c r="B14" s="833" t="s">
        <v>514</v>
      </c>
      <c r="C14" s="829">
        <f>SUM('3c.m.'!E219)</f>
        <v>41959</v>
      </c>
      <c r="D14" s="830"/>
      <c r="E14" s="831"/>
      <c r="F14" s="831"/>
      <c r="G14" s="831"/>
      <c r="H14" s="831"/>
      <c r="I14" s="831"/>
      <c r="J14" s="831"/>
      <c r="K14" s="831"/>
      <c r="L14" s="831"/>
      <c r="M14" s="832"/>
      <c r="N14" s="827"/>
    </row>
    <row r="15" spans="1:14" ht="21" customHeight="1">
      <c r="A15" s="822"/>
      <c r="B15" s="833" t="s">
        <v>515</v>
      </c>
      <c r="C15" s="829">
        <f>SUM('3c.m.'!E227)</f>
        <v>3000</v>
      </c>
      <c r="D15" s="830"/>
      <c r="E15" s="831"/>
      <c r="F15" s="831"/>
      <c r="G15" s="831"/>
      <c r="H15" s="831"/>
      <c r="I15" s="831"/>
      <c r="J15" s="831"/>
      <c r="K15" s="831"/>
      <c r="L15" s="831"/>
      <c r="M15" s="832"/>
      <c r="N15" s="827"/>
    </row>
    <row r="16" spans="1:14" ht="21" customHeight="1">
      <c r="A16" s="822"/>
      <c r="B16" s="833" t="s">
        <v>516</v>
      </c>
      <c r="C16" s="829">
        <f>SUM('3c.m.'!E301)</f>
        <v>383974</v>
      </c>
      <c r="D16" s="830"/>
      <c r="E16" s="831"/>
      <c r="F16" s="831"/>
      <c r="G16" s="831"/>
      <c r="H16" s="831"/>
      <c r="I16" s="831"/>
      <c r="J16" s="831"/>
      <c r="K16" s="831"/>
      <c r="L16" s="831"/>
      <c r="M16" s="832"/>
      <c r="N16" s="827"/>
    </row>
    <row r="17" spans="1:14" ht="21" customHeight="1">
      <c r="A17" s="822"/>
      <c r="B17" s="833" t="s">
        <v>1021</v>
      </c>
      <c r="C17" s="829">
        <f>SUM('3c.m.'!E309)</f>
        <v>13621</v>
      </c>
      <c r="D17" s="830"/>
      <c r="E17" s="831"/>
      <c r="F17" s="831"/>
      <c r="G17" s="831"/>
      <c r="H17" s="831"/>
      <c r="I17" s="831"/>
      <c r="J17" s="831"/>
      <c r="K17" s="831"/>
      <c r="L17" s="831"/>
      <c r="M17" s="832"/>
      <c r="N17" s="827"/>
    </row>
    <row r="18" spans="1:14" ht="21" customHeight="1">
      <c r="A18" s="822"/>
      <c r="B18" s="833" t="s">
        <v>517</v>
      </c>
      <c r="C18" s="829">
        <f>SUM('4.mell.'!E11)</f>
        <v>53173</v>
      </c>
      <c r="D18" s="830"/>
      <c r="E18" s="831"/>
      <c r="F18" s="831"/>
      <c r="G18" s="831"/>
      <c r="H18" s="831"/>
      <c r="I18" s="831"/>
      <c r="J18" s="831"/>
      <c r="K18" s="831"/>
      <c r="L18" s="831"/>
      <c r="M18" s="832"/>
      <c r="N18" s="827"/>
    </row>
    <row r="19" spans="1:14" ht="21" customHeight="1">
      <c r="A19" s="822" t="s">
        <v>47</v>
      </c>
      <c r="B19" s="835" t="s">
        <v>518</v>
      </c>
      <c r="C19" s="825">
        <f>SUM(C20)</f>
        <v>15000</v>
      </c>
      <c r="D19" s="825">
        <f>SUM(E19:M19)</f>
        <v>15000</v>
      </c>
      <c r="E19" s="825"/>
      <c r="F19" s="825">
        <v>15000</v>
      </c>
      <c r="G19" s="825"/>
      <c r="H19" s="825"/>
      <c r="I19" s="825"/>
      <c r="J19" s="825"/>
      <c r="K19" s="825"/>
      <c r="L19" s="825"/>
      <c r="M19" s="825"/>
      <c r="N19" s="827"/>
    </row>
    <row r="20" spans="1:14" ht="21" customHeight="1">
      <c r="A20" s="822"/>
      <c r="B20" s="836" t="s">
        <v>519</v>
      </c>
      <c r="C20" s="837">
        <f>SUM('3d.m.'!E9)</f>
        <v>15000</v>
      </c>
      <c r="D20" s="837"/>
      <c r="E20" s="838"/>
      <c r="F20" s="838"/>
      <c r="G20" s="838"/>
      <c r="H20" s="838"/>
      <c r="I20" s="838"/>
      <c r="J20" s="838"/>
      <c r="K20" s="838"/>
      <c r="L20" s="838"/>
      <c r="M20" s="839"/>
      <c r="N20" s="827"/>
    </row>
    <row r="21" spans="1:14" ht="21" customHeight="1">
      <c r="A21" s="822" t="s">
        <v>48</v>
      </c>
      <c r="B21" s="835" t="s">
        <v>520</v>
      </c>
      <c r="C21" s="825">
        <f>SUM(C22)</f>
        <v>890091</v>
      </c>
      <c r="D21" s="825">
        <f>SUM(E21:M21)</f>
        <v>890091</v>
      </c>
      <c r="E21" s="838"/>
      <c r="F21" s="840">
        <v>202386</v>
      </c>
      <c r="G21" s="840">
        <v>687705</v>
      </c>
      <c r="H21" s="838"/>
      <c r="I21" s="838"/>
      <c r="J21" s="838"/>
      <c r="K21" s="838"/>
      <c r="L21" s="838"/>
      <c r="M21" s="839"/>
      <c r="N21" s="827"/>
    </row>
    <row r="22" spans="1:14" ht="21" customHeight="1">
      <c r="A22" s="822"/>
      <c r="B22" s="836" t="s">
        <v>521</v>
      </c>
      <c r="C22" s="837">
        <f>SUM('3c.m.'!E277)</f>
        <v>890091</v>
      </c>
      <c r="D22" s="837"/>
      <c r="E22" s="838"/>
      <c r="F22" s="838"/>
      <c r="G22" s="838"/>
      <c r="H22" s="838"/>
      <c r="I22" s="838"/>
      <c r="J22" s="838"/>
      <c r="K22" s="838"/>
      <c r="L22" s="838"/>
      <c r="M22" s="839"/>
      <c r="N22" s="827"/>
    </row>
    <row r="23" spans="1:14" ht="21" customHeight="1">
      <c r="A23" s="822" t="s">
        <v>49</v>
      </c>
      <c r="B23" s="835" t="s">
        <v>522</v>
      </c>
      <c r="C23" s="825">
        <f>SUM(C24)</f>
        <v>525335</v>
      </c>
      <c r="D23" s="825">
        <f>SUM(E23:N23)</f>
        <v>525335</v>
      </c>
      <c r="E23" s="840"/>
      <c r="F23" s="840">
        <v>525335</v>
      </c>
      <c r="G23" s="840"/>
      <c r="H23" s="838"/>
      <c r="I23" s="838"/>
      <c r="J23" s="838"/>
      <c r="K23" s="838"/>
      <c r="L23" s="840"/>
      <c r="M23" s="839"/>
      <c r="N23" s="841"/>
    </row>
    <row r="24" spans="1:14" ht="21" customHeight="1">
      <c r="A24" s="822"/>
      <c r="B24" s="836" t="s">
        <v>523</v>
      </c>
      <c r="C24" s="837">
        <f>SUM('3b.m.'!E49)</f>
        <v>525335</v>
      </c>
      <c r="D24" s="837"/>
      <c r="E24" s="838"/>
      <c r="F24" s="838"/>
      <c r="G24" s="838"/>
      <c r="H24" s="838"/>
      <c r="I24" s="838"/>
      <c r="J24" s="838"/>
      <c r="K24" s="838"/>
      <c r="L24" s="838"/>
      <c r="M24" s="839"/>
      <c r="N24" s="827"/>
    </row>
    <row r="25" spans="1:14" ht="21" customHeight="1">
      <c r="A25" s="822" t="s">
        <v>50</v>
      </c>
      <c r="B25" s="835" t="s">
        <v>524</v>
      </c>
      <c r="C25" s="825">
        <f>SUM(C26:C39)</f>
        <v>4329750</v>
      </c>
      <c r="D25" s="825">
        <f>SUM(E25:N25)</f>
        <v>4329750</v>
      </c>
      <c r="E25" s="838"/>
      <c r="F25" s="840"/>
      <c r="G25" s="840"/>
      <c r="H25" s="838"/>
      <c r="I25" s="840">
        <v>2155705</v>
      </c>
      <c r="J25" s="838"/>
      <c r="K25" s="838"/>
      <c r="L25" s="840">
        <v>1502304</v>
      </c>
      <c r="M25" s="842">
        <v>671741</v>
      </c>
      <c r="N25" s="843"/>
    </row>
    <row r="26" spans="1:14" ht="21" customHeight="1">
      <c r="A26" s="822"/>
      <c r="B26" s="836" t="s">
        <v>525</v>
      </c>
      <c r="C26" s="837">
        <f>SUM('3c.m.'!E269)</f>
        <v>221957</v>
      </c>
      <c r="D26" s="837"/>
      <c r="E26" s="838"/>
      <c r="F26" s="838"/>
      <c r="G26" s="838"/>
      <c r="H26" s="838"/>
      <c r="I26" s="838"/>
      <c r="J26" s="838"/>
      <c r="K26" s="838"/>
      <c r="L26" s="838"/>
      <c r="M26" s="839"/>
      <c r="N26" s="827"/>
    </row>
    <row r="27" spans="1:14" ht="21" customHeight="1">
      <c r="A27" s="822"/>
      <c r="B27" s="836" t="s">
        <v>526</v>
      </c>
      <c r="C27" s="837">
        <f>SUM('3c.m.'!E293)</f>
        <v>17449</v>
      </c>
      <c r="D27" s="837"/>
      <c r="E27" s="838"/>
      <c r="F27" s="838"/>
      <c r="G27" s="838"/>
      <c r="H27" s="838"/>
      <c r="I27" s="838"/>
      <c r="J27" s="838"/>
      <c r="K27" s="838"/>
      <c r="L27" s="838"/>
      <c r="M27" s="839"/>
      <c r="N27" s="827"/>
    </row>
    <row r="28" spans="1:14" ht="21" customHeight="1">
      <c r="A28" s="822"/>
      <c r="B28" s="836" t="s">
        <v>738</v>
      </c>
      <c r="C28" s="837">
        <f>SUM('4.mell.'!E20)</f>
        <v>680000</v>
      </c>
      <c r="D28" s="837"/>
      <c r="E28" s="838"/>
      <c r="F28" s="838"/>
      <c r="G28" s="838"/>
      <c r="H28" s="838"/>
      <c r="I28" s="838"/>
      <c r="J28" s="838"/>
      <c r="K28" s="838"/>
      <c r="L28" s="838"/>
      <c r="M28" s="839"/>
      <c r="N28" s="827"/>
    </row>
    <row r="29" spans="1:14" ht="21" customHeight="1">
      <c r="A29" s="822"/>
      <c r="B29" s="836" t="s">
        <v>527</v>
      </c>
      <c r="C29" s="837">
        <f>SUM('4.mell.'!E21)</f>
        <v>683681</v>
      </c>
      <c r="D29" s="837"/>
      <c r="E29" s="838"/>
      <c r="F29" s="838"/>
      <c r="G29" s="838"/>
      <c r="H29" s="838"/>
      <c r="I29" s="838"/>
      <c r="J29" s="838"/>
      <c r="K29" s="838"/>
      <c r="L29" s="838"/>
      <c r="M29" s="839"/>
      <c r="N29" s="827"/>
    </row>
    <row r="30" spans="1:14" ht="21" customHeight="1">
      <c r="A30" s="822"/>
      <c r="B30" s="836" t="s">
        <v>528</v>
      </c>
      <c r="C30" s="837">
        <f>SUM('4.mell.'!E22)</f>
        <v>420000</v>
      </c>
      <c r="D30" s="837"/>
      <c r="E30" s="838"/>
      <c r="F30" s="838"/>
      <c r="G30" s="838"/>
      <c r="H30" s="838"/>
      <c r="I30" s="838"/>
      <c r="J30" s="838"/>
      <c r="K30" s="838"/>
      <c r="L30" s="838"/>
      <c r="M30" s="839"/>
      <c r="N30" s="827"/>
    </row>
    <row r="31" spans="1:14" ht="21" customHeight="1">
      <c r="A31" s="822"/>
      <c r="B31" s="836" t="s">
        <v>529</v>
      </c>
      <c r="C31" s="837">
        <f>SUM('4.mell.'!E23)</f>
        <v>436744</v>
      </c>
      <c r="D31" s="837"/>
      <c r="E31" s="838"/>
      <c r="F31" s="838"/>
      <c r="G31" s="838"/>
      <c r="H31" s="838"/>
      <c r="I31" s="838"/>
      <c r="J31" s="838"/>
      <c r="K31" s="838"/>
      <c r="L31" s="838"/>
      <c r="M31" s="839"/>
      <c r="N31" s="827"/>
    </row>
    <row r="32" spans="1:14" ht="21" customHeight="1">
      <c r="A32" s="822"/>
      <c r="B32" s="836" t="s">
        <v>530</v>
      </c>
      <c r="C32" s="837">
        <f>SUM('4.mell.'!E24)</f>
        <v>78304</v>
      </c>
      <c r="D32" s="837"/>
      <c r="E32" s="838"/>
      <c r="F32" s="838"/>
      <c r="G32" s="838"/>
      <c r="H32" s="838"/>
      <c r="I32" s="838"/>
      <c r="J32" s="838"/>
      <c r="K32" s="838"/>
      <c r="L32" s="838"/>
      <c r="M32" s="839"/>
      <c r="N32" s="827"/>
    </row>
    <row r="33" spans="1:14" ht="21" customHeight="1">
      <c r="A33" s="822"/>
      <c r="B33" s="836" t="s">
        <v>531</v>
      </c>
      <c r="C33" s="837">
        <f>SUM('4.mell.'!E31)</f>
        <v>1152766</v>
      </c>
      <c r="D33" s="837"/>
      <c r="E33" s="838"/>
      <c r="F33" s="838"/>
      <c r="G33" s="838"/>
      <c r="H33" s="838"/>
      <c r="I33" s="838"/>
      <c r="J33" s="838"/>
      <c r="K33" s="838"/>
      <c r="L33" s="838"/>
      <c r="M33" s="839"/>
      <c r="N33" s="827"/>
    </row>
    <row r="34" spans="1:14" ht="21" customHeight="1">
      <c r="A34" s="822"/>
      <c r="B34" s="836" t="s">
        <v>942</v>
      </c>
      <c r="C34" s="837">
        <f>SUM('4.mell.'!D38)</f>
        <v>0</v>
      </c>
      <c r="D34" s="837"/>
      <c r="E34" s="838"/>
      <c r="F34" s="838"/>
      <c r="G34" s="838"/>
      <c r="H34" s="838"/>
      <c r="I34" s="838"/>
      <c r="J34" s="838"/>
      <c r="K34" s="838"/>
      <c r="L34" s="838"/>
      <c r="M34" s="839"/>
      <c r="N34" s="827"/>
    </row>
    <row r="35" spans="1:14" ht="21" customHeight="1">
      <c r="A35" s="822"/>
      <c r="B35" s="836" t="s">
        <v>532</v>
      </c>
      <c r="C35" s="837">
        <f>SUM('4.mell.'!E53)</f>
        <v>120000</v>
      </c>
      <c r="D35" s="837"/>
      <c r="E35" s="838"/>
      <c r="F35" s="838"/>
      <c r="G35" s="838"/>
      <c r="H35" s="838"/>
      <c r="I35" s="838"/>
      <c r="J35" s="838"/>
      <c r="K35" s="838"/>
      <c r="L35" s="838"/>
      <c r="M35" s="839"/>
      <c r="N35" s="827"/>
    </row>
    <row r="36" spans="1:14" ht="21" customHeight="1">
      <c r="A36" s="822"/>
      <c r="B36" s="836" t="s">
        <v>1026</v>
      </c>
      <c r="C36" s="837">
        <f>SUM('4.mell.'!E56)</f>
        <v>15468</v>
      </c>
      <c r="D36" s="837"/>
      <c r="E36" s="838"/>
      <c r="F36" s="838"/>
      <c r="G36" s="838"/>
      <c r="H36" s="838"/>
      <c r="I36" s="838"/>
      <c r="J36" s="838"/>
      <c r="K36" s="838"/>
      <c r="L36" s="838"/>
      <c r="M36" s="839"/>
      <c r="N36" s="827"/>
    </row>
    <row r="37" spans="1:14" ht="21" customHeight="1">
      <c r="A37" s="822"/>
      <c r="B37" s="836" t="s">
        <v>1024</v>
      </c>
      <c r="C37" s="837">
        <f>SUM('5.mell. '!E11)</f>
        <v>10571</v>
      </c>
      <c r="D37" s="837"/>
      <c r="E37" s="838"/>
      <c r="F37" s="838"/>
      <c r="G37" s="838"/>
      <c r="H37" s="838"/>
      <c r="I37" s="838"/>
      <c r="J37" s="838"/>
      <c r="K37" s="838"/>
      <c r="L37" s="838"/>
      <c r="M37" s="839"/>
      <c r="N37" s="827"/>
    </row>
    <row r="38" spans="1:14" ht="21" customHeight="1">
      <c r="A38" s="822"/>
      <c r="B38" s="836" t="s">
        <v>941</v>
      </c>
      <c r="C38" s="837">
        <f>SUM('5.mell. '!E15)</f>
        <v>23560</v>
      </c>
      <c r="D38" s="837"/>
      <c r="E38" s="838"/>
      <c r="F38" s="838"/>
      <c r="G38" s="838"/>
      <c r="H38" s="838"/>
      <c r="I38" s="838"/>
      <c r="J38" s="838"/>
      <c r="K38" s="838"/>
      <c r="L38" s="838"/>
      <c r="M38" s="839"/>
      <c r="N38" s="827"/>
    </row>
    <row r="39" spans="1:14" ht="21" customHeight="1">
      <c r="A39" s="822"/>
      <c r="B39" s="836" t="s">
        <v>533</v>
      </c>
      <c r="C39" s="837">
        <f>SUM('5.mell. '!E34)</f>
        <v>469250</v>
      </c>
      <c r="D39" s="837"/>
      <c r="E39" s="838"/>
      <c r="F39" s="838"/>
      <c r="G39" s="838"/>
      <c r="H39" s="838"/>
      <c r="I39" s="838"/>
      <c r="J39" s="838"/>
      <c r="K39" s="838"/>
      <c r="L39" s="838"/>
      <c r="M39" s="839"/>
      <c r="N39" s="827"/>
    </row>
    <row r="40" spans="1:14" ht="21" customHeight="1">
      <c r="A40" s="822" t="s">
        <v>1094</v>
      </c>
      <c r="B40" s="835" t="s">
        <v>534</v>
      </c>
      <c r="C40" s="837"/>
      <c r="D40" s="825">
        <f>SUM(E40:M40)</f>
        <v>0</v>
      </c>
      <c r="E40" s="838"/>
      <c r="F40" s="838"/>
      <c r="G40" s="838"/>
      <c r="H40" s="838"/>
      <c r="I40" s="838"/>
      <c r="J40" s="838"/>
      <c r="K40" s="838"/>
      <c r="L40" s="838"/>
      <c r="M40" s="839"/>
      <c r="N40" s="827"/>
    </row>
    <row r="41" spans="1:14" ht="21" customHeight="1">
      <c r="A41" s="822" t="s">
        <v>338</v>
      </c>
      <c r="B41" s="835" t="s">
        <v>535</v>
      </c>
      <c r="C41" s="837"/>
      <c r="D41" s="825">
        <f>SUM(E41:M41)</f>
        <v>0</v>
      </c>
      <c r="E41" s="838"/>
      <c r="F41" s="838"/>
      <c r="G41" s="838"/>
      <c r="H41" s="838"/>
      <c r="I41" s="838"/>
      <c r="J41" s="838"/>
      <c r="K41" s="838"/>
      <c r="L41" s="838"/>
      <c r="M41" s="839"/>
      <c r="N41" s="827"/>
    </row>
    <row r="42" spans="1:14" ht="21" customHeight="1">
      <c r="A42" s="822" t="s">
        <v>444</v>
      </c>
      <c r="B42" s="835" t="s">
        <v>536</v>
      </c>
      <c r="C42" s="837"/>
      <c r="D42" s="825">
        <f>SUM(E42:M42)</f>
        <v>0</v>
      </c>
      <c r="E42" s="838"/>
      <c r="F42" s="838"/>
      <c r="G42" s="838"/>
      <c r="H42" s="838"/>
      <c r="I42" s="838"/>
      <c r="J42" s="838"/>
      <c r="K42" s="838"/>
      <c r="L42" s="838"/>
      <c r="M42" s="839"/>
      <c r="N42" s="827"/>
    </row>
    <row r="43" spans="1:14" ht="21" customHeight="1">
      <c r="A43" s="822" t="s">
        <v>446</v>
      </c>
      <c r="B43" s="835" t="s">
        <v>537</v>
      </c>
      <c r="C43" s="825">
        <f>SUM(C44:C47)</f>
        <v>82143</v>
      </c>
      <c r="D43" s="825">
        <f>SUM(E43:M43)</f>
        <v>82143</v>
      </c>
      <c r="E43" s="840"/>
      <c r="F43" s="840">
        <v>1800</v>
      </c>
      <c r="G43" s="840">
        <v>80343</v>
      </c>
      <c r="H43" s="838"/>
      <c r="I43" s="838"/>
      <c r="J43" s="838"/>
      <c r="K43" s="838"/>
      <c r="L43" s="840"/>
      <c r="M43" s="839"/>
      <c r="N43" s="827"/>
    </row>
    <row r="44" spans="1:14" ht="21" customHeight="1">
      <c r="A44" s="822"/>
      <c r="B44" s="836" t="s">
        <v>538</v>
      </c>
      <c r="C44" s="837">
        <f>SUM('3c.m.'!E327)</f>
        <v>10010</v>
      </c>
      <c r="D44" s="837"/>
      <c r="E44" s="838"/>
      <c r="F44" s="838"/>
      <c r="G44" s="838"/>
      <c r="H44" s="838"/>
      <c r="I44" s="838"/>
      <c r="J44" s="838"/>
      <c r="K44" s="838"/>
      <c r="L44" s="838"/>
      <c r="M44" s="839"/>
      <c r="N44" s="827"/>
    </row>
    <row r="45" spans="1:14" ht="21" customHeight="1">
      <c r="A45" s="822"/>
      <c r="B45" s="836" t="s">
        <v>539</v>
      </c>
      <c r="C45" s="837">
        <f>SUM('3c.m.'!E568)</f>
        <v>400</v>
      </c>
      <c r="D45" s="837"/>
      <c r="E45" s="838"/>
      <c r="F45" s="838"/>
      <c r="G45" s="838"/>
      <c r="H45" s="838"/>
      <c r="I45" s="838"/>
      <c r="J45" s="838"/>
      <c r="K45" s="838"/>
      <c r="L45" s="838"/>
      <c r="M45" s="839"/>
      <c r="N45" s="827"/>
    </row>
    <row r="46" spans="1:14" ht="21" customHeight="1">
      <c r="A46" s="822"/>
      <c r="B46" s="836" t="s">
        <v>540</v>
      </c>
      <c r="C46" s="837">
        <f>SUM('3c.m.'!E609)</f>
        <v>9733</v>
      </c>
      <c r="D46" s="837"/>
      <c r="E46" s="838"/>
      <c r="F46" s="838"/>
      <c r="G46" s="838"/>
      <c r="H46" s="838"/>
      <c r="I46" s="838"/>
      <c r="J46" s="838"/>
      <c r="K46" s="838"/>
      <c r="L46" s="838"/>
      <c r="M46" s="839"/>
      <c r="N46" s="827"/>
    </row>
    <row r="47" spans="1:14" ht="21" customHeight="1">
      <c r="A47" s="822"/>
      <c r="B47" s="836" t="s">
        <v>541</v>
      </c>
      <c r="C47" s="837">
        <f>SUM('3c.m.'!E335)-'12.mell'!C47</f>
        <v>62000</v>
      </c>
      <c r="D47" s="837"/>
      <c r="E47" s="838"/>
      <c r="F47" s="838"/>
      <c r="G47" s="838"/>
      <c r="H47" s="838"/>
      <c r="I47" s="838"/>
      <c r="J47" s="838"/>
      <c r="K47" s="838"/>
      <c r="L47" s="838"/>
      <c r="M47" s="839"/>
      <c r="N47" s="827"/>
    </row>
    <row r="48" spans="1:14" ht="21" customHeight="1">
      <c r="A48" s="822" t="s">
        <v>448</v>
      </c>
      <c r="B48" s="835" t="s">
        <v>542</v>
      </c>
      <c r="C48" s="825">
        <f>SUM(C49:C57)</f>
        <v>1058361</v>
      </c>
      <c r="D48" s="825">
        <f>SUM(E48:N48)</f>
        <v>1058361</v>
      </c>
      <c r="E48" s="840">
        <v>491381</v>
      </c>
      <c r="F48" s="840">
        <v>529705</v>
      </c>
      <c r="G48" s="825">
        <v>30678</v>
      </c>
      <c r="H48" s="840">
        <v>6597</v>
      </c>
      <c r="I48" s="838"/>
      <c r="J48" s="840"/>
      <c r="K48" s="838"/>
      <c r="L48" s="840"/>
      <c r="M48" s="839"/>
      <c r="N48" s="827"/>
    </row>
    <row r="49" spans="1:14" ht="21" customHeight="1">
      <c r="A49" s="822"/>
      <c r="B49" s="836" t="s">
        <v>543</v>
      </c>
      <c r="C49" s="837">
        <f>SUM('2.mell'!E41)</f>
        <v>137430</v>
      </c>
      <c r="D49" s="825"/>
      <c r="E49" s="840"/>
      <c r="F49" s="838"/>
      <c r="G49" s="838"/>
      <c r="H49" s="838"/>
      <c r="I49" s="838"/>
      <c r="J49" s="838"/>
      <c r="K49" s="838"/>
      <c r="L49" s="838"/>
      <c r="M49" s="839"/>
      <c r="N49" s="827"/>
    </row>
    <row r="50" spans="1:14" ht="21" customHeight="1">
      <c r="A50" s="822"/>
      <c r="B50" s="836" t="s">
        <v>544</v>
      </c>
      <c r="C50" s="837">
        <f>SUM('2.mell'!E75)-1000</f>
        <v>164466</v>
      </c>
      <c r="D50" s="825"/>
      <c r="E50" s="840"/>
      <c r="F50" s="838"/>
      <c r="G50" s="838"/>
      <c r="H50" s="838"/>
      <c r="I50" s="838"/>
      <c r="J50" s="838"/>
      <c r="K50" s="838"/>
      <c r="L50" s="838"/>
      <c r="M50" s="839"/>
      <c r="N50" s="827"/>
    </row>
    <row r="51" spans="1:14" ht="21" customHeight="1">
      <c r="A51" s="822"/>
      <c r="B51" s="836" t="s">
        <v>545</v>
      </c>
      <c r="C51" s="837">
        <f>SUM('2.mell'!E108)</f>
        <v>75343</v>
      </c>
      <c r="D51" s="825"/>
      <c r="E51" s="840"/>
      <c r="F51" s="838"/>
      <c r="G51" s="838"/>
      <c r="H51" s="838"/>
      <c r="I51" s="838"/>
      <c r="J51" s="838"/>
      <c r="K51" s="838"/>
      <c r="L51" s="838"/>
      <c r="M51" s="839"/>
      <c r="N51" s="827"/>
    </row>
    <row r="52" spans="1:14" ht="21" customHeight="1">
      <c r="A52" s="822"/>
      <c r="B52" s="836" t="s">
        <v>546</v>
      </c>
      <c r="C52" s="837">
        <f>SUM('2.mell'!E175)</f>
        <v>116872</v>
      </c>
      <c r="D52" s="825"/>
      <c r="E52" s="840"/>
      <c r="F52" s="838"/>
      <c r="G52" s="838"/>
      <c r="H52" s="838"/>
      <c r="I52" s="838"/>
      <c r="J52" s="838"/>
      <c r="K52" s="838"/>
      <c r="L52" s="838"/>
      <c r="M52" s="839"/>
      <c r="N52" s="827"/>
    </row>
    <row r="53" spans="1:14" ht="21" customHeight="1">
      <c r="A53" s="822"/>
      <c r="B53" s="836" t="s">
        <v>547</v>
      </c>
      <c r="C53" s="837">
        <f>SUM('2.mell'!E142)</f>
        <v>263974</v>
      </c>
      <c r="D53" s="825"/>
      <c r="E53" s="840"/>
      <c r="F53" s="838"/>
      <c r="G53" s="838"/>
      <c r="H53" s="838"/>
      <c r="I53" s="838"/>
      <c r="J53" s="838"/>
      <c r="K53" s="838"/>
      <c r="L53" s="838"/>
      <c r="M53" s="839"/>
      <c r="N53" s="827"/>
    </row>
    <row r="54" spans="1:14" ht="21" customHeight="1">
      <c r="A54" s="822"/>
      <c r="B54" s="836" t="s">
        <v>548</v>
      </c>
      <c r="C54" s="837">
        <f>SUM('2.mell'!E208)</f>
        <v>104000</v>
      </c>
      <c r="D54" s="825"/>
      <c r="E54" s="840"/>
      <c r="F54" s="838"/>
      <c r="G54" s="838"/>
      <c r="H54" s="838"/>
      <c r="I54" s="838"/>
      <c r="J54" s="838"/>
      <c r="K54" s="838"/>
      <c r="L54" s="838"/>
      <c r="M54" s="839"/>
      <c r="N54" s="827"/>
    </row>
    <row r="55" spans="1:14" ht="21" customHeight="1">
      <c r="A55" s="822"/>
      <c r="B55" s="836" t="s">
        <v>549</v>
      </c>
      <c r="C55" s="837">
        <f>SUM('2.mell'!E239)</f>
        <v>67526</v>
      </c>
      <c r="D55" s="825"/>
      <c r="E55" s="840"/>
      <c r="F55" s="838"/>
      <c r="G55" s="838"/>
      <c r="H55" s="838"/>
      <c r="I55" s="838"/>
      <c r="J55" s="838"/>
      <c r="K55" s="838"/>
      <c r="L55" s="838"/>
      <c r="M55" s="839"/>
      <c r="N55" s="827"/>
    </row>
    <row r="56" spans="1:14" ht="21" customHeight="1">
      <c r="A56" s="822"/>
      <c r="B56" s="836" t="s">
        <v>550</v>
      </c>
      <c r="C56" s="837">
        <f>SUM('2.mell'!E270)</f>
        <v>63838</v>
      </c>
      <c r="D56" s="825"/>
      <c r="E56" s="840"/>
      <c r="F56" s="838"/>
      <c r="G56" s="838"/>
      <c r="H56" s="838"/>
      <c r="I56" s="838"/>
      <c r="J56" s="838"/>
      <c r="K56" s="838"/>
      <c r="L56" s="838"/>
      <c r="M56" s="839"/>
      <c r="N56" s="827"/>
    </row>
    <row r="57" spans="1:14" ht="21" customHeight="1">
      <c r="A57" s="822"/>
      <c r="B57" s="836" t="s">
        <v>551</v>
      </c>
      <c r="C57" s="837">
        <f>SUM('2.mell'!E301)</f>
        <v>64912</v>
      </c>
      <c r="D57" s="825"/>
      <c r="E57" s="840"/>
      <c r="F57" s="838"/>
      <c r="G57" s="838"/>
      <c r="H57" s="838"/>
      <c r="I57" s="838"/>
      <c r="J57" s="838"/>
      <c r="K57" s="838"/>
      <c r="L57" s="838"/>
      <c r="M57" s="839"/>
      <c r="N57" s="827"/>
    </row>
    <row r="58" spans="1:14" ht="21" customHeight="1">
      <c r="A58" s="822" t="s">
        <v>449</v>
      </c>
      <c r="B58" s="835" t="s">
        <v>552</v>
      </c>
      <c r="C58" s="825">
        <f>SUM(C59:C75)</f>
        <v>140392</v>
      </c>
      <c r="D58" s="825">
        <f>SUM(E58:N58)</f>
        <v>140392</v>
      </c>
      <c r="E58" s="840">
        <v>57636</v>
      </c>
      <c r="F58" s="840">
        <v>5532</v>
      </c>
      <c r="G58" s="840">
        <v>72480</v>
      </c>
      <c r="H58" s="840">
        <v>4744</v>
      </c>
      <c r="I58" s="838"/>
      <c r="J58" s="838"/>
      <c r="K58" s="838"/>
      <c r="L58" s="840"/>
      <c r="M58" s="839"/>
      <c r="N58" s="827"/>
    </row>
    <row r="59" spans="1:14" ht="21" customHeight="1">
      <c r="A59" s="844"/>
      <c r="B59" s="836" t="s">
        <v>553</v>
      </c>
      <c r="C59" s="837">
        <f>SUM('3c.m.'!E43)</f>
        <v>25751</v>
      </c>
      <c r="D59" s="837"/>
      <c r="E59" s="838"/>
      <c r="F59" s="838"/>
      <c r="G59" s="838"/>
      <c r="H59" s="838"/>
      <c r="I59" s="838"/>
      <c r="J59" s="838"/>
      <c r="K59" s="838"/>
      <c r="L59" s="838"/>
      <c r="M59" s="839"/>
      <c r="N59" s="827"/>
    </row>
    <row r="60" spans="1:14" ht="21" customHeight="1">
      <c r="A60" s="844"/>
      <c r="B60" s="836" t="s">
        <v>554</v>
      </c>
      <c r="C60" s="837">
        <f>SUM('3c.m.'!E343)</f>
        <v>11175</v>
      </c>
      <c r="D60" s="837"/>
      <c r="E60" s="838"/>
      <c r="F60" s="838"/>
      <c r="G60" s="838"/>
      <c r="H60" s="838"/>
      <c r="I60" s="838"/>
      <c r="J60" s="838"/>
      <c r="K60" s="838"/>
      <c r="L60" s="838"/>
      <c r="M60" s="839"/>
      <c r="N60" s="827"/>
    </row>
    <row r="61" spans="1:14" ht="21" customHeight="1">
      <c r="A61" s="844"/>
      <c r="B61" s="836" t="s">
        <v>555</v>
      </c>
      <c r="C61" s="837">
        <f>SUM('3c.m.'!E352)</f>
        <v>4139</v>
      </c>
      <c r="D61" s="837"/>
      <c r="E61" s="838"/>
      <c r="F61" s="838"/>
      <c r="G61" s="838"/>
      <c r="H61" s="838"/>
      <c r="I61" s="838"/>
      <c r="J61" s="838"/>
      <c r="K61" s="838"/>
      <c r="L61" s="838"/>
      <c r="M61" s="839"/>
      <c r="N61" s="827"/>
    </row>
    <row r="62" spans="1:14" ht="21" customHeight="1">
      <c r="A62" s="844"/>
      <c r="B62" s="836" t="s">
        <v>556</v>
      </c>
      <c r="C62" s="837">
        <f>SUM('3c.m.'!E388)</f>
        <v>13483</v>
      </c>
      <c r="D62" s="837"/>
      <c r="E62" s="838"/>
      <c r="F62" s="838"/>
      <c r="G62" s="838"/>
      <c r="H62" s="838"/>
      <c r="I62" s="838"/>
      <c r="J62" s="838"/>
      <c r="K62" s="838"/>
      <c r="L62" s="838"/>
      <c r="M62" s="839"/>
      <c r="N62" s="827"/>
    </row>
    <row r="63" spans="1:14" ht="21" customHeight="1">
      <c r="A63" s="844"/>
      <c r="B63" s="836" t="s">
        <v>557</v>
      </c>
      <c r="C63" s="837">
        <f>SUM('3c.m.'!E396)</f>
        <v>17848</v>
      </c>
      <c r="D63" s="837"/>
      <c r="E63" s="838"/>
      <c r="F63" s="838"/>
      <c r="G63" s="838"/>
      <c r="H63" s="838"/>
      <c r="I63" s="838"/>
      <c r="J63" s="838"/>
      <c r="K63" s="838"/>
      <c r="L63" s="838"/>
      <c r="M63" s="839"/>
      <c r="N63" s="827"/>
    </row>
    <row r="64" spans="1:14" ht="21" customHeight="1">
      <c r="A64" s="844"/>
      <c r="B64" s="836" t="s">
        <v>558</v>
      </c>
      <c r="C64" s="837">
        <f>SUM('3c.m.'!E412)</f>
        <v>15000</v>
      </c>
      <c r="D64" s="837"/>
      <c r="E64" s="838"/>
      <c r="F64" s="838"/>
      <c r="G64" s="838"/>
      <c r="H64" s="838"/>
      <c r="I64" s="838"/>
      <c r="J64" s="838"/>
      <c r="K64" s="838"/>
      <c r="L64" s="838"/>
      <c r="M64" s="839"/>
      <c r="N64" s="827"/>
    </row>
    <row r="65" spans="1:14" ht="21" customHeight="1">
      <c r="A65" s="844"/>
      <c r="B65" s="836" t="s">
        <v>559</v>
      </c>
      <c r="C65" s="837">
        <f>SUM('3c.m.'!E461)</f>
        <v>7567</v>
      </c>
      <c r="D65" s="837"/>
      <c r="E65" s="838"/>
      <c r="F65" s="838"/>
      <c r="G65" s="838"/>
      <c r="H65" s="838"/>
      <c r="I65" s="838"/>
      <c r="J65" s="838"/>
      <c r="K65" s="838"/>
      <c r="L65" s="838"/>
      <c r="M65" s="839"/>
      <c r="N65" s="827"/>
    </row>
    <row r="66" spans="1:14" ht="21" customHeight="1">
      <c r="A66" s="844"/>
      <c r="B66" s="836" t="s">
        <v>1028</v>
      </c>
      <c r="C66" s="837">
        <f>SUM('3c.m.'!E470)</f>
        <v>9657</v>
      </c>
      <c r="D66" s="837"/>
      <c r="E66" s="838"/>
      <c r="F66" s="838"/>
      <c r="G66" s="838"/>
      <c r="H66" s="838"/>
      <c r="I66" s="838"/>
      <c r="J66" s="838"/>
      <c r="K66" s="838"/>
      <c r="L66" s="838"/>
      <c r="M66" s="839"/>
      <c r="N66" s="827"/>
    </row>
    <row r="67" spans="1:14" ht="21" customHeight="1">
      <c r="A67" s="844"/>
      <c r="B67" s="836" t="s">
        <v>560</v>
      </c>
      <c r="C67" s="837">
        <f>SUM('3c.m.'!E479)</f>
        <v>4479</v>
      </c>
      <c r="D67" s="837"/>
      <c r="E67" s="838"/>
      <c r="F67" s="838"/>
      <c r="G67" s="838"/>
      <c r="H67" s="838"/>
      <c r="I67" s="838"/>
      <c r="J67" s="838"/>
      <c r="K67" s="838"/>
      <c r="L67" s="838"/>
      <c r="M67" s="839"/>
      <c r="N67" s="827"/>
    </row>
    <row r="68" spans="1:14" ht="21" customHeight="1">
      <c r="A68" s="844"/>
      <c r="B68" s="836" t="s">
        <v>561</v>
      </c>
      <c r="C68" s="837">
        <f>SUM('3c.m.'!E495)</f>
        <v>9000</v>
      </c>
      <c r="D68" s="837"/>
      <c r="E68" s="838"/>
      <c r="F68" s="838"/>
      <c r="G68" s="838"/>
      <c r="H68" s="838"/>
      <c r="I68" s="838"/>
      <c r="J68" s="838"/>
      <c r="K68" s="838"/>
      <c r="L68" s="838"/>
      <c r="M68" s="839"/>
      <c r="N68" s="827"/>
    </row>
    <row r="69" spans="1:14" ht="21" customHeight="1">
      <c r="A69" s="844"/>
      <c r="B69" s="836" t="s">
        <v>562</v>
      </c>
      <c r="C69" s="837">
        <f>SUM('3c.m.'!E503)</f>
        <v>9448</v>
      </c>
      <c r="D69" s="837"/>
      <c r="E69" s="838"/>
      <c r="F69" s="838"/>
      <c r="G69" s="838"/>
      <c r="H69" s="838"/>
      <c r="I69" s="838"/>
      <c r="J69" s="838"/>
      <c r="K69" s="838"/>
      <c r="L69" s="838"/>
      <c r="M69" s="839"/>
      <c r="N69" s="827"/>
    </row>
    <row r="70" spans="1:14" ht="21" customHeight="1">
      <c r="A70" s="844"/>
      <c r="B70" s="836" t="s">
        <v>563</v>
      </c>
      <c r="C70" s="837">
        <f>SUM('3c.m.'!E511)</f>
        <v>1812</v>
      </c>
      <c r="D70" s="837"/>
      <c r="E70" s="838"/>
      <c r="F70" s="838"/>
      <c r="G70" s="838"/>
      <c r="H70" s="838"/>
      <c r="I70" s="838"/>
      <c r="J70" s="838"/>
      <c r="K70" s="838"/>
      <c r="L70" s="838"/>
      <c r="M70" s="839"/>
      <c r="N70" s="827"/>
    </row>
    <row r="71" spans="1:14" ht="21" customHeight="1">
      <c r="A71" s="844"/>
      <c r="B71" s="836" t="s">
        <v>564</v>
      </c>
      <c r="C71" s="837">
        <f>SUM('3c.m.'!E520)</f>
        <v>1320</v>
      </c>
      <c r="D71" s="837"/>
      <c r="E71" s="838"/>
      <c r="F71" s="838"/>
      <c r="G71" s="838"/>
      <c r="H71" s="838"/>
      <c r="I71" s="838"/>
      <c r="J71" s="838"/>
      <c r="K71" s="838"/>
      <c r="L71" s="838"/>
      <c r="M71" s="839"/>
      <c r="N71" s="827"/>
    </row>
    <row r="72" spans="1:14" ht="21" customHeight="1">
      <c r="A72" s="844"/>
      <c r="B72" s="836" t="s">
        <v>565</v>
      </c>
      <c r="C72" s="837">
        <f>SUM('3c.m.'!E544)</f>
        <v>300</v>
      </c>
      <c r="D72" s="837"/>
      <c r="E72" s="838"/>
      <c r="F72" s="838"/>
      <c r="G72" s="838"/>
      <c r="H72" s="838"/>
      <c r="I72" s="838"/>
      <c r="J72" s="838"/>
      <c r="K72" s="838"/>
      <c r="L72" s="838"/>
      <c r="M72" s="839"/>
      <c r="N72" s="827"/>
    </row>
    <row r="73" spans="1:14" ht="21" customHeight="1">
      <c r="A73" s="844"/>
      <c r="B73" s="836" t="s">
        <v>566</v>
      </c>
      <c r="C73" s="837">
        <f>SUM('3c.m.'!E552)</f>
        <v>4533</v>
      </c>
      <c r="D73" s="837"/>
      <c r="E73" s="838"/>
      <c r="F73" s="838"/>
      <c r="G73" s="838"/>
      <c r="H73" s="838"/>
      <c r="I73" s="838"/>
      <c r="J73" s="838"/>
      <c r="K73" s="838"/>
      <c r="L73" s="838"/>
      <c r="M73" s="839"/>
      <c r="N73" s="827"/>
    </row>
    <row r="74" spans="1:14" ht="21" customHeight="1">
      <c r="A74" s="844"/>
      <c r="B74" s="836" t="s">
        <v>567</v>
      </c>
      <c r="C74" s="837">
        <f>SUM('3c.m.'!E560)</f>
        <v>2000</v>
      </c>
      <c r="D74" s="837"/>
      <c r="E74" s="838"/>
      <c r="F74" s="838"/>
      <c r="G74" s="838"/>
      <c r="H74" s="838"/>
      <c r="I74" s="838"/>
      <c r="J74" s="838"/>
      <c r="K74" s="838"/>
      <c r="L74" s="838"/>
      <c r="M74" s="839"/>
      <c r="N74" s="827"/>
    </row>
    <row r="75" spans="1:14" ht="21" customHeight="1">
      <c r="A75" s="844"/>
      <c r="B75" s="836" t="s">
        <v>736</v>
      </c>
      <c r="C75" s="837">
        <f>SUM('3c.m.'!E576)</f>
        <v>2880</v>
      </c>
      <c r="D75" s="837"/>
      <c r="E75" s="838"/>
      <c r="F75" s="838"/>
      <c r="G75" s="838"/>
      <c r="H75" s="838"/>
      <c r="I75" s="838"/>
      <c r="J75" s="838"/>
      <c r="K75" s="838"/>
      <c r="L75" s="838"/>
      <c r="M75" s="839"/>
      <c r="N75" s="827"/>
    </row>
    <row r="76" spans="1:14" ht="21" customHeight="1">
      <c r="A76" s="822" t="s">
        <v>450</v>
      </c>
      <c r="B76" s="835" t="s">
        <v>568</v>
      </c>
      <c r="C76" s="825">
        <f>SUM(C77:C78)</f>
        <v>2027</v>
      </c>
      <c r="D76" s="825">
        <f>SUM(E76:N77)</f>
        <v>2027</v>
      </c>
      <c r="E76" s="838"/>
      <c r="F76" s="838"/>
      <c r="G76" s="840">
        <v>2027</v>
      </c>
      <c r="H76" s="838"/>
      <c r="I76" s="838"/>
      <c r="J76" s="838"/>
      <c r="K76" s="838"/>
      <c r="L76" s="838"/>
      <c r="M76" s="839"/>
      <c r="N76" s="827"/>
    </row>
    <row r="77" spans="1:14" ht="21" customHeight="1">
      <c r="A77" s="822"/>
      <c r="B77" s="836" t="s">
        <v>569</v>
      </c>
      <c r="C77" s="837">
        <f>SUM('3c.m.'!E528)</f>
        <v>1000</v>
      </c>
      <c r="D77" s="837"/>
      <c r="E77" s="838"/>
      <c r="F77" s="838"/>
      <c r="G77" s="838"/>
      <c r="H77" s="838"/>
      <c r="I77" s="838"/>
      <c r="J77" s="838"/>
      <c r="K77" s="838"/>
      <c r="L77" s="838"/>
      <c r="M77" s="839"/>
      <c r="N77" s="827"/>
    </row>
    <row r="78" spans="1:14" ht="21" customHeight="1">
      <c r="A78" s="822"/>
      <c r="B78" s="836" t="s">
        <v>570</v>
      </c>
      <c r="C78" s="837">
        <f>SUM('3c.m.'!E536)</f>
        <v>1027</v>
      </c>
      <c r="D78" s="837"/>
      <c r="E78" s="838"/>
      <c r="F78" s="838"/>
      <c r="G78" s="838"/>
      <c r="H78" s="838"/>
      <c r="I78" s="838"/>
      <c r="J78" s="838"/>
      <c r="K78" s="838"/>
      <c r="L78" s="838"/>
      <c r="M78" s="839"/>
      <c r="N78" s="827"/>
    </row>
    <row r="79" spans="1:14" ht="21" customHeight="1">
      <c r="A79" s="822" t="s">
        <v>451</v>
      </c>
      <c r="B79" s="835" t="s">
        <v>571</v>
      </c>
      <c r="C79" s="825">
        <f>SUM(C80:C89)</f>
        <v>158135</v>
      </c>
      <c r="D79" s="825">
        <f>SUM(E79:N79)</f>
        <v>158135</v>
      </c>
      <c r="E79" s="840">
        <v>147078</v>
      </c>
      <c r="F79" s="840">
        <v>5422</v>
      </c>
      <c r="G79" s="840"/>
      <c r="H79" s="838"/>
      <c r="I79" s="838"/>
      <c r="J79" s="838"/>
      <c r="K79" s="838"/>
      <c r="L79" s="840">
        <v>5635</v>
      </c>
      <c r="M79" s="839"/>
      <c r="N79" s="827"/>
    </row>
    <row r="80" spans="1:14" ht="21" customHeight="1">
      <c r="A80" s="844"/>
      <c r="B80" s="836" t="s">
        <v>572</v>
      </c>
      <c r="C80" s="837">
        <f>SUM('3c.m.'!E780)</f>
        <v>3635</v>
      </c>
      <c r="D80" s="837"/>
      <c r="E80" s="838"/>
      <c r="F80" s="838"/>
      <c r="G80" s="838"/>
      <c r="H80" s="838"/>
      <c r="I80" s="838"/>
      <c r="J80" s="838"/>
      <c r="K80" s="838"/>
      <c r="L80" s="838"/>
      <c r="M80" s="839"/>
      <c r="N80" s="827"/>
    </row>
    <row r="81" spans="1:14" ht="21" customHeight="1">
      <c r="A81" s="844"/>
      <c r="B81" s="836" t="s">
        <v>573</v>
      </c>
      <c r="C81" s="837">
        <f>SUM('3c.m.'!E788)</f>
        <v>2000</v>
      </c>
      <c r="D81" s="837"/>
      <c r="E81" s="838"/>
      <c r="F81" s="838"/>
      <c r="G81" s="838"/>
      <c r="H81" s="838"/>
      <c r="I81" s="838"/>
      <c r="J81" s="838"/>
      <c r="K81" s="838"/>
      <c r="L81" s="838"/>
      <c r="M81" s="839"/>
      <c r="N81" s="827"/>
    </row>
    <row r="82" spans="1:14" ht="21" customHeight="1">
      <c r="A82" s="844"/>
      <c r="B82" s="836" t="s">
        <v>574</v>
      </c>
      <c r="C82" s="837">
        <f>SUM('3c.m.'!E796)</f>
        <v>100</v>
      </c>
      <c r="D82" s="837"/>
      <c r="E82" s="838"/>
      <c r="F82" s="838"/>
      <c r="G82" s="838"/>
      <c r="H82" s="838"/>
      <c r="I82" s="838"/>
      <c r="J82" s="838"/>
      <c r="K82" s="838"/>
      <c r="L82" s="838"/>
      <c r="M82" s="839"/>
      <c r="N82" s="827"/>
    </row>
    <row r="83" spans="1:14" ht="21" customHeight="1">
      <c r="A83" s="844"/>
      <c r="B83" s="836" t="s">
        <v>575</v>
      </c>
      <c r="C83" s="837">
        <f>SUM('3c.m.'!E804)</f>
        <v>10000</v>
      </c>
      <c r="D83" s="837"/>
      <c r="E83" s="838"/>
      <c r="F83" s="838"/>
      <c r="G83" s="838"/>
      <c r="H83" s="838"/>
      <c r="I83" s="838"/>
      <c r="J83" s="838"/>
      <c r="K83" s="838"/>
      <c r="L83" s="838"/>
      <c r="M83" s="839"/>
      <c r="N83" s="827"/>
    </row>
    <row r="84" spans="1:14" ht="21" customHeight="1">
      <c r="A84" s="844"/>
      <c r="B84" s="836" t="s">
        <v>576</v>
      </c>
      <c r="C84" s="837">
        <f>SUM('3c.m.'!E812)</f>
        <v>5000</v>
      </c>
      <c r="D84" s="837"/>
      <c r="E84" s="838"/>
      <c r="F84" s="838"/>
      <c r="G84" s="838"/>
      <c r="H84" s="838"/>
      <c r="I84" s="838"/>
      <c r="J84" s="838"/>
      <c r="K84" s="838"/>
      <c r="L84" s="838"/>
      <c r="M84" s="839"/>
      <c r="N84" s="827"/>
    </row>
    <row r="85" spans="1:14" ht="21" customHeight="1">
      <c r="A85" s="844"/>
      <c r="B85" s="836" t="s">
        <v>577</v>
      </c>
      <c r="C85" s="837">
        <f>SUM('3c.m.'!E821)</f>
        <v>3000</v>
      </c>
      <c r="D85" s="837"/>
      <c r="E85" s="838"/>
      <c r="F85" s="838"/>
      <c r="G85" s="838"/>
      <c r="H85" s="838"/>
      <c r="I85" s="838"/>
      <c r="J85" s="838"/>
      <c r="K85" s="838"/>
      <c r="L85" s="838"/>
      <c r="M85" s="839"/>
      <c r="N85" s="827"/>
    </row>
    <row r="86" spans="1:14" ht="21" customHeight="1">
      <c r="A86" s="844"/>
      <c r="B86" s="836" t="s">
        <v>1228</v>
      </c>
      <c r="C86" s="837">
        <f>SUM('3c.m.'!E829)</f>
        <v>3000</v>
      </c>
      <c r="D86" s="837"/>
      <c r="E86" s="838"/>
      <c r="F86" s="838"/>
      <c r="G86" s="838"/>
      <c r="H86" s="838"/>
      <c r="I86" s="838"/>
      <c r="J86" s="838"/>
      <c r="K86" s="838"/>
      <c r="L86" s="838"/>
      <c r="M86" s="839"/>
      <c r="N86" s="827"/>
    </row>
    <row r="87" spans="1:14" ht="21" customHeight="1">
      <c r="A87" s="844"/>
      <c r="B87" s="836" t="s">
        <v>578</v>
      </c>
      <c r="C87" s="837">
        <f>SUM('3c.m.'!E837)</f>
        <v>1500</v>
      </c>
      <c r="D87" s="837"/>
      <c r="E87" s="838"/>
      <c r="F87" s="838"/>
      <c r="G87" s="838"/>
      <c r="H87" s="838"/>
      <c r="I87" s="838"/>
      <c r="J87" s="838"/>
      <c r="K87" s="838"/>
      <c r="L87" s="838"/>
      <c r="M87" s="839"/>
      <c r="N87" s="827"/>
    </row>
    <row r="88" spans="1:14" ht="21" customHeight="1">
      <c r="A88" s="844"/>
      <c r="B88" s="836" t="s">
        <v>579</v>
      </c>
      <c r="C88" s="837">
        <f>SUM('3d.m.'!E24)</f>
        <v>5000</v>
      </c>
      <c r="D88" s="837"/>
      <c r="E88" s="838"/>
      <c r="F88" s="838"/>
      <c r="G88" s="838"/>
      <c r="H88" s="838"/>
      <c r="I88" s="838"/>
      <c r="J88" s="838"/>
      <c r="K88" s="838"/>
      <c r="L88" s="838"/>
      <c r="M88" s="839"/>
      <c r="N88" s="827"/>
    </row>
    <row r="89" spans="1:14" ht="21" customHeight="1">
      <c r="A89" s="844"/>
      <c r="B89" s="836" t="s">
        <v>580</v>
      </c>
      <c r="C89" s="837">
        <f>SUM('3d.m.'!E35)</f>
        <v>124900</v>
      </c>
      <c r="D89" s="837"/>
      <c r="E89" s="838"/>
      <c r="F89" s="838"/>
      <c r="G89" s="838"/>
      <c r="H89" s="838"/>
      <c r="I89" s="838"/>
      <c r="J89" s="838"/>
      <c r="K89" s="838"/>
      <c r="L89" s="838"/>
      <c r="M89" s="839"/>
      <c r="N89" s="827"/>
    </row>
    <row r="90" spans="1:14" ht="21" customHeight="1">
      <c r="A90" s="822" t="s">
        <v>453</v>
      </c>
      <c r="B90" s="835" t="s">
        <v>581</v>
      </c>
      <c r="C90" s="825">
        <f>SUM(C91:C116)</f>
        <v>2242541</v>
      </c>
      <c r="D90" s="825">
        <f>SUM(E90:N91)</f>
        <v>2242541</v>
      </c>
      <c r="E90" s="838"/>
      <c r="F90" s="840">
        <v>730765</v>
      </c>
      <c r="G90" s="840">
        <v>96416</v>
      </c>
      <c r="H90" s="840"/>
      <c r="I90" s="840"/>
      <c r="J90" s="838"/>
      <c r="K90" s="838">
        <v>40018</v>
      </c>
      <c r="L90" s="840">
        <v>1013573</v>
      </c>
      <c r="M90" s="842">
        <v>361769</v>
      </c>
      <c r="N90" s="845"/>
    </row>
    <row r="91" spans="1:14" ht="21" customHeight="1">
      <c r="A91" s="844"/>
      <c r="B91" s="836" t="s">
        <v>582</v>
      </c>
      <c r="C91" s="837">
        <f>SUM('3c.m.'!E53)</f>
        <v>543525</v>
      </c>
      <c r="D91" s="837"/>
      <c r="E91" s="838"/>
      <c r="F91" s="838"/>
      <c r="G91" s="838"/>
      <c r="H91" s="838"/>
      <c r="I91" s="838"/>
      <c r="J91" s="838"/>
      <c r="K91" s="838"/>
      <c r="L91" s="838"/>
      <c r="M91" s="839"/>
      <c r="N91" s="827"/>
    </row>
    <row r="92" spans="1:14" ht="21" customHeight="1">
      <c r="A92" s="844"/>
      <c r="B92" s="836" t="s">
        <v>583</v>
      </c>
      <c r="C92" s="837"/>
      <c r="D92" s="837"/>
      <c r="E92" s="838"/>
      <c r="F92" s="838"/>
      <c r="G92" s="838"/>
      <c r="H92" s="838"/>
      <c r="I92" s="838"/>
      <c r="J92" s="838"/>
      <c r="K92" s="838"/>
      <c r="L92" s="838"/>
      <c r="M92" s="839"/>
      <c r="N92" s="827"/>
    </row>
    <row r="93" spans="1:14" ht="21" customHeight="1">
      <c r="A93" s="844"/>
      <c r="B93" s="836" t="s">
        <v>584</v>
      </c>
      <c r="C93" s="837">
        <f>SUM('3c.m.'!E70)</f>
        <v>107652</v>
      </c>
      <c r="D93" s="837"/>
      <c r="E93" s="838"/>
      <c r="F93" s="838"/>
      <c r="G93" s="838"/>
      <c r="H93" s="838"/>
      <c r="I93" s="838"/>
      <c r="J93" s="838"/>
      <c r="K93" s="838"/>
      <c r="L93" s="838"/>
      <c r="M93" s="839"/>
      <c r="N93" s="827"/>
    </row>
    <row r="94" spans="1:14" ht="21" customHeight="1">
      <c r="A94" s="844"/>
      <c r="B94" s="833" t="s">
        <v>585</v>
      </c>
      <c r="C94" s="837">
        <f>SUM('3c.m.'!E79)</f>
        <v>5525</v>
      </c>
      <c r="D94" s="837"/>
      <c r="E94" s="838"/>
      <c r="F94" s="838"/>
      <c r="G94" s="838"/>
      <c r="H94" s="838"/>
      <c r="I94" s="838"/>
      <c r="J94" s="838"/>
      <c r="K94" s="838"/>
      <c r="L94" s="838"/>
      <c r="M94" s="839"/>
      <c r="N94" s="827"/>
    </row>
    <row r="95" spans="1:14" ht="21" customHeight="1">
      <c r="A95" s="844"/>
      <c r="B95" s="833" t="s">
        <v>586</v>
      </c>
      <c r="C95" s="837">
        <f>SUM('3c.m.'!E87)</f>
        <v>23860</v>
      </c>
      <c r="D95" s="837"/>
      <c r="E95" s="838"/>
      <c r="F95" s="838"/>
      <c r="G95" s="838"/>
      <c r="H95" s="838"/>
      <c r="I95" s="838"/>
      <c r="J95" s="838"/>
      <c r="K95" s="838"/>
      <c r="L95" s="838"/>
      <c r="M95" s="839"/>
      <c r="N95" s="827"/>
    </row>
    <row r="96" spans="1:14" ht="21" customHeight="1">
      <c r="A96" s="844"/>
      <c r="B96" s="833" t="s">
        <v>587</v>
      </c>
      <c r="C96" s="837">
        <f>SUM('3c.m.'!E95)</f>
        <v>11581</v>
      </c>
      <c r="D96" s="837"/>
      <c r="E96" s="838"/>
      <c r="F96" s="838"/>
      <c r="G96" s="838"/>
      <c r="H96" s="838"/>
      <c r="I96" s="838"/>
      <c r="J96" s="838"/>
      <c r="K96" s="838"/>
      <c r="L96" s="838"/>
      <c r="M96" s="839"/>
      <c r="N96" s="827"/>
    </row>
    <row r="97" spans="1:14" ht="21" customHeight="1">
      <c r="A97" s="844"/>
      <c r="B97" s="833" t="s">
        <v>588</v>
      </c>
      <c r="C97" s="837">
        <f>SUM('3c.m.'!E103)</f>
        <v>10249</v>
      </c>
      <c r="D97" s="837"/>
      <c r="E97" s="838"/>
      <c r="F97" s="838"/>
      <c r="G97" s="838"/>
      <c r="H97" s="838"/>
      <c r="I97" s="838"/>
      <c r="J97" s="838"/>
      <c r="K97" s="838"/>
      <c r="L97" s="838"/>
      <c r="M97" s="839"/>
      <c r="N97" s="827"/>
    </row>
    <row r="98" spans="1:14" ht="21" customHeight="1">
      <c r="A98" s="844"/>
      <c r="B98" s="833" t="s">
        <v>589</v>
      </c>
      <c r="C98" s="837">
        <f>SUM('3c.m.'!E111)</f>
        <v>29100</v>
      </c>
      <c r="D98" s="837"/>
      <c r="E98" s="838"/>
      <c r="F98" s="838"/>
      <c r="G98" s="838"/>
      <c r="H98" s="838"/>
      <c r="I98" s="838"/>
      <c r="J98" s="838"/>
      <c r="K98" s="838"/>
      <c r="L98" s="838"/>
      <c r="M98" s="839"/>
      <c r="N98" s="827"/>
    </row>
    <row r="99" spans="1:14" ht="21" customHeight="1">
      <c r="A99" s="844"/>
      <c r="B99" s="833" t="s">
        <v>590</v>
      </c>
      <c r="C99" s="837">
        <f>SUM('3c.m.'!E285)</f>
        <v>630910</v>
      </c>
      <c r="D99" s="837"/>
      <c r="E99" s="838"/>
      <c r="F99" s="838"/>
      <c r="G99" s="838"/>
      <c r="H99" s="838"/>
      <c r="I99" s="838"/>
      <c r="J99" s="838"/>
      <c r="K99" s="838"/>
      <c r="L99" s="838"/>
      <c r="M99" s="839"/>
      <c r="N99" s="827"/>
    </row>
    <row r="100" spans="1:14" ht="21" customHeight="1">
      <c r="A100" s="844"/>
      <c r="B100" s="836" t="s">
        <v>591</v>
      </c>
      <c r="C100" s="837">
        <f>SUM('4.mell.'!E28)</f>
        <v>217069</v>
      </c>
      <c r="D100" s="837"/>
      <c r="E100" s="838"/>
      <c r="F100" s="838"/>
      <c r="G100" s="838"/>
      <c r="H100" s="838"/>
      <c r="I100" s="838"/>
      <c r="J100" s="838"/>
      <c r="K100" s="838"/>
      <c r="L100" s="838"/>
      <c r="M100" s="839"/>
      <c r="N100" s="827"/>
    </row>
    <row r="101" spans="1:14" ht="21" customHeight="1">
      <c r="A101" s="844"/>
      <c r="B101" s="836" t="s">
        <v>1022</v>
      </c>
      <c r="C101" s="837">
        <f>SUM('4.mell.'!E39)</f>
        <v>22000</v>
      </c>
      <c r="D101" s="837"/>
      <c r="E101" s="838"/>
      <c r="F101" s="838"/>
      <c r="G101" s="838"/>
      <c r="H101" s="838"/>
      <c r="I101" s="838"/>
      <c r="J101" s="838"/>
      <c r="K101" s="838"/>
      <c r="L101" s="838"/>
      <c r="M101" s="839"/>
      <c r="N101" s="827"/>
    </row>
    <row r="102" spans="1:14" ht="21" customHeight="1">
      <c r="A102" s="844"/>
      <c r="B102" s="836" t="s">
        <v>592</v>
      </c>
      <c r="C102" s="837">
        <f>SUM('4.mell.'!E44)</f>
        <v>67571</v>
      </c>
      <c r="D102" s="837"/>
      <c r="E102" s="838"/>
      <c r="F102" s="838"/>
      <c r="G102" s="838"/>
      <c r="H102" s="838"/>
      <c r="I102" s="838"/>
      <c r="J102" s="838"/>
      <c r="K102" s="838"/>
      <c r="L102" s="838"/>
      <c r="M102" s="839"/>
      <c r="N102" s="827"/>
    </row>
    <row r="103" spans="1:14" ht="21" customHeight="1">
      <c r="A103" s="844"/>
      <c r="B103" s="836" t="s">
        <v>593</v>
      </c>
      <c r="C103" s="837">
        <f>SUM('4.mell.'!E50)</f>
        <v>254221</v>
      </c>
      <c r="D103" s="837"/>
      <c r="E103" s="838"/>
      <c r="F103" s="838"/>
      <c r="G103" s="838"/>
      <c r="H103" s="838"/>
      <c r="I103" s="838"/>
      <c r="J103" s="838"/>
      <c r="K103" s="838"/>
      <c r="L103" s="838"/>
      <c r="M103" s="839"/>
      <c r="N103" s="827"/>
    </row>
    <row r="104" spans="1:14" ht="21" customHeight="1">
      <c r="A104" s="844"/>
      <c r="B104" s="836" t="s">
        <v>594</v>
      </c>
      <c r="C104" s="837">
        <f>SUM('4.mell.'!E71)</f>
        <v>70959</v>
      </c>
      <c r="D104" s="837"/>
      <c r="E104" s="838"/>
      <c r="F104" s="838"/>
      <c r="G104" s="838"/>
      <c r="H104" s="838"/>
      <c r="I104" s="838"/>
      <c r="J104" s="838"/>
      <c r="K104" s="838"/>
      <c r="L104" s="838"/>
      <c r="M104" s="839"/>
      <c r="N104" s="827"/>
    </row>
    <row r="105" spans="1:14" ht="21" customHeight="1">
      <c r="A105" s="844"/>
      <c r="B105" s="1128" t="s">
        <v>1229</v>
      </c>
      <c r="C105" s="837">
        <f>SUM('4.mell.'!E61)</f>
        <v>8133</v>
      </c>
      <c r="D105" s="837"/>
      <c r="E105" s="838"/>
      <c r="F105" s="838"/>
      <c r="G105" s="838"/>
      <c r="H105" s="838"/>
      <c r="I105" s="838"/>
      <c r="J105" s="838"/>
      <c r="K105" s="838"/>
      <c r="L105" s="838"/>
      <c r="M105" s="839"/>
      <c r="N105" s="827"/>
    </row>
    <row r="106" spans="1:14" ht="21" customHeight="1">
      <c r="A106" s="844"/>
      <c r="B106" s="1128" t="s">
        <v>1230</v>
      </c>
      <c r="C106" s="837">
        <f>SUM('4.mell.'!E62)</f>
        <v>39647</v>
      </c>
      <c r="D106" s="837"/>
      <c r="E106" s="838"/>
      <c r="F106" s="838"/>
      <c r="G106" s="838"/>
      <c r="H106" s="838"/>
      <c r="I106" s="838"/>
      <c r="J106" s="838"/>
      <c r="K106" s="838"/>
      <c r="L106" s="838"/>
      <c r="M106" s="839"/>
      <c r="N106" s="827"/>
    </row>
    <row r="107" spans="1:14" ht="21" customHeight="1">
      <c r="A107" s="844"/>
      <c r="B107" s="1128" t="s">
        <v>1231</v>
      </c>
      <c r="C107" s="837">
        <f>SUM('4.mell.'!E63)</f>
        <v>5454</v>
      </c>
      <c r="D107" s="837"/>
      <c r="E107" s="838"/>
      <c r="F107" s="838"/>
      <c r="G107" s="838"/>
      <c r="H107" s="838"/>
      <c r="I107" s="838"/>
      <c r="J107" s="838"/>
      <c r="K107" s="838"/>
      <c r="L107" s="838"/>
      <c r="M107" s="839"/>
      <c r="N107" s="827"/>
    </row>
    <row r="108" spans="1:14" ht="21" customHeight="1">
      <c r="A108" s="844"/>
      <c r="B108" s="1128" t="s">
        <v>1232</v>
      </c>
      <c r="C108" s="837">
        <f>SUM('4.mell.'!E64)</f>
        <v>25318</v>
      </c>
      <c r="D108" s="837"/>
      <c r="E108" s="838"/>
      <c r="F108" s="838"/>
      <c r="G108" s="838"/>
      <c r="H108" s="838"/>
      <c r="I108" s="838"/>
      <c r="J108" s="838"/>
      <c r="K108" s="838"/>
      <c r="L108" s="838"/>
      <c r="M108" s="839"/>
      <c r="N108" s="827"/>
    </row>
    <row r="109" spans="1:14" ht="21" customHeight="1">
      <c r="A109" s="844"/>
      <c r="B109" s="1128" t="s">
        <v>1233</v>
      </c>
      <c r="C109" s="837">
        <f>SUM('4.mell.'!E65)</f>
        <v>2439</v>
      </c>
      <c r="D109" s="837"/>
      <c r="E109" s="838"/>
      <c r="F109" s="838"/>
      <c r="G109" s="838"/>
      <c r="H109" s="838"/>
      <c r="I109" s="838"/>
      <c r="J109" s="838"/>
      <c r="K109" s="838"/>
      <c r="L109" s="838"/>
      <c r="M109" s="839"/>
      <c r="N109" s="827"/>
    </row>
    <row r="110" spans="1:14" ht="21" customHeight="1">
      <c r="A110" s="844"/>
      <c r="B110" s="1128" t="s">
        <v>1234</v>
      </c>
      <c r="C110" s="837">
        <f>SUM('4.mell.'!E66)</f>
        <v>2273</v>
      </c>
      <c r="D110" s="837"/>
      <c r="E110" s="838"/>
      <c r="F110" s="838"/>
      <c r="G110" s="838"/>
      <c r="H110" s="838"/>
      <c r="I110" s="838"/>
      <c r="J110" s="838"/>
      <c r="K110" s="838"/>
      <c r="L110" s="838"/>
      <c r="M110" s="839"/>
      <c r="N110" s="827"/>
    </row>
    <row r="111" spans="1:14" ht="21" customHeight="1">
      <c r="A111" s="844"/>
      <c r="B111" s="1128" t="s">
        <v>1235</v>
      </c>
      <c r="C111" s="837">
        <f>SUM('4.mell.'!E67)</f>
        <v>17011</v>
      </c>
      <c r="D111" s="837"/>
      <c r="E111" s="838"/>
      <c r="F111" s="838"/>
      <c r="G111" s="838"/>
      <c r="H111" s="838"/>
      <c r="I111" s="838"/>
      <c r="J111" s="838"/>
      <c r="K111" s="838"/>
      <c r="L111" s="838"/>
      <c r="M111" s="839"/>
      <c r="N111" s="827"/>
    </row>
    <row r="112" spans="1:14" ht="21" customHeight="1">
      <c r="A112" s="844"/>
      <c r="B112" s="1128" t="s">
        <v>1236</v>
      </c>
      <c r="C112" s="837">
        <f>SUM('4.mell.'!E68)</f>
        <v>10158</v>
      </c>
      <c r="D112" s="837"/>
      <c r="E112" s="838"/>
      <c r="F112" s="838"/>
      <c r="G112" s="838"/>
      <c r="H112" s="838"/>
      <c r="I112" s="838"/>
      <c r="J112" s="838"/>
      <c r="K112" s="838"/>
      <c r="L112" s="838"/>
      <c r="M112" s="839"/>
      <c r="N112" s="827"/>
    </row>
    <row r="113" spans="1:14" ht="21" customHeight="1">
      <c r="A113" s="844"/>
      <c r="B113" s="1128" t="s">
        <v>1237</v>
      </c>
      <c r="C113" s="837">
        <f>SUM('4.mell.'!E69)</f>
        <v>1570</v>
      </c>
      <c r="D113" s="837"/>
      <c r="E113" s="838"/>
      <c r="F113" s="838"/>
      <c r="G113" s="838"/>
      <c r="H113" s="838"/>
      <c r="I113" s="838"/>
      <c r="J113" s="838"/>
      <c r="K113" s="838"/>
      <c r="L113" s="838"/>
      <c r="M113" s="839"/>
      <c r="N113" s="827"/>
    </row>
    <row r="114" spans="1:14" ht="21" customHeight="1">
      <c r="A114" s="844"/>
      <c r="B114" s="1128" t="s">
        <v>1238</v>
      </c>
      <c r="C114" s="837">
        <f>SUM('4.mell.'!E70)</f>
        <v>68997</v>
      </c>
      <c r="D114" s="837"/>
      <c r="E114" s="838"/>
      <c r="F114" s="838"/>
      <c r="G114" s="838"/>
      <c r="H114" s="838"/>
      <c r="I114" s="838"/>
      <c r="J114" s="838"/>
      <c r="K114" s="838"/>
      <c r="L114" s="838"/>
      <c r="M114" s="839"/>
      <c r="N114" s="827"/>
    </row>
    <row r="115" spans="1:14" ht="21" customHeight="1">
      <c r="A115" s="844"/>
      <c r="B115" s="1128" t="s">
        <v>1240</v>
      </c>
      <c r="C115" s="837">
        <f>SUM('4.mell.'!E77)</f>
        <v>36369</v>
      </c>
      <c r="D115" s="837"/>
      <c r="E115" s="838"/>
      <c r="F115" s="838"/>
      <c r="G115" s="838"/>
      <c r="H115" s="838"/>
      <c r="I115" s="838"/>
      <c r="J115" s="838"/>
      <c r="K115" s="838"/>
      <c r="L115" s="838"/>
      <c r="M115" s="839"/>
      <c r="N115" s="827"/>
    </row>
    <row r="116" spans="1:14" ht="21" customHeight="1">
      <c r="A116" s="844"/>
      <c r="B116" s="836" t="s">
        <v>1239</v>
      </c>
      <c r="C116" s="837">
        <f>SUM('4.mell.'!E76)</f>
        <v>30950</v>
      </c>
      <c r="D116" s="837"/>
      <c r="E116" s="838"/>
      <c r="F116" s="838"/>
      <c r="G116" s="838"/>
      <c r="H116" s="838"/>
      <c r="I116" s="838"/>
      <c r="J116" s="838"/>
      <c r="K116" s="838"/>
      <c r="L116" s="838"/>
      <c r="M116" s="839"/>
      <c r="N116" s="827"/>
    </row>
    <row r="117" spans="1:14" ht="21" customHeight="1">
      <c r="A117" s="822" t="s">
        <v>455</v>
      </c>
      <c r="B117" s="835" t="s">
        <v>595</v>
      </c>
      <c r="C117" s="837"/>
      <c r="D117" s="825">
        <f>SUM(E117:M117)</f>
        <v>0</v>
      </c>
      <c r="E117" s="838"/>
      <c r="F117" s="838"/>
      <c r="G117" s="838"/>
      <c r="H117" s="838"/>
      <c r="I117" s="838"/>
      <c r="J117" s="838"/>
      <c r="K117" s="838"/>
      <c r="L117" s="838"/>
      <c r="M117" s="839"/>
      <c r="N117" s="827"/>
    </row>
    <row r="118" spans="1:14" ht="21" customHeight="1">
      <c r="A118" s="822" t="s">
        <v>457</v>
      </c>
      <c r="B118" s="835" t="s">
        <v>596</v>
      </c>
      <c r="C118" s="837"/>
      <c r="D118" s="825">
        <f>SUM(E118:M118)</f>
        <v>0</v>
      </c>
      <c r="E118" s="838"/>
      <c r="F118" s="838"/>
      <c r="G118" s="838"/>
      <c r="H118" s="838"/>
      <c r="I118" s="838"/>
      <c r="J118" s="838"/>
      <c r="K118" s="838"/>
      <c r="L118" s="838"/>
      <c r="M118" s="839"/>
      <c r="N118" s="827"/>
    </row>
    <row r="119" spans="1:14" ht="21" customHeight="1">
      <c r="A119" s="822" t="s">
        <v>459</v>
      </c>
      <c r="B119" s="835" t="s">
        <v>597</v>
      </c>
      <c r="C119" s="825">
        <f>SUM(C120:C129)</f>
        <v>69759</v>
      </c>
      <c r="D119" s="825">
        <f>SUM(E119:M119)</f>
        <v>69759</v>
      </c>
      <c r="E119" s="838"/>
      <c r="F119" s="840">
        <v>59335</v>
      </c>
      <c r="G119" s="838"/>
      <c r="H119" s="840">
        <v>700</v>
      </c>
      <c r="I119" s="838"/>
      <c r="J119" s="838"/>
      <c r="K119" s="838"/>
      <c r="L119" s="840">
        <v>9724</v>
      </c>
      <c r="M119" s="839"/>
      <c r="N119" s="827"/>
    </row>
    <row r="120" spans="1:14" ht="21" customHeight="1">
      <c r="A120" s="822"/>
      <c r="B120" s="836" t="s">
        <v>598</v>
      </c>
      <c r="C120" s="837">
        <f>SUM('3c.m.'!E136)</f>
        <v>8680</v>
      </c>
      <c r="D120" s="825"/>
      <c r="E120" s="838"/>
      <c r="F120" s="838"/>
      <c r="G120" s="838"/>
      <c r="H120" s="840"/>
      <c r="I120" s="838"/>
      <c r="J120" s="838"/>
      <c r="K120" s="838"/>
      <c r="L120" s="840"/>
      <c r="M120" s="839"/>
      <c r="N120" s="827"/>
    </row>
    <row r="121" spans="1:14" ht="21" customHeight="1">
      <c r="A121" s="822"/>
      <c r="B121" s="836" t="s">
        <v>599</v>
      </c>
      <c r="C121" s="837">
        <f>SUM('3c.m.'!E144)</f>
        <v>10018</v>
      </c>
      <c r="D121" s="825"/>
      <c r="E121" s="838"/>
      <c r="F121" s="838"/>
      <c r="G121" s="838"/>
      <c r="H121" s="840"/>
      <c r="I121" s="838"/>
      <c r="J121" s="838"/>
      <c r="K121" s="838"/>
      <c r="L121" s="840"/>
      <c r="M121" s="839"/>
      <c r="N121" s="827"/>
    </row>
    <row r="122" spans="1:14" ht="21" customHeight="1">
      <c r="A122" s="822"/>
      <c r="B122" s="836" t="s">
        <v>600</v>
      </c>
      <c r="C122" s="837">
        <f>SUM('3c.m.'!E168)</f>
        <v>7700</v>
      </c>
      <c r="D122" s="825"/>
      <c r="E122" s="838"/>
      <c r="F122" s="838"/>
      <c r="G122" s="838"/>
      <c r="H122" s="840"/>
      <c r="I122" s="838"/>
      <c r="J122" s="838"/>
      <c r="K122" s="838"/>
      <c r="L122" s="840"/>
      <c r="M122" s="839"/>
      <c r="N122" s="827"/>
    </row>
    <row r="123" spans="1:14" ht="21" customHeight="1">
      <c r="A123" s="822"/>
      <c r="B123" s="836" t="s">
        <v>601</v>
      </c>
      <c r="C123" s="837">
        <f>SUM('3c.m.'!E160)</f>
        <v>4647</v>
      </c>
      <c r="D123" s="837"/>
      <c r="E123" s="838"/>
      <c r="F123" s="838"/>
      <c r="G123" s="838"/>
      <c r="H123" s="838"/>
      <c r="I123" s="838"/>
      <c r="J123" s="838"/>
      <c r="K123" s="838"/>
      <c r="L123" s="838"/>
      <c r="M123" s="839"/>
      <c r="N123" s="827"/>
    </row>
    <row r="124" spans="1:14" ht="21" customHeight="1">
      <c r="A124" s="822"/>
      <c r="B124" s="836" t="s">
        <v>602</v>
      </c>
      <c r="C124" s="837">
        <f>SUM('3c.m.'!E633)</f>
        <v>8212</v>
      </c>
      <c r="D124" s="837"/>
      <c r="E124" s="838"/>
      <c r="F124" s="838"/>
      <c r="G124" s="838"/>
      <c r="H124" s="838"/>
      <c r="I124" s="838"/>
      <c r="J124" s="838"/>
      <c r="K124" s="838"/>
      <c r="L124" s="838"/>
      <c r="M124" s="839"/>
      <c r="N124" s="827"/>
    </row>
    <row r="125" spans="1:14" ht="21" customHeight="1">
      <c r="A125" s="822"/>
      <c r="B125" s="836" t="s">
        <v>603</v>
      </c>
      <c r="C125" s="837">
        <f>SUM('3c.m.'!E675)</f>
        <v>5000</v>
      </c>
      <c r="D125" s="837"/>
      <c r="E125" s="838"/>
      <c r="F125" s="838"/>
      <c r="G125" s="838"/>
      <c r="H125" s="838"/>
      <c r="I125" s="838"/>
      <c r="J125" s="838"/>
      <c r="K125" s="838"/>
      <c r="L125" s="838"/>
      <c r="M125" s="839"/>
      <c r="N125" s="827"/>
    </row>
    <row r="126" spans="1:14" ht="21" customHeight="1">
      <c r="A126" s="822"/>
      <c r="B126" s="836" t="s">
        <v>604</v>
      </c>
      <c r="C126" s="837">
        <f>SUM('3c.m.'!E683)</f>
        <v>7049</v>
      </c>
      <c r="D126" s="837"/>
      <c r="E126" s="838"/>
      <c r="F126" s="838"/>
      <c r="G126" s="838"/>
      <c r="H126" s="838"/>
      <c r="I126" s="838"/>
      <c r="J126" s="838"/>
      <c r="K126" s="838"/>
      <c r="L126" s="838"/>
      <c r="M126" s="839"/>
      <c r="N126" s="827"/>
    </row>
    <row r="127" spans="1:14" ht="21" customHeight="1">
      <c r="A127" s="822"/>
      <c r="B127" s="836" t="s">
        <v>605</v>
      </c>
      <c r="C127" s="837">
        <f>SUM('3c.m.'!E691)</f>
        <v>12453</v>
      </c>
      <c r="D127" s="837"/>
      <c r="E127" s="838"/>
      <c r="F127" s="838"/>
      <c r="G127" s="838"/>
      <c r="H127" s="838"/>
      <c r="I127" s="838"/>
      <c r="J127" s="838"/>
      <c r="K127" s="838"/>
      <c r="L127" s="838"/>
      <c r="M127" s="839"/>
      <c r="N127" s="827"/>
    </row>
    <row r="128" spans="1:14" ht="21" customHeight="1">
      <c r="A128" s="822"/>
      <c r="B128" s="836" t="s">
        <v>724</v>
      </c>
      <c r="C128" s="837">
        <f>SUM('3c.m.'!E699)</f>
        <v>3000</v>
      </c>
      <c r="D128" s="837"/>
      <c r="E128" s="838"/>
      <c r="F128" s="838"/>
      <c r="G128" s="838"/>
      <c r="H128" s="838"/>
      <c r="I128" s="838"/>
      <c r="J128" s="838"/>
      <c r="K128" s="838"/>
      <c r="L128" s="838"/>
      <c r="M128" s="839"/>
      <c r="N128" s="827"/>
    </row>
    <row r="129" spans="1:14" ht="21" customHeight="1">
      <c r="A129" s="822"/>
      <c r="B129" s="836" t="s">
        <v>606</v>
      </c>
      <c r="C129" s="837">
        <f>SUM('3c.m.'!E707)</f>
        <v>3000</v>
      </c>
      <c r="D129" s="837"/>
      <c r="E129" s="838"/>
      <c r="F129" s="838"/>
      <c r="G129" s="838"/>
      <c r="H129" s="838"/>
      <c r="I129" s="838"/>
      <c r="J129" s="838"/>
      <c r="K129" s="838"/>
      <c r="L129" s="838"/>
      <c r="M129" s="839"/>
      <c r="N129" s="827"/>
    </row>
    <row r="130" spans="1:14" ht="21" customHeight="1">
      <c r="A130" s="822" t="s">
        <v>461</v>
      </c>
      <c r="B130" s="835" t="s">
        <v>607</v>
      </c>
      <c r="C130" s="825">
        <f>SUM(C131:C134)</f>
        <v>101944</v>
      </c>
      <c r="D130" s="825">
        <f>SUM(E130:M130)</f>
        <v>101944</v>
      </c>
      <c r="E130" s="838"/>
      <c r="F130" s="840">
        <v>23777</v>
      </c>
      <c r="G130" s="840"/>
      <c r="H130" s="838"/>
      <c r="I130" s="838"/>
      <c r="J130" s="838"/>
      <c r="K130" s="838"/>
      <c r="L130" s="840">
        <v>78167</v>
      </c>
      <c r="M130" s="839"/>
      <c r="N130" s="827"/>
    </row>
    <row r="131" spans="1:14" ht="21" customHeight="1">
      <c r="A131" s="822"/>
      <c r="B131" s="836" t="s">
        <v>608</v>
      </c>
      <c r="C131" s="837">
        <f>SUM('3c.m.'!E210)</f>
        <v>3754</v>
      </c>
      <c r="D131" s="837"/>
      <c r="E131" s="838"/>
      <c r="F131" s="838"/>
      <c r="G131" s="838"/>
      <c r="H131" s="838"/>
      <c r="I131" s="838"/>
      <c r="J131" s="838"/>
      <c r="K131" s="838"/>
      <c r="L131" s="838"/>
      <c r="M131" s="839"/>
      <c r="N131" s="827"/>
    </row>
    <row r="132" spans="1:14" ht="21" customHeight="1">
      <c r="A132" s="822"/>
      <c r="B132" s="836" t="s">
        <v>609</v>
      </c>
      <c r="C132" s="837">
        <f>SUM('3c.m.'!E260)</f>
        <v>1000</v>
      </c>
      <c r="D132" s="837"/>
      <c r="E132" s="838"/>
      <c r="F132" s="838"/>
      <c r="G132" s="838"/>
      <c r="H132" s="838"/>
      <c r="I132" s="838"/>
      <c r="J132" s="838"/>
      <c r="K132" s="838"/>
      <c r="L132" s="838"/>
      <c r="M132" s="839"/>
      <c r="N132" s="827"/>
    </row>
    <row r="133" spans="1:14" ht="21" customHeight="1">
      <c r="A133" s="822"/>
      <c r="B133" s="836" t="s">
        <v>610</v>
      </c>
      <c r="C133" s="837">
        <f>SUM('3c.m.'!E853)</f>
        <v>3023</v>
      </c>
      <c r="D133" s="837"/>
      <c r="E133" s="838"/>
      <c r="F133" s="838"/>
      <c r="G133" s="838"/>
      <c r="H133" s="838"/>
      <c r="I133" s="838"/>
      <c r="J133" s="838"/>
      <c r="K133" s="838"/>
      <c r="L133" s="838"/>
      <c r="M133" s="839"/>
      <c r="N133" s="827"/>
    </row>
    <row r="134" spans="1:14" ht="21" customHeight="1">
      <c r="A134" s="822"/>
      <c r="B134" s="836" t="s">
        <v>611</v>
      </c>
      <c r="C134" s="837">
        <f>SUM('5.mell. '!E24)</f>
        <v>94167</v>
      </c>
      <c r="D134" s="837"/>
      <c r="E134" s="838"/>
      <c r="F134" s="838"/>
      <c r="G134" s="838"/>
      <c r="H134" s="838"/>
      <c r="I134" s="838"/>
      <c r="J134" s="838"/>
      <c r="K134" s="838"/>
      <c r="L134" s="838"/>
      <c r="M134" s="839"/>
      <c r="N134" s="827"/>
    </row>
    <row r="135" spans="1:14" ht="21" customHeight="1">
      <c r="A135" s="822" t="s">
        <v>463</v>
      </c>
      <c r="B135" s="835" t="s">
        <v>612</v>
      </c>
      <c r="C135" s="825">
        <f>SUM(C136:C138)</f>
        <v>17625</v>
      </c>
      <c r="D135" s="825">
        <f>SUM(E135:M135)</f>
        <v>17625</v>
      </c>
      <c r="E135" s="838"/>
      <c r="F135" s="840">
        <v>17625</v>
      </c>
      <c r="G135" s="840"/>
      <c r="H135" s="838"/>
      <c r="I135" s="838"/>
      <c r="J135" s="838"/>
      <c r="K135" s="838"/>
      <c r="L135" s="838"/>
      <c r="M135" s="839"/>
      <c r="N135" s="827"/>
    </row>
    <row r="136" spans="1:14" ht="21" customHeight="1">
      <c r="A136" s="822"/>
      <c r="B136" s="836" t="s">
        <v>613</v>
      </c>
      <c r="C136" s="837">
        <f>SUM('3c.m.'!E193)</f>
        <v>13110</v>
      </c>
      <c r="D136" s="837"/>
      <c r="E136" s="838"/>
      <c r="F136" s="838"/>
      <c r="G136" s="838"/>
      <c r="H136" s="838"/>
      <c r="I136" s="838"/>
      <c r="J136" s="838"/>
      <c r="K136" s="838"/>
      <c r="L136" s="838"/>
      <c r="M136" s="839"/>
      <c r="N136" s="827"/>
    </row>
    <row r="137" spans="1:14" ht="21" customHeight="1">
      <c r="A137" s="822"/>
      <c r="B137" s="836" t="s">
        <v>737</v>
      </c>
      <c r="C137" s="837">
        <f>SUM('3c.m.'!E665)</f>
        <v>3000</v>
      </c>
      <c r="D137" s="837"/>
      <c r="E137" s="838"/>
      <c r="F137" s="838"/>
      <c r="G137" s="838"/>
      <c r="H137" s="838"/>
      <c r="I137" s="838"/>
      <c r="J137" s="838"/>
      <c r="K137" s="838"/>
      <c r="L137" s="838"/>
      <c r="M137" s="839"/>
      <c r="N137" s="827"/>
    </row>
    <row r="138" spans="1:14" ht="21" customHeight="1">
      <c r="A138" s="822"/>
      <c r="B138" s="836" t="s">
        <v>614</v>
      </c>
      <c r="C138" s="837">
        <f>SUM('3c.m.'!E845)</f>
        <v>1515</v>
      </c>
      <c r="D138" s="837"/>
      <c r="E138" s="838"/>
      <c r="F138" s="838"/>
      <c r="G138" s="838"/>
      <c r="H138" s="838"/>
      <c r="I138" s="838"/>
      <c r="J138" s="838"/>
      <c r="K138" s="838"/>
      <c r="L138" s="838"/>
      <c r="M138" s="839"/>
      <c r="N138" s="827"/>
    </row>
    <row r="139" spans="1:14" ht="21" customHeight="1">
      <c r="A139" s="846"/>
      <c r="B139" s="835"/>
      <c r="C139" s="837"/>
      <c r="D139" s="837"/>
      <c r="E139" s="838"/>
      <c r="F139" s="838"/>
      <c r="G139" s="838"/>
      <c r="H139" s="838"/>
      <c r="I139" s="838"/>
      <c r="J139" s="838"/>
      <c r="K139" s="838"/>
      <c r="L139" s="838"/>
      <c r="M139" s="839"/>
      <c r="N139" s="827"/>
    </row>
    <row r="140" spans="1:14" ht="21" customHeight="1">
      <c r="A140" s="846"/>
      <c r="B140" s="835" t="s">
        <v>615</v>
      </c>
      <c r="C140" s="825">
        <f>SUM('3c.m.'!E177)</f>
        <v>89882</v>
      </c>
      <c r="D140" s="825">
        <f>SUM(E140:N140)</f>
        <v>89882</v>
      </c>
      <c r="E140" s="838"/>
      <c r="F140" s="840">
        <v>89882</v>
      </c>
      <c r="G140" s="838"/>
      <c r="H140" s="838"/>
      <c r="I140" s="838"/>
      <c r="J140" s="838"/>
      <c r="K140" s="838"/>
      <c r="L140" s="838"/>
      <c r="M140" s="839"/>
      <c r="N140" s="827"/>
    </row>
    <row r="141" spans="1:14" ht="21" customHeight="1">
      <c r="A141" s="846"/>
      <c r="B141" s="835"/>
      <c r="C141" s="825"/>
      <c r="D141" s="837"/>
      <c r="E141" s="838"/>
      <c r="F141" s="838"/>
      <c r="G141" s="838"/>
      <c r="H141" s="838"/>
      <c r="I141" s="838"/>
      <c r="J141" s="838"/>
      <c r="K141" s="838"/>
      <c r="L141" s="838"/>
      <c r="M141" s="839"/>
      <c r="N141" s="827"/>
    </row>
    <row r="142" spans="1:14" ht="21" customHeight="1">
      <c r="A142" s="846"/>
      <c r="B142" s="835" t="s">
        <v>616</v>
      </c>
      <c r="C142" s="825">
        <f>SUM('3c.m.'!E185)</f>
        <v>116118</v>
      </c>
      <c r="D142" s="825">
        <f aca="true" t="shared" si="0" ref="D142:D158">SUM(E142:N142)</f>
        <v>116118</v>
      </c>
      <c r="E142" s="838"/>
      <c r="F142" s="840">
        <v>107809</v>
      </c>
      <c r="G142" s="840"/>
      <c r="H142" s="838"/>
      <c r="I142" s="838"/>
      <c r="J142" s="838">
        <v>8309</v>
      </c>
      <c r="K142" s="838"/>
      <c r="L142" s="840"/>
      <c r="M142" s="839"/>
      <c r="N142" s="827"/>
    </row>
    <row r="143" spans="1:14" ht="21" customHeight="1">
      <c r="A143" s="846"/>
      <c r="B143" s="835" t="s">
        <v>617</v>
      </c>
      <c r="C143" s="825">
        <f>SUM('3a.m.'!E55)-'12.mell'!C10-'13.mell'!C10</f>
        <v>1708062</v>
      </c>
      <c r="D143" s="825">
        <f t="shared" si="0"/>
        <v>1708062</v>
      </c>
      <c r="E143" s="840"/>
      <c r="F143" s="840">
        <v>1539995</v>
      </c>
      <c r="G143" s="840">
        <v>17340</v>
      </c>
      <c r="H143" s="838"/>
      <c r="I143" s="838"/>
      <c r="J143" s="838"/>
      <c r="K143" s="838"/>
      <c r="L143" s="840">
        <v>142727</v>
      </c>
      <c r="M143" s="839"/>
      <c r="N143" s="847">
        <v>8000</v>
      </c>
    </row>
    <row r="144" spans="1:14" ht="21" customHeight="1">
      <c r="A144" s="846"/>
      <c r="B144" s="835" t="s">
        <v>618</v>
      </c>
      <c r="C144" s="825">
        <f>SUM('3c.m.'!E243)</f>
        <v>40845</v>
      </c>
      <c r="D144" s="825">
        <f t="shared" si="0"/>
        <v>40845</v>
      </c>
      <c r="E144" s="838"/>
      <c r="F144" s="840">
        <v>40400</v>
      </c>
      <c r="G144" s="840"/>
      <c r="H144" s="838"/>
      <c r="I144" s="838"/>
      <c r="J144" s="838"/>
      <c r="K144" s="838"/>
      <c r="L144" s="840">
        <v>445</v>
      </c>
      <c r="M144" s="839"/>
      <c r="N144" s="847"/>
    </row>
    <row r="145" spans="1:14" ht="21" customHeight="1">
      <c r="A145" s="846"/>
      <c r="B145" s="835" t="s">
        <v>619</v>
      </c>
      <c r="C145" s="825">
        <f>SUM('3c.m.'!E318)</f>
        <v>15700</v>
      </c>
      <c r="D145" s="825">
        <f t="shared" si="0"/>
        <v>15700</v>
      </c>
      <c r="E145" s="838"/>
      <c r="F145" s="840">
        <v>11542</v>
      </c>
      <c r="G145" s="840"/>
      <c r="H145" s="838"/>
      <c r="I145" s="838"/>
      <c r="J145" s="838"/>
      <c r="K145" s="838"/>
      <c r="L145" s="840">
        <v>4158</v>
      </c>
      <c r="M145" s="839"/>
      <c r="N145" s="847"/>
    </row>
    <row r="146" spans="1:14" ht="21" customHeight="1">
      <c r="A146" s="846"/>
      <c r="B146" s="835" t="s">
        <v>620</v>
      </c>
      <c r="C146" s="825">
        <f>SUM('3c.m.'!E772)</f>
        <v>15167</v>
      </c>
      <c r="D146" s="825">
        <f t="shared" si="0"/>
        <v>15167</v>
      </c>
      <c r="E146" s="838"/>
      <c r="F146" s="840">
        <v>14000</v>
      </c>
      <c r="G146" s="840"/>
      <c r="H146" s="838"/>
      <c r="I146" s="838"/>
      <c r="J146" s="838"/>
      <c r="K146" s="838"/>
      <c r="L146" s="840">
        <v>1167</v>
      </c>
      <c r="M146" s="839"/>
      <c r="N146" s="847"/>
    </row>
    <row r="147" spans="1:14" ht="21" customHeight="1">
      <c r="A147" s="846"/>
      <c r="B147" s="835" t="s">
        <v>621</v>
      </c>
      <c r="C147" s="825">
        <f>SUM('3d.m.'!E15)</f>
        <v>290000</v>
      </c>
      <c r="D147" s="825">
        <f t="shared" si="0"/>
        <v>290000</v>
      </c>
      <c r="E147" s="838"/>
      <c r="F147" s="840">
        <v>290000</v>
      </c>
      <c r="G147" s="840"/>
      <c r="H147" s="838"/>
      <c r="I147" s="838"/>
      <c r="J147" s="838"/>
      <c r="K147" s="838"/>
      <c r="L147" s="840"/>
      <c r="M147" s="839"/>
      <c r="N147" s="847"/>
    </row>
    <row r="148" spans="1:14" ht="21" customHeight="1">
      <c r="A148" s="846"/>
      <c r="B148" s="835" t="s">
        <v>622</v>
      </c>
      <c r="C148" s="825">
        <f>SUM('1c.mell '!E80)</f>
        <v>52643</v>
      </c>
      <c r="D148" s="825">
        <f t="shared" si="0"/>
        <v>52643</v>
      </c>
      <c r="E148" s="838"/>
      <c r="F148" s="840">
        <v>52643</v>
      </c>
      <c r="G148" s="840"/>
      <c r="H148" s="838"/>
      <c r="I148" s="838"/>
      <c r="J148" s="838"/>
      <c r="K148" s="838"/>
      <c r="L148" s="840"/>
      <c r="M148" s="839"/>
      <c r="N148" s="847"/>
    </row>
    <row r="149" spans="1:14" ht="21" customHeight="1">
      <c r="A149" s="846"/>
      <c r="B149" s="835" t="s">
        <v>623</v>
      </c>
      <c r="C149" s="825">
        <f>SUM('1c.mell '!E86)</f>
        <v>252972</v>
      </c>
      <c r="D149" s="825">
        <f t="shared" si="0"/>
        <v>252972</v>
      </c>
      <c r="E149" s="838"/>
      <c r="F149" s="840">
        <v>244872</v>
      </c>
      <c r="G149" s="840">
        <v>8100</v>
      </c>
      <c r="H149" s="838"/>
      <c r="I149" s="838"/>
      <c r="J149" s="838"/>
      <c r="K149" s="838"/>
      <c r="L149" s="838"/>
      <c r="M149" s="839"/>
      <c r="N149" s="847"/>
    </row>
    <row r="150" spans="1:14" ht="21" customHeight="1">
      <c r="A150" s="846"/>
      <c r="B150" s="835" t="s">
        <v>1020</v>
      </c>
      <c r="C150" s="825">
        <f>SUM('1c.mell '!E90)</f>
        <v>8015</v>
      </c>
      <c r="D150" s="825">
        <f t="shared" si="0"/>
        <v>8015</v>
      </c>
      <c r="E150" s="838"/>
      <c r="F150" s="840">
        <v>8015</v>
      </c>
      <c r="G150" s="840"/>
      <c r="H150" s="838"/>
      <c r="I150" s="838"/>
      <c r="J150" s="838"/>
      <c r="K150" s="838"/>
      <c r="L150" s="838"/>
      <c r="M150" s="839"/>
      <c r="N150" s="847"/>
    </row>
    <row r="151" spans="1:14" ht="21" customHeight="1">
      <c r="A151" s="846"/>
      <c r="B151" s="835" t="s">
        <v>1242</v>
      </c>
      <c r="C151" s="825">
        <f>SUM('1c.mell '!E82)</f>
        <v>8507</v>
      </c>
      <c r="D151" s="825">
        <f t="shared" si="0"/>
        <v>8507</v>
      </c>
      <c r="E151" s="838"/>
      <c r="F151" s="840">
        <v>8507</v>
      </c>
      <c r="G151" s="840"/>
      <c r="H151" s="838"/>
      <c r="I151" s="838"/>
      <c r="J151" s="838"/>
      <c r="K151" s="838"/>
      <c r="L151" s="838"/>
      <c r="M151" s="839"/>
      <c r="N151" s="847"/>
    </row>
    <row r="152" spans="1:14" ht="21" customHeight="1">
      <c r="A152" s="846"/>
      <c r="B152" s="835" t="s">
        <v>624</v>
      </c>
      <c r="C152" s="825">
        <f>SUM('1c.mell '!E126)</f>
        <v>24000</v>
      </c>
      <c r="D152" s="825">
        <f t="shared" si="0"/>
        <v>24000</v>
      </c>
      <c r="E152" s="838"/>
      <c r="F152" s="840">
        <v>24000</v>
      </c>
      <c r="G152" s="840"/>
      <c r="H152" s="838"/>
      <c r="I152" s="840"/>
      <c r="J152" s="838"/>
      <c r="K152" s="838"/>
      <c r="L152" s="840"/>
      <c r="M152" s="839"/>
      <c r="N152" s="847"/>
    </row>
    <row r="153" spans="1:14" ht="21" customHeight="1">
      <c r="A153" s="846"/>
      <c r="B153" s="835" t="s">
        <v>1241</v>
      </c>
      <c r="C153" s="825">
        <f>SUM('1c.mell '!E73)</f>
        <v>63525</v>
      </c>
      <c r="D153" s="825">
        <f t="shared" si="0"/>
        <v>63525</v>
      </c>
      <c r="E153" s="838"/>
      <c r="F153" s="840">
        <v>63525</v>
      </c>
      <c r="G153" s="840"/>
      <c r="H153" s="838"/>
      <c r="I153" s="838"/>
      <c r="J153" s="838"/>
      <c r="K153" s="838"/>
      <c r="L153" s="840"/>
      <c r="M153" s="839"/>
      <c r="N153" s="847"/>
    </row>
    <row r="154" spans="1:14" ht="21" customHeight="1">
      <c r="A154" s="846"/>
      <c r="B154" s="835" t="s">
        <v>1025</v>
      </c>
      <c r="C154" s="825">
        <f>SUM('1c.mell '!E177)</f>
        <v>84446</v>
      </c>
      <c r="D154" s="825">
        <f t="shared" si="0"/>
        <v>84446</v>
      </c>
      <c r="E154" s="838"/>
      <c r="F154" s="840">
        <v>84446</v>
      </c>
      <c r="G154" s="840"/>
      <c r="H154" s="838"/>
      <c r="I154" s="838"/>
      <c r="J154" s="838"/>
      <c r="K154" s="838"/>
      <c r="L154" s="840"/>
      <c r="M154" s="839"/>
      <c r="N154" s="847"/>
    </row>
    <row r="155" spans="1:14" ht="21" customHeight="1">
      <c r="A155" s="846"/>
      <c r="B155" s="835" t="s">
        <v>625</v>
      </c>
      <c r="C155" s="825">
        <f>SUM('2.mell'!E365)</f>
        <v>1773249</v>
      </c>
      <c r="D155" s="825">
        <f t="shared" si="0"/>
        <v>1773249</v>
      </c>
      <c r="E155" s="840">
        <v>574672</v>
      </c>
      <c r="F155" s="840">
        <v>874824</v>
      </c>
      <c r="G155" s="840">
        <v>313688</v>
      </c>
      <c r="H155" s="840">
        <v>10065</v>
      </c>
      <c r="I155" s="838"/>
      <c r="J155" s="838"/>
      <c r="K155" s="838"/>
      <c r="L155" s="840"/>
      <c r="M155" s="839"/>
      <c r="N155" s="827"/>
    </row>
    <row r="156" spans="1:14" ht="21" customHeight="1">
      <c r="A156" s="822"/>
      <c r="B156" s="835" t="s">
        <v>626</v>
      </c>
      <c r="C156" s="825">
        <f>SUM('2.mell'!E428)</f>
        <v>453959</v>
      </c>
      <c r="D156" s="825">
        <f t="shared" si="0"/>
        <v>453959</v>
      </c>
      <c r="E156" s="840">
        <v>115220</v>
      </c>
      <c r="F156" s="840">
        <v>299576</v>
      </c>
      <c r="G156" s="840">
        <v>39163</v>
      </c>
      <c r="H156" s="840"/>
      <c r="I156" s="838"/>
      <c r="J156" s="838"/>
      <c r="K156" s="838"/>
      <c r="L156" s="840"/>
      <c r="M156" s="839"/>
      <c r="N156" s="827"/>
    </row>
    <row r="157" spans="1:14" ht="21" customHeight="1">
      <c r="A157" s="822"/>
      <c r="B157" s="835" t="s">
        <v>627</v>
      </c>
      <c r="C157" s="825">
        <f>SUM('2.mell'!E459)</f>
        <v>607060</v>
      </c>
      <c r="D157" s="825">
        <f t="shared" si="0"/>
        <v>607060</v>
      </c>
      <c r="E157" s="840">
        <v>134539</v>
      </c>
      <c r="F157" s="840">
        <v>388710</v>
      </c>
      <c r="G157" s="840">
        <v>64642</v>
      </c>
      <c r="H157" s="840">
        <v>19169</v>
      </c>
      <c r="I157" s="838"/>
      <c r="J157" s="838"/>
      <c r="K157" s="838"/>
      <c r="L157" s="840"/>
      <c r="M157" s="839"/>
      <c r="N157" s="827"/>
    </row>
    <row r="158" spans="1:14" ht="21" customHeight="1">
      <c r="A158" s="822"/>
      <c r="B158" s="835" t="s">
        <v>628</v>
      </c>
      <c r="C158" s="825">
        <f>SUM('2.mell'!E527)-'12.mell'!C8</f>
        <v>227132</v>
      </c>
      <c r="D158" s="825">
        <f t="shared" si="0"/>
        <v>227132</v>
      </c>
      <c r="E158" s="840">
        <v>22178</v>
      </c>
      <c r="F158" s="840">
        <v>130383</v>
      </c>
      <c r="G158" s="840">
        <v>73080</v>
      </c>
      <c r="H158" s="840">
        <v>1491</v>
      </c>
      <c r="I158" s="838"/>
      <c r="J158" s="838"/>
      <c r="K158" s="838"/>
      <c r="L158" s="840"/>
      <c r="M158" s="839"/>
      <c r="N158" s="827"/>
    </row>
    <row r="159" spans="1:14" ht="21" customHeight="1">
      <c r="A159" s="822"/>
      <c r="B159" s="835"/>
      <c r="C159" s="837"/>
      <c r="D159" s="837"/>
      <c r="E159" s="838"/>
      <c r="F159" s="838"/>
      <c r="G159" s="838"/>
      <c r="H159" s="838"/>
      <c r="I159" s="838"/>
      <c r="J159" s="838"/>
      <c r="K159" s="838"/>
      <c r="L159" s="838"/>
      <c r="M159" s="839"/>
      <c r="N159" s="827"/>
    </row>
    <row r="160" spans="1:14" ht="21" customHeight="1">
      <c r="A160" s="822"/>
      <c r="B160" s="835"/>
      <c r="C160" s="837"/>
      <c r="D160" s="837"/>
      <c r="E160" s="838"/>
      <c r="F160" s="838"/>
      <c r="G160" s="838"/>
      <c r="H160" s="838"/>
      <c r="I160" s="838"/>
      <c r="J160" s="838"/>
      <c r="K160" s="838"/>
      <c r="L160" s="838"/>
      <c r="M160" s="839"/>
      <c r="N160" s="827"/>
    </row>
    <row r="161" spans="1:14" ht="21" customHeight="1">
      <c r="A161" s="822"/>
      <c r="B161" s="848" t="s">
        <v>629</v>
      </c>
      <c r="C161" s="840">
        <f>SUM(C158+C157+C156+C155+C153+C152+C149+C148+C147+C146+C145+C144+C143+C142+C140+C135+C130+C119+C90+C79+C76+C58+C48+C43+C25+C23+C21+C19+C10+C154+C150+C151)</f>
        <v>15977652</v>
      </c>
      <c r="D161" s="840">
        <f>SUM(D158+D157+D156+D155+D153+D152+D149+D148+D147+D146+D145+D144+D143+D142+D140+D135+D130+D119+D90+D79+D76+D58+D48+D43+D25+D23+D21+D19+D10+D154+D150+D151)</f>
        <v>15977652</v>
      </c>
      <c r="E161" s="840">
        <f aca="true" t="shared" si="1" ref="E161:N161">SUM(E158+E157+E156+E155+E153+E152+E149+E148+E147+E146+E145+E144+E143+E142+E140+E135+E130+E119+E90+E79+E76+E58+E48+E43+E25+E23+E21+E19+E10+E154+E150+E151)</f>
        <v>1542704</v>
      </c>
      <c r="F161" s="840">
        <f t="shared" si="1"/>
        <v>6903078</v>
      </c>
      <c r="G161" s="840">
        <f t="shared" si="1"/>
        <v>1485662</v>
      </c>
      <c r="H161" s="840">
        <f t="shared" si="1"/>
        <v>42766</v>
      </c>
      <c r="I161" s="840">
        <f t="shared" si="1"/>
        <v>2155705</v>
      </c>
      <c r="J161" s="840">
        <f t="shared" si="1"/>
        <v>8309</v>
      </c>
      <c r="K161" s="840">
        <f t="shared" si="1"/>
        <v>40018</v>
      </c>
      <c r="L161" s="840">
        <f t="shared" si="1"/>
        <v>2757900</v>
      </c>
      <c r="M161" s="840">
        <f t="shared" si="1"/>
        <v>1033510</v>
      </c>
      <c r="N161" s="840">
        <f t="shared" si="1"/>
        <v>8000</v>
      </c>
    </row>
    <row r="162" spans="1:14" ht="21" customHeight="1">
      <c r="A162" s="822"/>
      <c r="B162" s="835"/>
      <c r="C162" s="837"/>
      <c r="D162" s="837"/>
      <c r="E162" s="838"/>
      <c r="F162" s="838"/>
      <c r="G162" s="838"/>
      <c r="H162" s="838"/>
      <c r="I162" s="838"/>
      <c r="J162" s="838"/>
      <c r="K162" s="838"/>
      <c r="L162" s="838"/>
      <c r="M162" s="839"/>
      <c r="N162" s="827"/>
    </row>
  </sheetData>
  <sheetProtection/>
  <mergeCells count="13">
    <mergeCell ref="N8:N9"/>
    <mergeCell ref="A3:N3"/>
    <mergeCell ref="B4:M4"/>
    <mergeCell ref="B5:M5"/>
    <mergeCell ref="B8:B9"/>
    <mergeCell ref="C8:C9"/>
    <mergeCell ref="D8:D9"/>
    <mergeCell ref="E8:E9"/>
    <mergeCell ref="F8:F9"/>
    <mergeCell ref="H8:I8"/>
    <mergeCell ref="J8:K8"/>
    <mergeCell ref="L8:L9"/>
    <mergeCell ref="M8:M9"/>
  </mergeCells>
  <printOptions/>
  <pageMargins left="0.3937007874015748" right="0.3937007874015748" top="0.3937007874015748" bottom="0.3937007874015748" header="0.5118110236220472" footer="0"/>
  <pageSetup firstPageNumber="56" useFirstPageNumber="1" horizontalDpi="600" verticalDpi="600" orientation="landscape" paperSize="9" scale="57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C1">
      <pane ySplit="6" topLeftCell="A64" activePane="bottomLeft" state="frozen"/>
      <selection pane="topLeft" activeCell="A1" sqref="A1"/>
      <selection pane="bottomLeft" activeCell="F74" sqref="F74"/>
    </sheetView>
  </sheetViews>
  <sheetFormatPr defaultColWidth="9.125" defaultRowHeight="12.75"/>
  <cols>
    <col min="1" max="1" width="9.125" style="814" customWidth="1"/>
    <col min="2" max="2" width="49.50390625" style="814" customWidth="1"/>
    <col min="3" max="3" width="13.875" style="814" customWidth="1"/>
    <col min="4" max="5" width="11.125" style="814" customWidth="1"/>
    <col min="6" max="6" width="11.875" style="814" customWidth="1"/>
    <col min="7" max="7" width="12.125" style="814" customWidth="1"/>
    <col min="8" max="8" width="11.50390625" style="814" customWidth="1"/>
    <col min="9" max="9" width="10.50390625" style="814" bestFit="1" customWidth="1"/>
    <col min="10" max="10" width="11.125" style="814" customWidth="1"/>
    <col min="11" max="11" width="11.50390625" style="814" customWidth="1"/>
    <col min="12" max="12" width="10.875" style="814" customWidth="1"/>
    <col min="13" max="16384" width="9.125" style="814" customWidth="1"/>
  </cols>
  <sheetData>
    <row r="1" spans="1:13" ht="12.75">
      <c r="A1" s="1403" t="s">
        <v>630</v>
      </c>
      <c r="B1" s="1403"/>
      <c r="C1" s="1403"/>
      <c r="D1" s="1403"/>
      <c r="E1" s="1403"/>
      <c r="F1" s="1403"/>
      <c r="G1" s="1403"/>
      <c r="H1" s="1403"/>
      <c r="I1" s="1403"/>
      <c r="J1" s="1403"/>
      <c r="K1" s="1403"/>
      <c r="L1" s="1403"/>
      <c r="M1" s="1403"/>
    </row>
    <row r="2" spans="2:12" ht="17.25">
      <c r="B2" s="1404" t="s">
        <v>631</v>
      </c>
      <c r="C2" s="1404"/>
      <c r="D2" s="1404"/>
      <c r="E2" s="1404"/>
      <c r="F2" s="1404"/>
      <c r="G2" s="1404"/>
      <c r="H2" s="1404"/>
      <c r="I2" s="1404"/>
      <c r="J2" s="1404"/>
      <c r="K2" s="1404"/>
      <c r="L2" s="1404"/>
    </row>
    <row r="3" spans="2:12" ht="17.25">
      <c r="B3" s="1405" t="s">
        <v>725</v>
      </c>
      <c r="C3" s="1405"/>
      <c r="D3" s="1405"/>
      <c r="E3" s="1405"/>
      <c r="F3" s="1405"/>
      <c r="G3" s="1405"/>
      <c r="H3" s="1405"/>
      <c r="I3" s="1405"/>
      <c r="J3" s="1405"/>
      <c r="K3" s="1405"/>
      <c r="L3" s="1405"/>
    </row>
    <row r="4" spans="3:13" ht="9.75" customHeight="1">
      <c r="C4" s="849"/>
      <c r="F4" s="850"/>
      <c r="G4" s="850"/>
      <c r="H4" s="850"/>
      <c r="I4" s="850"/>
      <c r="J4" s="850"/>
      <c r="K4" s="850"/>
      <c r="L4" s="850"/>
      <c r="M4" s="817" t="s">
        <v>337</v>
      </c>
    </row>
    <row r="5" spans="1:13" ht="27" customHeight="1">
      <c r="A5" s="851"/>
      <c r="B5" s="1401" t="s">
        <v>632</v>
      </c>
      <c r="C5" s="1391" t="s">
        <v>1215</v>
      </c>
      <c r="D5" s="1401" t="s">
        <v>633</v>
      </c>
      <c r="E5" s="1391" t="s">
        <v>500</v>
      </c>
      <c r="F5" s="1391" t="s">
        <v>507</v>
      </c>
      <c r="G5" s="1401" t="s">
        <v>502</v>
      </c>
      <c r="H5" s="1401"/>
      <c r="I5" s="1401" t="s">
        <v>503</v>
      </c>
      <c r="J5" s="1401"/>
      <c r="K5" s="1401" t="s">
        <v>634</v>
      </c>
      <c r="L5" s="1391" t="s">
        <v>635</v>
      </c>
      <c r="M5" s="1401" t="s">
        <v>636</v>
      </c>
    </row>
    <row r="6" spans="1:13" ht="41.25" customHeight="1">
      <c r="A6" s="853"/>
      <c r="B6" s="1401"/>
      <c r="C6" s="1400"/>
      <c r="D6" s="1401"/>
      <c r="E6" s="1400"/>
      <c r="F6" s="1209"/>
      <c r="G6" s="852" t="s">
        <v>637</v>
      </c>
      <c r="H6" s="852" t="s">
        <v>638</v>
      </c>
      <c r="I6" s="852" t="s">
        <v>639</v>
      </c>
      <c r="J6" s="852" t="s">
        <v>638</v>
      </c>
      <c r="K6" s="1401"/>
      <c r="L6" s="1402"/>
      <c r="M6" s="1401"/>
    </row>
    <row r="7" spans="1:13" ht="18" customHeight="1">
      <c r="A7" s="855">
        <v>1803</v>
      </c>
      <c r="B7" s="856" t="s">
        <v>640</v>
      </c>
      <c r="C7" s="857">
        <f>SUM('1c.mell '!E84)</f>
        <v>7000</v>
      </c>
      <c r="D7" s="858">
        <f aca="true" t="shared" si="0" ref="D7:D73">SUM(E7:M7)</f>
        <v>7000</v>
      </c>
      <c r="E7" s="858"/>
      <c r="F7" s="859"/>
      <c r="G7" s="860"/>
      <c r="H7" s="860"/>
      <c r="I7" s="860"/>
      <c r="J7" s="860"/>
      <c r="K7" s="860"/>
      <c r="L7" s="860"/>
      <c r="M7" s="861">
        <v>7000</v>
      </c>
    </row>
    <row r="8" spans="1:13" ht="18" customHeight="1">
      <c r="A8" s="855">
        <v>2985</v>
      </c>
      <c r="B8" s="856" t="s">
        <v>641</v>
      </c>
      <c r="C8" s="857">
        <v>137425</v>
      </c>
      <c r="D8" s="858">
        <f t="shared" si="0"/>
        <v>137425</v>
      </c>
      <c r="E8" s="858">
        <v>137425</v>
      </c>
      <c r="F8" s="859"/>
      <c r="G8" s="860"/>
      <c r="H8" s="860"/>
      <c r="I8" s="860"/>
      <c r="J8" s="860"/>
      <c r="K8" s="860"/>
      <c r="L8" s="860"/>
      <c r="M8" s="862"/>
    </row>
    <row r="9" spans="1:13" ht="18" customHeight="1">
      <c r="A9" s="855">
        <v>2309</v>
      </c>
      <c r="B9" s="860" t="s">
        <v>1003</v>
      </c>
      <c r="C9" s="857">
        <v>1000</v>
      </c>
      <c r="D9" s="858">
        <v>1000</v>
      </c>
      <c r="E9" s="858">
        <v>1000</v>
      </c>
      <c r="F9" s="859"/>
      <c r="G9" s="860"/>
      <c r="H9" s="860"/>
      <c r="I9" s="860"/>
      <c r="J9" s="860"/>
      <c r="K9" s="860"/>
      <c r="L9" s="860"/>
      <c r="M9" s="862"/>
    </row>
    <row r="10" spans="1:13" ht="18" customHeight="1">
      <c r="A10" s="863">
        <v>3011</v>
      </c>
      <c r="B10" s="864" t="s">
        <v>1193</v>
      </c>
      <c r="C10" s="858">
        <f>SUM('3a.m.'!E19)</f>
        <v>11749</v>
      </c>
      <c r="D10" s="858">
        <f t="shared" si="0"/>
        <v>11749</v>
      </c>
      <c r="E10" s="858"/>
      <c r="F10" s="865">
        <v>11749</v>
      </c>
      <c r="G10" s="852"/>
      <c r="H10" s="852"/>
      <c r="I10" s="852"/>
      <c r="J10" s="852"/>
      <c r="K10" s="866"/>
      <c r="L10" s="852"/>
      <c r="M10" s="867"/>
    </row>
    <row r="11" spans="1:13" ht="18" customHeight="1">
      <c r="A11" s="868">
        <v>1808</v>
      </c>
      <c r="B11" s="914" t="s">
        <v>1243</v>
      </c>
      <c r="C11" s="870">
        <f>SUM('1c.mell '!E94)</f>
        <v>50000</v>
      </c>
      <c r="D11" s="858">
        <f t="shared" si="0"/>
        <v>50000</v>
      </c>
      <c r="E11" s="858">
        <v>50000</v>
      </c>
      <c r="F11" s="858"/>
      <c r="G11" s="871"/>
      <c r="H11" s="871"/>
      <c r="I11" s="871"/>
      <c r="J11" s="871"/>
      <c r="K11" s="871"/>
      <c r="L11" s="871"/>
      <c r="M11" s="862"/>
    </row>
    <row r="12" spans="1:13" ht="18" customHeight="1">
      <c r="A12" s="868">
        <v>3052</v>
      </c>
      <c r="B12" s="914" t="s">
        <v>1064</v>
      </c>
      <c r="C12" s="870">
        <f>SUM('3c.m.'!E17)</f>
        <v>8057</v>
      </c>
      <c r="D12" s="858">
        <f t="shared" si="0"/>
        <v>8057</v>
      </c>
      <c r="E12" s="858">
        <v>8057</v>
      </c>
      <c r="F12" s="858"/>
      <c r="G12" s="871"/>
      <c r="H12" s="871"/>
      <c r="I12" s="871"/>
      <c r="J12" s="871"/>
      <c r="K12" s="871"/>
      <c r="L12" s="871"/>
      <c r="M12" s="862"/>
    </row>
    <row r="13" spans="1:13" ht="18" customHeight="1">
      <c r="A13" s="868">
        <v>3126</v>
      </c>
      <c r="B13" s="914" t="s">
        <v>363</v>
      </c>
      <c r="C13" s="870">
        <f>SUM('3c.m.'!E119)</f>
        <v>10000</v>
      </c>
      <c r="D13" s="858">
        <f t="shared" si="0"/>
        <v>10000</v>
      </c>
      <c r="E13" s="858"/>
      <c r="F13" s="858">
        <v>10000</v>
      </c>
      <c r="G13" s="871"/>
      <c r="H13" s="871"/>
      <c r="I13" s="871"/>
      <c r="J13" s="871"/>
      <c r="K13" s="871"/>
      <c r="L13" s="871"/>
      <c r="M13" s="862"/>
    </row>
    <row r="14" spans="1:13" ht="18" customHeight="1">
      <c r="A14" s="868">
        <v>3141</v>
      </c>
      <c r="B14" s="869" t="s">
        <v>642</v>
      </c>
      <c r="C14" s="870">
        <f>SUM('3c.m.'!E128)</f>
        <v>21000</v>
      </c>
      <c r="D14" s="858">
        <f t="shared" si="0"/>
        <v>21000</v>
      </c>
      <c r="E14" s="858"/>
      <c r="F14" s="872">
        <v>21000</v>
      </c>
      <c r="G14" s="873"/>
      <c r="H14" s="873"/>
      <c r="I14" s="873"/>
      <c r="J14" s="873"/>
      <c r="K14" s="873"/>
      <c r="L14" s="873"/>
      <c r="M14" s="862"/>
    </row>
    <row r="15" spans="1:13" ht="18" customHeight="1">
      <c r="A15" s="855">
        <v>3144</v>
      </c>
      <c r="B15" s="874" t="s">
        <v>643</v>
      </c>
      <c r="C15" s="870">
        <f>SUM('3c.m.'!E152)</f>
        <v>2000</v>
      </c>
      <c r="D15" s="858">
        <f t="shared" si="0"/>
        <v>2000</v>
      </c>
      <c r="E15" s="858"/>
      <c r="F15" s="872">
        <v>2000</v>
      </c>
      <c r="G15" s="873"/>
      <c r="H15" s="873"/>
      <c r="I15" s="873"/>
      <c r="J15" s="873"/>
      <c r="K15" s="873"/>
      <c r="L15" s="873"/>
      <c r="M15" s="862"/>
    </row>
    <row r="16" spans="1:13" ht="18" customHeight="1">
      <c r="A16" s="868">
        <v>3207</v>
      </c>
      <c r="B16" s="869" t="s">
        <v>644</v>
      </c>
      <c r="C16" s="870">
        <f>SUM('3c.m.'!E235)</f>
        <v>26000</v>
      </c>
      <c r="D16" s="858">
        <f t="shared" si="0"/>
        <v>26000</v>
      </c>
      <c r="E16" s="858"/>
      <c r="F16" s="872">
        <v>26000</v>
      </c>
      <c r="G16" s="873"/>
      <c r="H16" s="873"/>
      <c r="I16" s="873"/>
      <c r="J16" s="873"/>
      <c r="K16" s="873"/>
      <c r="L16" s="873"/>
      <c r="M16" s="862"/>
    </row>
    <row r="17" spans="1:13" ht="18" customHeight="1">
      <c r="A17" s="868">
        <v>3209</v>
      </c>
      <c r="B17" s="869" t="s">
        <v>645</v>
      </c>
      <c r="C17" s="870">
        <f>SUM('3c.m.'!E252)</f>
        <v>8961</v>
      </c>
      <c r="D17" s="858">
        <f t="shared" si="0"/>
        <v>8961</v>
      </c>
      <c r="E17" s="858"/>
      <c r="F17" s="872">
        <v>8961</v>
      </c>
      <c r="G17" s="873"/>
      <c r="H17" s="873"/>
      <c r="I17" s="873"/>
      <c r="J17" s="873"/>
      <c r="K17" s="873"/>
      <c r="L17" s="873"/>
      <c r="M17" s="862"/>
    </row>
    <row r="18" spans="1:13" ht="18" customHeight="1">
      <c r="A18" s="868">
        <v>3305</v>
      </c>
      <c r="B18" s="869" t="s">
        <v>98</v>
      </c>
      <c r="C18" s="870">
        <f>SUM('3c.m.'!E361)</f>
        <v>17200</v>
      </c>
      <c r="D18" s="858">
        <f t="shared" si="0"/>
        <v>17200</v>
      </c>
      <c r="E18" s="858"/>
      <c r="F18" s="872">
        <v>17200</v>
      </c>
      <c r="G18" s="873"/>
      <c r="H18" s="873"/>
      <c r="I18" s="873"/>
      <c r="J18" s="873"/>
      <c r="K18" s="873"/>
      <c r="L18" s="873"/>
      <c r="M18" s="862"/>
    </row>
    <row r="19" spans="1:13" ht="18" customHeight="1">
      <c r="A19" s="868">
        <v>3306</v>
      </c>
      <c r="B19" s="869" t="s">
        <v>99</v>
      </c>
      <c r="C19" s="870">
        <f>SUM('3c.m.'!E370)</f>
        <v>5000</v>
      </c>
      <c r="D19" s="858">
        <f t="shared" si="0"/>
        <v>5000</v>
      </c>
      <c r="E19" s="858"/>
      <c r="F19" s="872">
        <v>5000</v>
      </c>
      <c r="G19" s="873"/>
      <c r="H19" s="873"/>
      <c r="I19" s="873"/>
      <c r="J19" s="873"/>
      <c r="K19" s="873"/>
      <c r="L19" s="873"/>
      <c r="M19" s="862"/>
    </row>
    <row r="20" spans="1:13" ht="18" customHeight="1">
      <c r="A20" s="868">
        <v>3307</v>
      </c>
      <c r="B20" s="869" t="s">
        <v>646</v>
      </c>
      <c r="C20" s="870">
        <f>SUM('3c.m.'!E379)</f>
        <v>8000</v>
      </c>
      <c r="D20" s="858">
        <f t="shared" si="0"/>
        <v>8000</v>
      </c>
      <c r="E20" s="858"/>
      <c r="F20" s="872">
        <v>8000</v>
      </c>
      <c r="G20" s="873"/>
      <c r="H20" s="873"/>
      <c r="I20" s="873"/>
      <c r="J20" s="873"/>
      <c r="K20" s="873"/>
      <c r="L20" s="873"/>
      <c r="M20" s="862"/>
    </row>
    <row r="21" spans="1:13" ht="18" customHeight="1">
      <c r="A21" s="868">
        <v>3310</v>
      </c>
      <c r="B21" s="869" t="s">
        <v>255</v>
      </c>
      <c r="C21" s="870">
        <f>SUM('3c.m.'!E404)</f>
        <v>4500</v>
      </c>
      <c r="D21" s="858">
        <f t="shared" si="0"/>
        <v>4500</v>
      </c>
      <c r="E21" s="858"/>
      <c r="F21" s="872">
        <v>4500</v>
      </c>
      <c r="G21" s="873"/>
      <c r="H21" s="873"/>
      <c r="I21" s="873"/>
      <c r="J21" s="873"/>
      <c r="K21" s="873"/>
      <c r="L21" s="873"/>
      <c r="M21" s="862"/>
    </row>
    <row r="22" spans="1:13" ht="18" customHeight="1">
      <c r="A22" s="868">
        <v>3312</v>
      </c>
      <c r="B22" s="914" t="s">
        <v>1161</v>
      </c>
      <c r="C22" s="870">
        <f>SUM('3c.m.'!E420)</f>
        <v>28158</v>
      </c>
      <c r="D22" s="858">
        <f t="shared" si="0"/>
        <v>28158</v>
      </c>
      <c r="E22" s="858"/>
      <c r="F22" s="872">
        <v>28158</v>
      </c>
      <c r="G22" s="873"/>
      <c r="H22" s="873"/>
      <c r="I22" s="873"/>
      <c r="J22" s="873"/>
      <c r="K22" s="873"/>
      <c r="L22" s="873"/>
      <c r="M22" s="862"/>
    </row>
    <row r="23" spans="1:13" ht="18" customHeight="1">
      <c r="A23" s="868">
        <v>3313</v>
      </c>
      <c r="B23" s="946" t="s">
        <v>921</v>
      </c>
      <c r="C23" s="870">
        <f>SUM('3c.m.'!E428)</f>
        <v>7000</v>
      </c>
      <c r="D23" s="858">
        <f t="shared" si="0"/>
        <v>7000</v>
      </c>
      <c r="E23" s="858">
        <v>7000</v>
      </c>
      <c r="F23" s="872"/>
      <c r="G23" s="873"/>
      <c r="H23" s="873"/>
      <c r="I23" s="873"/>
      <c r="J23" s="873"/>
      <c r="K23" s="873"/>
      <c r="L23" s="873"/>
      <c r="M23" s="862"/>
    </row>
    <row r="24" spans="1:13" ht="18" customHeight="1">
      <c r="A24" s="868">
        <v>3315</v>
      </c>
      <c r="B24" s="946" t="s">
        <v>922</v>
      </c>
      <c r="C24" s="870">
        <f>SUM('3c.m.'!E436)</f>
        <v>7000</v>
      </c>
      <c r="D24" s="858">
        <f t="shared" si="0"/>
        <v>7000</v>
      </c>
      <c r="E24" s="858">
        <v>7000</v>
      </c>
      <c r="F24" s="872"/>
      <c r="G24" s="873"/>
      <c r="H24" s="873"/>
      <c r="I24" s="873"/>
      <c r="J24" s="873"/>
      <c r="K24" s="873"/>
      <c r="L24" s="873"/>
      <c r="M24" s="862"/>
    </row>
    <row r="25" spans="1:13" ht="18" customHeight="1">
      <c r="A25" s="868">
        <v>3316</v>
      </c>
      <c r="B25" s="946" t="s">
        <v>923</v>
      </c>
      <c r="C25" s="870">
        <f>SUM('3c.m.'!E444)</f>
        <v>2000</v>
      </c>
      <c r="D25" s="858">
        <f t="shared" si="0"/>
        <v>2000</v>
      </c>
      <c r="E25" s="858">
        <v>2000</v>
      </c>
      <c r="F25" s="872"/>
      <c r="G25" s="873"/>
      <c r="H25" s="873"/>
      <c r="I25" s="873"/>
      <c r="J25" s="873"/>
      <c r="K25" s="873"/>
      <c r="L25" s="873"/>
      <c r="M25" s="862"/>
    </row>
    <row r="26" spans="1:13" ht="18" customHeight="1">
      <c r="A26" s="868">
        <v>3317</v>
      </c>
      <c r="B26" s="945" t="s">
        <v>924</v>
      </c>
      <c r="C26" s="870">
        <f>SUM('3c.m.'!E452)</f>
        <v>50000</v>
      </c>
      <c r="D26" s="858">
        <f t="shared" si="0"/>
        <v>50000</v>
      </c>
      <c r="E26" s="858">
        <v>50000</v>
      </c>
      <c r="F26" s="872"/>
      <c r="G26" s="873"/>
      <c r="H26" s="873"/>
      <c r="I26" s="873"/>
      <c r="J26" s="873"/>
      <c r="K26" s="873"/>
      <c r="L26" s="873"/>
      <c r="M26" s="862"/>
    </row>
    <row r="27" spans="1:13" ht="18" customHeight="1">
      <c r="A27" s="868">
        <v>3322</v>
      </c>
      <c r="B27" s="869" t="s">
        <v>16</v>
      </c>
      <c r="C27" s="870">
        <f>SUM('3c.m.'!E487)</f>
        <v>9500</v>
      </c>
      <c r="D27" s="858">
        <f t="shared" si="0"/>
        <v>9500</v>
      </c>
      <c r="E27" s="858"/>
      <c r="F27" s="872">
        <v>9500</v>
      </c>
      <c r="G27" s="873"/>
      <c r="H27" s="873"/>
      <c r="I27" s="873"/>
      <c r="J27" s="873"/>
      <c r="K27" s="873"/>
      <c r="L27" s="873"/>
      <c r="M27" s="862"/>
    </row>
    <row r="28" spans="1:13" ht="18" customHeight="1">
      <c r="A28" s="868">
        <v>3350</v>
      </c>
      <c r="B28" s="914" t="s">
        <v>213</v>
      </c>
      <c r="C28" s="870">
        <f>SUM('3c.m.'!E584)</f>
        <v>1427</v>
      </c>
      <c r="D28" s="858">
        <f t="shared" si="0"/>
        <v>1427</v>
      </c>
      <c r="E28" s="858"/>
      <c r="F28" s="872">
        <v>1427</v>
      </c>
      <c r="G28" s="873"/>
      <c r="H28" s="873"/>
      <c r="I28" s="873"/>
      <c r="J28" s="873"/>
      <c r="K28" s="873"/>
      <c r="L28" s="873"/>
      <c r="M28" s="862"/>
    </row>
    <row r="29" spans="1:13" ht="18" customHeight="1">
      <c r="A29" s="868">
        <v>3351</v>
      </c>
      <c r="B29" s="914" t="s">
        <v>1065</v>
      </c>
      <c r="C29" s="870">
        <f>SUM('3c.m.'!E592)</f>
        <v>19466</v>
      </c>
      <c r="D29" s="858">
        <f t="shared" si="0"/>
        <v>19466</v>
      </c>
      <c r="E29" s="858"/>
      <c r="F29" s="872">
        <v>19466</v>
      </c>
      <c r="G29" s="873"/>
      <c r="H29" s="873"/>
      <c r="I29" s="873"/>
      <c r="J29" s="873"/>
      <c r="K29" s="873"/>
      <c r="L29" s="873"/>
      <c r="M29" s="862"/>
    </row>
    <row r="30" spans="1:13" ht="18" customHeight="1">
      <c r="A30" s="868">
        <v>3352</v>
      </c>
      <c r="B30" s="869" t="s">
        <v>1162</v>
      </c>
      <c r="C30" s="870">
        <f>SUM('3c.m.'!E601)</f>
        <v>8329</v>
      </c>
      <c r="D30" s="858">
        <f t="shared" si="0"/>
        <v>8329</v>
      </c>
      <c r="E30" s="858"/>
      <c r="F30" s="872">
        <v>8329</v>
      </c>
      <c r="G30" s="873"/>
      <c r="H30" s="873"/>
      <c r="I30" s="873"/>
      <c r="J30" s="873"/>
      <c r="K30" s="873"/>
      <c r="L30" s="873"/>
      <c r="M30" s="862"/>
    </row>
    <row r="31" spans="1:13" ht="18" customHeight="1">
      <c r="A31" s="868">
        <v>3355</v>
      </c>
      <c r="B31" s="869" t="s">
        <v>647</v>
      </c>
      <c r="C31" s="870">
        <f>SUM('3c.m.'!E617)</f>
        <v>11597</v>
      </c>
      <c r="D31" s="858">
        <f t="shared" si="0"/>
        <v>11597</v>
      </c>
      <c r="E31" s="858"/>
      <c r="F31" s="872">
        <v>11597</v>
      </c>
      <c r="G31" s="873"/>
      <c r="H31" s="873"/>
      <c r="I31" s="873"/>
      <c r="J31" s="873"/>
      <c r="K31" s="873"/>
      <c r="L31" s="873"/>
      <c r="M31" s="862"/>
    </row>
    <row r="32" spans="1:13" ht="18" customHeight="1">
      <c r="A32" s="868">
        <v>3356</v>
      </c>
      <c r="B32" s="869" t="s">
        <v>648</v>
      </c>
      <c r="C32" s="870">
        <f>SUM('3c.m.'!E625)</f>
        <v>54042</v>
      </c>
      <c r="D32" s="858">
        <f t="shared" si="0"/>
        <v>54042</v>
      </c>
      <c r="E32" s="858"/>
      <c r="F32" s="872">
        <v>54042</v>
      </c>
      <c r="G32" s="873"/>
      <c r="H32" s="873"/>
      <c r="I32" s="873"/>
      <c r="J32" s="873"/>
      <c r="K32" s="873"/>
      <c r="L32" s="873"/>
      <c r="M32" s="862"/>
    </row>
    <row r="33" spans="1:13" ht="18" customHeight="1">
      <c r="A33" s="868">
        <v>3360</v>
      </c>
      <c r="B33" s="914" t="s">
        <v>359</v>
      </c>
      <c r="C33" s="870">
        <f>SUM('3c.m.'!E649)</f>
        <v>3000</v>
      </c>
      <c r="D33" s="858">
        <f t="shared" si="0"/>
        <v>3000</v>
      </c>
      <c r="E33" s="858"/>
      <c r="F33" s="872">
        <v>3000</v>
      </c>
      <c r="G33" s="873"/>
      <c r="H33" s="873"/>
      <c r="I33" s="873"/>
      <c r="J33" s="873"/>
      <c r="K33" s="873"/>
      <c r="L33" s="873"/>
      <c r="M33" s="862"/>
    </row>
    <row r="34" spans="1:13" ht="18" customHeight="1">
      <c r="A34" s="868">
        <v>3361</v>
      </c>
      <c r="B34" s="914" t="s">
        <v>360</v>
      </c>
      <c r="C34" s="870">
        <f>SUM('3c.m.'!E657)</f>
        <v>1500</v>
      </c>
      <c r="D34" s="858">
        <f t="shared" si="0"/>
        <v>1500</v>
      </c>
      <c r="E34" s="858"/>
      <c r="F34" s="872">
        <v>1500</v>
      </c>
      <c r="G34" s="873"/>
      <c r="H34" s="873"/>
      <c r="I34" s="873"/>
      <c r="J34" s="873"/>
      <c r="K34" s="873"/>
      <c r="L34" s="873"/>
      <c r="M34" s="862"/>
    </row>
    <row r="35" spans="1:13" ht="18" customHeight="1">
      <c r="A35" s="868">
        <v>3416</v>
      </c>
      <c r="B35" s="914" t="s">
        <v>62</v>
      </c>
      <c r="C35" s="870">
        <f>SUM('3c.m.'!E715)</f>
        <v>20000</v>
      </c>
      <c r="D35" s="858">
        <f t="shared" si="0"/>
        <v>20000</v>
      </c>
      <c r="E35" s="858">
        <v>20000</v>
      </c>
      <c r="F35" s="872"/>
      <c r="G35" s="873"/>
      <c r="H35" s="873"/>
      <c r="I35" s="873"/>
      <c r="J35" s="873"/>
      <c r="K35" s="873"/>
      <c r="L35" s="873"/>
      <c r="M35" s="862"/>
    </row>
    <row r="36" spans="1:13" ht="18" customHeight="1">
      <c r="A36" s="868">
        <v>3421</v>
      </c>
      <c r="B36" s="914" t="s">
        <v>324</v>
      </c>
      <c r="C36" s="870">
        <f>SUM('3c.m.'!E724)</f>
        <v>3000</v>
      </c>
      <c r="D36" s="858">
        <f t="shared" si="0"/>
        <v>3000</v>
      </c>
      <c r="E36" s="858">
        <v>3000</v>
      </c>
      <c r="F36" s="872"/>
      <c r="G36" s="873"/>
      <c r="H36" s="873"/>
      <c r="I36" s="873"/>
      <c r="J36" s="873"/>
      <c r="K36" s="873"/>
      <c r="L36" s="873"/>
      <c r="M36" s="862"/>
    </row>
    <row r="37" spans="1:13" ht="18" customHeight="1">
      <c r="A37" s="868">
        <v>3422</v>
      </c>
      <c r="B37" s="869" t="s">
        <v>21</v>
      </c>
      <c r="C37" s="870">
        <f>SUM('3c.m.'!E732)</f>
        <v>36633</v>
      </c>
      <c r="D37" s="858">
        <f t="shared" si="0"/>
        <v>36633</v>
      </c>
      <c r="E37" s="858"/>
      <c r="F37" s="872">
        <v>36633</v>
      </c>
      <c r="G37" s="873"/>
      <c r="H37" s="873"/>
      <c r="I37" s="873"/>
      <c r="J37" s="873"/>
      <c r="K37" s="873"/>
      <c r="L37" s="873"/>
      <c r="M37" s="862"/>
    </row>
    <row r="38" spans="1:13" ht="18" customHeight="1">
      <c r="A38" s="868">
        <v>3423</v>
      </c>
      <c r="B38" s="869" t="s">
        <v>20</v>
      </c>
      <c r="C38" s="870">
        <f>SUM('3c.m.'!E740)</f>
        <v>11664</v>
      </c>
      <c r="D38" s="858">
        <f t="shared" si="0"/>
        <v>11664</v>
      </c>
      <c r="E38" s="858"/>
      <c r="F38" s="872">
        <v>11664</v>
      </c>
      <c r="G38" s="873"/>
      <c r="H38" s="873"/>
      <c r="I38" s="873"/>
      <c r="J38" s="873"/>
      <c r="K38" s="873"/>
      <c r="L38" s="873"/>
      <c r="M38" s="862"/>
    </row>
    <row r="39" spans="1:13" ht="18" customHeight="1">
      <c r="A39" s="868">
        <v>3424</v>
      </c>
      <c r="B39" s="875" t="s">
        <v>218</v>
      </c>
      <c r="C39" s="857">
        <f>SUM('3c.m.'!E748)</f>
        <v>9322</v>
      </c>
      <c r="D39" s="858">
        <f t="shared" si="0"/>
        <v>9322</v>
      </c>
      <c r="E39" s="858">
        <v>3622</v>
      </c>
      <c r="F39" s="872">
        <v>5700</v>
      </c>
      <c r="G39" s="873"/>
      <c r="H39" s="873"/>
      <c r="I39" s="873"/>
      <c r="J39" s="873"/>
      <c r="K39" s="873"/>
      <c r="L39" s="873"/>
      <c r="M39" s="862"/>
    </row>
    <row r="40" spans="1:13" ht="18" customHeight="1">
      <c r="A40" s="868">
        <v>3425</v>
      </c>
      <c r="B40" s="875" t="s">
        <v>1091</v>
      </c>
      <c r="C40" s="857">
        <f>SUM('3c.m.'!E756)</f>
        <v>9426</v>
      </c>
      <c r="D40" s="858">
        <f t="shared" si="0"/>
        <v>9426</v>
      </c>
      <c r="E40" s="858"/>
      <c r="F40" s="859">
        <v>9426</v>
      </c>
      <c r="G40" s="860"/>
      <c r="H40" s="860"/>
      <c r="I40" s="860"/>
      <c r="J40" s="860"/>
      <c r="K40" s="860"/>
      <c r="L40" s="860"/>
      <c r="M40" s="862"/>
    </row>
    <row r="41" spans="1:13" ht="18" customHeight="1">
      <c r="A41" s="868">
        <v>3426</v>
      </c>
      <c r="B41" s="869" t="s">
        <v>303</v>
      </c>
      <c r="C41" s="870">
        <f>SUM('3c.m.'!E764)</f>
        <v>60522</v>
      </c>
      <c r="D41" s="858">
        <f t="shared" si="0"/>
        <v>60522</v>
      </c>
      <c r="E41" s="858"/>
      <c r="F41" s="859">
        <v>60522</v>
      </c>
      <c r="G41" s="860"/>
      <c r="H41" s="860"/>
      <c r="I41" s="860"/>
      <c r="J41" s="860"/>
      <c r="K41" s="860"/>
      <c r="L41" s="860"/>
      <c r="M41" s="862"/>
    </row>
    <row r="42" spans="1:13" ht="18" customHeight="1">
      <c r="A42" s="868">
        <v>3921</v>
      </c>
      <c r="B42" s="875" t="s">
        <v>649</v>
      </c>
      <c r="C42" s="857">
        <f>SUM('3d.m.'!E12)</f>
        <v>6000</v>
      </c>
      <c r="D42" s="858">
        <f t="shared" si="0"/>
        <v>6000</v>
      </c>
      <c r="E42" s="858"/>
      <c r="F42" s="859">
        <v>6000</v>
      </c>
      <c r="G42" s="860"/>
      <c r="H42" s="860"/>
      <c r="I42" s="860"/>
      <c r="J42" s="860"/>
      <c r="K42" s="860"/>
      <c r="L42" s="860"/>
      <c r="M42" s="862"/>
    </row>
    <row r="43" spans="1:13" ht="18" customHeight="1">
      <c r="A43" s="868">
        <v>3922</v>
      </c>
      <c r="B43" s="875" t="s">
        <v>650</v>
      </c>
      <c r="C43" s="857">
        <f>SUM('3d.m.'!E13)</f>
        <v>5000</v>
      </c>
      <c r="D43" s="858">
        <f t="shared" si="0"/>
        <v>5000</v>
      </c>
      <c r="E43" s="858"/>
      <c r="F43" s="859">
        <v>5000</v>
      </c>
      <c r="G43" s="860"/>
      <c r="H43" s="860"/>
      <c r="I43" s="860"/>
      <c r="J43" s="860"/>
      <c r="K43" s="860"/>
      <c r="L43" s="860"/>
      <c r="M43" s="862"/>
    </row>
    <row r="44" spans="1:13" ht="18" customHeight="1">
      <c r="A44" s="868">
        <v>3924</v>
      </c>
      <c r="B44" s="927" t="s">
        <v>327</v>
      </c>
      <c r="C44" s="857">
        <f>SUM('3d.m.'!E14)</f>
        <v>3000</v>
      </c>
      <c r="D44" s="858">
        <f t="shared" si="0"/>
        <v>3000</v>
      </c>
      <c r="E44" s="858">
        <v>3000</v>
      </c>
      <c r="F44" s="859"/>
      <c r="G44" s="860"/>
      <c r="H44" s="860"/>
      <c r="I44" s="860"/>
      <c r="J44" s="860"/>
      <c r="K44" s="860"/>
      <c r="L44" s="860"/>
      <c r="M44" s="862"/>
    </row>
    <row r="45" spans="1:13" ht="18" customHeight="1">
      <c r="A45" s="868">
        <v>3932</v>
      </c>
      <c r="B45" s="927" t="s">
        <v>80</v>
      </c>
      <c r="C45" s="857">
        <f>SUM('3d.m.'!E25)</f>
        <v>12500</v>
      </c>
      <c r="D45" s="858">
        <f t="shared" si="0"/>
        <v>12500</v>
      </c>
      <c r="E45" s="858">
        <v>12500</v>
      </c>
      <c r="F45" s="859"/>
      <c r="G45" s="860"/>
      <c r="H45" s="860"/>
      <c r="I45" s="860"/>
      <c r="J45" s="860"/>
      <c r="K45" s="860"/>
      <c r="L45" s="860"/>
      <c r="M45" s="862"/>
    </row>
    <row r="46" spans="1:13" ht="18" customHeight="1">
      <c r="A46" s="868">
        <v>3941</v>
      </c>
      <c r="B46" s="875" t="s">
        <v>651</v>
      </c>
      <c r="C46" s="857">
        <f>SUM('3d.m.'!E28)</f>
        <v>220707</v>
      </c>
      <c r="D46" s="858">
        <f t="shared" si="0"/>
        <v>220707</v>
      </c>
      <c r="E46" s="858"/>
      <c r="F46" s="859">
        <v>220707</v>
      </c>
      <c r="G46" s="860"/>
      <c r="H46" s="860"/>
      <c r="I46" s="860"/>
      <c r="J46" s="860"/>
      <c r="K46" s="860"/>
      <c r="L46" s="860"/>
      <c r="M46" s="862"/>
    </row>
    <row r="47" spans="1:13" ht="18" customHeight="1">
      <c r="A47" s="868">
        <v>3942</v>
      </c>
      <c r="B47" s="875" t="s">
        <v>652</v>
      </c>
      <c r="C47" s="857">
        <v>137000</v>
      </c>
      <c r="D47" s="858">
        <f t="shared" si="0"/>
        <v>137000</v>
      </c>
      <c r="E47" s="858"/>
      <c r="F47" s="859">
        <v>137000</v>
      </c>
      <c r="G47" s="860"/>
      <c r="H47" s="860"/>
      <c r="I47" s="860"/>
      <c r="J47" s="860"/>
      <c r="K47" s="860"/>
      <c r="L47" s="860"/>
      <c r="M47" s="862"/>
    </row>
    <row r="48" spans="1:13" ht="18" customHeight="1">
      <c r="A48" s="855">
        <v>3929</v>
      </c>
      <c r="B48" s="856" t="s">
        <v>205</v>
      </c>
      <c r="C48" s="857">
        <f>SUM('3d.m.'!E21)</f>
        <v>22105</v>
      </c>
      <c r="D48" s="858">
        <f t="shared" si="0"/>
        <v>22105</v>
      </c>
      <c r="E48" s="858"/>
      <c r="F48" s="859">
        <v>22105</v>
      </c>
      <c r="G48" s="860"/>
      <c r="H48" s="860"/>
      <c r="I48" s="860"/>
      <c r="J48" s="860"/>
      <c r="K48" s="860"/>
      <c r="L48" s="860"/>
      <c r="M48" s="862"/>
    </row>
    <row r="49" spans="1:13" ht="18" customHeight="1">
      <c r="A49" s="855">
        <v>3943</v>
      </c>
      <c r="B49" s="860" t="s">
        <v>751</v>
      </c>
      <c r="C49" s="857">
        <f>SUM('3d.m.'!D29)</f>
        <v>2000</v>
      </c>
      <c r="D49" s="858">
        <f t="shared" si="0"/>
        <v>2000</v>
      </c>
      <c r="E49" s="858"/>
      <c r="F49" s="859">
        <v>2000</v>
      </c>
      <c r="G49" s="860"/>
      <c r="H49" s="860"/>
      <c r="I49" s="860"/>
      <c r="J49" s="860"/>
      <c r="K49" s="860"/>
      <c r="L49" s="860"/>
      <c r="M49" s="862"/>
    </row>
    <row r="50" spans="1:13" ht="18" customHeight="1">
      <c r="A50" s="855">
        <v>3962</v>
      </c>
      <c r="B50" s="856" t="s">
        <v>653</v>
      </c>
      <c r="C50" s="857">
        <f>SUM('3d.m.'!E36)</f>
        <v>50000</v>
      </c>
      <c r="D50" s="858">
        <f t="shared" si="0"/>
        <v>50000</v>
      </c>
      <c r="E50" s="858">
        <v>50000</v>
      </c>
      <c r="F50" s="859"/>
      <c r="G50" s="860"/>
      <c r="H50" s="860"/>
      <c r="I50" s="860"/>
      <c r="J50" s="860"/>
      <c r="K50" s="860"/>
      <c r="L50" s="860"/>
      <c r="M50" s="862"/>
    </row>
    <row r="51" spans="1:13" ht="18" customHeight="1">
      <c r="A51" s="855">
        <v>4034</v>
      </c>
      <c r="B51" s="860" t="s">
        <v>1027</v>
      </c>
      <c r="C51" s="857">
        <f>SUM('4.mell.'!E17)</f>
        <v>540</v>
      </c>
      <c r="D51" s="858">
        <f t="shared" si="0"/>
        <v>540</v>
      </c>
      <c r="E51" s="858"/>
      <c r="F51" s="859">
        <v>540</v>
      </c>
      <c r="G51" s="860"/>
      <c r="H51" s="860"/>
      <c r="I51" s="860"/>
      <c r="J51" s="860"/>
      <c r="K51" s="860"/>
      <c r="L51" s="860"/>
      <c r="M51" s="862"/>
    </row>
    <row r="52" spans="1:13" ht="18" customHeight="1">
      <c r="A52" s="855">
        <v>4132</v>
      </c>
      <c r="B52" s="856" t="s">
        <v>654</v>
      </c>
      <c r="C52" s="857">
        <f>SUM('4.mell.'!E49)</f>
        <v>45118</v>
      </c>
      <c r="D52" s="858">
        <f t="shared" si="0"/>
        <v>45118</v>
      </c>
      <c r="E52" s="858">
        <v>15118</v>
      </c>
      <c r="F52" s="859">
        <v>30000</v>
      </c>
      <c r="G52" s="860"/>
      <c r="H52" s="860"/>
      <c r="I52" s="860"/>
      <c r="J52" s="860"/>
      <c r="K52" s="860"/>
      <c r="L52" s="860"/>
      <c r="M52" s="862"/>
    </row>
    <row r="53" spans="1:13" ht="18" customHeight="1">
      <c r="A53" s="855">
        <v>3928</v>
      </c>
      <c r="B53" s="856" t="s">
        <v>33</v>
      </c>
      <c r="C53" s="857">
        <f>SUM('3d.m.'!E16)</f>
        <v>310676</v>
      </c>
      <c r="D53" s="858">
        <f t="shared" si="0"/>
        <v>310676</v>
      </c>
      <c r="E53" s="858">
        <v>160000</v>
      </c>
      <c r="F53" s="859">
        <v>150676</v>
      </c>
      <c r="G53" s="860"/>
      <c r="H53" s="860"/>
      <c r="I53" s="860"/>
      <c r="J53" s="860"/>
      <c r="K53" s="860"/>
      <c r="L53" s="860"/>
      <c r="M53" s="861"/>
    </row>
    <row r="54" spans="1:13" ht="18" customHeight="1">
      <c r="A54" s="855">
        <v>3972</v>
      </c>
      <c r="B54" s="860" t="s">
        <v>753</v>
      </c>
      <c r="C54" s="857">
        <f>SUM('3d.m.'!E37)</f>
        <v>18500</v>
      </c>
      <c r="D54" s="858">
        <f t="shared" si="0"/>
        <v>18500</v>
      </c>
      <c r="E54" s="858">
        <v>18500</v>
      </c>
      <c r="F54" s="859"/>
      <c r="G54" s="860"/>
      <c r="H54" s="860"/>
      <c r="I54" s="860"/>
      <c r="J54" s="860"/>
      <c r="K54" s="860"/>
      <c r="L54" s="860"/>
      <c r="M54" s="861"/>
    </row>
    <row r="55" spans="1:13" ht="18" customHeight="1">
      <c r="A55" s="855">
        <v>3988</v>
      </c>
      <c r="B55" s="924" t="s">
        <v>1166</v>
      </c>
      <c r="C55" s="857">
        <f>SUM('3d.m.'!E40)</f>
        <v>800</v>
      </c>
      <c r="D55" s="858">
        <f t="shared" si="0"/>
        <v>800</v>
      </c>
      <c r="E55" s="858">
        <v>800</v>
      </c>
      <c r="F55" s="859"/>
      <c r="G55" s="860"/>
      <c r="H55" s="860"/>
      <c r="I55" s="860"/>
      <c r="J55" s="860"/>
      <c r="K55" s="860"/>
      <c r="L55" s="860"/>
      <c r="M55" s="861"/>
    </row>
    <row r="56" spans="1:13" ht="18" customHeight="1">
      <c r="A56" s="855">
        <v>3989</v>
      </c>
      <c r="B56" s="924" t="s">
        <v>299</v>
      </c>
      <c r="C56" s="857">
        <f>SUM('3d.m.'!E41)</f>
        <v>6000</v>
      </c>
      <c r="D56" s="858">
        <f t="shared" si="0"/>
        <v>6000</v>
      </c>
      <c r="E56" s="858">
        <v>6000</v>
      </c>
      <c r="F56" s="859"/>
      <c r="G56" s="860"/>
      <c r="H56" s="860"/>
      <c r="I56" s="860"/>
      <c r="J56" s="860"/>
      <c r="K56" s="860"/>
      <c r="L56" s="860"/>
      <c r="M56" s="861"/>
    </row>
    <row r="57" spans="1:13" ht="18" customHeight="1">
      <c r="A57" s="855">
        <v>3990</v>
      </c>
      <c r="B57" s="925" t="s">
        <v>233</v>
      </c>
      <c r="C57" s="857">
        <f>SUM('3d.m.'!E42)</f>
        <v>1000</v>
      </c>
      <c r="D57" s="858">
        <f t="shared" si="0"/>
        <v>1000</v>
      </c>
      <c r="E57" s="858">
        <v>1000</v>
      </c>
      <c r="F57" s="859"/>
      <c r="G57" s="860"/>
      <c r="H57" s="860"/>
      <c r="I57" s="860"/>
      <c r="J57" s="860"/>
      <c r="K57" s="860"/>
      <c r="L57" s="860"/>
      <c r="M57" s="861"/>
    </row>
    <row r="58" spans="1:13" ht="18" customHeight="1">
      <c r="A58" s="855">
        <v>3991</v>
      </c>
      <c r="B58" s="925" t="s">
        <v>290</v>
      </c>
      <c r="C58" s="857">
        <f>SUM('3d.m.'!E43)</f>
        <v>4820</v>
      </c>
      <c r="D58" s="858">
        <f t="shared" si="0"/>
        <v>4820</v>
      </c>
      <c r="E58" s="858">
        <v>4820</v>
      </c>
      <c r="F58" s="859"/>
      <c r="G58" s="860"/>
      <c r="H58" s="860"/>
      <c r="I58" s="860"/>
      <c r="J58" s="860"/>
      <c r="K58" s="860"/>
      <c r="L58" s="860"/>
      <c r="M58" s="861"/>
    </row>
    <row r="59" spans="1:13" ht="18" customHeight="1">
      <c r="A59" s="926">
        <v>3992</v>
      </c>
      <c r="B59" s="925" t="s">
        <v>234</v>
      </c>
      <c r="C59" s="857">
        <f>SUM('3d.m.'!E44)</f>
        <v>1400</v>
      </c>
      <c r="D59" s="858">
        <f t="shared" si="0"/>
        <v>1400</v>
      </c>
      <c r="E59" s="858">
        <v>1400</v>
      </c>
      <c r="F59" s="859"/>
      <c r="G59" s="860"/>
      <c r="H59" s="860"/>
      <c r="I59" s="860"/>
      <c r="J59" s="860"/>
      <c r="K59" s="860"/>
      <c r="L59" s="860"/>
      <c r="M59" s="861"/>
    </row>
    <row r="60" spans="1:13" ht="18" customHeight="1">
      <c r="A60" s="855">
        <v>3993</v>
      </c>
      <c r="B60" s="925" t="s">
        <v>235</v>
      </c>
      <c r="C60" s="857">
        <f>SUM('3d.m.'!E45)</f>
        <v>900</v>
      </c>
      <c r="D60" s="858">
        <f t="shared" si="0"/>
        <v>900</v>
      </c>
      <c r="E60" s="858">
        <v>900</v>
      </c>
      <c r="F60" s="859"/>
      <c r="G60" s="860"/>
      <c r="H60" s="860"/>
      <c r="I60" s="860"/>
      <c r="J60" s="860"/>
      <c r="K60" s="860"/>
      <c r="L60" s="860"/>
      <c r="M60" s="861"/>
    </row>
    <row r="61" spans="1:13" ht="18" customHeight="1">
      <c r="A61" s="855">
        <v>3994</v>
      </c>
      <c r="B61" s="925" t="s">
        <v>1176</v>
      </c>
      <c r="C61" s="857">
        <f>SUM('3d.m.'!E46)</f>
        <v>900</v>
      </c>
      <c r="D61" s="858">
        <f t="shared" si="0"/>
        <v>900</v>
      </c>
      <c r="E61" s="858">
        <v>900</v>
      </c>
      <c r="F61" s="859"/>
      <c r="G61" s="860"/>
      <c r="H61" s="860"/>
      <c r="I61" s="860"/>
      <c r="J61" s="860"/>
      <c r="K61" s="860"/>
      <c r="L61" s="860"/>
      <c r="M61" s="861"/>
    </row>
    <row r="62" spans="1:13" ht="18" customHeight="1">
      <c r="A62" s="855">
        <v>3995</v>
      </c>
      <c r="B62" s="925" t="s">
        <v>1177</v>
      </c>
      <c r="C62" s="857">
        <f>SUM('3d.m.'!E47)</f>
        <v>900</v>
      </c>
      <c r="D62" s="858">
        <f t="shared" si="0"/>
        <v>900</v>
      </c>
      <c r="E62" s="858">
        <v>900</v>
      </c>
      <c r="F62" s="859"/>
      <c r="G62" s="860"/>
      <c r="H62" s="860"/>
      <c r="I62" s="860"/>
      <c r="J62" s="860"/>
      <c r="K62" s="860"/>
      <c r="L62" s="860"/>
      <c r="M62" s="861"/>
    </row>
    <row r="63" spans="1:13" ht="18" customHeight="1">
      <c r="A63" s="855">
        <v>3997</v>
      </c>
      <c r="B63" s="925" t="s">
        <v>1178</v>
      </c>
      <c r="C63" s="857">
        <f>SUM('3d.m.'!E48)</f>
        <v>900</v>
      </c>
      <c r="D63" s="858">
        <f t="shared" si="0"/>
        <v>900</v>
      </c>
      <c r="E63" s="858">
        <v>900</v>
      </c>
      <c r="F63" s="859"/>
      <c r="G63" s="860"/>
      <c r="H63" s="860"/>
      <c r="I63" s="860"/>
      <c r="J63" s="860"/>
      <c r="K63" s="860"/>
      <c r="L63" s="860"/>
      <c r="M63" s="861"/>
    </row>
    <row r="64" spans="1:13" ht="18" customHeight="1">
      <c r="A64" s="855">
        <v>3998</v>
      </c>
      <c r="B64" s="925" t="s">
        <v>1179</v>
      </c>
      <c r="C64" s="857">
        <f>SUM('3d.m.'!E49)</f>
        <v>900</v>
      </c>
      <c r="D64" s="858">
        <f t="shared" si="0"/>
        <v>900</v>
      </c>
      <c r="E64" s="858">
        <v>900</v>
      </c>
      <c r="F64" s="859"/>
      <c r="G64" s="860"/>
      <c r="H64" s="860"/>
      <c r="I64" s="860"/>
      <c r="J64" s="860"/>
      <c r="K64" s="860"/>
      <c r="L64" s="860"/>
      <c r="M64" s="861"/>
    </row>
    <row r="65" spans="1:13" ht="18" customHeight="1">
      <c r="A65" s="855">
        <v>3999</v>
      </c>
      <c r="B65" s="925" t="s">
        <v>1180</v>
      </c>
      <c r="C65" s="857">
        <f>SUM('3d.m.'!E50)</f>
        <v>1000</v>
      </c>
      <c r="D65" s="858">
        <f t="shared" si="0"/>
        <v>1000</v>
      </c>
      <c r="E65" s="858">
        <v>1000</v>
      </c>
      <c r="F65" s="859"/>
      <c r="G65" s="860"/>
      <c r="H65" s="860"/>
      <c r="I65" s="860"/>
      <c r="J65" s="860"/>
      <c r="K65" s="860"/>
      <c r="L65" s="860"/>
      <c r="M65" s="861"/>
    </row>
    <row r="66" spans="1:13" ht="18" customHeight="1">
      <c r="A66" s="855">
        <v>5022</v>
      </c>
      <c r="B66" s="1028" t="s">
        <v>1060</v>
      </c>
      <c r="C66" s="857">
        <f>SUM('5.mell. '!E16)</f>
        <v>325203</v>
      </c>
      <c r="D66" s="858">
        <f t="shared" si="0"/>
        <v>325203</v>
      </c>
      <c r="E66" s="858">
        <v>88228</v>
      </c>
      <c r="F66" s="859"/>
      <c r="G66" s="860"/>
      <c r="H66" s="860">
        <v>236975</v>
      </c>
      <c r="I66" s="860"/>
      <c r="J66" s="860"/>
      <c r="K66" s="860"/>
      <c r="L66" s="860"/>
      <c r="M66" s="861"/>
    </row>
    <row r="67" spans="1:13" ht="18" customHeight="1">
      <c r="A67" s="855">
        <v>5031</v>
      </c>
      <c r="B67" s="860" t="s">
        <v>739</v>
      </c>
      <c r="C67" s="857">
        <f>SUM('5.mell. '!E23)</f>
        <v>1700</v>
      </c>
      <c r="D67" s="858">
        <f t="shared" si="0"/>
        <v>1700</v>
      </c>
      <c r="E67" s="858"/>
      <c r="F67" s="859">
        <v>1700</v>
      </c>
      <c r="G67" s="860"/>
      <c r="H67" s="860"/>
      <c r="I67" s="860"/>
      <c r="J67" s="860"/>
      <c r="K67" s="860"/>
      <c r="L67" s="860"/>
      <c r="M67" s="861"/>
    </row>
    <row r="68" spans="1:13" ht="18" customHeight="1">
      <c r="A68" s="954">
        <v>5034</v>
      </c>
      <c r="B68" s="860" t="s">
        <v>265</v>
      </c>
      <c r="C68" s="857">
        <f>SUM('5.mell. '!E25)</f>
        <v>42463</v>
      </c>
      <c r="D68" s="858">
        <f t="shared" si="0"/>
        <v>42463</v>
      </c>
      <c r="E68" s="858"/>
      <c r="F68" s="859"/>
      <c r="G68" s="860"/>
      <c r="H68" s="860"/>
      <c r="I68" s="860"/>
      <c r="J68" s="860"/>
      <c r="K68" s="860">
        <v>42463</v>
      </c>
      <c r="L68" s="860"/>
      <c r="M68" s="861"/>
    </row>
    <row r="69" spans="1:13" ht="18" customHeight="1">
      <c r="A69" s="954">
        <v>5036</v>
      </c>
      <c r="B69" s="860" t="s">
        <v>1029</v>
      </c>
      <c r="C69" s="857">
        <f>SUM('5.mell. '!E27)</f>
        <v>830</v>
      </c>
      <c r="D69" s="858">
        <f t="shared" si="0"/>
        <v>830</v>
      </c>
      <c r="E69" s="858"/>
      <c r="F69" s="859"/>
      <c r="G69" s="860"/>
      <c r="H69" s="860"/>
      <c r="I69" s="860"/>
      <c r="J69" s="860"/>
      <c r="K69" s="860">
        <v>830</v>
      </c>
      <c r="L69" s="860"/>
      <c r="M69" s="861"/>
    </row>
    <row r="70" spans="1:13" ht="18" customHeight="1">
      <c r="A70" s="954">
        <v>5037</v>
      </c>
      <c r="B70" s="1011" t="s">
        <v>59</v>
      </c>
      <c r="C70" s="857">
        <f>SUM('5.mell. '!E30)</f>
        <v>14775</v>
      </c>
      <c r="D70" s="858">
        <f t="shared" si="0"/>
        <v>14775</v>
      </c>
      <c r="E70" s="858"/>
      <c r="F70" s="859">
        <v>1387</v>
      </c>
      <c r="G70" s="860"/>
      <c r="H70" s="860"/>
      <c r="I70" s="860"/>
      <c r="J70" s="860"/>
      <c r="K70" s="860">
        <v>13388</v>
      </c>
      <c r="L70" s="860"/>
      <c r="M70" s="861"/>
    </row>
    <row r="71" spans="1:13" ht="18" customHeight="1">
      <c r="A71" s="954">
        <v>5035</v>
      </c>
      <c r="B71" s="1011" t="s">
        <v>1055</v>
      </c>
      <c r="C71" s="857">
        <f>SUM('5.mell. '!E26)</f>
        <v>7062</v>
      </c>
      <c r="D71" s="858">
        <f t="shared" si="0"/>
        <v>7062</v>
      </c>
      <c r="E71" s="858"/>
      <c r="F71" s="859">
        <v>7062</v>
      </c>
      <c r="G71" s="860"/>
      <c r="H71" s="860"/>
      <c r="I71" s="860"/>
      <c r="J71" s="860"/>
      <c r="K71" s="860"/>
      <c r="L71" s="860"/>
      <c r="M71" s="861"/>
    </row>
    <row r="72" spans="1:13" ht="18" customHeight="1">
      <c r="A72" s="954">
        <v>5039</v>
      </c>
      <c r="B72" s="1011" t="s">
        <v>1023</v>
      </c>
      <c r="C72" s="857">
        <f>SUM('5.mell. '!E35)</f>
        <v>19239</v>
      </c>
      <c r="D72" s="858">
        <f t="shared" si="0"/>
        <v>19239</v>
      </c>
      <c r="E72" s="858"/>
      <c r="F72" s="859"/>
      <c r="G72" s="860"/>
      <c r="H72" s="860"/>
      <c r="I72" s="860"/>
      <c r="J72" s="860"/>
      <c r="K72" s="860">
        <v>19239</v>
      </c>
      <c r="L72" s="860"/>
      <c r="M72" s="861"/>
    </row>
    <row r="73" spans="1:13" ht="18" customHeight="1">
      <c r="A73" s="855">
        <v>6124</v>
      </c>
      <c r="B73" s="860" t="s">
        <v>730</v>
      </c>
      <c r="C73" s="857">
        <f>SUM('6.mell. '!E18)</f>
        <v>2700</v>
      </c>
      <c r="D73" s="858">
        <f t="shared" si="0"/>
        <v>2700</v>
      </c>
      <c r="E73" s="858"/>
      <c r="F73" s="859">
        <v>2700</v>
      </c>
      <c r="G73" s="860"/>
      <c r="H73" s="860"/>
      <c r="I73" s="860"/>
      <c r="J73" s="860"/>
      <c r="K73" s="860"/>
      <c r="L73" s="860"/>
      <c r="M73" s="876"/>
    </row>
    <row r="74" spans="1:13" ht="21" customHeight="1">
      <c r="A74" s="827"/>
      <c r="B74" s="877" t="s">
        <v>31</v>
      </c>
      <c r="C74" s="845">
        <f aca="true" t="shared" si="1" ref="C74:M74">SUM(C7:C73)</f>
        <v>1938116</v>
      </c>
      <c r="D74" s="845">
        <f t="shared" si="1"/>
        <v>1938116</v>
      </c>
      <c r="E74" s="845">
        <f t="shared" si="1"/>
        <v>655970</v>
      </c>
      <c r="F74" s="845">
        <f t="shared" si="1"/>
        <v>962251</v>
      </c>
      <c r="G74" s="845">
        <f t="shared" si="1"/>
        <v>0</v>
      </c>
      <c r="H74" s="845">
        <f t="shared" si="1"/>
        <v>236975</v>
      </c>
      <c r="I74" s="845">
        <f t="shared" si="1"/>
        <v>0</v>
      </c>
      <c r="J74" s="845">
        <f t="shared" si="1"/>
        <v>0</v>
      </c>
      <c r="K74" s="845">
        <f t="shared" si="1"/>
        <v>75920</v>
      </c>
      <c r="L74" s="845">
        <f t="shared" si="1"/>
        <v>0</v>
      </c>
      <c r="M74" s="845">
        <f t="shared" si="1"/>
        <v>7000</v>
      </c>
    </row>
  </sheetData>
  <sheetProtection/>
  <mergeCells count="13">
    <mergeCell ref="M5:M6"/>
    <mergeCell ref="A1:M1"/>
    <mergeCell ref="B2:L2"/>
    <mergeCell ref="B3:L3"/>
    <mergeCell ref="B5:B6"/>
    <mergeCell ref="C5:C6"/>
    <mergeCell ref="D5:D6"/>
    <mergeCell ref="E5:E6"/>
    <mergeCell ref="F5:F6"/>
    <mergeCell ref="G5:H5"/>
    <mergeCell ref="I5:J5"/>
    <mergeCell ref="K5:K6"/>
    <mergeCell ref="L5:L6"/>
  </mergeCells>
  <printOptions/>
  <pageMargins left="1.1811023622047245" right="0.7874015748031497" top="0.1968503937007874" bottom="0.1968503937007874" header="0.5118110236220472" footer="0"/>
  <pageSetup firstPageNumber="60" useFirstPageNumber="1" horizontalDpi="600" verticalDpi="600" orientation="landscape" paperSize="9" scale="55" r:id="rId1"/>
  <headerFooter alignWithMargins="0">
    <oddFooter>&amp;C&amp;P. oldal</oddFooter>
  </headerFooter>
  <rowBreaks count="1" manualBreakCount="1">
    <brk id="5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G12"/>
  <sheetViews>
    <sheetView zoomScalePageLayoutView="0" workbookViewId="0" topLeftCell="A1">
      <selection activeCell="C9" sqref="C9"/>
    </sheetView>
  </sheetViews>
  <sheetFormatPr defaultColWidth="9.00390625" defaultRowHeight="12.75"/>
  <cols>
    <col min="2" max="2" width="45.00390625" style="0" customWidth="1"/>
    <col min="3" max="3" width="13.875" style="0" customWidth="1"/>
    <col min="4" max="4" width="14.875" style="0" customWidth="1"/>
    <col min="5" max="5" width="18.50390625" style="0" customWidth="1"/>
    <col min="6" max="6" width="18.875" style="0" customWidth="1"/>
    <col min="7" max="7" width="12.00390625" style="0" customWidth="1"/>
  </cols>
  <sheetData>
    <row r="3" spans="2:7" ht="12.75">
      <c r="B3" s="1406" t="s">
        <v>656</v>
      </c>
      <c r="C3" s="1406"/>
      <c r="D3" s="1406"/>
      <c r="E3" s="1406"/>
      <c r="F3" s="1406"/>
      <c r="G3" s="1406"/>
    </row>
    <row r="4" spans="2:7" ht="17.25">
      <c r="B4" s="1407" t="s">
        <v>657</v>
      </c>
      <c r="C4" s="1407"/>
      <c r="D4" s="1407"/>
      <c r="E4" s="1407"/>
      <c r="F4" s="1407"/>
      <c r="G4" s="916"/>
    </row>
    <row r="5" spans="2:6" ht="17.25">
      <c r="B5" s="1408" t="s">
        <v>725</v>
      </c>
      <c r="C5" s="1408"/>
      <c r="D5" s="1408"/>
      <c r="E5" s="1408"/>
      <c r="F5" s="1408"/>
    </row>
    <row r="6" spans="2:6" ht="17.25">
      <c r="B6" s="878"/>
      <c r="C6" s="878"/>
      <c r="D6" s="878"/>
      <c r="E6" s="878"/>
      <c r="F6" s="878"/>
    </row>
    <row r="7" ht="12.75">
      <c r="G7" s="879" t="s">
        <v>337</v>
      </c>
    </row>
    <row r="8" spans="2:7" ht="132.75" customHeight="1">
      <c r="B8" s="880" t="s">
        <v>658</v>
      </c>
      <c r="C8" s="852" t="s">
        <v>1215</v>
      </c>
      <c r="D8" s="918" t="s">
        <v>633</v>
      </c>
      <c r="E8" s="880" t="s">
        <v>659</v>
      </c>
      <c r="F8" s="880" t="s">
        <v>660</v>
      </c>
      <c r="G8" s="852" t="s">
        <v>661</v>
      </c>
    </row>
    <row r="9" spans="2:7" ht="13.5">
      <c r="B9" s="880" t="s">
        <v>197</v>
      </c>
      <c r="C9" s="854"/>
      <c r="D9" s="917"/>
      <c r="E9" s="880"/>
      <c r="F9" s="880"/>
      <c r="G9" s="852"/>
    </row>
    <row r="10" spans="2:7" ht="23.25" customHeight="1">
      <c r="B10" s="881" t="s">
        <v>662</v>
      </c>
      <c r="C10" s="882">
        <v>156220</v>
      </c>
      <c r="D10" s="882">
        <f>SUM(E10:G10)</f>
        <v>156220</v>
      </c>
      <c r="E10" s="881"/>
      <c r="F10" s="881"/>
      <c r="G10" s="865">
        <v>156220</v>
      </c>
    </row>
    <row r="11" spans="2:7" ht="18" customHeight="1">
      <c r="B11" s="881"/>
      <c r="C11" s="881"/>
      <c r="D11" s="881"/>
      <c r="E11" s="881"/>
      <c r="F11" s="881"/>
      <c r="G11" s="881"/>
    </row>
    <row r="12" spans="2:7" ht="23.25" customHeight="1">
      <c r="B12" s="883" t="s">
        <v>31</v>
      </c>
      <c r="C12" s="884">
        <f>SUM(C10:C11)</f>
        <v>156220</v>
      </c>
      <c r="D12" s="884">
        <f>SUM(D10:D11)</f>
        <v>156220</v>
      </c>
      <c r="E12" s="883"/>
      <c r="F12" s="883"/>
      <c r="G12" s="884">
        <f>SUM(G10:G11)</f>
        <v>156220</v>
      </c>
    </row>
  </sheetData>
  <sheetProtection/>
  <mergeCells count="3">
    <mergeCell ref="B3:G3"/>
    <mergeCell ref="B4:F4"/>
    <mergeCell ref="B5:F5"/>
  </mergeCells>
  <printOptions/>
  <pageMargins left="0.3937007874015748" right="0.3937007874015748" top="0.984251968503937" bottom="0.984251968503937" header="0.5118110236220472" footer="0.5118110236220472"/>
  <pageSetup firstPageNumber="62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20">
      <selection activeCell="O38" sqref="O38:O39"/>
    </sheetView>
  </sheetViews>
  <sheetFormatPr defaultColWidth="9.125" defaultRowHeight="12.75"/>
  <cols>
    <col min="1" max="1" width="9.125" style="885" customWidth="1"/>
    <col min="2" max="2" width="22.125" style="885" customWidth="1"/>
    <col min="3" max="3" width="9.875" style="885" customWidth="1"/>
    <col min="4" max="4" width="10.00390625" style="885" customWidth="1"/>
    <col min="5" max="8" width="8.875" style="885" customWidth="1"/>
    <col min="9" max="9" width="9.875" style="885" customWidth="1"/>
    <col min="10" max="11" width="10.00390625" style="885" customWidth="1"/>
    <col min="12" max="12" width="10.125" style="885" customWidth="1"/>
    <col min="13" max="13" width="10.875" style="885" customWidth="1"/>
    <col min="14" max="14" width="9.875" style="885" customWidth="1"/>
    <col min="15" max="15" width="10.125" style="885" customWidth="1"/>
    <col min="16" max="16384" width="9.125" style="885" customWidth="1"/>
  </cols>
  <sheetData>
    <row r="1" spans="1:15" ht="12">
      <c r="A1" s="1411" t="s">
        <v>663</v>
      </c>
      <c r="B1" s="1412"/>
      <c r="C1" s="1412"/>
      <c r="D1" s="1412"/>
      <c r="E1" s="1412"/>
      <c r="F1" s="1412"/>
      <c r="G1" s="1412"/>
      <c r="H1" s="1412"/>
      <c r="I1" s="1412"/>
      <c r="J1" s="1412"/>
      <c r="K1" s="1412"/>
      <c r="L1" s="1412"/>
      <c r="M1" s="1412"/>
      <c r="N1" s="1412"/>
      <c r="O1" s="1412"/>
    </row>
    <row r="2" spans="1:15" ht="12">
      <c r="A2" s="1413" t="s">
        <v>740</v>
      </c>
      <c r="B2" s="1412"/>
      <c r="C2" s="1412"/>
      <c r="D2" s="1412"/>
      <c r="E2" s="1412"/>
      <c r="F2" s="1412"/>
      <c r="G2" s="1412"/>
      <c r="H2" s="1412"/>
      <c r="I2" s="1412"/>
      <c r="J2" s="1412"/>
      <c r="K2" s="1412"/>
      <c r="L2" s="1412"/>
      <c r="M2" s="1412"/>
      <c r="N2" s="1412"/>
      <c r="O2" s="1412"/>
    </row>
    <row r="3" spans="1:15" ht="12.75" thickBot="1">
      <c r="A3" s="886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7" t="s">
        <v>72</v>
      </c>
    </row>
    <row r="4" spans="1:15" ht="15" customHeight="1" thickBot="1">
      <c r="A4" s="1414" t="s">
        <v>45</v>
      </c>
      <c r="B4" s="1415"/>
      <c r="C4" s="888" t="s">
        <v>664</v>
      </c>
      <c r="D4" s="888" t="s">
        <v>665</v>
      </c>
      <c r="E4" s="888" t="s">
        <v>666</v>
      </c>
      <c r="F4" s="888" t="s">
        <v>667</v>
      </c>
      <c r="G4" s="888" t="s">
        <v>668</v>
      </c>
      <c r="H4" s="888" t="s">
        <v>669</v>
      </c>
      <c r="I4" s="888" t="s">
        <v>670</v>
      </c>
      <c r="J4" s="888" t="s">
        <v>671</v>
      </c>
      <c r="K4" s="888" t="s">
        <v>672</v>
      </c>
      <c r="L4" s="888" t="s">
        <v>673</v>
      </c>
      <c r="M4" s="888" t="s">
        <v>674</v>
      </c>
      <c r="N4" s="888" t="s">
        <v>675</v>
      </c>
      <c r="O4" s="888" t="s">
        <v>67</v>
      </c>
    </row>
    <row r="5" spans="1:15" ht="15" customHeight="1" thickBot="1">
      <c r="A5" s="889" t="s">
        <v>66</v>
      </c>
      <c r="B5" s="890"/>
      <c r="C5" s="891"/>
      <c r="D5" s="891"/>
      <c r="E5" s="892"/>
      <c r="F5" s="892"/>
      <c r="G5" s="892"/>
      <c r="H5" s="892"/>
      <c r="I5" s="892"/>
      <c r="J5" s="892"/>
      <c r="K5" s="892"/>
      <c r="L5" s="892"/>
      <c r="M5" s="892"/>
      <c r="N5" s="892"/>
      <c r="O5" s="893"/>
    </row>
    <row r="6" spans="1:15" ht="15" customHeight="1">
      <c r="A6" s="1416" t="s">
        <v>676</v>
      </c>
      <c r="B6" s="1417"/>
      <c r="C6" s="1409">
        <v>139918</v>
      </c>
      <c r="D6" s="1409">
        <v>139918</v>
      </c>
      <c r="E6" s="1409">
        <v>139917</v>
      </c>
      <c r="F6" s="1409">
        <v>112841</v>
      </c>
      <c r="G6" s="1409">
        <v>130733</v>
      </c>
      <c r="H6" s="1409">
        <v>112841</v>
      </c>
      <c r="I6" s="1409">
        <v>112841</v>
      </c>
      <c r="J6" s="1409">
        <v>204184</v>
      </c>
      <c r="K6" s="1409">
        <v>112841</v>
      </c>
      <c r="L6" s="1409">
        <v>127763</v>
      </c>
      <c r="M6" s="1409">
        <v>112841</v>
      </c>
      <c r="N6" s="1409">
        <v>156566</v>
      </c>
      <c r="O6" s="1420">
        <f>SUM(C6:N7)</f>
        <v>1603204</v>
      </c>
    </row>
    <row r="7" spans="1:15" ht="13.5" customHeight="1">
      <c r="A7" s="1418"/>
      <c r="B7" s="1419"/>
      <c r="C7" s="1410"/>
      <c r="D7" s="1410"/>
      <c r="E7" s="1410"/>
      <c r="F7" s="1410"/>
      <c r="G7" s="1410"/>
      <c r="H7" s="1410"/>
      <c r="I7" s="1410"/>
      <c r="J7" s="1410"/>
      <c r="K7" s="1410"/>
      <c r="L7" s="1410"/>
      <c r="M7" s="1410"/>
      <c r="N7" s="1410"/>
      <c r="O7" s="1421"/>
    </row>
    <row r="8" spans="1:15" ht="12" customHeight="1">
      <c r="A8" s="1422" t="s">
        <v>677</v>
      </c>
      <c r="B8" s="1423"/>
      <c r="C8" s="1424">
        <v>330000</v>
      </c>
      <c r="D8" s="1424">
        <v>330000</v>
      </c>
      <c r="E8" s="1424">
        <v>1263150</v>
      </c>
      <c r="F8" s="1424">
        <v>1216500</v>
      </c>
      <c r="G8" s="1424">
        <v>525409</v>
      </c>
      <c r="H8" s="1424">
        <v>250000</v>
      </c>
      <c r="I8" s="1424">
        <v>250000</v>
      </c>
      <c r="J8" s="1424">
        <v>250933</v>
      </c>
      <c r="K8" s="1424">
        <v>1210137</v>
      </c>
      <c r="L8" s="1424">
        <v>1270000</v>
      </c>
      <c r="M8" s="1424">
        <v>500000</v>
      </c>
      <c r="N8" s="1424">
        <v>669840</v>
      </c>
      <c r="O8" s="1425">
        <f>SUM(C8:N8)</f>
        <v>8065969</v>
      </c>
    </row>
    <row r="9" spans="1:15" ht="15.75" customHeight="1">
      <c r="A9" s="1418"/>
      <c r="B9" s="1419"/>
      <c r="C9" s="1410"/>
      <c r="D9" s="1410"/>
      <c r="E9" s="1410"/>
      <c r="F9" s="1410"/>
      <c r="G9" s="1410"/>
      <c r="H9" s="1410"/>
      <c r="I9" s="1410"/>
      <c r="J9" s="1410"/>
      <c r="K9" s="1410"/>
      <c r="L9" s="1410"/>
      <c r="M9" s="1410"/>
      <c r="N9" s="1410"/>
      <c r="O9" s="1421"/>
    </row>
    <row r="10" spans="1:15" ht="17.25" customHeight="1">
      <c r="A10" s="1422" t="s">
        <v>678</v>
      </c>
      <c r="B10" s="1426"/>
      <c r="C10" s="1424">
        <v>202500</v>
      </c>
      <c r="D10" s="1424">
        <v>202500</v>
      </c>
      <c r="E10" s="1424">
        <v>202500</v>
      </c>
      <c r="F10" s="1424">
        <v>202500</v>
      </c>
      <c r="G10" s="1424">
        <v>229895</v>
      </c>
      <c r="H10" s="1424">
        <v>202500</v>
      </c>
      <c r="I10" s="1424">
        <v>202500</v>
      </c>
      <c r="J10" s="1424">
        <v>215891</v>
      </c>
      <c r="K10" s="1424">
        <v>203060</v>
      </c>
      <c r="L10" s="1424">
        <v>250000</v>
      </c>
      <c r="M10" s="1424">
        <v>300000</v>
      </c>
      <c r="N10" s="1424">
        <v>92564</v>
      </c>
      <c r="O10" s="1425">
        <f>SUM(C10:N10)</f>
        <v>2506410</v>
      </c>
    </row>
    <row r="11" spans="1:15" ht="22.5" customHeight="1">
      <c r="A11" s="1427"/>
      <c r="B11" s="1428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21"/>
    </row>
    <row r="12" spans="1:15" ht="20.25" customHeight="1">
      <c r="A12" s="1422" t="s">
        <v>679</v>
      </c>
      <c r="B12" s="1426"/>
      <c r="C12" s="1424"/>
      <c r="D12" s="1424"/>
      <c r="E12" s="1424">
        <v>100000</v>
      </c>
      <c r="F12" s="1424"/>
      <c r="G12" s="1424">
        <v>145800</v>
      </c>
      <c r="H12" s="1424">
        <v>500000</v>
      </c>
      <c r="I12" s="1424">
        <v>241558</v>
      </c>
      <c r="J12" s="1424">
        <v>300000</v>
      </c>
      <c r="K12" s="1424">
        <v>150000</v>
      </c>
      <c r="L12" s="1424">
        <v>200000</v>
      </c>
      <c r="M12" s="1424">
        <v>200000</v>
      </c>
      <c r="N12" s="1424">
        <v>393088</v>
      </c>
      <c r="O12" s="1425">
        <f>SUM(C12:N12)</f>
        <v>2230446</v>
      </c>
    </row>
    <row r="13" spans="1:15" ht="15" customHeight="1">
      <c r="A13" s="1427"/>
      <c r="B13" s="1428"/>
      <c r="C13" s="1410"/>
      <c r="D13" s="1410"/>
      <c r="E13" s="1410"/>
      <c r="F13" s="1410"/>
      <c r="G13" s="1410"/>
      <c r="H13" s="1410"/>
      <c r="I13" s="1410"/>
      <c r="J13" s="1410"/>
      <c r="K13" s="1410"/>
      <c r="L13" s="1410"/>
      <c r="M13" s="1410"/>
      <c r="N13" s="1410"/>
      <c r="O13" s="1421"/>
    </row>
    <row r="14" spans="1:15" ht="14.25" customHeight="1">
      <c r="A14" s="1429" t="s">
        <v>680</v>
      </c>
      <c r="B14" s="1426"/>
      <c r="C14" s="1424">
        <v>40000</v>
      </c>
      <c r="D14" s="1424">
        <v>40000</v>
      </c>
      <c r="E14" s="1424">
        <v>180000</v>
      </c>
      <c r="F14" s="1424">
        <v>45000</v>
      </c>
      <c r="G14" s="1424">
        <v>50008</v>
      </c>
      <c r="H14" s="1424">
        <v>50000</v>
      </c>
      <c r="I14" s="1424">
        <v>50000</v>
      </c>
      <c r="J14" s="1424">
        <v>76452</v>
      </c>
      <c r="K14" s="1424">
        <v>382050</v>
      </c>
      <c r="L14" s="1424">
        <v>40000</v>
      </c>
      <c r="M14" s="1424">
        <v>40000</v>
      </c>
      <c r="N14" s="1424">
        <v>198238</v>
      </c>
      <c r="O14" s="1425">
        <f>SUM(C14:N14)</f>
        <v>1191748</v>
      </c>
    </row>
    <row r="15" spans="1:15" ht="14.25" customHeight="1">
      <c r="A15" s="1427"/>
      <c r="B15" s="1428"/>
      <c r="C15" s="1410"/>
      <c r="D15" s="1410"/>
      <c r="E15" s="1410"/>
      <c r="F15" s="1410"/>
      <c r="G15" s="1410"/>
      <c r="H15" s="1410"/>
      <c r="I15" s="1410"/>
      <c r="J15" s="1410"/>
      <c r="K15" s="1410"/>
      <c r="L15" s="1410"/>
      <c r="M15" s="1410"/>
      <c r="N15" s="1410"/>
      <c r="O15" s="1421"/>
    </row>
    <row r="16" spans="1:15" ht="12" customHeight="1">
      <c r="A16" s="1429" t="s">
        <v>681</v>
      </c>
      <c r="B16" s="1426"/>
      <c r="C16" s="1424">
        <v>3333</v>
      </c>
      <c r="D16" s="1424">
        <v>3333</v>
      </c>
      <c r="E16" s="1424">
        <v>3333</v>
      </c>
      <c r="F16" s="1424">
        <v>3333</v>
      </c>
      <c r="G16" s="1424">
        <v>3333</v>
      </c>
      <c r="H16" s="1424">
        <v>3333</v>
      </c>
      <c r="I16" s="1424">
        <v>3333</v>
      </c>
      <c r="J16" s="1424">
        <v>3351</v>
      </c>
      <c r="K16" s="1424">
        <v>2000</v>
      </c>
      <c r="L16" s="1424">
        <v>2000</v>
      </c>
      <c r="M16" s="1424">
        <v>2000</v>
      </c>
      <c r="N16" s="1424">
        <v>2120</v>
      </c>
      <c r="O16" s="1425">
        <f>SUM(C16:N16)</f>
        <v>34802</v>
      </c>
    </row>
    <row r="17" spans="1:15" ht="17.25" customHeight="1">
      <c r="A17" s="1427"/>
      <c r="B17" s="1428"/>
      <c r="C17" s="1410"/>
      <c r="D17" s="1410"/>
      <c r="E17" s="1410"/>
      <c r="F17" s="1410"/>
      <c r="G17" s="1410"/>
      <c r="H17" s="1410"/>
      <c r="I17" s="1410"/>
      <c r="J17" s="1410"/>
      <c r="K17" s="1410"/>
      <c r="L17" s="1410"/>
      <c r="M17" s="1410"/>
      <c r="N17" s="1410"/>
      <c r="O17" s="1421"/>
    </row>
    <row r="18" spans="1:15" ht="14.25" customHeight="1">
      <c r="A18" s="1429" t="s">
        <v>682</v>
      </c>
      <c r="B18" s="1426"/>
      <c r="C18" s="1424"/>
      <c r="D18" s="1424"/>
      <c r="E18" s="1424">
        <v>110000</v>
      </c>
      <c r="F18" s="1424">
        <v>100000</v>
      </c>
      <c r="G18" s="1424">
        <v>298826</v>
      </c>
      <c r="H18" s="1424">
        <v>2246827</v>
      </c>
      <c r="I18" s="1424"/>
      <c r="J18" s="1424"/>
      <c r="K18" s="1424">
        <v>78167</v>
      </c>
      <c r="L18" s="1424"/>
      <c r="M18" s="1424"/>
      <c r="N18" s="1424">
        <v>46251</v>
      </c>
      <c r="O18" s="1425">
        <f>SUM(C18:N18)</f>
        <v>2880071</v>
      </c>
    </row>
    <row r="19" spans="1:15" ht="14.25" customHeight="1">
      <c r="A19" s="1427"/>
      <c r="B19" s="1428"/>
      <c r="C19" s="1410"/>
      <c r="D19" s="1410"/>
      <c r="E19" s="1410"/>
      <c r="F19" s="1410"/>
      <c r="G19" s="1410"/>
      <c r="H19" s="1410"/>
      <c r="I19" s="1410"/>
      <c r="J19" s="1410"/>
      <c r="K19" s="1410"/>
      <c r="L19" s="1410"/>
      <c r="M19" s="1410"/>
      <c r="N19" s="1410"/>
      <c r="O19" s="1421"/>
    </row>
    <row r="20" spans="1:15" ht="18" customHeight="1" thickBot="1">
      <c r="A20" s="894" t="s">
        <v>683</v>
      </c>
      <c r="B20" s="895"/>
      <c r="C20" s="896">
        <f aca="true" t="shared" si="0" ref="C20:O20">SUM(C6:C19)</f>
        <v>715751</v>
      </c>
      <c r="D20" s="896">
        <f t="shared" si="0"/>
        <v>715751</v>
      </c>
      <c r="E20" s="896">
        <f t="shared" si="0"/>
        <v>1998900</v>
      </c>
      <c r="F20" s="896">
        <f t="shared" si="0"/>
        <v>1680174</v>
      </c>
      <c r="G20" s="896">
        <f t="shared" si="0"/>
        <v>1384004</v>
      </c>
      <c r="H20" s="896">
        <f t="shared" si="0"/>
        <v>3365501</v>
      </c>
      <c r="I20" s="896">
        <f t="shared" si="0"/>
        <v>860232</v>
      </c>
      <c r="J20" s="896">
        <f t="shared" si="0"/>
        <v>1050811</v>
      </c>
      <c r="K20" s="896">
        <f t="shared" si="0"/>
        <v>2138255</v>
      </c>
      <c r="L20" s="896">
        <f t="shared" si="0"/>
        <v>1889763</v>
      </c>
      <c r="M20" s="896">
        <f t="shared" si="0"/>
        <v>1154841</v>
      </c>
      <c r="N20" s="896">
        <f t="shared" si="0"/>
        <v>1558667</v>
      </c>
      <c r="O20" s="897">
        <f t="shared" si="0"/>
        <v>18512650</v>
      </c>
    </row>
    <row r="21" spans="1:15" ht="15" customHeight="1" thickBot="1">
      <c r="A21" s="898" t="s">
        <v>222</v>
      </c>
      <c r="B21" s="891"/>
      <c r="C21" s="899"/>
      <c r="D21" s="899"/>
      <c r="E21" s="899"/>
      <c r="F21" s="899"/>
      <c r="G21" s="899"/>
      <c r="H21" s="899"/>
      <c r="I21" s="899"/>
      <c r="J21" s="899"/>
      <c r="K21" s="899"/>
      <c r="L21" s="899"/>
      <c r="M21" s="899"/>
      <c r="N21" s="899"/>
      <c r="O21" s="900"/>
    </row>
    <row r="22" spans="1:15" ht="12" customHeight="1">
      <c r="A22" s="1430" t="s">
        <v>684</v>
      </c>
      <c r="B22" s="1431"/>
      <c r="C22" s="1409">
        <v>275364</v>
      </c>
      <c r="D22" s="1409">
        <v>283807</v>
      </c>
      <c r="E22" s="1409">
        <v>283807</v>
      </c>
      <c r="F22" s="1409">
        <v>283807</v>
      </c>
      <c r="G22" s="1409">
        <v>282901</v>
      </c>
      <c r="H22" s="1409">
        <v>285364</v>
      </c>
      <c r="I22" s="1409">
        <v>282364</v>
      </c>
      <c r="J22" s="1409">
        <v>250364</v>
      </c>
      <c r="K22" s="1409">
        <v>250364</v>
      </c>
      <c r="L22" s="1409">
        <v>258736</v>
      </c>
      <c r="M22" s="1409">
        <v>250364</v>
      </c>
      <c r="N22" s="1409">
        <v>329726</v>
      </c>
      <c r="O22" s="1425">
        <f>SUM(C22:N22)</f>
        <v>3316968</v>
      </c>
    </row>
    <row r="23" spans="1:15" ht="12.75" customHeight="1">
      <c r="A23" s="1427"/>
      <c r="B23" s="1428"/>
      <c r="C23" s="1432"/>
      <c r="D23" s="1432"/>
      <c r="E23" s="1432"/>
      <c r="F23" s="1432"/>
      <c r="G23" s="1432"/>
      <c r="H23" s="1432"/>
      <c r="I23" s="1432"/>
      <c r="J23" s="1432"/>
      <c r="K23" s="1432"/>
      <c r="L23" s="1432"/>
      <c r="M23" s="1432"/>
      <c r="N23" s="1432"/>
      <c r="O23" s="1421"/>
    </row>
    <row r="24" spans="1:15" ht="15" customHeight="1">
      <c r="A24" s="1429" t="s">
        <v>685</v>
      </c>
      <c r="B24" s="1426"/>
      <c r="C24" s="1424">
        <v>89008</v>
      </c>
      <c r="D24" s="1424">
        <v>85297</v>
      </c>
      <c r="E24" s="1424">
        <v>85297</v>
      </c>
      <c r="F24" s="1424">
        <v>85297</v>
      </c>
      <c r="G24" s="1424">
        <v>79220</v>
      </c>
      <c r="H24" s="1424">
        <v>71008</v>
      </c>
      <c r="I24" s="1424">
        <v>91008</v>
      </c>
      <c r="J24" s="1424">
        <v>73008</v>
      </c>
      <c r="K24" s="1424">
        <v>71008</v>
      </c>
      <c r="L24" s="1424">
        <v>74437</v>
      </c>
      <c r="M24" s="1424">
        <v>71008</v>
      </c>
      <c r="N24" s="1424">
        <v>88850</v>
      </c>
      <c r="O24" s="1425">
        <f>SUM(C24:N24)</f>
        <v>964446</v>
      </c>
    </row>
    <row r="25" spans="1:15" ht="14.25" customHeight="1">
      <c r="A25" s="1427"/>
      <c r="B25" s="1428"/>
      <c r="C25" s="1433"/>
      <c r="D25" s="1433"/>
      <c r="E25" s="1433"/>
      <c r="F25" s="1433"/>
      <c r="G25" s="1433"/>
      <c r="H25" s="1433"/>
      <c r="I25" s="1433"/>
      <c r="J25" s="1433"/>
      <c r="K25" s="1433"/>
      <c r="L25" s="1433"/>
      <c r="M25" s="1433"/>
      <c r="N25" s="1433"/>
      <c r="O25" s="1421"/>
    </row>
    <row r="26" spans="1:15" ht="12" customHeight="1">
      <c r="A26" s="1429" t="s">
        <v>686</v>
      </c>
      <c r="B26" s="1426"/>
      <c r="C26" s="1424">
        <v>460000</v>
      </c>
      <c r="D26" s="1424">
        <v>460000</v>
      </c>
      <c r="E26" s="1424">
        <v>460000</v>
      </c>
      <c r="F26" s="1424">
        <v>560000</v>
      </c>
      <c r="G26" s="1424">
        <v>546332</v>
      </c>
      <c r="H26" s="1424">
        <v>388945</v>
      </c>
      <c r="I26" s="1424">
        <v>480000</v>
      </c>
      <c r="J26" s="1424">
        <v>397653</v>
      </c>
      <c r="K26" s="1424">
        <v>421015</v>
      </c>
      <c r="L26" s="1424">
        <v>476889</v>
      </c>
      <c r="M26" s="1424">
        <v>604480</v>
      </c>
      <c r="N26" s="1424">
        <v>586454</v>
      </c>
      <c r="O26" s="1425">
        <f>SUM(C26:N26)</f>
        <v>5841768</v>
      </c>
    </row>
    <row r="27" spans="1:15" ht="15" customHeight="1">
      <c r="A27" s="1427"/>
      <c r="B27" s="1428"/>
      <c r="C27" s="1433"/>
      <c r="D27" s="1433"/>
      <c r="E27" s="1433"/>
      <c r="F27" s="1433"/>
      <c r="G27" s="1433"/>
      <c r="H27" s="1433"/>
      <c r="I27" s="1433"/>
      <c r="J27" s="1433"/>
      <c r="K27" s="1433"/>
      <c r="L27" s="1433"/>
      <c r="M27" s="1433"/>
      <c r="N27" s="1433"/>
      <c r="O27" s="1421"/>
    </row>
    <row r="28" spans="1:15" ht="12" customHeight="1">
      <c r="A28" s="1429" t="s">
        <v>687</v>
      </c>
      <c r="B28" s="1426"/>
      <c r="C28" s="1424">
        <v>42078</v>
      </c>
      <c r="D28" s="1424">
        <v>42078</v>
      </c>
      <c r="E28" s="1424">
        <v>42078</v>
      </c>
      <c r="F28" s="1424">
        <v>23780</v>
      </c>
      <c r="G28" s="1424">
        <v>23124</v>
      </c>
      <c r="H28" s="1424">
        <v>23779</v>
      </c>
      <c r="I28" s="1424">
        <v>22238</v>
      </c>
      <c r="J28" s="1424">
        <v>10000</v>
      </c>
      <c r="K28" s="1424">
        <v>10000</v>
      </c>
      <c r="L28" s="1424">
        <v>10834</v>
      </c>
      <c r="M28" s="1424">
        <v>10000</v>
      </c>
      <c r="N28" s="1424">
        <v>15590</v>
      </c>
      <c r="O28" s="1425">
        <f>SUM(C28:N28)</f>
        <v>275579</v>
      </c>
    </row>
    <row r="29" spans="1:15" ht="15.75" customHeight="1">
      <c r="A29" s="1427"/>
      <c r="B29" s="1428"/>
      <c r="C29" s="1433"/>
      <c r="D29" s="1433"/>
      <c r="E29" s="1433"/>
      <c r="F29" s="1433"/>
      <c r="G29" s="1433"/>
      <c r="H29" s="1433"/>
      <c r="I29" s="1433"/>
      <c r="J29" s="1433"/>
      <c r="K29" s="1433"/>
      <c r="L29" s="1433"/>
      <c r="M29" s="1433"/>
      <c r="N29" s="1433"/>
      <c r="O29" s="1421"/>
    </row>
    <row r="30" spans="1:15" ht="12" customHeight="1">
      <c r="A30" s="1429" t="s">
        <v>688</v>
      </c>
      <c r="B30" s="1426"/>
      <c r="C30" s="1424">
        <v>81347</v>
      </c>
      <c r="D30" s="1424">
        <v>81347</v>
      </c>
      <c r="E30" s="1424">
        <v>79960</v>
      </c>
      <c r="F30" s="1424">
        <v>129364</v>
      </c>
      <c r="G30" s="1424">
        <v>132167</v>
      </c>
      <c r="H30" s="1424">
        <v>54364</v>
      </c>
      <c r="I30" s="1424">
        <v>81347</v>
      </c>
      <c r="J30" s="1424">
        <v>81122</v>
      </c>
      <c r="K30" s="1424">
        <v>81347</v>
      </c>
      <c r="L30" s="1424">
        <v>86679</v>
      </c>
      <c r="M30" s="1424">
        <v>78747</v>
      </c>
      <c r="N30" s="1424">
        <v>436849</v>
      </c>
      <c r="O30" s="1425">
        <v>1400971</v>
      </c>
    </row>
    <row r="31" spans="1:15" ht="12" customHeight="1">
      <c r="A31" s="1427"/>
      <c r="B31" s="1428"/>
      <c r="C31" s="1410"/>
      <c r="D31" s="1410"/>
      <c r="E31" s="1410"/>
      <c r="F31" s="1410"/>
      <c r="G31" s="1410"/>
      <c r="H31" s="1410"/>
      <c r="I31" s="1410"/>
      <c r="J31" s="1410"/>
      <c r="K31" s="1410"/>
      <c r="L31" s="1410"/>
      <c r="M31" s="1410"/>
      <c r="N31" s="1410"/>
      <c r="O31" s="1421"/>
    </row>
    <row r="32" spans="1:15" ht="12" customHeight="1">
      <c r="A32" s="1429" t="s">
        <v>689</v>
      </c>
      <c r="B32" s="1426"/>
      <c r="C32" s="1424">
        <v>24926</v>
      </c>
      <c r="D32" s="1424">
        <v>24916</v>
      </c>
      <c r="E32" s="1424">
        <v>26303</v>
      </c>
      <c r="F32" s="1424">
        <v>24916</v>
      </c>
      <c r="G32" s="1424">
        <v>146951</v>
      </c>
      <c r="H32" s="1424">
        <v>24916</v>
      </c>
      <c r="I32" s="1424">
        <v>24916</v>
      </c>
      <c r="J32" s="1424">
        <v>24916</v>
      </c>
      <c r="K32" s="1424">
        <v>24916</v>
      </c>
      <c r="L32" s="1424">
        <v>112449</v>
      </c>
      <c r="M32" s="1424">
        <v>500000</v>
      </c>
      <c r="N32" s="1424">
        <v>310424</v>
      </c>
      <c r="O32" s="1425">
        <f>SUM(C32:N32)</f>
        <v>1270549</v>
      </c>
    </row>
    <row r="33" spans="1:15" ht="14.25" customHeight="1">
      <c r="A33" s="1427"/>
      <c r="B33" s="1428"/>
      <c r="C33" s="1433"/>
      <c r="D33" s="1433"/>
      <c r="E33" s="1433"/>
      <c r="F33" s="1433"/>
      <c r="G33" s="1433"/>
      <c r="H33" s="1433"/>
      <c r="I33" s="1433"/>
      <c r="J33" s="1433"/>
      <c r="K33" s="1433"/>
      <c r="L33" s="1433"/>
      <c r="M33" s="1433"/>
      <c r="N33" s="1433"/>
      <c r="O33" s="1421"/>
    </row>
    <row r="34" spans="1:15" ht="15" customHeight="1">
      <c r="A34" s="1429" t="s">
        <v>690</v>
      </c>
      <c r="B34" s="1426"/>
      <c r="C34" s="1424">
        <v>50000</v>
      </c>
      <c r="D34" s="1424">
        <v>250000</v>
      </c>
      <c r="E34" s="1424">
        <v>403000</v>
      </c>
      <c r="F34" s="1424">
        <v>564140</v>
      </c>
      <c r="G34" s="1424">
        <v>450000</v>
      </c>
      <c r="H34" s="1424">
        <v>550000</v>
      </c>
      <c r="I34" s="1424">
        <v>550000</v>
      </c>
      <c r="J34" s="1424">
        <v>350000</v>
      </c>
      <c r="K34" s="1424">
        <v>320000</v>
      </c>
      <c r="L34" s="1424">
        <v>413000</v>
      </c>
      <c r="M34" s="1424">
        <v>285640</v>
      </c>
      <c r="N34" s="1424">
        <v>132503</v>
      </c>
      <c r="O34" s="1425">
        <f>SUM(C34:N34)</f>
        <v>4318283</v>
      </c>
    </row>
    <row r="35" spans="1:15" ht="15" customHeight="1">
      <c r="A35" s="1427"/>
      <c r="B35" s="1428"/>
      <c r="C35" s="1433"/>
      <c r="D35" s="1433"/>
      <c r="E35" s="1433"/>
      <c r="F35" s="1433"/>
      <c r="G35" s="1433"/>
      <c r="H35" s="1433"/>
      <c r="I35" s="1433"/>
      <c r="J35" s="1433"/>
      <c r="K35" s="1433"/>
      <c r="L35" s="1433"/>
      <c r="M35" s="1433"/>
      <c r="N35" s="1433"/>
      <c r="O35" s="1421"/>
    </row>
    <row r="36" spans="1:15" ht="15" customHeight="1">
      <c r="A36" s="1429" t="s">
        <v>691</v>
      </c>
      <c r="B36" s="1426"/>
      <c r="C36" s="1424">
        <v>71715</v>
      </c>
      <c r="D36" s="1424">
        <v>120000</v>
      </c>
      <c r="E36" s="1424">
        <v>120000</v>
      </c>
      <c r="F36" s="1424">
        <v>118710</v>
      </c>
      <c r="G36" s="1424">
        <v>148460</v>
      </c>
      <c r="H36" s="1424">
        <v>42000</v>
      </c>
      <c r="I36" s="1424">
        <v>63715</v>
      </c>
      <c r="J36" s="1424">
        <v>42000</v>
      </c>
      <c r="K36" s="1424">
        <v>95760</v>
      </c>
      <c r="L36" s="1424">
        <v>128079</v>
      </c>
      <c r="M36" s="1424">
        <v>30000</v>
      </c>
      <c r="N36" s="1424">
        <v>31532</v>
      </c>
      <c r="O36" s="1425">
        <v>1015640</v>
      </c>
    </row>
    <row r="37" spans="1:15" ht="15" customHeight="1">
      <c r="A37" s="1427"/>
      <c r="B37" s="1428"/>
      <c r="C37" s="1433"/>
      <c r="D37" s="1433"/>
      <c r="E37" s="1433"/>
      <c r="F37" s="1433"/>
      <c r="G37" s="1433"/>
      <c r="H37" s="1433"/>
      <c r="I37" s="1433"/>
      <c r="J37" s="1433"/>
      <c r="K37" s="1433"/>
      <c r="L37" s="1433"/>
      <c r="M37" s="1433"/>
      <c r="N37" s="1433"/>
      <c r="O37" s="1421"/>
    </row>
    <row r="38" spans="1:15" ht="14.25" customHeight="1">
      <c r="A38" s="1429" t="s">
        <v>1057</v>
      </c>
      <c r="B38" s="1426"/>
      <c r="C38" s="1424">
        <v>38195</v>
      </c>
      <c r="D38" s="1424"/>
      <c r="E38" s="1424"/>
      <c r="F38" s="1424"/>
      <c r="G38" s="1424"/>
      <c r="H38" s="1424"/>
      <c r="I38" s="1424"/>
      <c r="J38" s="1424"/>
      <c r="K38" s="1424">
        <v>12000</v>
      </c>
      <c r="L38" s="1424"/>
      <c r="M38" s="1424"/>
      <c r="N38" s="1424">
        <v>58251</v>
      </c>
      <c r="O38" s="1425">
        <f>SUM(C38:N38)</f>
        <v>108446</v>
      </c>
    </row>
    <row r="39" spans="1:15" ht="21" customHeight="1" thickBot="1">
      <c r="A39" s="1434"/>
      <c r="B39" s="1435"/>
      <c r="C39" s="1436"/>
      <c r="D39" s="1436"/>
      <c r="E39" s="1436"/>
      <c r="F39" s="1436"/>
      <c r="G39" s="1436"/>
      <c r="H39" s="1436"/>
      <c r="I39" s="1436"/>
      <c r="J39" s="1436"/>
      <c r="K39" s="1436"/>
      <c r="L39" s="1436"/>
      <c r="M39" s="1436"/>
      <c r="N39" s="1436"/>
      <c r="O39" s="1437"/>
    </row>
    <row r="40" spans="1:15" ht="18" customHeight="1" thickBot="1">
      <c r="A40" s="901" t="s">
        <v>692</v>
      </c>
      <c r="B40" s="902"/>
      <c r="C40" s="896">
        <f aca="true" t="shared" si="1" ref="C40:O40">SUM(C22:C39)</f>
        <v>1132633</v>
      </c>
      <c r="D40" s="896">
        <f t="shared" si="1"/>
        <v>1347445</v>
      </c>
      <c r="E40" s="896">
        <f t="shared" si="1"/>
        <v>1500445</v>
      </c>
      <c r="F40" s="896">
        <f t="shared" si="1"/>
        <v>1790014</v>
      </c>
      <c r="G40" s="896">
        <f t="shared" si="1"/>
        <v>1809155</v>
      </c>
      <c r="H40" s="896">
        <f t="shared" si="1"/>
        <v>1440376</v>
      </c>
      <c r="I40" s="896">
        <f t="shared" si="1"/>
        <v>1595588</v>
      </c>
      <c r="J40" s="896">
        <f t="shared" si="1"/>
        <v>1229063</v>
      </c>
      <c r="K40" s="896">
        <f t="shared" si="1"/>
        <v>1286410</v>
      </c>
      <c r="L40" s="896">
        <f t="shared" si="1"/>
        <v>1561103</v>
      </c>
      <c r="M40" s="896">
        <f t="shared" si="1"/>
        <v>1830239</v>
      </c>
      <c r="N40" s="896">
        <f t="shared" si="1"/>
        <v>1990179</v>
      </c>
      <c r="O40" s="897">
        <f t="shared" si="1"/>
        <v>18512650</v>
      </c>
    </row>
    <row r="41" spans="1:15" ht="12">
      <c r="A41" s="903"/>
      <c r="B41" s="903"/>
      <c r="C41" s="903"/>
      <c r="D41" s="903"/>
      <c r="E41" s="903"/>
      <c r="F41" s="903"/>
      <c r="G41" s="903"/>
      <c r="H41" s="903"/>
      <c r="I41" s="903"/>
      <c r="J41" s="903"/>
      <c r="K41" s="903"/>
      <c r="L41" s="903"/>
      <c r="M41" s="903"/>
      <c r="N41" s="903"/>
      <c r="O41" s="903"/>
    </row>
  </sheetData>
  <sheetProtection/>
  <mergeCells count="227">
    <mergeCell ref="O38:O39"/>
    <mergeCell ref="I38:I39"/>
    <mergeCell ref="J38:J39"/>
    <mergeCell ref="K38:K39"/>
    <mergeCell ref="L38:L39"/>
    <mergeCell ref="M38:M39"/>
    <mergeCell ref="N38:N39"/>
    <mergeCell ref="M36:M37"/>
    <mergeCell ref="N36:N37"/>
    <mergeCell ref="O36:O37"/>
    <mergeCell ref="A38:B39"/>
    <mergeCell ref="C38:C39"/>
    <mergeCell ref="D38:D39"/>
    <mergeCell ref="E38:E39"/>
    <mergeCell ref="F38:F39"/>
    <mergeCell ref="G38:G39"/>
    <mergeCell ref="H38:H39"/>
    <mergeCell ref="K34:K35"/>
    <mergeCell ref="L34:L35"/>
    <mergeCell ref="G36:G37"/>
    <mergeCell ref="H36:H37"/>
    <mergeCell ref="I36:I37"/>
    <mergeCell ref="J36:J37"/>
    <mergeCell ref="M34:M35"/>
    <mergeCell ref="N34:N35"/>
    <mergeCell ref="O34:O35"/>
    <mergeCell ref="A36:B37"/>
    <mergeCell ref="C36:C37"/>
    <mergeCell ref="D36:D37"/>
    <mergeCell ref="E36:E37"/>
    <mergeCell ref="F36:F37"/>
    <mergeCell ref="K36:K37"/>
    <mergeCell ref="L36:L37"/>
    <mergeCell ref="O32:O33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M32:M33"/>
    <mergeCell ref="N32:N33"/>
    <mergeCell ref="M30:M31"/>
    <mergeCell ref="N30:N31"/>
    <mergeCell ref="I32:I33"/>
    <mergeCell ref="J32:J33"/>
    <mergeCell ref="K32:K33"/>
    <mergeCell ref="L32:L33"/>
    <mergeCell ref="I30:I31"/>
    <mergeCell ref="J30:J31"/>
    <mergeCell ref="O30:O31"/>
    <mergeCell ref="A32:B33"/>
    <mergeCell ref="C32:C33"/>
    <mergeCell ref="D32:D33"/>
    <mergeCell ref="E32:E33"/>
    <mergeCell ref="F32:F33"/>
    <mergeCell ref="G32:G33"/>
    <mergeCell ref="H32:H33"/>
    <mergeCell ref="G30:G31"/>
    <mergeCell ref="H30:H31"/>
    <mergeCell ref="K30:K31"/>
    <mergeCell ref="L30:L31"/>
    <mergeCell ref="I28:I29"/>
    <mergeCell ref="J28:J29"/>
    <mergeCell ref="O28:O29"/>
    <mergeCell ref="A30:B31"/>
    <mergeCell ref="C30:C31"/>
    <mergeCell ref="D30:D31"/>
    <mergeCell ref="E30:E31"/>
    <mergeCell ref="F30:F31"/>
    <mergeCell ref="K28:K29"/>
    <mergeCell ref="L28:L29"/>
    <mergeCell ref="M28:M29"/>
    <mergeCell ref="N28:N29"/>
    <mergeCell ref="K26:K27"/>
    <mergeCell ref="L26:L27"/>
    <mergeCell ref="M26:M27"/>
    <mergeCell ref="N26:N27"/>
    <mergeCell ref="O26:O27"/>
    <mergeCell ref="A28:B29"/>
    <mergeCell ref="C28:C29"/>
    <mergeCell ref="D28:D29"/>
    <mergeCell ref="E28:E29"/>
    <mergeCell ref="F28:F29"/>
    <mergeCell ref="G28:G29"/>
    <mergeCell ref="H28:H29"/>
    <mergeCell ref="G26:G27"/>
    <mergeCell ref="H26:H27"/>
    <mergeCell ref="I26:I27"/>
    <mergeCell ref="J26:J27"/>
    <mergeCell ref="I24:I25"/>
    <mergeCell ref="J24:J25"/>
    <mergeCell ref="K24:K25"/>
    <mergeCell ref="L24:L25"/>
    <mergeCell ref="O24:O25"/>
    <mergeCell ref="A26:B27"/>
    <mergeCell ref="C26:C27"/>
    <mergeCell ref="D26:D27"/>
    <mergeCell ref="E26:E27"/>
    <mergeCell ref="F26:F27"/>
    <mergeCell ref="G24:G25"/>
    <mergeCell ref="H24:H25"/>
    <mergeCell ref="M24:M25"/>
    <mergeCell ref="N24:N25"/>
    <mergeCell ref="O22:O23"/>
    <mergeCell ref="A24:B25"/>
    <mergeCell ref="C24:C25"/>
    <mergeCell ref="D24:D25"/>
    <mergeCell ref="E24:E25"/>
    <mergeCell ref="F24:F25"/>
    <mergeCell ref="K22:K23"/>
    <mergeCell ref="L22:L23"/>
    <mergeCell ref="M22:M23"/>
    <mergeCell ref="N22:N23"/>
    <mergeCell ref="O18:O19"/>
    <mergeCell ref="A22:B23"/>
    <mergeCell ref="C22:C23"/>
    <mergeCell ref="D22:D23"/>
    <mergeCell ref="E22:E23"/>
    <mergeCell ref="F22:F23"/>
    <mergeCell ref="G22:G23"/>
    <mergeCell ref="H22:H23"/>
    <mergeCell ref="I22:I23"/>
    <mergeCell ref="J22:J23"/>
    <mergeCell ref="M18:M19"/>
    <mergeCell ref="N18:N19"/>
    <mergeCell ref="M16:M17"/>
    <mergeCell ref="N16:N17"/>
    <mergeCell ref="I18:I19"/>
    <mergeCell ref="J18:J19"/>
    <mergeCell ref="K18:K19"/>
    <mergeCell ref="L18:L19"/>
    <mergeCell ref="I16:I17"/>
    <mergeCell ref="J16:J17"/>
    <mergeCell ref="O16:O17"/>
    <mergeCell ref="A18:B19"/>
    <mergeCell ref="C18:C19"/>
    <mergeCell ref="D18:D19"/>
    <mergeCell ref="E18:E19"/>
    <mergeCell ref="F18:F19"/>
    <mergeCell ref="G18:G19"/>
    <mergeCell ref="H18:H19"/>
    <mergeCell ref="G16:G17"/>
    <mergeCell ref="H16:H17"/>
    <mergeCell ref="K16:K17"/>
    <mergeCell ref="L16:L17"/>
    <mergeCell ref="I14:I15"/>
    <mergeCell ref="J14:J15"/>
    <mergeCell ref="O14:O15"/>
    <mergeCell ref="A16:B17"/>
    <mergeCell ref="C16:C17"/>
    <mergeCell ref="D16:D17"/>
    <mergeCell ref="E16:E17"/>
    <mergeCell ref="F16:F17"/>
    <mergeCell ref="K14:K15"/>
    <mergeCell ref="L14:L15"/>
    <mergeCell ref="M14:M15"/>
    <mergeCell ref="N14:N15"/>
    <mergeCell ref="K12:K13"/>
    <mergeCell ref="L12:L13"/>
    <mergeCell ref="M12:M13"/>
    <mergeCell ref="N12:N13"/>
    <mergeCell ref="O12:O13"/>
    <mergeCell ref="A14:B15"/>
    <mergeCell ref="C14:C15"/>
    <mergeCell ref="D14:D15"/>
    <mergeCell ref="E14:E15"/>
    <mergeCell ref="F14:F15"/>
    <mergeCell ref="G14:G15"/>
    <mergeCell ref="H14:H15"/>
    <mergeCell ref="G12:G13"/>
    <mergeCell ref="H12:H13"/>
    <mergeCell ref="I12:I13"/>
    <mergeCell ref="J12:J13"/>
    <mergeCell ref="I10:I11"/>
    <mergeCell ref="J10:J11"/>
    <mergeCell ref="K10:K11"/>
    <mergeCell ref="L10:L11"/>
    <mergeCell ref="O10:O11"/>
    <mergeCell ref="A12:B13"/>
    <mergeCell ref="C12:C13"/>
    <mergeCell ref="D12:D13"/>
    <mergeCell ref="E12:E13"/>
    <mergeCell ref="F12:F13"/>
    <mergeCell ref="G10:G11"/>
    <mergeCell ref="H10:H11"/>
    <mergeCell ref="M10:M11"/>
    <mergeCell ref="N10:N11"/>
    <mergeCell ref="O8:O9"/>
    <mergeCell ref="A10:B11"/>
    <mergeCell ref="C10:C11"/>
    <mergeCell ref="D10:D11"/>
    <mergeCell ref="E10:E11"/>
    <mergeCell ref="F10:F11"/>
    <mergeCell ref="K8:K9"/>
    <mergeCell ref="L8:L9"/>
    <mergeCell ref="M8:M9"/>
    <mergeCell ref="N8:N9"/>
    <mergeCell ref="O6:O7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I6:I7"/>
    <mergeCell ref="J6:J7"/>
    <mergeCell ref="K6:K7"/>
    <mergeCell ref="L6:L7"/>
    <mergeCell ref="G6:G7"/>
    <mergeCell ref="H6:H7"/>
    <mergeCell ref="M6:M7"/>
    <mergeCell ref="N6:N7"/>
    <mergeCell ref="A1:O1"/>
    <mergeCell ref="A2:O2"/>
    <mergeCell ref="A4:B4"/>
    <mergeCell ref="A6:B7"/>
    <mergeCell ref="C6:C7"/>
    <mergeCell ref="D6:D7"/>
    <mergeCell ref="E6:E7"/>
    <mergeCell ref="F6:F7"/>
  </mergeCells>
  <printOptions horizontalCentered="1" verticalCentered="1"/>
  <pageMargins left="0" right="0" top="0" bottom="0.3937007874015748" header="0" footer="0.1968503937007874"/>
  <pageSetup firstPageNumber="63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1"/>
  <sheetViews>
    <sheetView showZeros="0" zoomScalePageLayoutView="0" workbookViewId="0" topLeftCell="A262">
      <selection activeCell="E142" sqref="E142"/>
    </sheetView>
  </sheetViews>
  <sheetFormatPr defaultColWidth="9.125" defaultRowHeight="12.75"/>
  <cols>
    <col min="1" max="1" width="8.50390625" style="166" customWidth="1"/>
    <col min="2" max="2" width="72.125" style="118" customWidth="1"/>
    <col min="3" max="5" width="12.125" style="118" customWidth="1"/>
    <col min="6" max="6" width="8.50390625" style="118" customWidth="1"/>
    <col min="7" max="8" width="9.125" style="118" customWidth="1"/>
    <col min="9" max="9" width="10.125" style="118" bestFit="1" customWidth="1"/>
    <col min="10" max="16384" width="9.125" style="118" customWidth="1"/>
  </cols>
  <sheetData>
    <row r="1" spans="1:6" ht="12">
      <c r="A1" s="1201" t="s">
        <v>71</v>
      </c>
      <c r="B1" s="1201"/>
      <c r="C1" s="1202"/>
      <c r="D1" s="1202"/>
      <c r="E1" s="1202"/>
      <c r="F1" s="1203"/>
    </row>
    <row r="2" spans="1:6" ht="12">
      <c r="A2" s="1201" t="s">
        <v>361</v>
      </c>
      <c r="B2" s="1201"/>
      <c r="C2" s="1202"/>
      <c r="D2" s="1202"/>
      <c r="E2" s="1202"/>
      <c r="F2" s="1203"/>
    </row>
    <row r="3" spans="1:2" ht="12">
      <c r="A3" s="116"/>
      <c r="B3" s="117"/>
    </row>
    <row r="4" spans="1:6" ht="11.25" customHeight="1">
      <c r="A4" s="116"/>
      <c r="B4" s="116"/>
      <c r="C4" s="119"/>
      <c r="D4" s="119"/>
      <c r="E4" s="119"/>
      <c r="F4" s="1020" t="s">
        <v>72</v>
      </c>
    </row>
    <row r="5" spans="1:6" s="120" customFormat="1" ht="19.5" customHeight="1">
      <c r="A5" s="1208" t="s">
        <v>82</v>
      </c>
      <c r="B5" s="1206" t="s">
        <v>66</v>
      </c>
      <c r="C5" s="1196" t="s">
        <v>1005</v>
      </c>
      <c r="D5" s="1196" t="s">
        <v>330</v>
      </c>
      <c r="E5" s="1196" t="s">
        <v>1215</v>
      </c>
      <c r="F5" s="1204" t="s">
        <v>308</v>
      </c>
    </row>
    <row r="6" spans="1:6" s="120" customFormat="1" ht="17.25" customHeight="1">
      <c r="A6" s="1207"/>
      <c r="B6" s="1207"/>
      <c r="C6" s="1209"/>
      <c r="D6" s="1209"/>
      <c r="E6" s="1209"/>
      <c r="F6" s="1205"/>
    </row>
    <row r="7" spans="1:6" s="120" customFormat="1" ht="11.25" customHeight="1">
      <c r="A7" s="121" t="s">
        <v>46</v>
      </c>
      <c r="B7" s="122" t="s">
        <v>47</v>
      </c>
      <c r="C7" s="261" t="s">
        <v>48</v>
      </c>
      <c r="D7" s="261" t="s">
        <v>49</v>
      </c>
      <c r="E7" s="261" t="s">
        <v>50</v>
      </c>
      <c r="F7" s="122" t="s">
        <v>1094</v>
      </c>
    </row>
    <row r="8" spans="1:6" s="125" customFormat="1" ht="16.5" customHeight="1">
      <c r="A8" s="123"/>
      <c r="B8" s="297" t="s">
        <v>278</v>
      </c>
      <c r="C8" s="279"/>
      <c r="D8" s="279"/>
      <c r="E8" s="279"/>
      <c r="F8" s="225"/>
    </row>
    <row r="9" spans="1:6" ht="12" customHeight="1">
      <c r="A9" s="126"/>
      <c r="B9" s="127"/>
      <c r="C9" s="216"/>
      <c r="D9" s="216"/>
      <c r="E9" s="216"/>
      <c r="F9" s="127"/>
    </row>
    <row r="10" spans="1:6" ht="12" customHeight="1">
      <c r="A10" s="131">
        <v>1010</v>
      </c>
      <c r="B10" s="142" t="s">
        <v>106</v>
      </c>
      <c r="C10" s="219">
        <f>SUM(C11:C16)</f>
        <v>1354090</v>
      </c>
      <c r="D10" s="219">
        <f>SUM(D11:D16)</f>
        <v>1516711</v>
      </c>
      <c r="E10" s="219">
        <f>SUM(E11:E16)</f>
        <v>1542704</v>
      </c>
      <c r="F10" s="362">
        <f>SUM(E10/D10)</f>
        <v>1.017137740808895</v>
      </c>
    </row>
    <row r="11" spans="1:6" ht="12" customHeight="1">
      <c r="A11" s="126">
        <v>1011</v>
      </c>
      <c r="B11" s="127" t="s">
        <v>107</v>
      </c>
      <c r="C11" s="216"/>
      <c r="D11" s="216">
        <v>3677</v>
      </c>
      <c r="E11" s="216">
        <v>3677</v>
      </c>
      <c r="F11" s="1076">
        <f aca="true" t="shared" si="0" ref="F11:F72">SUM(E11/D11)</f>
        <v>1</v>
      </c>
    </row>
    <row r="12" spans="1:6" ht="12" customHeight="1">
      <c r="A12" s="126">
        <v>1012</v>
      </c>
      <c r="B12" s="127" t="s">
        <v>108</v>
      </c>
      <c r="C12" s="1033">
        <v>744085</v>
      </c>
      <c r="D12" s="1033">
        <v>744473</v>
      </c>
      <c r="E12" s="1033">
        <v>742628</v>
      </c>
      <c r="F12" s="1076">
        <f t="shared" si="0"/>
        <v>0.9975217368527804</v>
      </c>
    </row>
    <row r="13" spans="1:7" ht="12" customHeight="1">
      <c r="A13" s="126">
        <v>1013</v>
      </c>
      <c r="B13" s="127" t="s">
        <v>156</v>
      </c>
      <c r="C13" s="1033">
        <v>462927</v>
      </c>
      <c r="D13" s="1033">
        <v>549757</v>
      </c>
      <c r="E13" s="1033">
        <v>585498</v>
      </c>
      <c r="F13" s="1076">
        <f t="shared" si="0"/>
        <v>1.0650123600063301</v>
      </c>
      <c r="G13" s="381"/>
    </row>
    <row r="14" spans="1:7" ht="12" customHeight="1">
      <c r="A14" s="126">
        <v>1014</v>
      </c>
      <c r="B14" s="127" t="s">
        <v>109</v>
      </c>
      <c r="C14" s="1033">
        <v>147078</v>
      </c>
      <c r="D14" s="1033">
        <v>147078</v>
      </c>
      <c r="E14" s="1033">
        <v>147078</v>
      </c>
      <c r="F14" s="1076">
        <f t="shared" si="0"/>
        <v>1</v>
      </c>
      <c r="G14" s="381"/>
    </row>
    <row r="15" spans="1:8" ht="12" customHeight="1">
      <c r="A15" s="126">
        <v>1015</v>
      </c>
      <c r="B15" s="127" t="s">
        <v>726</v>
      </c>
      <c r="C15" s="1033"/>
      <c r="D15" s="1033">
        <v>69550</v>
      </c>
      <c r="E15" s="1033">
        <v>61647</v>
      </c>
      <c r="F15" s="1076">
        <f t="shared" si="0"/>
        <v>0.8863695183321352</v>
      </c>
      <c r="G15" s="1048"/>
      <c r="H15" s="360"/>
    </row>
    <row r="16" spans="1:7" ht="12" customHeight="1">
      <c r="A16" s="126">
        <v>1016</v>
      </c>
      <c r="B16" s="127" t="s">
        <v>727</v>
      </c>
      <c r="C16" s="1033"/>
      <c r="D16" s="1033">
        <v>2176</v>
      </c>
      <c r="E16" s="1033">
        <v>2176</v>
      </c>
      <c r="F16" s="1076">
        <f t="shared" si="0"/>
        <v>1</v>
      </c>
      <c r="G16" s="381"/>
    </row>
    <row r="17" spans="1:7" ht="12" customHeight="1">
      <c r="A17" s="131">
        <v>1020</v>
      </c>
      <c r="B17" s="142" t="s">
        <v>110</v>
      </c>
      <c r="C17" s="1033"/>
      <c r="D17" s="1033"/>
      <c r="E17" s="1033"/>
      <c r="F17" s="1076"/>
      <c r="G17" s="381"/>
    </row>
    <row r="18" spans="1:7" ht="12" customHeight="1" thickBot="1">
      <c r="A18" s="161">
        <v>1030</v>
      </c>
      <c r="B18" s="228" t="s">
        <v>111</v>
      </c>
      <c r="C18" s="1034"/>
      <c r="D18" s="1034">
        <v>13672</v>
      </c>
      <c r="E18" s="1034">
        <v>18430</v>
      </c>
      <c r="F18" s="1078">
        <f t="shared" si="0"/>
        <v>1.3480105324751317</v>
      </c>
      <c r="G18" s="381"/>
    </row>
    <row r="19" spans="1:7" ht="16.5" customHeight="1" thickBot="1">
      <c r="A19" s="158"/>
      <c r="B19" s="281" t="s">
        <v>112</v>
      </c>
      <c r="C19" s="382">
        <f>SUM(C10+C18+C17)</f>
        <v>1354090</v>
      </c>
      <c r="D19" s="382">
        <f>SUM(D10+D18+D17)</f>
        <v>1530383</v>
      </c>
      <c r="E19" s="382">
        <f>SUM(E10+E18+E17)</f>
        <v>1561134</v>
      </c>
      <c r="F19" s="1079">
        <f t="shared" si="0"/>
        <v>1.020093662828194</v>
      </c>
      <c r="G19" s="381"/>
    </row>
    <row r="20" spans="1:6" ht="12" customHeight="1">
      <c r="A20" s="153"/>
      <c r="B20" s="169"/>
      <c r="C20" s="136"/>
      <c r="D20" s="136"/>
      <c r="E20" s="136"/>
      <c r="F20" s="1077"/>
    </row>
    <row r="21" spans="1:6" ht="12" customHeight="1">
      <c r="A21" s="128">
        <v>1040</v>
      </c>
      <c r="B21" s="129" t="s">
        <v>113</v>
      </c>
      <c r="C21" s="1035">
        <f>SUM(C22:C23)</f>
        <v>3250000</v>
      </c>
      <c r="D21" s="1035">
        <f>SUM(D22:D23)</f>
        <v>3250000</v>
      </c>
      <c r="E21" s="1035">
        <f>SUM(E22:E23)</f>
        <v>3433024</v>
      </c>
      <c r="F21" s="362">
        <f t="shared" si="0"/>
        <v>1.056315076923077</v>
      </c>
    </row>
    <row r="22" spans="1:6" ht="12" customHeight="1">
      <c r="A22" s="139">
        <v>1041</v>
      </c>
      <c r="B22" s="137" t="s">
        <v>1077</v>
      </c>
      <c r="C22" s="1036">
        <v>2800000</v>
      </c>
      <c r="D22" s="1036">
        <v>2800000</v>
      </c>
      <c r="E22" s="1036">
        <v>2972256</v>
      </c>
      <c r="F22" s="1076">
        <f t="shared" si="0"/>
        <v>1.06152</v>
      </c>
    </row>
    <row r="23" spans="1:6" ht="12" customHeight="1">
      <c r="A23" s="139">
        <v>1042</v>
      </c>
      <c r="B23" s="137" t="s">
        <v>1078</v>
      </c>
      <c r="C23" s="1036">
        <v>450000</v>
      </c>
      <c r="D23" s="1036">
        <v>450000</v>
      </c>
      <c r="E23" s="1036">
        <v>460768</v>
      </c>
      <c r="F23" s="1076">
        <f t="shared" si="0"/>
        <v>1.0239288888888889</v>
      </c>
    </row>
    <row r="24" spans="1:6" ht="12" customHeight="1">
      <c r="A24" s="133">
        <v>1050</v>
      </c>
      <c r="B24" s="132" t="s">
        <v>114</v>
      </c>
      <c r="C24" s="1035">
        <f>SUM(C25:C27)</f>
        <v>3943023</v>
      </c>
      <c r="D24" s="1035">
        <f>SUM(D25:D27)</f>
        <v>3951146</v>
      </c>
      <c r="E24" s="1035">
        <f>SUM(E25:E27)</f>
        <v>4223159</v>
      </c>
      <c r="F24" s="362">
        <f t="shared" si="0"/>
        <v>1.0688440771361019</v>
      </c>
    </row>
    <row r="25" spans="1:6" ht="12.75" customHeight="1">
      <c r="A25" s="140">
        <v>1051</v>
      </c>
      <c r="B25" s="127" t="s">
        <v>73</v>
      </c>
      <c r="C25" s="1036">
        <v>3698023</v>
      </c>
      <c r="D25" s="1036">
        <v>3698023</v>
      </c>
      <c r="E25" s="1036">
        <v>3924273</v>
      </c>
      <c r="F25" s="1076">
        <f t="shared" si="0"/>
        <v>1.0611813393264455</v>
      </c>
    </row>
    <row r="26" spans="1:6" ht="12.75" customHeight="1">
      <c r="A26" s="140">
        <v>1052</v>
      </c>
      <c r="B26" s="141" t="s">
        <v>157</v>
      </c>
      <c r="C26" s="1036">
        <v>170000</v>
      </c>
      <c r="D26" s="1036">
        <v>170000</v>
      </c>
      <c r="E26" s="1036">
        <v>184134</v>
      </c>
      <c r="F26" s="1076">
        <f t="shared" si="0"/>
        <v>1.0831411764705883</v>
      </c>
    </row>
    <row r="27" spans="1:6" ht="12.75" customHeight="1">
      <c r="A27" s="140">
        <v>1053</v>
      </c>
      <c r="B27" s="135" t="s">
        <v>68</v>
      </c>
      <c r="C27" s="1036">
        <v>75000</v>
      </c>
      <c r="D27" s="1036">
        <v>83123</v>
      </c>
      <c r="E27" s="1036">
        <v>114752</v>
      </c>
      <c r="F27" s="1076">
        <f t="shared" si="0"/>
        <v>1.3805084032097013</v>
      </c>
    </row>
    <row r="28" spans="1:6" ht="12" customHeight="1">
      <c r="A28" s="133">
        <v>1070</v>
      </c>
      <c r="B28" s="132" t="s">
        <v>75</v>
      </c>
      <c r="C28" s="1035">
        <f>SUM(C29:C38)</f>
        <v>462236</v>
      </c>
      <c r="D28" s="1035">
        <f>SUM(D29:D38)</f>
        <v>471355</v>
      </c>
      <c r="E28" s="1035">
        <f>SUM(E29:E38)</f>
        <v>401616</v>
      </c>
      <c r="F28" s="362">
        <f t="shared" si="0"/>
        <v>0.8520456980407548</v>
      </c>
    </row>
    <row r="29" spans="1:6" ht="12" customHeight="1">
      <c r="A29" s="140">
        <v>1071</v>
      </c>
      <c r="B29" s="137" t="s">
        <v>115</v>
      </c>
      <c r="C29" s="126">
        <v>7000</v>
      </c>
      <c r="D29" s="126">
        <v>7000</v>
      </c>
      <c r="E29" s="126">
        <v>4150</v>
      </c>
      <c r="F29" s="1076">
        <f t="shared" si="0"/>
        <v>0.5928571428571429</v>
      </c>
    </row>
    <row r="30" spans="1:6" ht="12" customHeight="1">
      <c r="A30" s="140">
        <v>1073</v>
      </c>
      <c r="B30" s="127" t="s">
        <v>116</v>
      </c>
      <c r="C30" s="126"/>
      <c r="D30" s="126">
        <v>651</v>
      </c>
      <c r="E30" s="126">
        <v>651</v>
      </c>
      <c r="F30" s="1076">
        <f t="shared" si="0"/>
        <v>1</v>
      </c>
    </row>
    <row r="31" spans="1:6" ht="12" customHeight="1">
      <c r="A31" s="140">
        <v>1074</v>
      </c>
      <c r="B31" s="127" t="s">
        <v>117</v>
      </c>
      <c r="C31" s="126">
        <v>4000</v>
      </c>
      <c r="D31" s="126">
        <v>4000</v>
      </c>
      <c r="E31" s="126">
        <v>2230</v>
      </c>
      <c r="F31" s="1076">
        <f t="shared" si="0"/>
        <v>0.5575</v>
      </c>
    </row>
    <row r="32" spans="1:6" ht="12" customHeight="1">
      <c r="A32" s="140">
        <v>1075</v>
      </c>
      <c r="B32" s="135" t="s">
        <v>1097</v>
      </c>
      <c r="C32" s="126">
        <v>20000</v>
      </c>
      <c r="D32" s="126">
        <v>25207</v>
      </c>
      <c r="E32" s="126">
        <v>25207</v>
      </c>
      <c r="F32" s="1076">
        <f t="shared" si="0"/>
        <v>1</v>
      </c>
    </row>
    <row r="33" spans="1:6" ht="12" customHeight="1">
      <c r="A33" s="140">
        <v>1076</v>
      </c>
      <c r="B33" s="135" t="s">
        <v>1061</v>
      </c>
      <c r="C33" s="126">
        <v>17736</v>
      </c>
      <c r="D33" s="126">
        <v>17736</v>
      </c>
      <c r="E33" s="126">
        <v>10308</v>
      </c>
      <c r="F33" s="1076">
        <f t="shared" si="0"/>
        <v>0.581190798376184</v>
      </c>
    </row>
    <row r="34" spans="1:6" ht="12" customHeight="1">
      <c r="A34" s="140">
        <v>1077</v>
      </c>
      <c r="B34" s="141" t="s">
        <v>118</v>
      </c>
      <c r="C34" s="126">
        <v>222000</v>
      </c>
      <c r="D34" s="126">
        <v>222000</v>
      </c>
      <c r="E34" s="126">
        <v>222000</v>
      </c>
      <c r="F34" s="1076">
        <f t="shared" si="0"/>
        <v>1</v>
      </c>
    </row>
    <row r="35" spans="1:6" ht="12" customHeight="1">
      <c r="A35" s="140">
        <v>1078</v>
      </c>
      <c r="B35" s="137" t="s">
        <v>119</v>
      </c>
      <c r="C35" s="126">
        <v>7500</v>
      </c>
      <c r="D35" s="126">
        <v>7500</v>
      </c>
      <c r="E35" s="126">
        <v>2681</v>
      </c>
      <c r="F35" s="1076">
        <f t="shared" si="0"/>
        <v>0.35746666666666665</v>
      </c>
    </row>
    <row r="36" spans="1:6" ht="12" customHeight="1">
      <c r="A36" s="140">
        <v>1079</v>
      </c>
      <c r="B36" s="137" t="s">
        <v>120</v>
      </c>
      <c r="C36" s="126">
        <v>90000</v>
      </c>
      <c r="D36" s="126">
        <v>115000</v>
      </c>
      <c r="E36" s="126">
        <v>83152</v>
      </c>
      <c r="F36" s="1076">
        <f t="shared" si="0"/>
        <v>0.7230608695652174</v>
      </c>
    </row>
    <row r="37" spans="1:6" ht="12" customHeight="1">
      <c r="A37" s="140">
        <v>1080</v>
      </c>
      <c r="B37" s="235" t="s">
        <v>121</v>
      </c>
      <c r="C37" s="126">
        <v>30000</v>
      </c>
      <c r="D37" s="126">
        <v>8261</v>
      </c>
      <c r="E37" s="126">
        <v>8261</v>
      </c>
      <c r="F37" s="1076">
        <f t="shared" si="0"/>
        <v>1</v>
      </c>
    </row>
    <row r="38" spans="1:6" ht="13.5" customHeight="1" thickBot="1">
      <c r="A38" s="157">
        <v>1082</v>
      </c>
      <c r="B38" s="361" t="s">
        <v>55</v>
      </c>
      <c r="C38" s="1037">
        <v>64000</v>
      </c>
      <c r="D38" s="1037">
        <v>64000</v>
      </c>
      <c r="E38" s="1037">
        <v>42976</v>
      </c>
      <c r="F38" s="1078">
        <f t="shared" si="0"/>
        <v>0.6715</v>
      </c>
    </row>
    <row r="39" spans="1:6" ht="17.25" customHeight="1" thickBot="1">
      <c r="A39" s="159"/>
      <c r="B39" s="282" t="s">
        <v>122</v>
      </c>
      <c r="C39" s="1038">
        <f>SUM(C21+C24+C28)</f>
        <v>7655259</v>
      </c>
      <c r="D39" s="1038">
        <f>SUM(D21+D24+D28)</f>
        <v>7672501</v>
      </c>
      <c r="E39" s="1038">
        <f>SUM(E21+E24+E28)</f>
        <v>8057799</v>
      </c>
      <c r="F39" s="1079">
        <f t="shared" si="0"/>
        <v>1.050218044937368</v>
      </c>
    </row>
    <row r="40" spans="1:6" ht="12" customHeight="1">
      <c r="A40" s="140"/>
      <c r="B40" s="257"/>
      <c r="C40" s="1039"/>
      <c r="D40" s="1039"/>
      <c r="E40" s="1039"/>
      <c r="F40" s="1077"/>
    </row>
    <row r="41" spans="1:6" ht="12" customHeight="1">
      <c r="A41" s="133">
        <v>1090</v>
      </c>
      <c r="B41" s="284" t="s">
        <v>123</v>
      </c>
      <c r="C41" s="1035">
        <f>SUM(C42:C49)</f>
        <v>1272500</v>
      </c>
      <c r="D41" s="1035">
        <f>SUM(D42:D49)</f>
        <v>1277825</v>
      </c>
      <c r="E41" s="1035">
        <f>SUM(E42:E49)</f>
        <v>1245324</v>
      </c>
      <c r="F41" s="362">
        <f t="shared" si="0"/>
        <v>0.9745653747578894</v>
      </c>
    </row>
    <row r="42" spans="1:6" ht="12" customHeight="1">
      <c r="A42" s="140">
        <v>1091</v>
      </c>
      <c r="B42" s="235" t="s">
        <v>717</v>
      </c>
      <c r="C42" s="126">
        <v>100000</v>
      </c>
      <c r="D42" s="126">
        <v>100000</v>
      </c>
      <c r="E42" s="126">
        <v>110289</v>
      </c>
      <c r="F42" s="1076">
        <f t="shared" si="0"/>
        <v>1.10289</v>
      </c>
    </row>
    <row r="43" spans="1:6" ht="12" customHeight="1">
      <c r="A43" s="140">
        <v>1092</v>
      </c>
      <c r="B43" s="137" t="s">
        <v>56</v>
      </c>
      <c r="C43" s="126">
        <v>466500</v>
      </c>
      <c r="D43" s="126">
        <v>466500</v>
      </c>
      <c r="E43" s="126">
        <v>499235</v>
      </c>
      <c r="F43" s="1076">
        <f t="shared" si="0"/>
        <v>1.070171489817792</v>
      </c>
    </row>
    <row r="44" spans="1:6" ht="12" customHeight="1">
      <c r="A44" s="140">
        <v>1093</v>
      </c>
      <c r="B44" s="137" t="s">
        <v>718</v>
      </c>
      <c r="C44" s="126">
        <v>15000</v>
      </c>
      <c r="D44" s="126">
        <v>15000</v>
      </c>
      <c r="E44" s="126">
        <v>7695</v>
      </c>
      <c r="F44" s="1076">
        <f t="shared" si="0"/>
        <v>0.513</v>
      </c>
    </row>
    <row r="45" spans="1:6" ht="12" customHeight="1">
      <c r="A45" s="140">
        <v>1094</v>
      </c>
      <c r="B45" s="137" t="s">
        <v>719</v>
      </c>
      <c r="C45" s="126">
        <v>15000</v>
      </c>
      <c r="D45" s="126">
        <v>15000</v>
      </c>
      <c r="E45" s="126">
        <v>19672</v>
      </c>
      <c r="F45" s="1076">
        <f t="shared" si="0"/>
        <v>1.3114666666666666</v>
      </c>
    </row>
    <row r="46" spans="1:6" ht="12" customHeight="1">
      <c r="A46" s="140">
        <v>1095</v>
      </c>
      <c r="B46" s="141" t="s">
        <v>253</v>
      </c>
      <c r="C46" s="126">
        <v>320000</v>
      </c>
      <c r="D46" s="126">
        <v>320000</v>
      </c>
      <c r="E46" s="126">
        <v>292700</v>
      </c>
      <c r="F46" s="1076">
        <f t="shared" si="0"/>
        <v>0.9146875</v>
      </c>
    </row>
    <row r="47" spans="1:6" ht="12" customHeight="1">
      <c r="A47" s="140">
        <v>1096</v>
      </c>
      <c r="B47" s="141" t="s">
        <v>230</v>
      </c>
      <c r="C47" s="126">
        <v>350000</v>
      </c>
      <c r="D47" s="126">
        <v>350000</v>
      </c>
      <c r="E47" s="126">
        <v>302476</v>
      </c>
      <c r="F47" s="1076">
        <f t="shared" si="0"/>
        <v>0.8642171428571429</v>
      </c>
    </row>
    <row r="48" spans="1:6" ht="12" customHeight="1">
      <c r="A48" s="140">
        <v>1097</v>
      </c>
      <c r="B48" s="141" t="s">
        <v>720</v>
      </c>
      <c r="C48" s="126">
        <v>1000</v>
      </c>
      <c r="D48" s="126">
        <v>6325</v>
      </c>
      <c r="E48" s="126">
        <v>10963</v>
      </c>
      <c r="F48" s="1076">
        <f t="shared" si="0"/>
        <v>1.7332806324110672</v>
      </c>
    </row>
    <row r="49" spans="1:6" ht="12" customHeight="1">
      <c r="A49" s="140">
        <v>1098</v>
      </c>
      <c r="B49" s="141" t="s">
        <v>728</v>
      </c>
      <c r="C49" s="126">
        <v>5000</v>
      </c>
      <c r="D49" s="126">
        <v>5000</v>
      </c>
      <c r="E49" s="126">
        <v>2294</v>
      </c>
      <c r="F49" s="1076">
        <f t="shared" si="0"/>
        <v>0.4588</v>
      </c>
    </row>
    <row r="50" spans="1:6" ht="12" customHeight="1">
      <c r="A50" s="133">
        <v>1100</v>
      </c>
      <c r="B50" s="284" t="s">
        <v>124</v>
      </c>
      <c r="C50" s="1035">
        <f>SUM(C51:C53)</f>
        <v>225000</v>
      </c>
      <c r="D50" s="1035">
        <f>SUM(D51:D53)</f>
        <v>225000</v>
      </c>
      <c r="E50" s="1035">
        <f>SUM(E51:E53)</f>
        <v>217550</v>
      </c>
      <c r="F50" s="362">
        <f t="shared" si="0"/>
        <v>0.9668888888888889</v>
      </c>
    </row>
    <row r="51" spans="1:6" ht="12" customHeight="1">
      <c r="A51" s="140">
        <v>1101</v>
      </c>
      <c r="B51" s="141" t="s">
        <v>721</v>
      </c>
      <c r="C51" s="1036">
        <v>14000</v>
      </c>
      <c r="D51" s="1036">
        <v>14000</v>
      </c>
      <c r="E51" s="1036">
        <v>21710</v>
      </c>
      <c r="F51" s="1076">
        <f t="shared" si="0"/>
        <v>1.5507142857142857</v>
      </c>
    </row>
    <row r="52" spans="1:6" ht="12" customHeight="1">
      <c r="A52" s="140">
        <v>1102</v>
      </c>
      <c r="B52" s="137" t="s">
        <v>125</v>
      </c>
      <c r="C52" s="1036">
        <v>136000</v>
      </c>
      <c r="D52" s="1036">
        <v>136000</v>
      </c>
      <c r="E52" s="1036">
        <v>121189</v>
      </c>
      <c r="F52" s="1076">
        <f t="shared" si="0"/>
        <v>0.8910955882352941</v>
      </c>
    </row>
    <row r="53" spans="1:6" ht="12" customHeight="1">
      <c r="A53" s="140">
        <v>1103</v>
      </c>
      <c r="B53" s="137" t="s">
        <v>126</v>
      </c>
      <c r="C53" s="1036">
        <v>75000</v>
      </c>
      <c r="D53" s="1036">
        <v>75000</v>
      </c>
      <c r="E53" s="1036">
        <v>74651</v>
      </c>
      <c r="F53" s="1076">
        <f t="shared" si="0"/>
        <v>0.9953466666666667</v>
      </c>
    </row>
    <row r="54" spans="1:6" ht="12" customHeight="1">
      <c r="A54" s="710">
        <v>1105</v>
      </c>
      <c r="B54" s="709" t="s">
        <v>285</v>
      </c>
      <c r="C54" s="1035"/>
      <c r="D54" s="1035">
        <v>20000</v>
      </c>
      <c r="E54" s="1035">
        <v>20000</v>
      </c>
      <c r="F54" s="362">
        <f t="shared" si="0"/>
        <v>1</v>
      </c>
    </row>
    <row r="55" spans="1:6" ht="12" customHeight="1">
      <c r="A55" s="133">
        <v>1110</v>
      </c>
      <c r="B55" s="142" t="s">
        <v>127</v>
      </c>
      <c r="C55" s="1036"/>
      <c r="D55" s="1036"/>
      <c r="E55" s="1036"/>
      <c r="F55" s="362"/>
    </row>
    <row r="56" spans="1:6" ht="12" customHeight="1">
      <c r="A56" s="133">
        <v>1120</v>
      </c>
      <c r="B56" s="142" t="s">
        <v>128</v>
      </c>
      <c r="C56" s="1035">
        <f>SUM(C57:C59)</f>
        <v>401355</v>
      </c>
      <c r="D56" s="1035">
        <f>SUM(D57:D59)</f>
        <v>401355</v>
      </c>
      <c r="E56" s="1035">
        <f>SUM(E57:E59)</f>
        <v>391973</v>
      </c>
      <c r="F56" s="362">
        <f t="shared" si="0"/>
        <v>0.976624185571377</v>
      </c>
    </row>
    <row r="57" spans="1:6" ht="12" customHeight="1">
      <c r="A57" s="140">
        <v>1121</v>
      </c>
      <c r="B57" s="127" t="s">
        <v>226</v>
      </c>
      <c r="C57" s="126">
        <v>39150</v>
      </c>
      <c r="D57" s="126">
        <v>39150</v>
      </c>
      <c r="E57" s="126">
        <v>43448</v>
      </c>
      <c r="F57" s="1076">
        <f t="shared" si="0"/>
        <v>1.1097828863346104</v>
      </c>
    </row>
    <row r="58" spans="1:6" ht="12" customHeight="1">
      <c r="A58" s="140">
        <v>1122</v>
      </c>
      <c r="B58" s="127" t="s">
        <v>238</v>
      </c>
      <c r="C58" s="126">
        <v>216000</v>
      </c>
      <c r="D58" s="126">
        <v>216000</v>
      </c>
      <c r="E58" s="126">
        <v>193739</v>
      </c>
      <c r="F58" s="1076">
        <f t="shared" si="0"/>
        <v>0.8969398148148148</v>
      </c>
    </row>
    <row r="59" spans="1:6" ht="12" customHeight="1">
      <c r="A59" s="140">
        <v>1123</v>
      </c>
      <c r="B59" s="135" t="s">
        <v>243</v>
      </c>
      <c r="C59" s="126">
        <v>146205</v>
      </c>
      <c r="D59" s="126">
        <v>146205</v>
      </c>
      <c r="E59" s="126">
        <v>154786</v>
      </c>
      <c r="F59" s="1076">
        <f t="shared" si="0"/>
        <v>1.0586915632160323</v>
      </c>
    </row>
    <row r="60" spans="1:6" ht="12" customHeight="1">
      <c r="A60" s="133">
        <v>1130</v>
      </c>
      <c r="B60" s="132" t="s">
        <v>129</v>
      </c>
      <c r="C60" s="131"/>
      <c r="D60" s="131"/>
      <c r="E60" s="131"/>
      <c r="F60" s="362"/>
    </row>
    <row r="61" spans="1:6" ht="12" customHeight="1">
      <c r="A61" s="133">
        <v>1140</v>
      </c>
      <c r="B61" s="134" t="s">
        <v>130</v>
      </c>
      <c r="C61" s="1035">
        <f>SUM(C62)</f>
        <v>40000</v>
      </c>
      <c r="D61" s="1035">
        <f>SUM(D62)</f>
        <v>40000</v>
      </c>
      <c r="E61" s="1035">
        <f>SUM(E62)</f>
        <v>39202</v>
      </c>
      <c r="F61" s="362">
        <f t="shared" si="0"/>
        <v>0.98005</v>
      </c>
    </row>
    <row r="62" spans="1:6" ht="12" customHeight="1">
      <c r="A62" s="140">
        <v>1141</v>
      </c>
      <c r="B62" s="137" t="s">
        <v>1169</v>
      </c>
      <c r="C62" s="1036">
        <v>40000</v>
      </c>
      <c r="D62" s="1036">
        <v>40000</v>
      </c>
      <c r="E62" s="1036">
        <v>39202</v>
      </c>
      <c r="F62" s="1076">
        <f t="shared" si="0"/>
        <v>0.98005</v>
      </c>
    </row>
    <row r="63" spans="1:6" ht="12" customHeight="1" thickBot="1">
      <c r="A63" s="161">
        <v>1150</v>
      </c>
      <c r="B63" s="228" t="s">
        <v>131</v>
      </c>
      <c r="C63" s="1040">
        <v>10000</v>
      </c>
      <c r="D63" s="1040">
        <v>23627</v>
      </c>
      <c r="E63" s="1040">
        <v>69144</v>
      </c>
      <c r="F63" s="1080">
        <f t="shared" si="0"/>
        <v>2.926482414187159</v>
      </c>
    </row>
    <row r="64" spans="1:6" ht="18.75" customHeight="1" thickBot="1">
      <c r="A64" s="159"/>
      <c r="B64" s="206" t="s">
        <v>283</v>
      </c>
      <c r="C64" s="283">
        <f>SUM(C61+C63+C60+C56+C55+C50+C41+C54)</f>
        <v>1948855</v>
      </c>
      <c r="D64" s="283">
        <f>SUM(D61+D63+D60+D56+D55+D50+D41+D54)</f>
        <v>1987807</v>
      </c>
      <c r="E64" s="283">
        <f>SUM(E61+E63+E60+E56+E55+E50+E41+E54)</f>
        <v>1983193</v>
      </c>
      <c r="F64" s="1079">
        <f t="shared" si="0"/>
        <v>0.9976788491035599</v>
      </c>
    </row>
    <row r="65" spans="1:6" ht="12" customHeight="1">
      <c r="A65" s="154"/>
      <c r="B65" s="285"/>
      <c r="C65" s="136"/>
      <c r="D65" s="136"/>
      <c r="E65" s="136"/>
      <c r="F65" s="1077"/>
    </row>
    <row r="66" spans="1:6" ht="15" customHeight="1" thickBot="1">
      <c r="A66" s="144">
        <v>1160</v>
      </c>
      <c r="B66" s="165" t="s">
        <v>132</v>
      </c>
      <c r="C66" s="150"/>
      <c r="D66" s="150">
        <v>8309</v>
      </c>
      <c r="E66" s="150">
        <v>8309</v>
      </c>
      <c r="F66" s="1078">
        <f t="shared" si="0"/>
        <v>1</v>
      </c>
    </row>
    <row r="67" spans="1:6" ht="18" customHeight="1" thickBot="1">
      <c r="A67" s="159"/>
      <c r="B67" s="281" t="s">
        <v>133</v>
      </c>
      <c r="C67" s="147"/>
      <c r="D67" s="147">
        <f>SUM(D66)</f>
        <v>8309</v>
      </c>
      <c r="E67" s="147">
        <f>SUM(E66)</f>
        <v>8309</v>
      </c>
      <c r="F67" s="1079">
        <f t="shared" si="0"/>
        <v>1</v>
      </c>
    </row>
    <row r="68" spans="1:6" ht="12" customHeight="1" thickBot="1">
      <c r="A68" s="159"/>
      <c r="B68" s="206"/>
      <c r="C68" s="151"/>
      <c r="D68" s="151"/>
      <c r="E68" s="151"/>
      <c r="F68" s="1079"/>
    </row>
    <row r="69" spans="1:6" ht="18.75" customHeight="1" thickBot="1">
      <c r="A69" s="159"/>
      <c r="B69" s="286" t="s">
        <v>1126</v>
      </c>
      <c r="C69" s="283">
        <f>SUM(C64+C39+C19+C67)</f>
        <v>10958204</v>
      </c>
      <c r="D69" s="283">
        <f>SUM(D64+D39+D19+D67)</f>
        <v>11199000</v>
      </c>
      <c r="E69" s="283">
        <f>SUM(E64+E39+E19+E67)</f>
        <v>11610435</v>
      </c>
      <c r="F69" s="1079">
        <f t="shared" si="0"/>
        <v>1.0367385480846505</v>
      </c>
    </row>
    <row r="70" spans="1:6" ht="12" customHeight="1">
      <c r="A70" s="140"/>
      <c r="B70" s="260"/>
      <c r="C70" s="136"/>
      <c r="D70" s="136"/>
      <c r="E70" s="136"/>
      <c r="F70" s="1077"/>
    </row>
    <row r="71" spans="1:6" ht="12" customHeight="1">
      <c r="A71" s="131">
        <v>1165</v>
      </c>
      <c r="B71" s="142" t="s">
        <v>134</v>
      </c>
      <c r="C71" s="131"/>
      <c r="D71" s="1035">
        <v>6837</v>
      </c>
      <c r="E71" s="1035">
        <v>8837</v>
      </c>
      <c r="F71" s="362">
        <f t="shared" si="0"/>
        <v>1.292525961679099</v>
      </c>
    </row>
    <row r="72" spans="1:6" ht="12" customHeight="1">
      <c r="A72" s="131">
        <v>1170</v>
      </c>
      <c r="B72" s="129" t="s">
        <v>135</v>
      </c>
      <c r="C72" s="131">
        <f>SUM(C73:C73)</f>
        <v>311000</v>
      </c>
      <c r="D72" s="131">
        <f>SUM(D73:D74)</f>
        <v>1136870</v>
      </c>
      <c r="E72" s="131">
        <f>SUM(E73:E74)</f>
        <v>1318514</v>
      </c>
      <c r="F72" s="362">
        <f t="shared" si="0"/>
        <v>1.1597755240264938</v>
      </c>
    </row>
    <row r="73" spans="1:6" ht="12" customHeight="1">
      <c r="A73" s="139">
        <v>1174</v>
      </c>
      <c r="B73" s="235" t="s">
        <v>1151</v>
      </c>
      <c r="C73" s="126">
        <v>311000</v>
      </c>
      <c r="D73" s="126">
        <v>899895</v>
      </c>
      <c r="E73" s="126">
        <v>1081539</v>
      </c>
      <c r="F73" s="1076">
        <f aca="true" t="shared" si="1" ref="F73:F135">SUM(E73/D73)</f>
        <v>1.201850215858517</v>
      </c>
    </row>
    <row r="74" spans="1:6" ht="12" customHeight="1">
      <c r="A74" s="139">
        <v>1177</v>
      </c>
      <c r="B74" s="1023" t="s">
        <v>1059</v>
      </c>
      <c r="C74" s="126"/>
      <c r="D74" s="126">
        <v>236975</v>
      </c>
      <c r="E74" s="126">
        <v>236975</v>
      </c>
      <c r="F74" s="1076">
        <f t="shared" si="1"/>
        <v>1</v>
      </c>
    </row>
    <row r="75" spans="1:6" ht="12" customHeight="1">
      <c r="A75" s="131">
        <v>1180</v>
      </c>
      <c r="B75" s="148" t="s">
        <v>136</v>
      </c>
      <c r="C75" s="131">
        <f>SUM(C76:C78)</f>
        <v>1490535</v>
      </c>
      <c r="D75" s="131">
        <f>SUM(D76:D78)</f>
        <v>1490535</v>
      </c>
      <c r="E75" s="131">
        <f>SUM(E76:E78)</f>
        <v>853651</v>
      </c>
      <c r="F75" s="362">
        <f t="shared" si="1"/>
        <v>0.572714495130943</v>
      </c>
    </row>
    <row r="76" spans="1:6" ht="12" customHeight="1">
      <c r="A76" s="139">
        <v>1181</v>
      </c>
      <c r="B76" s="137" t="s">
        <v>199</v>
      </c>
      <c r="C76" s="126">
        <v>590535</v>
      </c>
      <c r="D76" s="126">
        <v>590535</v>
      </c>
      <c r="E76" s="126"/>
      <c r="F76" s="1076">
        <f t="shared" si="1"/>
        <v>0</v>
      </c>
    </row>
    <row r="77" spans="1:6" ht="12" customHeight="1">
      <c r="A77" s="139">
        <v>1182</v>
      </c>
      <c r="B77" s="127" t="s">
        <v>137</v>
      </c>
      <c r="C77" s="126">
        <v>900000</v>
      </c>
      <c r="D77" s="126">
        <v>900000</v>
      </c>
      <c r="E77" s="126">
        <v>853651</v>
      </c>
      <c r="F77" s="1076">
        <f t="shared" si="1"/>
        <v>0.9485011111111111</v>
      </c>
    </row>
    <row r="78" spans="1:6" ht="12" customHeight="1">
      <c r="A78" s="139">
        <v>1183</v>
      </c>
      <c r="B78" s="235" t="s">
        <v>58</v>
      </c>
      <c r="C78" s="126"/>
      <c r="D78" s="126"/>
      <c r="E78" s="126"/>
      <c r="F78" s="362"/>
    </row>
    <row r="79" spans="1:6" ht="12" customHeight="1" thickBot="1">
      <c r="A79" s="158">
        <v>1185</v>
      </c>
      <c r="B79" s="364" t="s">
        <v>296</v>
      </c>
      <c r="C79" s="158"/>
      <c r="D79" s="158"/>
      <c r="E79" s="158">
        <v>49444</v>
      </c>
      <c r="F79" s="1080"/>
    </row>
    <row r="80" spans="1:6" ht="15" customHeight="1" thickBot="1">
      <c r="A80" s="147"/>
      <c r="B80" s="206" t="s">
        <v>138</v>
      </c>
      <c r="C80" s="1045">
        <f>SUM(C72+C75+C71+C79)</f>
        <v>1801535</v>
      </c>
      <c r="D80" s="1045">
        <f>SUM(D72+D75+D71+D79)</f>
        <v>2634242</v>
      </c>
      <c r="E80" s="1045">
        <f>SUM(E72+E75+E71+E79)</f>
        <v>2230446</v>
      </c>
      <c r="F80" s="1079">
        <f t="shared" si="1"/>
        <v>0.8467126406761414</v>
      </c>
    </row>
    <row r="81" spans="1:6" ht="12" customHeight="1">
      <c r="A81" s="133"/>
      <c r="B81" s="141"/>
      <c r="C81" s="1039"/>
      <c r="D81" s="1039"/>
      <c r="E81" s="1039"/>
      <c r="F81" s="1077"/>
    </row>
    <row r="82" spans="1:6" ht="12" customHeight="1">
      <c r="A82" s="131">
        <v>1190</v>
      </c>
      <c r="B82" s="134" t="s">
        <v>139</v>
      </c>
      <c r="C82" s="1035">
        <f>SUM(C83+C86+C87)</f>
        <v>997050</v>
      </c>
      <c r="D82" s="1035">
        <f>SUM(D83+D86+D87)</f>
        <v>1033266</v>
      </c>
      <c r="E82" s="1035">
        <f>SUM(E83+E86+E87)</f>
        <v>1191504</v>
      </c>
      <c r="F82" s="362">
        <f t="shared" si="1"/>
        <v>1.153143527416948</v>
      </c>
    </row>
    <row r="83" spans="1:6" ht="12" customHeight="1">
      <c r="A83" s="139">
        <v>1191</v>
      </c>
      <c r="B83" s="127" t="s">
        <v>140</v>
      </c>
      <c r="C83" s="1030">
        <f>SUM(C84:C85)</f>
        <v>497050</v>
      </c>
      <c r="D83" s="1030">
        <f>SUM(D84:D85)</f>
        <v>497050</v>
      </c>
      <c r="E83" s="1030">
        <f>SUM(E84:E85)</f>
        <v>505000</v>
      </c>
      <c r="F83" s="1076">
        <f t="shared" si="1"/>
        <v>1.015994366763907</v>
      </c>
    </row>
    <row r="84" spans="1:6" ht="12" customHeight="1">
      <c r="A84" s="139">
        <v>1192</v>
      </c>
      <c r="B84" s="137" t="s">
        <v>141</v>
      </c>
      <c r="C84" s="130"/>
      <c r="D84" s="130"/>
      <c r="E84" s="130"/>
      <c r="F84" s="1076"/>
    </row>
    <row r="85" spans="1:6" ht="12" customHeight="1">
      <c r="A85" s="139">
        <v>1193</v>
      </c>
      <c r="B85" s="137" t="s">
        <v>142</v>
      </c>
      <c r="C85" s="130">
        <v>497050</v>
      </c>
      <c r="D85" s="130">
        <v>497050</v>
      </c>
      <c r="E85" s="130">
        <v>505000</v>
      </c>
      <c r="F85" s="1076">
        <f t="shared" si="1"/>
        <v>1.015994366763907</v>
      </c>
    </row>
    <row r="86" spans="1:6" ht="12" customHeight="1">
      <c r="A86" s="139">
        <v>1194</v>
      </c>
      <c r="B86" s="127" t="s">
        <v>74</v>
      </c>
      <c r="C86" s="126">
        <v>150000</v>
      </c>
      <c r="D86" s="126">
        <v>186216</v>
      </c>
      <c r="E86" s="126">
        <v>261946</v>
      </c>
      <c r="F86" s="1076">
        <f t="shared" si="1"/>
        <v>1.4066782660995834</v>
      </c>
    </row>
    <row r="87" spans="1:6" ht="12" customHeight="1" thickBot="1">
      <c r="A87" s="144">
        <v>1195</v>
      </c>
      <c r="B87" s="287" t="s">
        <v>204</v>
      </c>
      <c r="C87" s="150">
        <v>350000</v>
      </c>
      <c r="D87" s="150">
        <v>350000</v>
      </c>
      <c r="E87" s="150">
        <v>424558</v>
      </c>
      <c r="F87" s="1078">
        <f t="shared" si="1"/>
        <v>1.2130228571428572</v>
      </c>
    </row>
    <row r="88" spans="1:6" ht="15.75" customHeight="1" thickBot="1">
      <c r="A88" s="147"/>
      <c r="B88" s="206" t="s">
        <v>143</v>
      </c>
      <c r="C88" s="147">
        <f>SUM(C82)</f>
        <v>997050</v>
      </c>
      <c r="D88" s="147">
        <f>SUM(D82)</f>
        <v>1033266</v>
      </c>
      <c r="E88" s="147">
        <f>SUM(E82)</f>
        <v>1191504</v>
      </c>
      <c r="F88" s="1079">
        <f t="shared" si="1"/>
        <v>1.153143527416948</v>
      </c>
    </row>
    <row r="89" spans="1:6" ht="12" customHeight="1">
      <c r="A89" s="131">
        <v>1200</v>
      </c>
      <c r="B89" s="142" t="s">
        <v>144</v>
      </c>
      <c r="C89" s="1035">
        <f>SUM(C90:C92)</f>
        <v>40000</v>
      </c>
      <c r="D89" s="1035">
        <f>SUM(D90:D92)</f>
        <v>40018</v>
      </c>
      <c r="E89" s="1035">
        <f>SUM(E90:E92)</f>
        <v>30172</v>
      </c>
      <c r="F89" s="1077">
        <f t="shared" si="1"/>
        <v>0.7539607176770453</v>
      </c>
    </row>
    <row r="90" spans="1:6" ht="12" customHeight="1">
      <c r="A90" s="139">
        <v>1201</v>
      </c>
      <c r="B90" s="127" t="s">
        <v>248</v>
      </c>
      <c r="C90" s="126"/>
      <c r="D90" s="126">
        <v>18</v>
      </c>
      <c r="E90" s="126">
        <v>18</v>
      </c>
      <c r="F90" s="1076">
        <f t="shared" si="1"/>
        <v>1</v>
      </c>
    </row>
    <row r="91" spans="1:6" ht="12" customHeight="1">
      <c r="A91" s="139">
        <v>1202</v>
      </c>
      <c r="B91" s="127" t="s">
        <v>249</v>
      </c>
      <c r="C91" s="126">
        <v>25000</v>
      </c>
      <c r="D91" s="126">
        <v>25000</v>
      </c>
      <c r="E91" s="126">
        <v>17798</v>
      </c>
      <c r="F91" s="1076">
        <f t="shared" si="1"/>
        <v>0.71192</v>
      </c>
    </row>
    <row r="92" spans="1:6" ht="12" customHeight="1">
      <c r="A92" s="139">
        <v>1203</v>
      </c>
      <c r="B92" s="135" t="s">
        <v>1124</v>
      </c>
      <c r="C92" s="126">
        <v>15000</v>
      </c>
      <c r="D92" s="126">
        <v>15000</v>
      </c>
      <c r="E92" s="126">
        <v>12356</v>
      </c>
      <c r="F92" s="1076">
        <f t="shared" si="1"/>
        <v>0.8237333333333333</v>
      </c>
    </row>
    <row r="93" spans="1:6" ht="12" customHeight="1">
      <c r="A93" s="131">
        <v>1210</v>
      </c>
      <c r="B93" s="142" t="s">
        <v>145</v>
      </c>
      <c r="C93" s="131"/>
      <c r="D93" s="131"/>
      <c r="E93" s="131"/>
      <c r="F93" s="362"/>
    </row>
    <row r="94" spans="1:6" ht="12" customHeight="1" thickBot="1">
      <c r="A94" s="702">
        <v>1211</v>
      </c>
      <c r="B94" s="703" t="s">
        <v>366</v>
      </c>
      <c r="C94" s="702"/>
      <c r="D94" s="702"/>
      <c r="E94" s="702">
        <v>4630</v>
      </c>
      <c r="F94" s="1080"/>
    </row>
    <row r="95" spans="1:6" ht="15.75" customHeight="1" thickBot="1">
      <c r="A95" s="147"/>
      <c r="B95" s="206" t="s">
        <v>146</v>
      </c>
      <c r="C95" s="147">
        <f>SUM(C89+C93+C94)</f>
        <v>40000</v>
      </c>
      <c r="D95" s="147">
        <f>SUM(D89+D93+D94)</f>
        <v>40018</v>
      </c>
      <c r="E95" s="147">
        <f>SUM(E89+E93+E94)</f>
        <v>34802</v>
      </c>
      <c r="F95" s="1079">
        <f t="shared" si="1"/>
        <v>0.8696586536058774</v>
      </c>
    </row>
    <row r="96" spans="1:6" ht="12" customHeight="1" thickBot="1">
      <c r="A96" s="147"/>
      <c r="B96" s="169"/>
      <c r="C96" s="151"/>
      <c r="D96" s="151"/>
      <c r="E96" s="151"/>
      <c r="F96" s="1079"/>
    </row>
    <row r="97" spans="1:6" ht="24" customHeight="1" thickBot="1">
      <c r="A97" s="147"/>
      <c r="B97" s="292" t="s">
        <v>1127</v>
      </c>
      <c r="C97" s="226">
        <f>SUM(C80+C88+C95)</f>
        <v>2838585</v>
      </c>
      <c r="D97" s="226">
        <f>SUM(D80+D88+D95)</f>
        <v>3707526</v>
      </c>
      <c r="E97" s="226">
        <f>SUM(E80+E88+E95)</f>
        <v>3456752</v>
      </c>
      <c r="F97" s="1081">
        <f t="shared" si="1"/>
        <v>0.9323608249814027</v>
      </c>
    </row>
    <row r="98" spans="1:6" ht="12.75" customHeight="1">
      <c r="A98" s="156"/>
      <c r="B98" s="288"/>
      <c r="C98" s="136"/>
      <c r="D98" s="136"/>
      <c r="E98" s="136"/>
      <c r="F98" s="1077"/>
    </row>
    <row r="99" spans="1:6" ht="12" customHeight="1">
      <c r="A99" s="139">
        <v>1215</v>
      </c>
      <c r="B99" s="269" t="s">
        <v>147</v>
      </c>
      <c r="C99" s="126"/>
      <c r="D99" s="126">
        <v>1142886</v>
      </c>
      <c r="E99" s="126">
        <v>1142886</v>
      </c>
      <c r="F99" s="1076">
        <f t="shared" si="1"/>
        <v>1</v>
      </c>
    </row>
    <row r="100" spans="1:6" ht="12" customHeight="1" thickBot="1">
      <c r="A100" s="157">
        <v>1216</v>
      </c>
      <c r="B100" s="1113" t="s">
        <v>1223</v>
      </c>
      <c r="C100" s="1111"/>
      <c r="D100" s="1111"/>
      <c r="E100" s="1111">
        <v>46251</v>
      </c>
      <c r="F100" s="1112"/>
    </row>
    <row r="101" spans="1:6" ht="21.75" customHeight="1" thickBot="1">
      <c r="A101" s="147"/>
      <c r="B101" s="281" t="s">
        <v>1098</v>
      </c>
      <c r="C101" s="147"/>
      <c r="D101" s="147">
        <f>SUM(D99)</f>
        <v>1142886</v>
      </c>
      <c r="E101" s="147">
        <f>SUM(E99:E100)</f>
        <v>1189137</v>
      </c>
      <c r="F101" s="1079">
        <f t="shared" si="1"/>
        <v>1.0404686031677701</v>
      </c>
    </row>
    <row r="102" spans="1:6" ht="12" customHeight="1">
      <c r="A102" s="156"/>
      <c r="B102" s="227"/>
      <c r="C102" s="136"/>
      <c r="D102" s="136"/>
      <c r="E102" s="136"/>
      <c r="F102" s="1077"/>
    </row>
    <row r="103" spans="1:6" ht="12" customHeight="1">
      <c r="A103" s="139">
        <v>1220</v>
      </c>
      <c r="B103" s="141" t="s">
        <v>148</v>
      </c>
      <c r="C103" s="126"/>
      <c r="D103" s="126"/>
      <c r="E103" s="126"/>
      <c r="F103" s="362"/>
    </row>
    <row r="104" spans="1:6" ht="12" customHeight="1" thickBot="1">
      <c r="A104" s="139">
        <v>1221</v>
      </c>
      <c r="B104" s="160" t="s">
        <v>147</v>
      </c>
      <c r="C104" s="150">
        <v>586993</v>
      </c>
      <c r="D104" s="150">
        <v>1490235</v>
      </c>
      <c r="E104" s="150">
        <v>1490235</v>
      </c>
      <c r="F104" s="1078">
        <f t="shared" si="1"/>
        <v>1</v>
      </c>
    </row>
    <row r="105" spans="1:6" ht="18" customHeight="1" thickBot="1">
      <c r="A105" s="147"/>
      <c r="B105" s="205" t="s">
        <v>150</v>
      </c>
      <c r="C105" s="158">
        <f>SUM(C103:C104)</f>
        <v>586993</v>
      </c>
      <c r="D105" s="158">
        <f>SUM(D103:D104)</f>
        <v>1490235</v>
      </c>
      <c r="E105" s="158">
        <f>SUM(E103:E104)</f>
        <v>1490235</v>
      </c>
      <c r="F105" s="1079">
        <f t="shared" si="1"/>
        <v>1</v>
      </c>
    </row>
    <row r="106" spans="1:6" ht="12" customHeight="1" thickBot="1">
      <c r="A106" s="147"/>
      <c r="B106" s="169"/>
      <c r="C106" s="151"/>
      <c r="D106" s="151"/>
      <c r="E106" s="151"/>
      <c r="F106" s="1079"/>
    </row>
    <row r="107" spans="1:6" ht="16.5" customHeight="1" thickBot="1">
      <c r="A107" s="147"/>
      <c r="B107" s="289" t="s">
        <v>279</v>
      </c>
      <c r="C107" s="226">
        <f>SUM(C105+C97+C69+C101)</f>
        <v>14383782</v>
      </c>
      <c r="D107" s="226">
        <f>SUM(D105+D97+D69+D101)</f>
        <v>17539647</v>
      </c>
      <c r="E107" s="226">
        <f>SUM(E105+E97+E69+E101)</f>
        <v>17746559</v>
      </c>
      <c r="F107" s="1079">
        <f t="shared" si="1"/>
        <v>1.0117968166634141</v>
      </c>
    </row>
    <row r="108" spans="1:6" ht="12" customHeight="1">
      <c r="A108" s="156"/>
      <c r="B108" s="169"/>
      <c r="C108" s="291"/>
      <c r="D108" s="291"/>
      <c r="E108" s="291"/>
      <c r="F108" s="1077"/>
    </row>
    <row r="109" spans="1:6" ht="15.75" customHeight="1">
      <c r="A109" s="131"/>
      <c r="B109" s="298" t="s">
        <v>227</v>
      </c>
      <c r="C109" s="213"/>
      <c r="D109" s="213"/>
      <c r="E109" s="213"/>
      <c r="F109" s="362"/>
    </row>
    <row r="110" spans="1:6" ht="12" customHeight="1">
      <c r="A110" s="131"/>
      <c r="B110" s="293"/>
      <c r="C110" s="290"/>
      <c r="D110" s="290"/>
      <c r="E110" s="290"/>
      <c r="F110" s="362"/>
    </row>
    <row r="111" spans="1:6" ht="12" customHeight="1">
      <c r="A111" s="139">
        <v>1230</v>
      </c>
      <c r="B111" s="137" t="s">
        <v>110</v>
      </c>
      <c r="C111" s="213"/>
      <c r="D111" s="213"/>
      <c r="E111" s="213"/>
      <c r="F111" s="362"/>
    </row>
    <row r="112" spans="1:6" ht="12" customHeight="1" thickBot="1">
      <c r="A112" s="144">
        <v>1231</v>
      </c>
      <c r="B112" s="145" t="s">
        <v>151</v>
      </c>
      <c r="C112" s="280"/>
      <c r="D112" s="280">
        <v>351</v>
      </c>
      <c r="E112" s="280">
        <v>351</v>
      </c>
      <c r="F112" s="1078">
        <f t="shared" si="1"/>
        <v>1</v>
      </c>
    </row>
    <row r="113" spans="1:6" ht="12" customHeight="1" thickBot="1">
      <c r="A113" s="147"/>
      <c r="B113" s="146" t="s">
        <v>104</v>
      </c>
      <c r="C113" s="221"/>
      <c r="D113" s="221">
        <f>SUM(D112)</f>
        <v>351</v>
      </c>
      <c r="E113" s="221">
        <f>SUM(E112)</f>
        <v>351</v>
      </c>
      <c r="F113" s="1079">
        <f t="shared" si="1"/>
        <v>1</v>
      </c>
    </row>
    <row r="114" spans="1:6" ht="12" customHeight="1">
      <c r="A114" s="133">
        <v>1240</v>
      </c>
      <c r="B114" s="284" t="s">
        <v>123</v>
      </c>
      <c r="C114" s="222">
        <f>C115</f>
        <v>7000</v>
      </c>
      <c r="D114" s="222">
        <f>D115+D116</f>
        <v>7703</v>
      </c>
      <c r="E114" s="222">
        <f>E115+E116</f>
        <v>7703</v>
      </c>
      <c r="F114" s="1077">
        <f t="shared" si="1"/>
        <v>1</v>
      </c>
    </row>
    <row r="115" spans="1:6" ht="12" customHeight="1">
      <c r="A115" s="139">
        <v>1241</v>
      </c>
      <c r="B115" s="137" t="s">
        <v>1167</v>
      </c>
      <c r="C115" s="216">
        <v>7000</v>
      </c>
      <c r="D115" s="216">
        <v>7664</v>
      </c>
      <c r="E115" s="216">
        <v>7664</v>
      </c>
      <c r="F115" s="1076">
        <f t="shared" si="1"/>
        <v>1</v>
      </c>
    </row>
    <row r="116" spans="1:6" ht="12" customHeight="1">
      <c r="A116" s="139">
        <v>1242</v>
      </c>
      <c r="B116" s="137" t="s">
        <v>1168</v>
      </c>
      <c r="C116" s="216"/>
      <c r="D116" s="216">
        <v>39</v>
      </c>
      <c r="E116" s="216">
        <v>39</v>
      </c>
      <c r="F116" s="1076">
        <f t="shared" si="1"/>
        <v>1</v>
      </c>
    </row>
    <row r="117" spans="1:6" ht="12" customHeight="1">
      <c r="A117" s="139">
        <v>1250</v>
      </c>
      <c r="B117" s="235" t="s">
        <v>124</v>
      </c>
      <c r="C117" s="216">
        <v>15000</v>
      </c>
      <c r="D117" s="216">
        <v>15000</v>
      </c>
      <c r="E117" s="216">
        <v>19266</v>
      </c>
      <c r="F117" s="1076">
        <f t="shared" si="1"/>
        <v>1.2844</v>
      </c>
    </row>
    <row r="118" spans="1:6" ht="12" customHeight="1">
      <c r="A118" s="139">
        <v>1255</v>
      </c>
      <c r="B118" s="137" t="s">
        <v>127</v>
      </c>
      <c r="C118" s="216"/>
      <c r="D118" s="216"/>
      <c r="E118" s="216"/>
      <c r="F118" s="1076"/>
    </row>
    <row r="119" spans="1:6" ht="12" customHeight="1">
      <c r="A119" s="139">
        <v>1260</v>
      </c>
      <c r="B119" s="137" t="s">
        <v>128</v>
      </c>
      <c r="C119" s="216">
        <v>5940</v>
      </c>
      <c r="D119" s="216">
        <v>5940</v>
      </c>
      <c r="E119" s="216">
        <v>5940</v>
      </c>
      <c r="F119" s="1076">
        <f t="shared" si="1"/>
        <v>1</v>
      </c>
    </row>
    <row r="120" spans="1:6" ht="12" customHeight="1">
      <c r="A120" s="139">
        <v>1261</v>
      </c>
      <c r="B120" s="141" t="s">
        <v>129</v>
      </c>
      <c r="C120" s="216"/>
      <c r="D120" s="216"/>
      <c r="E120" s="216"/>
      <c r="F120" s="1076"/>
    </row>
    <row r="121" spans="1:6" ht="12" customHeight="1">
      <c r="A121" s="139">
        <v>1262</v>
      </c>
      <c r="B121" s="135" t="s">
        <v>130</v>
      </c>
      <c r="C121" s="216">
        <v>200</v>
      </c>
      <c r="D121" s="216">
        <v>200</v>
      </c>
      <c r="E121" s="216">
        <v>28</v>
      </c>
      <c r="F121" s="1076">
        <f t="shared" si="1"/>
        <v>0.14</v>
      </c>
    </row>
    <row r="122" spans="1:6" ht="12" customHeight="1" thickBot="1">
      <c r="A122" s="144">
        <v>1270</v>
      </c>
      <c r="B122" s="145" t="s">
        <v>131</v>
      </c>
      <c r="C122" s="280"/>
      <c r="D122" s="280">
        <v>1680</v>
      </c>
      <c r="E122" s="280">
        <v>1623</v>
      </c>
      <c r="F122" s="1078">
        <f t="shared" si="1"/>
        <v>0.9660714285714286</v>
      </c>
    </row>
    <row r="123" spans="1:6" ht="16.5" customHeight="1" thickBot="1">
      <c r="A123" s="158"/>
      <c r="B123" s="206" t="s">
        <v>283</v>
      </c>
      <c r="C123" s="911">
        <f>SUM(C114+C117+C119+C121+C118+C122)</f>
        <v>28140</v>
      </c>
      <c r="D123" s="911">
        <f>SUM(D114+D117+D119+D121+D118+D122)</f>
        <v>30523</v>
      </c>
      <c r="E123" s="911">
        <f>SUM(E114+E117+E119+E121+E118+E122)</f>
        <v>34560</v>
      </c>
      <c r="F123" s="1079">
        <f t="shared" si="1"/>
        <v>1.132260917996265</v>
      </c>
    </row>
    <row r="124" spans="1:6" ht="12" customHeight="1">
      <c r="A124" s="156"/>
      <c r="B124" s="134"/>
      <c r="C124" s="291"/>
      <c r="D124" s="291"/>
      <c r="E124" s="291"/>
      <c r="F124" s="1077"/>
    </row>
    <row r="125" spans="1:6" ht="12" customHeight="1" thickBot="1">
      <c r="A125" s="157">
        <v>1280</v>
      </c>
      <c r="B125" s="165" t="s">
        <v>132</v>
      </c>
      <c r="C125" s="296"/>
      <c r="D125" s="296"/>
      <c r="E125" s="296"/>
      <c r="F125" s="1080"/>
    </row>
    <row r="126" spans="1:6" ht="15.75" customHeight="1" thickBot="1">
      <c r="A126" s="147"/>
      <c r="B126" s="281" t="s">
        <v>133</v>
      </c>
      <c r="C126" s="299"/>
      <c r="D126" s="299"/>
      <c r="E126" s="299"/>
      <c r="F126" s="1079"/>
    </row>
    <row r="127" spans="1:6" ht="15.75" customHeight="1" thickBot="1">
      <c r="A127" s="147"/>
      <c r="B127" s="260"/>
      <c r="C127" s="299"/>
      <c r="D127" s="299"/>
      <c r="E127" s="299"/>
      <c r="F127" s="1079"/>
    </row>
    <row r="128" spans="1:6" ht="15.75" customHeight="1" thickBot="1">
      <c r="A128" s="147"/>
      <c r="B128" s="286" t="s">
        <v>1126</v>
      </c>
      <c r="C128" s="301">
        <f>SUM(C123+C126+C113)</f>
        <v>28140</v>
      </c>
      <c r="D128" s="301">
        <f>SUM(D123+D126+D113)</f>
        <v>30874</v>
      </c>
      <c r="E128" s="301">
        <f>SUM(E123+E126+E113)</f>
        <v>34911</v>
      </c>
      <c r="F128" s="1079">
        <f t="shared" si="1"/>
        <v>1.1307572714905747</v>
      </c>
    </row>
    <row r="129" spans="1:6" ht="13.5" customHeight="1">
      <c r="A129" s="133"/>
      <c r="B129" s="260"/>
      <c r="C129" s="291"/>
      <c r="D129" s="291"/>
      <c r="E129" s="291"/>
      <c r="F129" s="1077"/>
    </row>
    <row r="130" spans="1:6" ht="12" customHeight="1">
      <c r="A130" s="139">
        <v>1285</v>
      </c>
      <c r="B130" s="137" t="s">
        <v>134</v>
      </c>
      <c r="C130" s="213"/>
      <c r="D130" s="213"/>
      <c r="E130" s="213"/>
      <c r="F130" s="362"/>
    </row>
    <row r="131" spans="1:6" ht="12" customHeight="1" thickBot="1">
      <c r="A131" s="139">
        <v>1286</v>
      </c>
      <c r="B131" s="137" t="s">
        <v>152</v>
      </c>
      <c r="C131" s="294"/>
      <c r="D131" s="294"/>
      <c r="E131" s="294"/>
      <c r="F131" s="1080"/>
    </row>
    <row r="132" spans="1:6" ht="16.5" customHeight="1" thickBot="1">
      <c r="A132" s="147"/>
      <c r="B132" s="206" t="s">
        <v>138</v>
      </c>
      <c r="C132" s="299"/>
      <c r="D132" s="299"/>
      <c r="E132" s="299"/>
      <c r="F132" s="1079"/>
    </row>
    <row r="133" spans="1:6" ht="12.75" customHeight="1">
      <c r="A133" s="156"/>
      <c r="B133" s="285"/>
      <c r="C133" s="291"/>
      <c r="D133" s="291"/>
      <c r="E133" s="291"/>
      <c r="F133" s="1077"/>
    </row>
    <row r="134" spans="1:6" ht="12.75" customHeight="1" thickBot="1">
      <c r="A134" s="144">
        <v>1290</v>
      </c>
      <c r="B134" s="145" t="s">
        <v>153</v>
      </c>
      <c r="C134" s="296"/>
      <c r="D134" s="296">
        <v>236</v>
      </c>
      <c r="E134" s="296">
        <v>236</v>
      </c>
      <c r="F134" s="1078">
        <f t="shared" si="1"/>
        <v>1</v>
      </c>
    </row>
    <row r="135" spans="1:6" ht="16.5" customHeight="1" thickBot="1">
      <c r="A135" s="158"/>
      <c r="B135" s="281" t="s">
        <v>143</v>
      </c>
      <c r="C135" s="366"/>
      <c r="D135" s="366">
        <f>SUM(D134)</f>
        <v>236</v>
      </c>
      <c r="E135" s="366">
        <f>SUM(E134)</f>
        <v>236</v>
      </c>
      <c r="F135" s="1079">
        <f t="shared" si="1"/>
        <v>1</v>
      </c>
    </row>
    <row r="136" spans="1:6" ht="9" customHeight="1">
      <c r="A136" s="156"/>
      <c r="B136" s="285"/>
      <c r="C136" s="135"/>
      <c r="D136" s="135"/>
      <c r="E136" s="135"/>
      <c r="F136" s="1077"/>
    </row>
    <row r="137" spans="1:6" ht="12.75" customHeight="1" thickBot="1">
      <c r="A137" s="262">
        <v>1291</v>
      </c>
      <c r="B137" s="149" t="s">
        <v>145</v>
      </c>
      <c r="C137" s="294"/>
      <c r="D137" s="294"/>
      <c r="E137" s="294"/>
      <c r="F137" s="1080"/>
    </row>
    <row r="138" spans="1:6" ht="16.5" customHeight="1" thickBot="1">
      <c r="A138" s="147"/>
      <c r="B138" s="206" t="s">
        <v>146</v>
      </c>
      <c r="C138" s="299"/>
      <c r="D138" s="299"/>
      <c r="E138" s="299"/>
      <c r="F138" s="1079"/>
    </row>
    <row r="139" spans="1:6" ht="12.75" customHeight="1">
      <c r="A139" s="156"/>
      <c r="B139" s="285"/>
      <c r="C139" s="723"/>
      <c r="D139" s="723"/>
      <c r="E139" s="723"/>
      <c r="F139" s="1077"/>
    </row>
    <row r="140" spans="1:6" ht="12.75" customHeight="1">
      <c r="A140" s="139">
        <v>1292</v>
      </c>
      <c r="B140" s="137" t="s">
        <v>147</v>
      </c>
      <c r="C140" s="216"/>
      <c r="D140" s="216">
        <v>111498</v>
      </c>
      <c r="E140" s="216">
        <v>111498</v>
      </c>
      <c r="F140" s="1076">
        <f>SUM(E140/D140)</f>
        <v>1</v>
      </c>
    </row>
    <row r="141" spans="1:6" ht="12.75" customHeight="1" thickBot="1">
      <c r="A141" s="157">
        <v>1293</v>
      </c>
      <c r="B141" s="143" t="s">
        <v>101</v>
      </c>
      <c r="C141" s="303">
        <f>SUM('3a.m.'!C48)-C128</f>
        <v>1529501</v>
      </c>
      <c r="D141" s="303">
        <v>1556611</v>
      </c>
      <c r="E141" s="303">
        <v>1553420</v>
      </c>
      <c r="F141" s="1078">
        <f>SUM(E141/D141)</f>
        <v>0.9979500337592372</v>
      </c>
    </row>
    <row r="142" spans="1:6" ht="17.25" customHeight="1" thickBot="1">
      <c r="A142" s="147"/>
      <c r="B142" s="206" t="s">
        <v>1098</v>
      </c>
      <c r="C142" s="196">
        <f>SUM(C140:C141)</f>
        <v>1529501</v>
      </c>
      <c r="D142" s="196">
        <f>SUM(D140:D141)</f>
        <v>1668109</v>
      </c>
      <c r="E142" s="196">
        <f>SUM(E140:E141)</f>
        <v>1664918</v>
      </c>
      <c r="F142" s="1079">
        <f>SUM(E142/D142)</f>
        <v>0.998087055462203</v>
      </c>
    </row>
    <row r="143" spans="1:6" ht="12" customHeight="1">
      <c r="A143" s="156"/>
      <c r="B143" s="241"/>
      <c r="C143" s="723"/>
      <c r="D143" s="723"/>
      <c r="E143" s="723"/>
      <c r="F143" s="1077"/>
    </row>
    <row r="144" spans="1:6" ht="12" customHeight="1">
      <c r="A144" s="139">
        <v>1294</v>
      </c>
      <c r="B144" s="137" t="s">
        <v>149</v>
      </c>
      <c r="C144" s="216"/>
      <c r="D144" s="216">
        <v>8430</v>
      </c>
      <c r="E144" s="216">
        <v>8430</v>
      </c>
      <c r="F144" s="1076">
        <f>SUM(E144/D144)</f>
        <v>1</v>
      </c>
    </row>
    <row r="145" spans="1:6" ht="12.75" customHeight="1" thickBot="1">
      <c r="A145" s="144">
        <v>1295</v>
      </c>
      <c r="B145" s="145" t="s">
        <v>101</v>
      </c>
      <c r="C145" s="280">
        <f>SUM('3a.m.'!C53)</f>
        <v>167300</v>
      </c>
      <c r="D145" s="280">
        <v>167300</v>
      </c>
      <c r="E145" s="280">
        <v>167536</v>
      </c>
      <c r="F145" s="1078">
        <f>SUM(E145/D145)</f>
        <v>1.0014106395696354</v>
      </c>
    </row>
    <row r="146" spans="1:6" ht="17.25" customHeight="1" thickBot="1">
      <c r="A146" s="147"/>
      <c r="B146" s="302" t="s">
        <v>150</v>
      </c>
      <c r="C146" s="196">
        <f>SUM(C144:C145)</f>
        <v>167300</v>
      </c>
      <c r="D146" s="196">
        <f>SUM(D144:D145)</f>
        <v>175730</v>
      </c>
      <c r="E146" s="196">
        <f>SUM(E144:E145)</f>
        <v>175966</v>
      </c>
      <c r="F146" s="1079">
        <f>SUM(E146/D146)</f>
        <v>1.0013429693279463</v>
      </c>
    </row>
    <row r="147" spans="1:6" ht="12" customHeight="1" thickBot="1">
      <c r="A147" s="147"/>
      <c r="B147" s="138"/>
      <c r="C147" s="300"/>
      <c r="D147" s="300"/>
      <c r="E147" s="300"/>
      <c r="F147" s="1079"/>
    </row>
    <row r="148" spans="1:6" ht="18" customHeight="1" thickBot="1">
      <c r="A148" s="147"/>
      <c r="B148" s="289" t="s">
        <v>280</v>
      </c>
      <c r="C148" s="196">
        <f>SUM(C146+C142+C128+C135)</f>
        <v>1724941</v>
      </c>
      <c r="D148" s="196">
        <f>SUM(D146+D142+D128+D135)</f>
        <v>1874949</v>
      </c>
      <c r="E148" s="196">
        <f>SUM(E146+E142+E128+E135)</f>
        <v>1876031</v>
      </c>
      <c r="F148" s="1079">
        <f>SUM(E148/D148)</f>
        <v>1.000577082363307</v>
      </c>
    </row>
    <row r="149" spans="1:6" s="120" customFormat="1" ht="11.25">
      <c r="A149" s="154"/>
      <c r="B149" s="155"/>
      <c r="C149" s="133"/>
      <c r="D149" s="133"/>
      <c r="E149" s="133"/>
      <c r="F149" s="1077"/>
    </row>
    <row r="150" spans="1:7" s="120" customFormat="1" ht="13.5">
      <c r="A150" s="140"/>
      <c r="B150" s="264" t="s">
        <v>236</v>
      </c>
      <c r="C150" s="215"/>
      <c r="D150" s="215"/>
      <c r="E150" s="215"/>
      <c r="F150" s="362"/>
      <c r="G150" s="383"/>
    </row>
    <row r="151" spans="1:6" s="120" customFormat="1" ht="13.5">
      <c r="A151" s="140"/>
      <c r="B151" s="264"/>
      <c r="C151" s="215"/>
      <c r="D151" s="215"/>
      <c r="E151" s="215"/>
      <c r="F151" s="362"/>
    </row>
    <row r="152" spans="1:6" s="120" customFormat="1" ht="11.25">
      <c r="A152" s="139">
        <v>1301</v>
      </c>
      <c r="B152" s="137" t="s">
        <v>110</v>
      </c>
      <c r="C152" s="8"/>
      <c r="D152" s="8"/>
      <c r="E152" s="8"/>
      <c r="F152" s="362"/>
    </row>
    <row r="153" spans="1:6" s="120" customFormat="1" ht="12" thickBot="1">
      <c r="A153" s="144">
        <v>1302</v>
      </c>
      <c r="B153" s="145" t="s">
        <v>111</v>
      </c>
      <c r="C153" s="623"/>
      <c r="D153" s="623"/>
      <c r="E153" s="623"/>
      <c r="F153" s="1080"/>
    </row>
    <row r="154" spans="1:6" s="120" customFormat="1" ht="12" thickBot="1">
      <c r="A154" s="147"/>
      <c r="B154" s="146" t="s">
        <v>104</v>
      </c>
      <c r="C154" s="196"/>
      <c r="D154" s="196"/>
      <c r="E154" s="196"/>
      <c r="F154" s="1079"/>
    </row>
    <row r="155" spans="1:6" s="120" customFormat="1" ht="11.25">
      <c r="A155" s="133"/>
      <c r="B155" s="132"/>
      <c r="C155" s="133"/>
      <c r="D155" s="133"/>
      <c r="E155" s="133"/>
      <c r="F155" s="1077"/>
    </row>
    <row r="156" spans="1:6" s="120" customFormat="1" ht="12.75">
      <c r="A156" s="131"/>
      <c r="B156" s="988" t="s">
        <v>75</v>
      </c>
      <c r="C156" s="131"/>
      <c r="D156" s="131"/>
      <c r="E156" s="131"/>
      <c r="F156" s="362"/>
    </row>
    <row r="157" spans="1:6" s="120" customFormat="1" ht="12" thickBot="1">
      <c r="A157" s="144">
        <v>1305</v>
      </c>
      <c r="B157" s="987" t="s">
        <v>906</v>
      </c>
      <c r="C157" s="161"/>
      <c r="D157" s="144">
        <v>9100</v>
      </c>
      <c r="E157" s="144">
        <v>8170</v>
      </c>
      <c r="F157" s="1078">
        <f>SUM(E157/D157)</f>
        <v>0.8978021978021978</v>
      </c>
    </row>
    <row r="158" spans="1:6" s="120" customFormat="1" ht="14.25" thickBot="1">
      <c r="A158" s="157"/>
      <c r="B158" s="989" t="s">
        <v>122</v>
      </c>
      <c r="C158" s="158"/>
      <c r="D158" s="990">
        <f>SUM(D157)</f>
        <v>9100</v>
      </c>
      <c r="E158" s="990">
        <f>SUM(E157)</f>
        <v>8170</v>
      </c>
      <c r="F158" s="1082">
        <f>SUM(E158/D158)</f>
        <v>0.8978021978021978</v>
      </c>
    </row>
    <row r="159" spans="1:6" s="120" customFormat="1" ht="11.25">
      <c r="A159" s="133"/>
      <c r="B159" s="132"/>
      <c r="C159" s="133"/>
      <c r="D159" s="133"/>
      <c r="E159" s="133"/>
      <c r="F159" s="1077"/>
    </row>
    <row r="160" spans="1:6" s="120" customFormat="1" ht="11.25">
      <c r="A160" s="131">
        <v>1310</v>
      </c>
      <c r="B160" s="284" t="s">
        <v>123</v>
      </c>
      <c r="C160" s="131"/>
      <c r="D160" s="131">
        <f>SUM(D161)</f>
        <v>234</v>
      </c>
      <c r="E160" s="131">
        <f>SUM(E161)</f>
        <v>234</v>
      </c>
      <c r="F160" s="362">
        <f>SUM(E160/D160)</f>
        <v>1</v>
      </c>
    </row>
    <row r="161" spans="1:6" s="120" customFormat="1" ht="12">
      <c r="A161" s="139">
        <v>1311</v>
      </c>
      <c r="B161" s="137" t="s">
        <v>1167</v>
      </c>
      <c r="C161" s="380"/>
      <c r="D161" s="380">
        <v>234</v>
      </c>
      <c r="E161" s="380">
        <v>234</v>
      </c>
      <c r="F161" s="1076">
        <f>SUM(E161/D161)</f>
        <v>1</v>
      </c>
    </row>
    <row r="162" spans="1:6" s="120" customFormat="1" ht="11.25">
      <c r="A162" s="139">
        <v>1312</v>
      </c>
      <c r="B162" s="137" t="s">
        <v>1168</v>
      </c>
      <c r="C162" s="379"/>
      <c r="D162" s="379"/>
      <c r="E162" s="379"/>
      <c r="F162" s="1076"/>
    </row>
    <row r="163" spans="1:6" s="120" customFormat="1" ht="11.25">
      <c r="A163" s="139">
        <v>1320</v>
      </c>
      <c r="B163" s="235" t="s">
        <v>124</v>
      </c>
      <c r="C163" s="379"/>
      <c r="D163" s="379">
        <v>146</v>
      </c>
      <c r="E163" s="379">
        <v>146</v>
      </c>
      <c r="F163" s="1076">
        <f>SUM(E163/D163)</f>
        <v>1</v>
      </c>
    </row>
    <row r="164" spans="1:6" s="120" customFormat="1" ht="11.25">
      <c r="A164" s="139">
        <v>1321</v>
      </c>
      <c r="B164" s="137" t="s">
        <v>127</v>
      </c>
      <c r="C164" s="379"/>
      <c r="D164" s="379"/>
      <c r="E164" s="379"/>
      <c r="F164" s="1076"/>
    </row>
    <row r="165" spans="1:6" s="120" customFormat="1" ht="11.25">
      <c r="A165" s="139">
        <v>1322</v>
      </c>
      <c r="B165" s="137" t="s">
        <v>128</v>
      </c>
      <c r="C165" s="379"/>
      <c r="D165" s="379">
        <v>99</v>
      </c>
      <c r="E165" s="379">
        <v>99</v>
      </c>
      <c r="F165" s="1076">
        <f>SUM(E165/D165)</f>
        <v>1</v>
      </c>
    </row>
    <row r="166" spans="1:6" s="120" customFormat="1" ht="11.25">
      <c r="A166" s="139">
        <v>1323</v>
      </c>
      <c r="B166" s="141" t="s">
        <v>129</v>
      </c>
      <c r="C166" s="379"/>
      <c r="D166" s="379"/>
      <c r="E166" s="379"/>
      <c r="F166" s="1076"/>
    </row>
    <row r="167" spans="1:6" s="120" customFormat="1" ht="11.25">
      <c r="A167" s="139">
        <v>1324</v>
      </c>
      <c r="B167" s="135" t="s">
        <v>130</v>
      </c>
      <c r="C167" s="379"/>
      <c r="D167" s="379">
        <v>6</v>
      </c>
      <c r="E167" s="379">
        <v>6</v>
      </c>
      <c r="F167" s="1076">
        <f>SUM(E167/D167)</f>
        <v>1</v>
      </c>
    </row>
    <row r="168" spans="1:6" s="120" customFormat="1" ht="12" thickBot="1">
      <c r="A168" s="144">
        <v>1325</v>
      </c>
      <c r="B168" s="145" t="s">
        <v>131</v>
      </c>
      <c r="C168" s="675"/>
      <c r="D168" s="675">
        <v>331</v>
      </c>
      <c r="E168" s="675">
        <v>331</v>
      </c>
      <c r="F168" s="1078">
        <f>SUM(E168/D168)</f>
        <v>1</v>
      </c>
    </row>
    <row r="169" spans="1:6" s="120" customFormat="1" ht="14.25" thickBot="1">
      <c r="A169" s="158"/>
      <c r="B169" s="206" t="s">
        <v>283</v>
      </c>
      <c r="C169" s="196"/>
      <c r="D169" s="196">
        <f>SUM(D163:D168)+D160</f>
        <v>816</v>
      </c>
      <c r="E169" s="196">
        <f>SUM(E163:E168)+E160</f>
        <v>816</v>
      </c>
      <c r="F169" s="1079">
        <f>SUM(E169/D169)</f>
        <v>1</v>
      </c>
    </row>
    <row r="170" spans="1:6" s="120" customFormat="1" ht="11.25">
      <c r="A170" s="156"/>
      <c r="B170" s="134"/>
      <c r="C170" s="291"/>
      <c r="D170" s="291"/>
      <c r="E170" s="291"/>
      <c r="F170" s="1077"/>
    </row>
    <row r="171" spans="1:6" s="120" customFormat="1" ht="12" thickBot="1">
      <c r="A171" s="157">
        <v>1330</v>
      </c>
      <c r="B171" s="165" t="s">
        <v>132</v>
      </c>
      <c r="C171" s="296"/>
      <c r="D171" s="296"/>
      <c r="E171" s="296"/>
      <c r="F171" s="1080"/>
    </row>
    <row r="172" spans="1:6" s="120" customFormat="1" ht="14.25" thickBot="1">
      <c r="A172" s="147"/>
      <c r="B172" s="281" t="s">
        <v>133</v>
      </c>
      <c r="C172" s="299"/>
      <c r="D172" s="299"/>
      <c r="E172" s="299"/>
      <c r="F172" s="1079"/>
    </row>
    <row r="173" spans="1:6" s="120" customFormat="1" ht="14.25" thickBot="1">
      <c r="A173" s="147"/>
      <c r="B173" s="260"/>
      <c r="C173" s="295"/>
      <c r="D173" s="295"/>
      <c r="E173" s="295"/>
      <c r="F173" s="1079"/>
    </row>
    <row r="174" spans="1:6" s="120" customFormat="1" ht="15.75" thickBot="1">
      <c r="A174" s="147"/>
      <c r="B174" s="286" t="s">
        <v>1126</v>
      </c>
      <c r="C174" s="301"/>
      <c r="D174" s="301">
        <f>SUM(D158+D169)</f>
        <v>9916</v>
      </c>
      <c r="E174" s="301">
        <f>SUM(E158+E169)</f>
        <v>8986</v>
      </c>
      <c r="F174" s="1079">
        <f>SUM(E174/D174)</f>
        <v>0.9062121823315853</v>
      </c>
    </row>
    <row r="175" spans="1:6" s="120" customFormat="1" ht="13.5">
      <c r="A175" s="133"/>
      <c r="B175" s="260"/>
      <c r="C175" s="291"/>
      <c r="D175" s="291"/>
      <c r="E175" s="291"/>
      <c r="F175" s="1077"/>
    </row>
    <row r="176" spans="1:6" s="120" customFormat="1" ht="11.25">
      <c r="A176" s="139">
        <v>1335</v>
      </c>
      <c r="B176" s="137" t="s">
        <v>134</v>
      </c>
      <c r="C176" s="213"/>
      <c r="D176" s="213"/>
      <c r="E176" s="213"/>
      <c r="F176" s="362"/>
    </row>
    <row r="177" spans="1:6" s="120" customFormat="1" ht="12" thickBot="1">
      <c r="A177" s="139">
        <v>1336</v>
      </c>
      <c r="B177" s="137" t="s">
        <v>152</v>
      </c>
      <c r="C177" s="294"/>
      <c r="D177" s="294"/>
      <c r="E177" s="294"/>
      <c r="F177" s="1080"/>
    </row>
    <row r="178" spans="1:6" s="120" customFormat="1" ht="14.25" thickBot="1">
      <c r="A178" s="147"/>
      <c r="B178" s="206" t="s">
        <v>138</v>
      </c>
      <c r="C178" s="299"/>
      <c r="D178" s="299"/>
      <c r="E178" s="299"/>
      <c r="F178" s="1077"/>
    </row>
    <row r="179" spans="1:6" s="120" customFormat="1" ht="12" thickBot="1">
      <c r="A179" s="144">
        <v>1340</v>
      </c>
      <c r="B179" s="145" t="s">
        <v>153</v>
      </c>
      <c r="C179" s="295"/>
      <c r="D179" s="295">
        <v>8</v>
      </c>
      <c r="E179" s="295">
        <v>8</v>
      </c>
      <c r="F179" s="1078">
        <f>SUM(E179/D179)</f>
        <v>1</v>
      </c>
    </row>
    <row r="180" spans="1:6" s="120" customFormat="1" ht="14.25" thickBot="1">
      <c r="A180" s="158"/>
      <c r="B180" s="281" t="s">
        <v>143</v>
      </c>
      <c r="C180" s="295"/>
      <c r="D180" s="1019">
        <f>SUM(D179)</f>
        <v>8</v>
      </c>
      <c r="E180" s="1019">
        <f>SUM(E179)</f>
        <v>8</v>
      </c>
      <c r="F180" s="1079">
        <f>SUM(E180/D180)</f>
        <v>1</v>
      </c>
    </row>
    <row r="181" spans="1:6" s="120" customFormat="1" ht="11.25">
      <c r="A181" s="140">
        <v>1345</v>
      </c>
      <c r="B181" s="141" t="s">
        <v>145</v>
      </c>
      <c r="C181" s="291"/>
      <c r="D181" s="291"/>
      <c r="E181" s="291"/>
      <c r="F181" s="1077"/>
    </row>
    <row r="182" spans="1:6" s="120" customFormat="1" ht="14.25" thickBot="1">
      <c r="A182" s="158"/>
      <c r="B182" s="281" t="s">
        <v>146</v>
      </c>
      <c r="C182" s="295"/>
      <c r="D182" s="295"/>
      <c r="E182" s="295"/>
      <c r="F182" s="1080"/>
    </row>
    <row r="183" spans="1:6" s="120" customFormat="1" ht="13.5">
      <c r="A183" s="156"/>
      <c r="B183" s="285"/>
      <c r="C183" s="723"/>
      <c r="D183" s="723"/>
      <c r="E183" s="723"/>
      <c r="F183" s="1077"/>
    </row>
    <row r="184" spans="1:6" s="120" customFormat="1" ht="11.25">
      <c r="A184" s="139">
        <v>1350</v>
      </c>
      <c r="B184" s="137" t="s">
        <v>147</v>
      </c>
      <c r="C184" s="216"/>
      <c r="D184" s="216">
        <v>26420</v>
      </c>
      <c r="E184" s="216">
        <v>26420</v>
      </c>
      <c r="F184" s="1076">
        <f>SUM(E184/D184)</f>
        <v>1</v>
      </c>
    </row>
    <row r="185" spans="1:6" s="120" customFormat="1" ht="12" thickBot="1">
      <c r="A185" s="157">
        <v>1351</v>
      </c>
      <c r="B185" s="143" t="s">
        <v>101</v>
      </c>
      <c r="C185" s="303">
        <f>SUM('1c.mell '!C122)</f>
        <v>485420</v>
      </c>
      <c r="D185" s="303">
        <f>SUM('1c.mell '!D122)</f>
        <v>474288</v>
      </c>
      <c r="E185" s="303">
        <f>SUM('1c.mell '!E122)</f>
        <v>474578</v>
      </c>
      <c r="F185" s="1078">
        <f>SUM(E185/D185)</f>
        <v>1.0006114428364201</v>
      </c>
    </row>
    <row r="186" spans="1:6" s="120" customFormat="1" ht="14.25" thickBot="1">
      <c r="A186" s="147"/>
      <c r="B186" s="206" t="s">
        <v>1098</v>
      </c>
      <c r="C186" s="196">
        <f>SUM(C184:C185)</f>
        <v>485420</v>
      </c>
      <c r="D186" s="196">
        <f>SUM(D184:D185)</f>
        <v>500708</v>
      </c>
      <c r="E186" s="196">
        <f>SUM(E184:E185)</f>
        <v>500998</v>
      </c>
      <c r="F186" s="1079">
        <f>SUM(E186/D186)</f>
        <v>1.0005791798812882</v>
      </c>
    </row>
    <row r="187" spans="1:6" s="120" customFormat="1" ht="11.25">
      <c r="A187" s="156"/>
      <c r="B187" s="241"/>
      <c r="C187" s="723"/>
      <c r="D187" s="723"/>
      <c r="E187" s="723"/>
      <c r="F187" s="1077"/>
    </row>
    <row r="188" spans="1:6" s="120" customFormat="1" ht="12">
      <c r="A188" s="139">
        <v>1355</v>
      </c>
      <c r="B188" s="269" t="s">
        <v>149</v>
      </c>
      <c r="C188" s="216"/>
      <c r="D188" s="216">
        <v>3640</v>
      </c>
      <c r="E188" s="216">
        <v>3640</v>
      </c>
      <c r="F188" s="1076">
        <f>SUM(E188/D188)</f>
        <v>1</v>
      </c>
    </row>
    <row r="189" spans="1:6" s="120" customFormat="1" ht="12" thickBot="1">
      <c r="A189" s="144">
        <v>1356</v>
      </c>
      <c r="B189" s="145" t="s">
        <v>101</v>
      </c>
      <c r="C189" s="280">
        <f>SUM('3b.m.'!C48)</f>
        <v>3000</v>
      </c>
      <c r="D189" s="280">
        <v>11703</v>
      </c>
      <c r="E189" s="280">
        <v>11703</v>
      </c>
      <c r="F189" s="1078">
        <f>SUM(E189/D189)</f>
        <v>1</v>
      </c>
    </row>
    <row r="190" spans="1:6" s="120" customFormat="1" ht="14.25" thickBot="1">
      <c r="A190" s="147"/>
      <c r="B190" s="302" t="s">
        <v>150</v>
      </c>
      <c r="C190" s="196">
        <f>SUM(C189)</f>
        <v>3000</v>
      </c>
      <c r="D190" s="196">
        <f>SUM(D188:D189)</f>
        <v>15343</v>
      </c>
      <c r="E190" s="196">
        <f>SUM(E188:E189)</f>
        <v>15343</v>
      </c>
      <c r="F190" s="1079">
        <f>SUM(E190/D190)</f>
        <v>1</v>
      </c>
    </row>
    <row r="191" spans="1:6" s="120" customFormat="1" ht="12" thickBot="1">
      <c r="A191" s="147"/>
      <c r="B191" s="138"/>
      <c r="C191" s="300"/>
      <c r="D191" s="300"/>
      <c r="E191" s="300"/>
      <c r="F191" s="1079"/>
    </row>
    <row r="192" spans="1:6" s="120" customFormat="1" ht="15.75" thickBot="1">
      <c r="A192" s="147"/>
      <c r="B192" s="289" t="s">
        <v>1128</v>
      </c>
      <c r="C192" s="304">
        <f>SUM(C190+C186+C174)</f>
        <v>488420</v>
      </c>
      <c r="D192" s="304">
        <f>SUM(D190+D186+D174+D180)</f>
        <v>525975</v>
      </c>
      <c r="E192" s="304">
        <f>SUM(E190+E186+E174+E180)</f>
        <v>525335</v>
      </c>
      <c r="F192" s="1079">
        <f>SUM(E192/D192)</f>
        <v>0.9987832121298541</v>
      </c>
    </row>
    <row r="193" spans="1:6" s="120" customFormat="1" ht="12" customHeight="1">
      <c r="A193" s="156"/>
      <c r="B193" s="305"/>
      <c r="C193" s="215"/>
      <c r="D193" s="215"/>
      <c r="E193" s="215"/>
      <c r="F193" s="1077"/>
    </row>
    <row r="194" spans="1:6" s="120" customFormat="1" ht="15" customHeight="1">
      <c r="A194" s="131"/>
      <c r="B194" s="297" t="s">
        <v>1104</v>
      </c>
      <c r="C194" s="219"/>
      <c r="D194" s="219"/>
      <c r="E194" s="219"/>
      <c r="F194" s="362"/>
    </row>
    <row r="195" spans="1:6" s="120" customFormat="1" ht="12.75" customHeight="1">
      <c r="A195" s="131"/>
      <c r="B195" s="306"/>
      <c r="C195" s="219"/>
      <c r="D195" s="219"/>
      <c r="E195" s="219"/>
      <c r="F195" s="362"/>
    </row>
    <row r="196" spans="1:6" s="120" customFormat="1" ht="11.25">
      <c r="A196" s="139">
        <v>1400</v>
      </c>
      <c r="B196" s="137" t="s">
        <v>110</v>
      </c>
      <c r="C196" s="213"/>
      <c r="D196" s="213"/>
      <c r="E196" s="213"/>
      <c r="F196" s="362"/>
    </row>
    <row r="197" spans="1:6" s="120" customFormat="1" ht="12" thickBot="1">
      <c r="A197" s="144">
        <v>1401</v>
      </c>
      <c r="B197" s="145" t="s">
        <v>111</v>
      </c>
      <c r="C197" s="150"/>
      <c r="D197" s="150">
        <f>SUM('2.mell'!D530)</f>
        <v>28743</v>
      </c>
      <c r="E197" s="150">
        <f>SUM('2.mell'!E530)</f>
        <v>41719</v>
      </c>
      <c r="F197" s="1078">
        <f>SUM(E197/D197)</f>
        <v>1.451449048463974</v>
      </c>
    </row>
    <row r="198" spans="1:6" s="120" customFormat="1" ht="12" thickBot="1">
      <c r="A198" s="147"/>
      <c r="B198" s="146" t="s">
        <v>104</v>
      </c>
      <c r="C198" s="221"/>
      <c r="D198" s="221">
        <f>SUM(D197)</f>
        <v>28743</v>
      </c>
      <c r="E198" s="221">
        <f>SUM(E197)</f>
        <v>41719</v>
      </c>
      <c r="F198" s="1079">
        <f>SUM(E198/D198)</f>
        <v>1.451449048463974</v>
      </c>
    </row>
    <row r="199" spans="1:6" s="120" customFormat="1" ht="11.25">
      <c r="A199" s="156">
        <v>1409</v>
      </c>
      <c r="B199" s="169" t="s">
        <v>1225</v>
      </c>
      <c r="C199" s="222"/>
      <c r="D199" s="222"/>
      <c r="E199" s="222">
        <f>SUM('2.mell'!E495)</f>
        <v>51</v>
      </c>
      <c r="F199" s="1115"/>
    </row>
    <row r="200" spans="1:6" s="120" customFormat="1" ht="11.25">
      <c r="A200" s="133">
        <v>1410</v>
      </c>
      <c r="B200" s="284" t="s">
        <v>123</v>
      </c>
      <c r="C200" s="215">
        <f>SUM(C201:C202)</f>
        <v>107214</v>
      </c>
      <c r="D200" s="215">
        <f>SUM(D201:D202)</f>
        <v>107214</v>
      </c>
      <c r="E200" s="215">
        <f>SUM(E201:E202)</f>
        <v>122934</v>
      </c>
      <c r="F200" s="1077">
        <f>SUM(E200/D200)</f>
        <v>1.1466226425653365</v>
      </c>
    </row>
    <row r="201" spans="1:6" s="120" customFormat="1" ht="11.25">
      <c r="A201" s="139">
        <v>1411</v>
      </c>
      <c r="B201" s="137" t="s">
        <v>1167</v>
      </c>
      <c r="C201" s="216">
        <f>SUM('2.mell'!C534)</f>
        <v>45704</v>
      </c>
      <c r="D201" s="216">
        <f>SUM('2.mell'!D534)</f>
        <v>45704</v>
      </c>
      <c r="E201" s="216">
        <f>SUM('2.mell'!E534)</f>
        <v>54753</v>
      </c>
      <c r="F201" s="1076">
        <f aca="true" t="shared" si="2" ref="F201:F265">SUM(E201/D201)</f>
        <v>1.1979914230701907</v>
      </c>
    </row>
    <row r="202" spans="1:6" s="120" customFormat="1" ht="11.25">
      <c r="A202" s="139">
        <v>1412</v>
      </c>
      <c r="B202" s="137" t="s">
        <v>1168</v>
      </c>
      <c r="C202" s="216">
        <f>SUM('2.mell'!C535)</f>
        <v>61510</v>
      </c>
      <c r="D202" s="216">
        <f>SUM('2.mell'!D535)</f>
        <v>61510</v>
      </c>
      <c r="E202" s="216">
        <f>SUM('2.mell'!E535)</f>
        <v>68181</v>
      </c>
      <c r="F202" s="1076">
        <f t="shared" si="2"/>
        <v>1.1084539099333441</v>
      </c>
    </row>
    <row r="203" spans="1:6" s="120" customFormat="1" ht="11.25">
      <c r="A203" s="139">
        <v>1420</v>
      </c>
      <c r="B203" s="235" t="s">
        <v>124</v>
      </c>
      <c r="C203" s="216">
        <f>SUM('2.mell'!C536)</f>
        <v>31785</v>
      </c>
      <c r="D203" s="216">
        <f>SUM('2.mell'!D536)</f>
        <v>31785</v>
      </c>
      <c r="E203" s="216">
        <f>SUM('2.mell'!E536)</f>
        <v>32064</v>
      </c>
      <c r="F203" s="1076">
        <f t="shared" si="2"/>
        <v>1.0087777253421426</v>
      </c>
    </row>
    <row r="204" spans="1:6" s="120" customFormat="1" ht="11.25">
      <c r="A204" s="139">
        <v>1421</v>
      </c>
      <c r="B204" s="137" t="s">
        <v>127</v>
      </c>
      <c r="C204" s="216">
        <f>SUM('2.mell'!C537)</f>
        <v>222559</v>
      </c>
      <c r="D204" s="216">
        <f>SUM('2.mell'!D537)</f>
        <v>215253</v>
      </c>
      <c r="E204" s="216">
        <f>SUM('2.mell'!E537)</f>
        <v>212032</v>
      </c>
      <c r="F204" s="1076">
        <f t="shared" si="2"/>
        <v>0.9850362132002806</v>
      </c>
    </row>
    <row r="205" spans="1:6" s="120" customFormat="1" ht="11.25">
      <c r="A205" s="139">
        <v>1422</v>
      </c>
      <c r="B205" s="137" t="s">
        <v>128</v>
      </c>
      <c r="C205" s="216">
        <f>SUM('2.mell'!C538)</f>
        <v>91280</v>
      </c>
      <c r="D205" s="216">
        <f>SUM('2.mell'!D538)</f>
        <v>88912</v>
      </c>
      <c r="E205" s="216">
        <f>SUM('2.mell'!E538)</f>
        <v>91329</v>
      </c>
      <c r="F205" s="1076">
        <f t="shared" si="2"/>
        <v>1.0271841821126506</v>
      </c>
    </row>
    <row r="206" spans="1:6" s="120" customFormat="1" ht="11.25">
      <c r="A206" s="139">
        <v>1423</v>
      </c>
      <c r="B206" s="141" t="s">
        <v>129</v>
      </c>
      <c r="C206" s="216">
        <f>SUM('2.mell'!C539)</f>
        <v>0</v>
      </c>
      <c r="D206" s="216">
        <f>SUM('2.mell'!D539)</f>
        <v>0</v>
      </c>
      <c r="E206" s="216">
        <f>SUM('2.mell'!E539)</f>
        <v>7044</v>
      </c>
      <c r="F206" s="362"/>
    </row>
    <row r="207" spans="1:6" s="120" customFormat="1" ht="11.25">
      <c r="A207" s="139">
        <v>1424</v>
      </c>
      <c r="B207" s="135" t="s">
        <v>130</v>
      </c>
      <c r="C207" s="216"/>
      <c r="D207" s="216"/>
      <c r="E207" s="216">
        <f>SUM('2.mell'!E540)</f>
        <v>57</v>
      </c>
      <c r="F207" s="362"/>
    </row>
    <row r="208" spans="1:6" s="120" customFormat="1" ht="12" thickBot="1">
      <c r="A208" s="144">
        <v>1425</v>
      </c>
      <c r="B208" s="145" t="s">
        <v>131</v>
      </c>
      <c r="C208" s="216">
        <f>SUM('2.mell'!C541)</f>
        <v>7200</v>
      </c>
      <c r="D208" s="216">
        <f>SUM('2.mell'!D541)</f>
        <v>7200</v>
      </c>
      <c r="E208" s="216">
        <f>SUM('2.mell'!E541)</f>
        <v>10957</v>
      </c>
      <c r="F208" s="1078">
        <f t="shared" si="2"/>
        <v>1.5218055555555556</v>
      </c>
    </row>
    <row r="209" spans="1:6" s="120" customFormat="1" ht="14.25" thickBot="1">
      <c r="A209" s="158"/>
      <c r="B209" s="206" t="s">
        <v>283</v>
      </c>
      <c r="C209" s="196">
        <f>SUM(C200+C203+C205+C204+C208)</f>
        <v>460038</v>
      </c>
      <c r="D209" s="196">
        <f>SUM(D200+D203+D205+D204+D208)</f>
        <v>450364</v>
      </c>
      <c r="E209" s="196">
        <f>SUM(E200+E203+E205+E204+E208+E199+E207)</f>
        <v>469424</v>
      </c>
      <c r="F209" s="1079">
        <f t="shared" si="2"/>
        <v>1.0423213223081773</v>
      </c>
    </row>
    <row r="210" spans="1:6" s="120" customFormat="1" ht="11.25">
      <c r="A210" s="156"/>
      <c r="B210" s="134"/>
      <c r="C210" s="291"/>
      <c r="D210" s="291"/>
      <c r="E210" s="291"/>
      <c r="F210" s="1077"/>
    </row>
    <row r="211" spans="1:6" s="120" customFormat="1" ht="12" thickBot="1">
      <c r="A211" s="157">
        <v>1430</v>
      </c>
      <c r="B211" s="165" t="s">
        <v>132</v>
      </c>
      <c r="C211" s="296"/>
      <c r="D211" s="296"/>
      <c r="E211" s="280">
        <f>SUM('2.mell'!E543)</f>
        <v>3064</v>
      </c>
      <c r="F211" s="1080"/>
    </row>
    <row r="212" spans="1:6" s="120" customFormat="1" ht="14.25" thickBot="1">
      <c r="A212" s="147"/>
      <c r="B212" s="281" t="s">
        <v>133</v>
      </c>
      <c r="C212" s="299"/>
      <c r="D212" s="299"/>
      <c r="E212" s="196">
        <f>SUM(E211)</f>
        <v>3064</v>
      </c>
      <c r="F212" s="1079"/>
    </row>
    <row r="213" spans="1:6" s="120" customFormat="1" ht="14.25" thickBot="1">
      <c r="A213" s="147"/>
      <c r="B213" s="206"/>
      <c r="C213" s="299"/>
      <c r="D213" s="299"/>
      <c r="E213" s="299"/>
      <c r="F213" s="1079"/>
    </row>
    <row r="214" spans="1:6" s="120" customFormat="1" ht="15.75" thickBot="1">
      <c r="A214" s="147"/>
      <c r="B214" s="286" t="s">
        <v>1126</v>
      </c>
      <c r="C214" s="301">
        <f>SUM(C209+C212+C198)</f>
        <v>460038</v>
      </c>
      <c r="D214" s="301">
        <f>SUM(D209+D212+D198)</f>
        <v>479107</v>
      </c>
      <c r="E214" s="301">
        <f>SUM(E209+E212+E198)</f>
        <v>514207</v>
      </c>
      <c r="F214" s="1079">
        <f t="shared" si="2"/>
        <v>1.0732612965370991</v>
      </c>
    </row>
    <row r="215" spans="1:6" s="120" customFormat="1" ht="13.5">
      <c r="A215" s="133"/>
      <c r="B215" s="260"/>
      <c r="C215" s="291"/>
      <c r="D215" s="291"/>
      <c r="E215" s="291"/>
      <c r="F215" s="1077"/>
    </row>
    <row r="216" spans="1:6" s="120" customFormat="1" ht="11.25">
      <c r="A216" s="139">
        <v>1435</v>
      </c>
      <c r="B216" s="137" t="s">
        <v>134</v>
      </c>
      <c r="C216" s="213"/>
      <c r="D216" s="213"/>
      <c r="E216" s="213"/>
      <c r="F216" s="362"/>
    </row>
    <row r="217" spans="1:6" s="120" customFormat="1" ht="12" thickBot="1">
      <c r="A217" s="139">
        <v>1436</v>
      </c>
      <c r="B217" s="137" t="s">
        <v>152</v>
      </c>
      <c r="C217" s="294"/>
      <c r="D217" s="294"/>
      <c r="E217" s="294"/>
      <c r="F217" s="1080"/>
    </row>
    <row r="218" spans="1:6" s="120" customFormat="1" ht="14.25" thickBot="1">
      <c r="A218" s="147"/>
      <c r="B218" s="206" t="s">
        <v>138</v>
      </c>
      <c r="C218" s="299"/>
      <c r="D218" s="299"/>
      <c r="E218" s="299"/>
      <c r="F218" s="1079"/>
    </row>
    <row r="219" spans="1:6" s="120" customFormat="1" ht="13.5">
      <c r="A219" s="156"/>
      <c r="B219" s="285"/>
      <c r="C219" s="291"/>
      <c r="D219" s="291"/>
      <c r="E219" s="291"/>
      <c r="F219" s="1077"/>
    </row>
    <row r="220" spans="1:6" s="120" customFormat="1" ht="12" thickBot="1">
      <c r="A220" s="144">
        <v>1440</v>
      </c>
      <c r="B220" s="145" t="s">
        <v>153</v>
      </c>
      <c r="C220" s="296"/>
      <c r="D220" s="296"/>
      <c r="E220" s="296"/>
      <c r="F220" s="1080"/>
    </row>
    <row r="221" spans="1:6" s="120" customFormat="1" ht="14.25" thickBot="1">
      <c r="A221" s="158"/>
      <c r="B221" s="281" t="s">
        <v>143</v>
      </c>
      <c r="C221" s="299"/>
      <c r="D221" s="299"/>
      <c r="E221" s="299"/>
      <c r="F221" s="1079"/>
    </row>
    <row r="222" spans="1:6" s="120" customFormat="1" ht="13.5">
      <c r="A222" s="156"/>
      <c r="B222" s="285"/>
      <c r="C222" s="291"/>
      <c r="D222" s="291"/>
      <c r="E222" s="291"/>
      <c r="F222" s="1077"/>
    </row>
    <row r="223" spans="1:6" s="120" customFormat="1" ht="12" thickBot="1">
      <c r="A223" s="262">
        <v>1445</v>
      </c>
      <c r="B223" s="149" t="s">
        <v>145</v>
      </c>
      <c r="C223" s="294"/>
      <c r="D223" s="294"/>
      <c r="E223" s="294"/>
      <c r="F223" s="1080"/>
    </row>
    <row r="224" spans="1:6" s="120" customFormat="1" ht="14.25" thickBot="1">
      <c r="A224" s="147"/>
      <c r="B224" s="206" t="s">
        <v>146</v>
      </c>
      <c r="C224" s="299"/>
      <c r="D224" s="299"/>
      <c r="E224" s="299"/>
      <c r="F224" s="1079"/>
    </row>
    <row r="225" spans="1:6" s="120" customFormat="1" ht="13.5">
      <c r="A225" s="156"/>
      <c r="B225" s="285"/>
      <c r="C225" s="723"/>
      <c r="D225" s="723"/>
      <c r="E225" s="723"/>
      <c r="F225" s="1077"/>
    </row>
    <row r="226" spans="1:6" s="120" customFormat="1" ht="11.25">
      <c r="A226" s="139">
        <v>1450</v>
      </c>
      <c r="B226" s="137" t="s">
        <v>147</v>
      </c>
      <c r="C226" s="216"/>
      <c r="D226" s="216">
        <v>50711</v>
      </c>
      <c r="E226" s="216">
        <v>50711</v>
      </c>
      <c r="F226" s="1076">
        <f t="shared" si="2"/>
        <v>1</v>
      </c>
    </row>
    <row r="227" spans="1:6" s="120" customFormat="1" ht="12" thickBot="1">
      <c r="A227" s="157">
        <v>1451</v>
      </c>
      <c r="B227" s="143" t="s">
        <v>101</v>
      </c>
      <c r="C227" s="303">
        <f>SUM('2.mell'!C547+'2.mell'!C548)</f>
        <v>3539963</v>
      </c>
      <c r="D227" s="303">
        <f>SUM('2.mell'!D547+'2.mell'!D548)</f>
        <v>3681191</v>
      </c>
      <c r="E227" s="303">
        <f>SUM('2.mell'!E547+'2.mell'!E548)</f>
        <v>3686224</v>
      </c>
      <c r="F227" s="1078">
        <f t="shared" si="2"/>
        <v>1.0013672205544346</v>
      </c>
    </row>
    <row r="228" spans="1:6" s="120" customFormat="1" ht="14.25" thickBot="1">
      <c r="A228" s="147"/>
      <c r="B228" s="206" t="s">
        <v>1098</v>
      </c>
      <c r="C228" s="196">
        <f>SUM(C226:C227)</f>
        <v>3539963</v>
      </c>
      <c r="D228" s="196">
        <f>SUM(D226:D227)</f>
        <v>3731902</v>
      </c>
      <c r="E228" s="196">
        <f>SUM(E226:E227)</f>
        <v>3736935</v>
      </c>
      <c r="F228" s="1079">
        <f t="shared" si="2"/>
        <v>1.0013486420597326</v>
      </c>
    </row>
    <row r="229" spans="1:6" s="163" customFormat="1" ht="13.5" customHeight="1">
      <c r="A229" s="156"/>
      <c r="B229" s="241"/>
      <c r="C229" s="723"/>
      <c r="D229" s="723"/>
      <c r="E229" s="723"/>
      <c r="F229" s="1077"/>
    </row>
    <row r="230" spans="1:6" s="163" customFormat="1" ht="12.75">
      <c r="A230" s="139">
        <v>1455</v>
      </c>
      <c r="B230" s="269" t="s">
        <v>149</v>
      </c>
      <c r="C230" s="216"/>
      <c r="D230" s="216"/>
      <c r="E230" s="216"/>
      <c r="F230" s="362"/>
    </row>
    <row r="231" spans="1:6" s="163" customFormat="1" ht="13.5" thickBot="1">
      <c r="A231" s="144">
        <v>1456</v>
      </c>
      <c r="B231" s="145" t="s">
        <v>101</v>
      </c>
      <c r="C231" s="280"/>
      <c r="D231" s="280"/>
      <c r="E231" s="280"/>
      <c r="F231" s="1080"/>
    </row>
    <row r="232" spans="1:6" s="120" customFormat="1" ht="14.25" thickBot="1">
      <c r="A232" s="147"/>
      <c r="B232" s="302" t="s">
        <v>150</v>
      </c>
      <c r="C232" s="196"/>
      <c r="D232" s="196"/>
      <c r="E232" s="196"/>
      <c r="F232" s="1079"/>
    </row>
    <row r="233" spans="1:6" s="120" customFormat="1" ht="12" thickBot="1">
      <c r="A233" s="147"/>
      <c r="B233" s="138"/>
      <c r="C233" s="300"/>
      <c r="D233" s="300"/>
      <c r="E233" s="300"/>
      <c r="F233" s="1079"/>
    </row>
    <row r="234" spans="1:6" s="120" customFormat="1" ht="15.75" thickBot="1">
      <c r="A234" s="147"/>
      <c r="B234" s="289" t="s">
        <v>1105</v>
      </c>
      <c r="C234" s="304">
        <f>SUM(C232+C228+C214)</f>
        <v>4000001</v>
      </c>
      <c r="D234" s="304">
        <f>SUM(D232+D228+D214)</f>
        <v>4211009</v>
      </c>
      <c r="E234" s="304">
        <f>SUM(E232+E228+E214)</f>
        <v>4251142</v>
      </c>
      <c r="F234" s="1079">
        <f t="shared" si="2"/>
        <v>1.0095304949478854</v>
      </c>
    </row>
    <row r="235" spans="1:6" s="163" customFormat="1" ht="12.75">
      <c r="A235" s="162"/>
      <c r="B235" s="193"/>
      <c r="C235" s="224"/>
      <c r="D235" s="224"/>
      <c r="E235" s="224"/>
      <c r="F235" s="1077"/>
    </row>
    <row r="236" spans="1:6" s="163" customFormat="1" ht="17.25" customHeight="1">
      <c r="A236" s="164"/>
      <c r="B236" s="297" t="s">
        <v>281</v>
      </c>
      <c r="C236" s="214"/>
      <c r="D236" s="214"/>
      <c r="E236" s="214"/>
      <c r="F236" s="362"/>
    </row>
    <row r="237" spans="1:6" s="163" customFormat="1" ht="12.75">
      <c r="A237" s="164"/>
      <c r="B237" s="124"/>
      <c r="C237" s="214"/>
      <c r="D237" s="214"/>
      <c r="E237" s="214"/>
      <c r="F237" s="362"/>
    </row>
    <row r="238" spans="1:6" s="163" customFormat="1" ht="12.75">
      <c r="A238" s="139">
        <v>1500</v>
      </c>
      <c r="B238" s="137" t="s">
        <v>106</v>
      </c>
      <c r="C238" s="218">
        <f>SUM(C10)</f>
        <v>1354090</v>
      </c>
      <c r="D238" s="218">
        <f>SUM(D10)</f>
        <v>1516711</v>
      </c>
      <c r="E238" s="218">
        <f>SUM(E10)</f>
        <v>1542704</v>
      </c>
      <c r="F238" s="1076">
        <f t="shared" si="2"/>
        <v>1.017137740808895</v>
      </c>
    </row>
    <row r="239" spans="1:6" s="163" customFormat="1" ht="12.75">
      <c r="A239" s="139">
        <v>1501</v>
      </c>
      <c r="B239" s="137" t="s">
        <v>110</v>
      </c>
      <c r="C239" s="218">
        <f>SUM(C17)</f>
        <v>0</v>
      </c>
      <c r="D239" s="218">
        <f>SUM(D17)</f>
        <v>0</v>
      </c>
      <c r="E239" s="218">
        <f>SUM(E17)</f>
        <v>0</v>
      </c>
      <c r="F239" s="1076"/>
    </row>
    <row r="240" spans="1:6" s="163" customFormat="1" ht="13.5" thickBot="1">
      <c r="A240" s="144">
        <v>1502</v>
      </c>
      <c r="B240" s="145" t="s">
        <v>111</v>
      </c>
      <c r="C240" s="218">
        <f>SUM(C197+C18+C112+C153)</f>
        <v>0</v>
      </c>
      <c r="D240" s="218">
        <f>SUM(D197+D18+D112+D153)</f>
        <v>42766</v>
      </c>
      <c r="E240" s="218">
        <f>SUM(E197+E18+E112+E153)</f>
        <v>60500</v>
      </c>
      <c r="F240" s="1078">
        <f t="shared" si="2"/>
        <v>1.4146752092783987</v>
      </c>
    </row>
    <row r="241" spans="1:6" s="163" customFormat="1" ht="13.5" thickBot="1">
      <c r="A241" s="147"/>
      <c r="B241" s="152" t="s">
        <v>112</v>
      </c>
      <c r="C241" s="217">
        <f>SUM(C238:C240)</f>
        <v>1354090</v>
      </c>
      <c r="D241" s="217">
        <f>SUM(D238:D240)</f>
        <v>1559477</v>
      </c>
      <c r="E241" s="217">
        <f>SUM(E238:E240)</f>
        <v>1603204</v>
      </c>
      <c r="F241" s="1079">
        <f t="shared" si="2"/>
        <v>1.0280395286368442</v>
      </c>
    </row>
    <row r="242" spans="1:6" s="163" customFormat="1" ht="12.75">
      <c r="A242" s="140">
        <v>1510</v>
      </c>
      <c r="B242" s="141" t="s">
        <v>113</v>
      </c>
      <c r="C242" s="220">
        <f>SUM(C21)</f>
        <v>3250000</v>
      </c>
      <c r="D242" s="220">
        <f>SUM(D21)</f>
        <v>3250000</v>
      </c>
      <c r="E242" s="220">
        <f>SUM(E21)</f>
        <v>3433024</v>
      </c>
      <c r="F242" s="1083">
        <f t="shared" si="2"/>
        <v>1.056315076923077</v>
      </c>
    </row>
    <row r="243" spans="1:6" s="163" customFormat="1" ht="12.75">
      <c r="A243" s="139">
        <v>1511</v>
      </c>
      <c r="B243" s="141" t="s">
        <v>114</v>
      </c>
      <c r="C243" s="218">
        <f>SUM(C24)</f>
        <v>3943023</v>
      </c>
      <c r="D243" s="218">
        <f>SUM(D24)</f>
        <v>3951146</v>
      </c>
      <c r="E243" s="218">
        <f>SUM(E24)</f>
        <v>4223159</v>
      </c>
      <c r="F243" s="1076">
        <f t="shared" si="2"/>
        <v>1.0688440771361019</v>
      </c>
    </row>
    <row r="244" spans="1:6" s="163" customFormat="1" ht="13.5" thickBot="1">
      <c r="A244" s="144">
        <v>1514</v>
      </c>
      <c r="B244" s="145" t="s">
        <v>75</v>
      </c>
      <c r="C244" s="223">
        <f>SUM(C28)</f>
        <v>462236</v>
      </c>
      <c r="D244" s="223">
        <f>SUM(D28+D158)</f>
        <v>480455</v>
      </c>
      <c r="E244" s="223">
        <f>SUM(E28+E158)</f>
        <v>409786</v>
      </c>
      <c r="F244" s="1078">
        <f t="shared" si="2"/>
        <v>0.8529123435077166</v>
      </c>
    </row>
    <row r="245" spans="1:6" s="163" customFormat="1" ht="13.5" thickBot="1">
      <c r="A245" s="147"/>
      <c r="B245" s="307" t="s">
        <v>122</v>
      </c>
      <c r="C245" s="217">
        <f>SUM(C242:C244)</f>
        <v>7655259</v>
      </c>
      <c r="D245" s="217">
        <f>SUM(D242:D244)</f>
        <v>7681601</v>
      </c>
      <c r="E245" s="217">
        <f>SUM(E242:E244)</f>
        <v>8065969</v>
      </c>
      <c r="F245" s="1082">
        <f t="shared" si="2"/>
        <v>1.0500374856751866</v>
      </c>
    </row>
    <row r="246" spans="1:6" s="163" customFormat="1" ht="12.75">
      <c r="A246" s="154">
        <v>1519</v>
      </c>
      <c r="B246" s="1117" t="s">
        <v>1225</v>
      </c>
      <c r="C246" s="1116"/>
      <c r="D246" s="1116"/>
      <c r="E246" s="1119">
        <f>SUM(E199)</f>
        <v>51</v>
      </c>
      <c r="F246" s="1115"/>
    </row>
    <row r="247" spans="1:6" s="163" customFormat="1" ht="12.75">
      <c r="A247" s="140">
        <v>1520</v>
      </c>
      <c r="B247" s="257" t="s">
        <v>123</v>
      </c>
      <c r="C247" s="220">
        <f>SUM(C41+C114+C160+C200)</f>
        <v>1386714</v>
      </c>
      <c r="D247" s="220">
        <f>SUM(D41+D114+D160+D200)</f>
        <v>1392976</v>
      </c>
      <c r="E247" s="220">
        <f>SUM(E41+E114+E160+E200)</f>
        <v>1376195</v>
      </c>
      <c r="F247" s="1083">
        <f t="shared" si="2"/>
        <v>0.9879531305636278</v>
      </c>
    </row>
    <row r="248" spans="1:6" s="163" customFormat="1" ht="12.75">
      <c r="A248" s="139">
        <v>1521</v>
      </c>
      <c r="B248" s="235" t="s">
        <v>124</v>
      </c>
      <c r="C248" s="218">
        <f>SUM(C50+C117+C163+C203)</f>
        <v>271785</v>
      </c>
      <c r="D248" s="218">
        <f>SUM(D50+D117+D163+D203)</f>
        <v>271931</v>
      </c>
      <c r="E248" s="218">
        <f>SUM(E50+E117+E163+E203)</f>
        <v>269026</v>
      </c>
      <c r="F248" s="1076">
        <f t="shared" si="2"/>
        <v>0.9893171429517047</v>
      </c>
    </row>
    <row r="249" spans="1:6" s="163" customFormat="1" ht="12.75">
      <c r="A249" s="711">
        <v>1522</v>
      </c>
      <c r="B249" s="707" t="s">
        <v>285</v>
      </c>
      <c r="C249" s="708"/>
      <c r="D249" s="708">
        <f>SUM(D54)</f>
        <v>20000</v>
      </c>
      <c r="E249" s="708">
        <f>SUM(E54)</f>
        <v>20000</v>
      </c>
      <c r="F249" s="1076">
        <f t="shared" si="2"/>
        <v>1</v>
      </c>
    </row>
    <row r="250" spans="1:6" s="163" customFormat="1" ht="12.75">
      <c r="A250" s="139">
        <v>1523</v>
      </c>
      <c r="B250" s="137" t="s">
        <v>127</v>
      </c>
      <c r="C250" s="218">
        <f>SUM(C118+C164+C204+C55)</f>
        <v>222559</v>
      </c>
      <c r="D250" s="218">
        <f>SUM(D118+D164+D204+D55)</f>
        <v>215253</v>
      </c>
      <c r="E250" s="218">
        <f>SUM(E118+E164+E204+E55)</f>
        <v>212032</v>
      </c>
      <c r="F250" s="1076">
        <f t="shared" si="2"/>
        <v>0.9850362132002806</v>
      </c>
    </row>
    <row r="251" spans="1:6" s="163" customFormat="1" ht="12.75">
      <c r="A251" s="139">
        <v>1524</v>
      </c>
      <c r="B251" s="137" t="s">
        <v>128</v>
      </c>
      <c r="C251" s="218">
        <f>SUM(C56+C119+C165+C205)</f>
        <v>498575</v>
      </c>
      <c r="D251" s="218">
        <f>SUM(D56+D119+D165+D205)</f>
        <v>496306</v>
      </c>
      <c r="E251" s="218">
        <f>SUM(E56+E119+E165+E205)</f>
        <v>489341</v>
      </c>
      <c r="F251" s="1076">
        <f t="shared" si="2"/>
        <v>0.9859663191659984</v>
      </c>
    </row>
    <row r="252" spans="1:6" s="163" customFormat="1" ht="12.75">
      <c r="A252" s="139">
        <v>1525</v>
      </c>
      <c r="B252" s="141" t="s">
        <v>129</v>
      </c>
      <c r="C252" s="218">
        <f aca="true" t="shared" si="3" ref="C252:E253">SUM(C60+C120+C166+C206)</f>
        <v>0</v>
      </c>
      <c r="D252" s="218">
        <f t="shared" si="3"/>
        <v>0</v>
      </c>
      <c r="E252" s="218">
        <f t="shared" si="3"/>
        <v>7044</v>
      </c>
      <c r="F252" s="1076"/>
    </row>
    <row r="253" spans="1:6" s="163" customFormat="1" ht="12.75">
      <c r="A253" s="139">
        <v>1526</v>
      </c>
      <c r="B253" s="135" t="s">
        <v>130</v>
      </c>
      <c r="C253" s="218">
        <f t="shared" si="3"/>
        <v>40200</v>
      </c>
      <c r="D253" s="218">
        <f t="shared" si="3"/>
        <v>40206</v>
      </c>
      <c r="E253" s="218">
        <f t="shared" si="3"/>
        <v>39293</v>
      </c>
      <c r="F253" s="1076">
        <f t="shared" si="2"/>
        <v>0.9772919464756504</v>
      </c>
    </row>
    <row r="254" spans="1:6" s="163" customFormat="1" ht="13.5" thickBot="1">
      <c r="A254" s="144">
        <v>1527</v>
      </c>
      <c r="B254" s="145" t="s">
        <v>131</v>
      </c>
      <c r="C254" s="223">
        <f>SUM(C63+C122+C168+C208)</f>
        <v>17200</v>
      </c>
      <c r="D254" s="223">
        <f>SUM(D63+D122+D168+D208)</f>
        <v>32838</v>
      </c>
      <c r="E254" s="223">
        <f>SUM(E63+E122+E168+E208)</f>
        <v>82055</v>
      </c>
      <c r="F254" s="1078">
        <f t="shared" si="2"/>
        <v>2.498781899019429</v>
      </c>
    </row>
    <row r="255" spans="1:6" s="163" customFormat="1" ht="13.5" thickBot="1">
      <c r="A255" s="147"/>
      <c r="B255" s="152" t="s">
        <v>283</v>
      </c>
      <c r="C255" s="217">
        <f>SUM(C247:C254)</f>
        <v>2437033</v>
      </c>
      <c r="D255" s="217">
        <f>SUM(D247:D254)</f>
        <v>2469510</v>
      </c>
      <c r="E255" s="217">
        <f>SUM(E246:E254)</f>
        <v>2495037</v>
      </c>
      <c r="F255" s="1079">
        <f t="shared" si="2"/>
        <v>1.0103368684475869</v>
      </c>
    </row>
    <row r="256" spans="1:6" s="163" customFormat="1" ht="13.5" thickBot="1">
      <c r="A256" s="159">
        <v>1530</v>
      </c>
      <c r="B256" s="314" t="s">
        <v>132</v>
      </c>
      <c r="C256" s="367">
        <f>SUM(C66)</f>
        <v>0</v>
      </c>
      <c r="D256" s="367">
        <f>SUM(D66)</f>
        <v>8309</v>
      </c>
      <c r="E256" s="367">
        <f>SUM(E66+E212)</f>
        <v>11373</v>
      </c>
      <c r="F256" s="1084">
        <f t="shared" si="2"/>
        <v>1.3687567697677216</v>
      </c>
    </row>
    <row r="257" spans="1:6" s="163" customFormat="1" ht="13.5" thickBot="1">
      <c r="A257" s="330"/>
      <c r="B257" s="311" t="s">
        <v>133</v>
      </c>
      <c r="C257" s="315">
        <f>SUM(C256)</f>
        <v>0</v>
      </c>
      <c r="D257" s="315">
        <f>SUM(D256)</f>
        <v>8309</v>
      </c>
      <c r="E257" s="315">
        <f>SUM(E256)</f>
        <v>11373</v>
      </c>
      <c r="F257" s="1085">
        <f t="shared" si="2"/>
        <v>1.3687567697677216</v>
      </c>
    </row>
    <row r="258" spans="1:6" s="163" customFormat="1" ht="16.5" thickBot="1" thickTop="1">
      <c r="A258" s="331"/>
      <c r="B258" s="309" t="s">
        <v>1126</v>
      </c>
      <c r="C258" s="313">
        <f>SUM(C241+C245+C255+C257)</f>
        <v>11446382</v>
      </c>
      <c r="D258" s="313">
        <f>SUM(D241+D245+D255+D257)</f>
        <v>11718897</v>
      </c>
      <c r="E258" s="313">
        <f>SUM(E241+E245+E255+E257)</f>
        <v>12175583</v>
      </c>
      <c r="F258" s="1086">
        <f t="shared" si="2"/>
        <v>1.0389700498263617</v>
      </c>
    </row>
    <row r="259" spans="1:6" s="163" customFormat="1" ht="13.5" thickTop="1">
      <c r="A259" s="140">
        <v>1540</v>
      </c>
      <c r="B259" s="141" t="s">
        <v>134</v>
      </c>
      <c r="C259" s="220">
        <f aca="true" t="shared" si="4" ref="C259:E260">SUM(C71)</f>
        <v>0</v>
      </c>
      <c r="D259" s="220">
        <f t="shared" si="4"/>
        <v>6837</v>
      </c>
      <c r="E259" s="220">
        <f t="shared" si="4"/>
        <v>8837</v>
      </c>
      <c r="F259" s="1083">
        <f t="shared" si="2"/>
        <v>1.292525961679099</v>
      </c>
    </row>
    <row r="260" spans="1:6" s="163" customFormat="1" ht="12.75">
      <c r="A260" s="139">
        <v>1541</v>
      </c>
      <c r="B260" s="137" t="s">
        <v>135</v>
      </c>
      <c r="C260" s="218">
        <f t="shared" si="4"/>
        <v>311000</v>
      </c>
      <c r="D260" s="218">
        <f t="shared" si="4"/>
        <v>1136870</v>
      </c>
      <c r="E260" s="218">
        <f t="shared" si="4"/>
        <v>1318514</v>
      </c>
      <c r="F260" s="1076">
        <f t="shared" si="2"/>
        <v>1.1597755240264938</v>
      </c>
    </row>
    <row r="261" spans="1:6" s="163" customFormat="1" ht="12.75">
      <c r="A261" s="139">
        <v>1542</v>
      </c>
      <c r="B261" s="137" t="s">
        <v>136</v>
      </c>
      <c r="C261" s="218">
        <f>SUM(C75)</f>
        <v>1490535</v>
      </c>
      <c r="D261" s="218">
        <f>SUM(D75)</f>
        <v>1490535</v>
      </c>
      <c r="E261" s="218">
        <f>SUM(E75)</f>
        <v>853651</v>
      </c>
      <c r="F261" s="1076">
        <f t="shared" si="2"/>
        <v>0.572714495130943</v>
      </c>
    </row>
    <row r="262" spans="1:6" s="163" customFormat="1" ht="13.5" thickBot="1">
      <c r="A262" s="144">
        <v>1543</v>
      </c>
      <c r="B262" s="145" t="s">
        <v>145</v>
      </c>
      <c r="C262" s="223">
        <f>SUM(C79)</f>
        <v>0</v>
      </c>
      <c r="D262" s="223">
        <f>SUM(D79)</f>
        <v>0</v>
      </c>
      <c r="E262" s="223">
        <f>SUM(E79)</f>
        <v>49444</v>
      </c>
      <c r="F262" s="1080"/>
    </row>
    <row r="263" spans="1:6" s="163" customFormat="1" ht="13.5" thickBot="1">
      <c r="A263" s="158"/>
      <c r="B263" s="919" t="s">
        <v>138</v>
      </c>
      <c r="C263" s="920">
        <f>SUM(C259:C262)</f>
        <v>1801535</v>
      </c>
      <c r="D263" s="920">
        <f>SUM(D259:D262)</f>
        <v>2634242</v>
      </c>
      <c r="E263" s="920">
        <f>SUM(E259:E262)</f>
        <v>2230446</v>
      </c>
      <c r="F263" s="1079">
        <f t="shared" si="2"/>
        <v>0.8467126406761414</v>
      </c>
    </row>
    <row r="264" spans="1:6" s="163" customFormat="1" ht="12.75">
      <c r="A264" s="140">
        <v>1550</v>
      </c>
      <c r="B264" s="141" t="s">
        <v>139</v>
      </c>
      <c r="C264" s="220">
        <f>SUM(C82)</f>
        <v>997050</v>
      </c>
      <c r="D264" s="220">
        <f>SUM(D82)</f>
        <v>1033266</v>
      </c>
      <c r="E264" s="220">
        <f>SUM(E82)</f>
        <v>1191504</v>
      </c>
      <c r="F264" s="1083">
        <f t="shared" si="2"/>
        <v>1.153143527416948</v>
      </c>
    </row>
    <row r="265" spans="1:6" s="163" customFormat="1" ht="13.5" thickBot="1">
      <c r="A265" s="144">
        <v>1551</v>
      </c>
      <c r="B265" s="145" t="s">
        <v>153</v>
      </c>
      <c r="C265" s="223">
        <f>SUM(C220+C179+C134)</f>
        <v>0</v>
      </c>
      <c r="D265" s="223">
        <f>SUM(D220+D179+D134)</f>
        <v>244</v>
      </c>
      <c r="E265" s="223">
        <f>SUM(E220+E179+E134)</f>
        <v>244</v>
      </c>
      <c r="F265" s="1078">
        <f t="shared" si="2"/>
        <v>1</v>
      </c>
    </row>
    <row r="266" spans="1:6" s="163" customFormat="1" ht="13.5" thickBot="1">
      <c r="A266" s="147"/>
      <c r="B266" s="152" t="s">
        <v>143</v>
      </c>
      <c r="C266" s="217">
        <f>SUM(C264:C265)</f>
        <v>997050</v>
      </c>
      <c r="D266" s="217">
        <f>SUM(D264:D265)</f>
        <v>1033510</v>
      </c>
      <c r="E266" s="217">
        <f>SUM(E264:E265)</f>
        <v>1191748</v>
      </c>
      <c r="F266" s="1079">
        <f aca="true" t="shared" si="5" ref="F266:F280">SUM(E266/D266)</f>
        <v>1.153107371965438</v>
      </c>
    </row>
    <row r="267" spans="1:6" s="163" customFormat="1" ht="12.75">
      <c r="A267" s="140">
        <v>1560</v>
      </c>
      <c r="B267" s="155" t="s">
        <v>144</v>
      </c>
      <c r="C267" s="220">
        <f>SUM(C89)</f>
        <v>40000</v>
      </c>
      <c r="D267" s="220">
        <f>SUM(D89)</f>
        <v>40018</v>
      </c>
      <c r="E267" s="220">
        <f>SUM(E89)</f>
        <v>30172</v>
      </c>
      <c r="F267" s="1083">
        <f t="shared" si="5"/>
        <v>0.7539607176770453</v>
      </c>
    </row>
    <row r="268" spans="1:6" s="163" customFormat="1" ht="12.75">
      <c r="A268" s="262">
        <v>1561</v>
      </c>
      <c r="B268" s="143" t="s">
        <v>145</v>
      </c>
      <c r="C268" s="377">
        <f>SUM(C93)</f>
        <v>0</v>
      </c>
      <c r="D268" s="377">
        <f>SUM(D93)</f>
        <v>0</v>
      </c>
      <c r="E268" s="377">
        <f>SUM(E93)</f>
        <v>0</v>
      </c>
      <c r="F268" s="362"/>
    </row>
    <row r="269" spans="1:6" s="163" customFormat="1" ht="13.5" thickBot="1">
      <c r="A269" s="704">
        <v>1562</v>
      </c>
      <c r="B269" s="705" t="s">
        <v>366</v>
      </c>
      <c r="C269" s="706">
        <f>C94</f>
        <v>0</v>
      </c>
      <c r="D269" s="706">
        <f>D94</f>
        <v>0</v>
      </c>
      <c r="E269" s="706">
        <f>E94</f>
        <v>4630</v>
      </c>
      <c r="F269" s="1080"/>
    </row>
    <row r="270" spans="1:6" s="163" customFormat="1" ht="13.5" thickBot="1">
      <c r="A270" s="332"/>
      <c r="B270" s="308" t="s">
        <v>146</v>
      </c>
      <c r="C270" s="313">
        <f>SUM(C267:C269)</f>
        <v>40000</v>
      </c>
      <c r="D270" s="313">
        <f>SUM(D267:D269)</f>
        <v>40018</v>
      </c>
      <c r="E270" s="313">
        <f>SUM(E267:E269)</f>
        <v>34802</v>
      </c>
      <c r="F270" s="1085">
        <f t="shared" si="5"/>
        <v>0.8696586536058774</v>
      </c>
    </row>
    <row r="271" spans="1:6" s="163" customFormat="1" ht="16.5" thickBot="1" thickTop="1">
      <c r="A271" s="331"/>
      <c r="B271" s="312" t="s">
        <v>1127</v>
      </c>
      <c r="C271" s="310">
        <f>SUM(C263+C266+C270)</f>
        <v>2838585</v>
      </c>
      <c r="D271" s="310">
        <f>SUM(D263+D266+D270)</f>
        <v>3707770</v>
      </c>
      <c r="E271" s="310">
        <f>SUM(E263+E266+E270)</f>
        <v>3456996</v>
      </c>
      <c r="F271" s="1086">
        <f t="shared" si="5"/>
        <v>0.9323652761633003</v>
      </c>
    </row>
    <row r="272" spans="1:6" s="163" customFormat="1" ht="13.5" thickTop="1">
      <c r="A272" s="140">
        <v>1570</v>
      </c>
      <c r="B272" s="141" t="s">
        <v>147</v>
      </c>
      <c r="C272" s="220">
        <f>SUM(C184+C140+C99+C226)</f>
        <v>0</v>
      </c>
      <c r="D272" s="220">
        <f>SUM(D184+D140+D99+D226)</f>
        <v>1331515</v>
      </c>
      <c r="E272" s="220">
        <f>SUM(E184+E140+E99+E226)</f>
        <v>1331515</v>
      </c>
      <c r="F272" s="1083">
        <f t="shared" si="5"/>
        <v>1</v>
      </c>
    </row>
    <row r="273" spans="1:6" s="163" customFormat="1" ht="12.75">
      <c r="A273" s="139">
        <v>1571</v>
      </c>
      <c r="B273" s="137" t="s">
        <v>101</v>
      </c>
      <c r="C273" s="218">
        <f>SUM(C227+C185+C141)</f>
        <v>5554884</v>
      </c>
      <c r="D273" s="218">
        <f>SUM(D227+D185+D141)</f>
        <v>5712090</v>
      </c>
      <c r="E273" s="218">
        <f>SUM(E227+E185+E141)</f>
        <v>5714222</v>
      </c>
      <c r="F273" s="1076">
        <f t="shared" si="5"/>
        <v>1.0003732434187838</v>
      </c>
    </row>
    <row r="274" spans="1:6" s="163" customFormat="1" ht="13.5" thickBot="1">
      <c r="A274" s="157">
        <v>1572</v>
      </c>
      <c r="B274" s="165" t="s">
        <v>1224</v>
      </c>
      <c r="C274" s="1114"/>
      <c r="D274" s="1114"/>
      <c r="E274" s="1114">
        <f>SUM(E100)</f>
        <v>46251</v>
      </c>
      <c r="F274" s="1112"/>
    </row>
    <row r="275" spans="1:6" s="163" customFormat="1" ht="14.25" thickBot="1">
      <c r="A275" s="147"/>
      <c r="B275" s="329" t="s">
        <v>1119</v>
      </c>
      <c r="C275" s="217">
        <f>SUM(C272:C273)</f>
        <v>5554884</v>
      </c>
      <c r="D275" s="217">
        <f>SUM(D272:D273)</f>
        <v>7043605</v>
      </c>
      <c r="E275" s="217">
        <f>SUM(E272:E274)</f>
        <v>7091988</v>
      </c>
      <c r="F275" s="1079">
        <f t="shared" si="5"/>
        <v>1.0068690677572067</v>
      </c>
    </row>
    <row r="276" spans="1:6" s="163" customFormat="1" ht="12.75">
      <c r="A276" s="140">
        <v>1580</v>
      </c>
      <c r="B276" s="141" t="s">
        <v>148</v>
      </c>
      <c r="C276" s="220">
        <f>SUM(C103)</f>
        <v>0</v>
      </c>
      <c r="D276" s="220">
        <f>SUM(D103)</f>
        <v>0</v>
      </c>
      <c r="E276" s="220">
        <f>SUM(E103)</f>
        <v>0</v>
      </c>
      <c r="F276" s="1077"/>
    </row>
    <row r="277" spans="1:6" s="163" customFormat="1" ht="12" customHeight="1">
      <c r="A277" s="139">
        <v>1581</v>
      </c>
      <c r="B277" s="137" t="s">
        <v>149</v>
      </c>
      <c r="C277" s="218">
        <f>SUM(C104+C144)</f>
        <v>586993</v>
      </c>
      <c r="D277" s="218">
        <f>SUM(D104+D144+D188)</f>
        <v>1502305</v>
      </c>
      <c r="E277" s="218">
        <f>SUM(E104+E144+E188)</f>
        <v>1502305</v>
      </c>
      <c r="F277" s="1076">
        <f t="shared" si="5"/>
        <v>1</v>
      </c>
    </row>
    <row r="278" spans="1:6" s="163" customFormat="1" ht="13.5" thickBot="1">
      <c r="A278" s="144">
        <v>1582</v>
      </c>
      <c r="B278" s="145" t="s">
        <v>101</v>
      </c>
      <c r="C278" s="223">
        <f>SUM(C231+C189+C145)</f>
        <v>170300</v>
      </c>
      <c r="D278" s="223">
        <f>SUM(D231+D189+D145)</f>
        <v>179003</v>
      </c>
      <c r="E278" s="223">
        <f>SUM(E231+E189+E145)</f>
        <v>179239</v>
      </c>
      <c r="F278" s="1078">
        <f t="shared" si="5"/>
        <v>1.0013184136578717</v>
      </c>
    </row>
    <row r="279" spans="1:6" s="163" customFormat="1" ht="13.5" thickBot="1">
      <c r="A279" s="147"/>
      <c r="B279" s="204" t="s">
        <v>150</v>
      </c>
      <c r="C279" s="217">
        <f>SUM(C276:C278)</f>
        <v>757293</v>
      </c>
      <c r="D279" s="217">
        <f>SUM(D276:D278)</f>
        <v>1681308</v>
      </c>
      <c r="E279" s="217">
        <f>SUM(E276:E278)</f>
        <v>1681544</v>
      </c>
      <c r="F279" s="1079">
        <f t="shared" si="5"/>
        <v>1.0001403669048146</v>
      </c>
    </row>
    <row r="280" spans="1:9" s="163" customFormat="1" ht="18.75" customHeight="1" thickBot="1">
      <c r="A280" s="147"/>
      <c r="B280" s="212" t="s">
        <v>1116</v>
      </c>
      <c r="C280" s="912">
        <f>SUM(C258+C271+C276+C277+C272)</f>
        <v>14871960</v>
      </c>
      <c r="D280" s="912">
        <f>SUM(D258+D271+D276+D277+D272)</f>
        <v>18260487</v>
      </c>
      <c r="E280" s="912">
        <f>SUM(E258+E271+E276+E277+E272+E274)</f>
        <v>18512650</v>
      </c>
      <c r="F280" s="1079">
        <f t="shared" si="5"/>
        <v>1.0138092154935407</v>
      </c>
      <c r="G280" s="376"/>
      <c r="I280" s="700"/>
    </row>
    <row r="281" ht="11.25">
      <c r="I281" s="166"/>
    </row>
  </sheetData>
  <sheetProtection/>
  <mergeCells count="8">
    <mergeCell ref="A2:F2"/>
    <mergeCell ref="A1:F1"/>
    <mergeCell ref="F5:F6"/>
    <mergeCell ref="B5:B6"/>
    <mergeCell ref="A5:A6"/>
    <mergeCell ref="C5:C6"/>
    <mergeCell ref="D5:D6"/>
    <mergeCell ref="E5:E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3" manualBreakCount="3">
    <brk id="47" max="255" man="1"/>
    <brk id="128" max="255" man="1"/>
    <brk id="169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C21" sqref="C21:C23"/>
    </sheetView>
  </sheetViews>
  <sheetFormatPr defaultColWidth="9.125" defaultRowHeight="12.75"/>
  <cols>
    <col min="1" max="1" width="9.125" style="904" customWidth="1"/>
    <col min="2" max="2" width="31.875" style="904" customWidth="1"/>
    <col min="3" max="3" width="13.875" style="904" customWidth="1"/>
    <col min="4" max="4" width="12.875" style="904" customWidth="1"/>
    <col min="5" max="5" width="13.125" style="904" customWidth="1"/>
    <col min="6" max="6" width="13.875" style="904" customWidth="1"/>
    <col min="7" max="16384" width="9.125" style="904" customWidth="1"/>
  </cols>
  <sheetData>
    <row r="2" spans="2:6" ht="12.75">
      <c r="B2" s="1438" t="s">
        <v>693</v>
      </c>
      <c r="C2" s="1253"/>
      <c r="D2" s="1253"/>
      <c r="E2" s="1253"/>
      <c r="F2" s="1253"/>
    </row>
    <row r="3" spans="2:6" ht="12">
      <c r="B3" s="1439" t="s">
        <v>694</v>
      </c>
      <c r="C3" s="1440"/>
      <c r="D3" s="1440"/>
      <c r="E3" s="1440"/>
      <c r="F3" s="1440"/>
    </row>
    <row r="4" spans="2:6" ht="12">
      <c r="B4" s="1440"/>
      <c r="C4" s="1440"/>
      <c r="D4" s="1440"/>
      <c r="E4" s="1440"/>
      <c r="F4" s="1440"/>
    </row>
    <row r="5" spans="2:6" ht="12">
      <c r="B5" s="905"/>
      <c r="C5" s="905"/>
      <c r="D5" s="905"/>
      <c r="E5" s="905"/>
      <c r="F5" s="905"/>
    </row>
    <row r="6" ht="12.75">
      <c r="F6" s="906" t="s">
        <v>337</v>
      </c>
    </row>
    <row r="7" spans="2:6" ht="12.75" customHeight="1">
      <c r="B7" s="1441" t="s">
        <v>695</v>
      </c>
      <c r="C7" s="1442" t="s">
        <v>734</v>
      </c>
      <c r="D7" s="1442" t="s">
        <v>696</v>
      </c>
      <c r="E7" s="1442" t="s">
        <v>697</v>
      </c>
      <c r="F7" s="1442" t="s">
        <v>735</v>
      </c>
    </row>
    <row r="8" spans="2:6" ht="30.75" customHeight="1">
      <c r="B8" s="1441"/>
      <c r="C8" s="1442"/>
      <c r="D8" s="1442"/>
      <c r="E8" s="1442"/>
      <c r="F8" s="1442"/>
    </row>
    <row r="9" spans="2:6" ht="12.75" customHeight="1">
      <c r="B9" s="1444" t="s">
        <v>698</v>
      </c>
      <c r="C9" s="1443">
        <v>7023023</v>
      </c>
      <c r="D9" s="1443">
        <v>7023023</v>
      </c>
      <c r="E9" s="1443">
        <v>7023023</v>
      </c>
      <c r="F9" s="1443">
        <v>7023023</v>
      </c>
    </row>
    <row r="10" spans="2:6" ht="12.75" customHeight="1">
      <c r="B10" s="1444"/>
      <c r="C10" s="1443"/>
      <c r="D10" s="1443"/>
      <c r="E10" s="1443"/>
      <c r="F10" s="1443"/>
    </row>
    <row r="11" spans="2:6" ht="27" customHeight="1">
      <c r="B11" s="1444"/>
      <c r="C11" s="1443"/>
      <c r="D11" s="1443"/>
      <c r="E11" s="1443"/>
      <c r="F11" s="1443"/>
    </row>
    <row r="12" spans="2:6" ht="12">
      <c r="B12" s="1444" t="s">
        <v>700</v>
      </c>
      <c r="C12" s="1443">
        <v>671000</v>
      </c>
      <c r="D12" s="1443">
        <v>671000</v>
      </c>
      <c r="E12" s="1443">
        <v>671000</v>
      </c>
      <c r="F12" s="1443">
        <v>671000</v>
      </c>
    </row>
    <row r="13" spans="2:6" ht="12">
      <c r="B13" s="1444"/>
      <c r="C13" s="1443"/>
      <c r="D13" s="1443"/>
      <c r="E13" s="1443"/>
      <c r="F13" s="1443"/>
    </row>
    <row r="14" spans="2:6" ht="60" customHeight="1">
      <c r="B14" s="1444"/>
      <c r="C14" s="1443"/>
      <c r="D14" s="1443"/>
      <c r="E14" s="1443"/>
      <c r="F14" s="1443"/>
    </row>
    <row r="15" spans="2:6" ht="12.75" customHeight="1">
      <c r="B15" s="1444" t="s">
        <v>701</v>
      </c>
      <c r="C15" s="1445" t="s">
        <v>702</v>
      </c>
      <c r="D15" s="1445" t="s">
        <v>702</v>
      </c>
      <c r="E15" s="1445" t="s">
        <v>702</v>
      </c>
      <c r="F15" s="1445" t="s">
        <v>702</v>
      </c>
    </row>
    <row r="16" spans="2:6" ht="12.75" customHeight="1">
      <c r="B16" s="1444"/>
      <c r="C16" s="1446"/>
      <c r="D16" s="1446"/>
      <c r="E16" s="1446"/>
      <c r="F16" s="1446"/>
    </row>
    <row r="17" spans="2:6" ht="27" customHeight="1">
      <c r="B17" s="1444"/>
      <c r="C17" s="1447"/>
      <c r="D17" s="1447"/>
      <c r="E17" s="1447"/>
      <c r="F17" s="1447"/>
    </row>
    <row r="18" spans="2:6" ht="12.75" customHeight="1">
      <c r="B18" s="1444" t="s">
        <v>703</v>
      </c>
      <c r="C18" s="1443">
        <v>997050</v>
      </c>
      <c r="D18" s="1443">
        <v>997050</v>
      </c>
      <c r="E18" s="1443">
        <v>997050</v>
      </c>
      <c r="F18" s="1443">
        <v>997050</v>
      </c>
    </row>
    <row r="19" spans="2:6" ht="15.75" customHeight="1">
      <c r="B19" s="1444"/>
      <c r="C19" s="1443"/>
      <c r="D19" s="1443"/>
      <c r="E19" s="1443"/>
      <c r="F19" s="1443"/>
    </row>
    <row r="20" spans="2:6" ht="43.5" customHeight="1">
      <c r="B20" s="1444"/>
      <c r="C20" s="1443"/>
      <c r="D20" s="1443"/>
      <c r="E20" s="1443"/>
      <c r="F20" s="1443"/>
    </row>
    <row r="21" spans="2:6" ht="12.75" customHeight="1">
      <c r="B21" s="1444" t="s">
        <v>704</v>
      </c>
      <c r="C21" s="1443">
        <v>455236</v>
      </c>
      <c r="D21" s="1443">
        <v>455236</v>
      </c>
      <c r="E21" s="1443">
        <v>455236</v>
      </c>
      <c r="F21" s="1443">
        <v>455236</v>
      </c>
    </row>
    <row r="22" spans="2:6" ht="12.75" customHeight="1">
      <c r="B22" s="1444"/>
      <c r="C22" s="1443"/>
      <c r="D22" s="1443"/>
      <c r="E22" s="1443"/>
      <c r="F22" s="1443"/>
    </row>
    <row r="23" spans="2:6" ht="27" customHeight="1">
      <c r="B23" s="1444"/>
      <c r="C23" s="1443"/>
      <c r="D23" s="1443"/>
      <c r="E23" s="1443"/>
      <c r="F23" s="1443"/>
    </row>
    <row r="24" spans="2:6" ht="12.75" customHeight="1">
      <c r="B24" s="1444" t="s">
        <v>705</v>
      </c>
      <c r="C24" s="1445" t="s">
        <v>702</v>
      </c>
      <c r="D24" s="1445" t="s">
        <v>702</v>
      </c>
      <c r="E24" s="1445" t="s">
        <v>702</v>
      </c>
      <c r="F24" s="1445" t="s">
        <v>702</v>
      </c>
    </row>
    <row r="25" spans="2:6" ht="12.75" customHeight="1">
      <c r="B25" s="1444"/>
      <c r="C25" s="1446"/>
      <c r="D25" s="1446"/>
      <c r="E25" s="1446"/>
      <c r="F25" s="1446"/>
    </row>
    <row r="26" spans="2:6" ht="27" customHeight="1">
      <c r="B26" s="1444"/>
      <c r="C26" s="1447"/>
      <c r="D26" s="1447"/>
      <c r="E26" s="1447"/>
      <c r="F26" s="1447"/>
    </row>
    <row r="27" spans="2:6" ht="12.75" customHeight="1">
      <c r="B27" s="1451" t="s">
        <v>67</v>
      </c>
      <c r="C27" s="1448">
        <f>SUM(C9:C26)</f>
        <v>9146309</v>
      </c>
      <c r="D27" s="1448">
        <f>SUM(D9:D26)</f>
        <v>9146309</v>
      </c>
      <c r="E27" s="1448">
        <f>SUM(E9:E26)</f>
        <v>9146309</v>
      </c>
      <c r="F27" s="1448">
        <f>SUM(F9:F26)</f>
        <v>9146309</v>
      </c>
    </row>
    <row r="28" spans="2:6" ht="12.75" customHeight="1">
      <c r="B28" s="1451"/>
      <c r="C28" s="1448"/>
      <c r="D28" s="1448"/>
      <c r="E28" s="1448"/>
      <c r="F28" s="1448"/>
    </row>
    <row r="29" spans="2:6" ht="27.75" customHeight="1" thickBot="1">
      <c r="B29" s="1452"/>
      <c r="C29" s="1449"/>
      <c r="D29" s="1449"/>
      <c r="E29" s="1449"/>
      <c r="F29" s="1449"/>
    </row>
    <row r="30" spans="2:6" ht="21" customHeight="1" thickTop="1">
      <c r="B30" s="1450" t="s">
        <v>706</v>
      </c>
      <c r="C30" s="1453">
        <v>28221</v>
      </c>
      <c r="D30" s="1453">
        <v>51154</v>
      </c>
      <c r="E30" s="1453">
        <v>50638</v>
      </c>
      <c r="F30" s="1453">
        <v>50134</v>
      </c>
    </row>
    <row r="31" spans="1:6" ht="18.75" customHeight="1">
      <c r="A31" s="907"/>
      <c r="B31" s="1451"/>
      <c r="C31" s="1448"/>
      <c r="D31" s="1448"/>
      <c r="E31" s="1448"/>
      <c r="F31" s="1448"/>
    </row>
    <row r="32" spans="2:6" ht="18.75" customHeight="1" thickBot="1">
      <c r="B32" s="1452"/>
      <c r="C32" s="1449"/>
      <c r="D32" s="1449"/>
      <c r="E32" s="1449"/>
      <c r="F32" s="1449"/>
    </row>
    <row r="33" ht="12.75" thickTop="1"/>
  </sheetData>
  <sheetProtection/>
  <mergeCells count="47">
    <mergeCell ref="F27:F29"/>
    <mergeCell ref="B30:B32"/>
    <mergeCell ref="C30:C32"/>
    <mergeCell ref="D30:D32"/>
    <mergeCell ref="E30:E32"/>
    <mergeCell ref="F30:F32"/>
    <mergeCell ref="B27:B29"/>
    <mergeCell ref="C27:C29"/>
    <mergeCell ref="D27:D29"/>
    <mergeCell ref="E27:E29"/>
    <mergeCell ref="F21:F23"/>
    <mergeCell ref="B24:B26"/>
    <mergeCell ref="C24:C26"/>
    <mergeCell ref="D24:D26"/>
    <mergeCell ref="E24:E26"/>
    <mergeCell ref="F24:F26"/>
    <mergeCell ref="B21:B23"/>
    <mergeCell ref="C21:C23"/>
    <mergeCell ref="D21:D23"/>
    <mergeCell ref="E21:E23"/>
    <mergeCell ref="F15:F17"/>
    <mergeCell ref="B18:B20"/>
    <mergeCell ref="C18:C20"/>
    <mergeCell ref="D18:D20"/>
    <mergeCell ref="E18:E20"/>
    <mergeCell ref="F18:F20"/>
    <mergeCell ref="B15:B17"/>
    <mergeCell ref="C15:C17"/>
    <mergeCell ref="D15:D17"/>
    <mergeCell ref="E15:E17"/>
    <mergeCell ref="F9:F11"/>
    <mergeCell ref="B12:B14"/>
    <mergeCell ref="C12:C14"/>
    <mergeCell ref="D12:D14"/>
    <mergeCell ref="E12:E14"/>
    <mergeCell ref="F12:F14"/>
    <mergeCell ref="B9:B11"/>
    <mergeCell ref="C9:C11"/>
    <mergeCell ref="D9:D11"/>
    <mergeCell ref="E9:E11"/>
    <mergeCell ref="B2:F2"/>
    <mergeCell ref="B3:F4"/>
    <mergeCell ref="B7:B8"/>
    <mergeCell ref="C7:C8"/>
    <mergeCell ref="D7:D8"/>
    <mergeCell ref="E7:E8"/>
    <mergeCell ref="F7:F8"/>
  </mergeCells>
  <printOptions/>
  <pageMargins left="0.5905511811023623" right="0.7874015748031497" top="0.984251968503937" bottom="0.984251968503937" header="0.5118110236220472" footer="0.5118110236220472"/>
  <pageSetup firstPageNumber="64" useFirstPageNumber="1" horizontalDpi="600" verticalDpi="600" orientation="portrait" paperSize="9" scale="93" r:id="rId1"/>
  <headerFooter alignWithMargins="0">
    <oddFooter>&amp;C&amp;P.oldal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432"/>
  <sheetViews>
    <sheetView zoomScalePageLayoutView="0" workbookViewId="0" topLeftCell="A1">
      <selection activeCell="G1" sqref="G1"/>
    </sheetView>
  </sheetViews>
  <sheetFormatPr defaultColWidth="9.00390625" defaultRowHeight="12.75"/>
  <cols>
    <col min="3" max="3" width="16.50390625" style="0" customWidth="1"/>
    <col min="4" max="5" width="19.125" style="0" customWidth="1"/>
    <col min="6" max="6" width="11.50390625" style="0" customWidth="1"/>
  </cols>
  <sheetData>
    <row r="1" spans="1:6" ht="12">
      <c r="A1" s="1482" t="s">
        <v>900</v>
      </c>
      <c r="B1" s="1482"/>
      <c r="C1" s="1482"/>
      <c r="D1" s="1482"/>
      <c r="E1" s="1482"/>
      <c r="F1" s="1482"/>
    </row>
    <row r="2" spans="1:6" ht="12">
      <c r="A2" s="1482" t="s">
        <v>901</v>
      </c>
      <c r="B2" s="1482"/>
      <c r="C2" s="1482"/>
      <c r="D2" s="1482"/>
      <c r="E2" s="1482"/>
      <c r="F2" s="1482"/>
    </row>
    <row r="4" ht="12">
      <c r="F4" s="930" t="s">
        <v>337</v>
      </c>
    </row>
    <row r="5" spans="1:7" ht="13.5">
      <c r="A5" s="1457" t="s">
        <v>758</v>
      </c>
      <c r="B5" s="1458" t="s">
        <v>759</v>
      </c>
      <c r="C5" s="1458"/>
      <c r="D5" s="1458"/>
      <c r="E5" s="1458"/>
      <c r="F5" s="1460">
        <f>SUM(F8:F20)</f>
        <v>2611120</v>
      </c>
      <c r="G5" s="928"/>
    </row>
    <row r="6" spans="1:7" ht="13.5">
      <c r="A6" s="1457"/>
      <c r="B6" s="1458"/>
      <c r="C6" s="1458"/>
      <c r="D6" s="1458"/>
      <c r="E6" s="1458"/>
      <c r="F6" s="1461"/>
      <c r="G6" s="928"/>
    </row>
    <row r="7" spans="1:7" ht="13.5">
      <c r="A7" s="1457"/>
      <c r="B7" s="1458"/>
      <c r="C7" s="1458"/>
      <c r="D7" s="1458"/>
      <c r="E7" s="1458"/>
      <c r="F7" s="1462"/>
      <c r="G7" s="928"/>
    </row>
    <row r="8" spans="1:7" ht="13.5">
      <c r="A8" s="1483">
        <v>3200</v>
      </c>
      <c r="B8" s="1483"/>
      <c r="C8" s="1479" t="s">
        <v>1195</v>
      </c>
      <c r="D8" s="1480"/>
      <c r="E8" s="1481"/>
      <c r="F8" s="929">
        <f>SUM('3c.m.'!E177)</f>
        <v>89882</v>
      </c>
      <c r="G8" s="928"/>
    </row>
    <row r="9" spans="1:7" ht="13.5">
      <c r="A9" s="1483">
        <v>3201</v>
      </c>
      <c r="B9" s="1483"/>
      <c r="C9" s="1479" t="s">
        <v>294</v>
      </c>
      <c r="D9" s="1480"/>
      <c r="E9" s="1481"/>
      <c r="F9" s="929">
        <f>SUM('3c.m.'!E185)</f>
        <v>116118</v>
      </c>
      <c r="G9" s="928"/>
    </row>
    <row r="10" spans="1:7" ht="13.5">
      <c r="A10" s="1459">
        <v>3208</v>
      </c>
      <c r="B10" s="1459"/>
      <c r="C10" s="1454" t="s">
        <v>84</v>
      </c>
      <c r="D10" s="1455"/>
      <c r="E10" s="1456"/>
      <c r="F10" s="929">
        <f>SUM('3c.m.'!E243)</f>
        <v>40845</v>
      </c>
      <c r="G10" s="928"/>
    </row>
    <row r="11" spans="1:7" ht="13.5">
      <c r="A11" s="1459">
        <v>3209</v>
      </c>
      <c r="B11" s="1459"/>
      <c r="C11" s="1454" t="s">
        <v>1139</v>
      </c>
      <c r="D11" s="1455"/>
      <c r="E11" s="1456"/>
      <c r="F11" s="929">
        <f>SUM('3c.m.'!E252)</f>
        <v>8961</v>
      </c>
      <c r="G11" s="928"/>
    </row>
    <row r="12" spans="1:7" ht="13.5">
      <c r="A12" s="1459">
        <v>3223</v>
      </c>
      <c r="B12" s="1459"/>
      <c r="C12" s="1454" t="s">
        <v>1146</v>
      </c>
      <c r="D12" s="1455"/>
      <c r="E12" s="1456"/>
      <c r="F12" s="929">
        <f>SUM('3c.m.'!E318)</f>
        <v>15700</v>
      </c>
      <c r="G12" s="928"/>
    </row>
    <row r="13" spans="1:7" ht="13.5">
      <c r="A13" s="1459">
        <v>3000</v>
      </c>
      <c r="B13" s="1459"/>
      <c r="C13" s="1454" t="s">
        <v>877</v>
      </c>
      <c r="D13" s="1455"/>
      <c r="E13" s="1456"/>
      <c r="F13" s="929">
        <f>SUM('3a.m.'!E55)</f>
        <v>1876031</v>
      </c>
      <c r="G13" s="928"/>
    </row>
    <row r="14" spans="1:7" ht="13.5">
      <c r="A14" s="1459">
        <v>1801</v>
      </c>
      <c r="B14" s="1459"/>
      <c r="C14" s="1454" t="s">
        <v>891</v>
      </c>
      <c r="D14" s="1455"/>
      <c r="E14" s="1456"/>
      <c r="F14" s="929">
        <f>SUM('1c.mell '!E80)</f>
        <v>52643</v>
      </c>
      <c r="G14" s="928"/>
    </row>
    <row r="15" spans="1:7" ht="13.5">
      <c r="A15" s="1459">
        <v>1803</v>
      </c>
      <c r="B15" s="1459"/>
      <c r="C15" s="1454" t="s">
        <v>640</v>
      </c>
      <c r="D15" s="1455"/>
      <c r="E15" s="1456"/>
      <c r="F15" s="929">
        <f>SUM('1c.mell '!E84)</f>
        <v>7000</v>
      </c>
      <c r="G15" s="928"/>
    </row>
    <row r="16" spans="1:7" ht="13.5">
      <c r="A16" s="1459">
        <v>1806</v>
      </c>
      <c r="B16" s="1459"/>
      <c r="C16" s="1454" t="s">
        <v>1032</v>
      </c>
      <c r="D16" s="1455"/>
      <c r="E16" s="1456"/>
      <c r="F16" s="929">
        <f>SUM('1c.mell '!E90)</f>
        <v>8015</v>
      </c>
      <c r="G16" s="928"/>
    </row>
    <row r="17" spans="1:7" ht="13.5">
      <c r="A17" s="1459">
        <v>1975</v>
      </c>
      <c r="B17" s="1459"/>
      <c r="C17" s="1454" t="s">
        <v>1033</v>
      </c>
      <c r="D17" s="1455"/>
      <c r="E17" s="1456"/>
      <c r="F17" s="929">
        <f>SUM('1c.mell '!E177)</f>
        <v>84446</v>
      </c>
      <c r="G17" s="928"/>
    </row>
    <row r="18" spans="1:7" ht="13.5">
      <c r="A18" s="1459">
        <v>1802</v>
      </c>
      <c r="B18" s="1459"/>
      <c r="C18" s="1454" t="s">
        <v>1244</v>
      </c>
      <c r="D18" s="1455"/>
      <c r="E18" s="1456"/>
      <c r="F18" s="929">
        <f>SUM('1c.mell '!E82)</f>
        <v>8507</v>
      </c>
      <c r="G18" s="928"/>
    </row>
    <row r="19" spans="1:7" ht="13.5">
      <c r="A19" s="1459">
        <v>1808</v>
      </c>
      <c r="B19" s="1459"/>
      <c r="C19" s="1454" t="s">
        <v>1243</v>
      </c>
      <c r="D19" s="1455"/>
      <c r="E19" s="1456"/>
      <c r="F19" s="929">
        <f>SUM('1c.mell '!E94)</f>
        <v>50000</v>
      </c>
      <c r="G19" s="928"/>
    </row>
    <row r="20" spans="1:7" ht="13.5">
      <c r="A20" s="1459">
        <v>1804</v>
      </c>
      <c r="B20" s="1459"/>
      <c r="C20" s="1454" t="s">
        <v>892</v>
      </c>
      <c r="D20" s="1455"/>
      <c r="E20" s="1456"/>
      <c r="F20" s="929">
        <f>SUM('1c.mell '!E86)</f>
        <v>252972</v>
      </c>
      <c r="G20" s="928"/>
    </row>
    <row r="21" spans="1:7" ht="13.5">
      <c r="A21" s="1457" t="s">
        <v>760</v>
      </c>
      <c r="B21" s="1458" t="s">
        <v>761</v>
      </c>
      <c r="C21" s="1458"/>
      <c r="D21" s="1458"/>
      <c r="E21" s="1458"/>
      <c r="F21" s="1460">
        <f>SUM(F24:F65)</f>
        <v>6802749</v>
      </c>
      <c r="G21" s="928"/>
    </row>
    <row r="22" spans="1:7" ht="13.5">
      <c r="A22" s="1457"/>
      <c r="B22" s="1458"/>
      <c r="C22" s="1458"/>
      <c r="D22" s="1458"/>
      <c r="E22" s="1458"/>
      <c r="F22" s="1461"/>
      <c r="G22" s="928"/>
    </row>
    <row r="23" spans="1:7" ht="13.5">
      <c r="A23" s="1474"/>
      <c r="B23" s="1458"/>
      <c r="C23" s="1458"/>
      <c r="D23" s="1458"/>
      <c r="E23" s="1458"/>
      <c r="F23" s="1462"/>
      <c r="G23" s="928"/>
    </row>
    <row r="24" spans="1:7" ht="13.5">
      <c r="A24" s="1459">
        <v>3111</v>
      </c>
      <c r="B24" s="1459"/>
      <c r="C24" s="1454" t="s">
        <v>40</v>
      </c>
      <c r="D24" s="1455"/>
      <c r="E24" s="1456"/>
      <c r="F24" s="931">
        <f>SUM('3c.m.'!E53)</f>
        <v>543525</v>
      </c>
      <c r="G24" s="928"/>
    </row>
    <row r="25" spans="1:7" ht="13.5">
      <c r="A25" s="1459">
        <v>3114</v>
      </c>
      <c r="B25" s="1459"/>
      <c r="C25" s="1454" t="s">
        <v>1203</v>
      </c>
      <c r="D25" s="1455"/>
      <c r="E25" s="1456"/>
      <c r="F25" s="931">
        <f>SUM('3c.m.'!E70)</f>
        <v>107652</v>
      </c>
      <c r="G25" s="928"/>
    </row>
    <row r="26" spans="1:7" ht="13.5">
      <c r="A26" s="1459">
        <v>3121</v>
      </c>
      <c r="B26" s="1459"/>
      <c r="C26" s="1454" t="s">
        <v>78</v>
      </c>
      <c r="D26" s="1455"/>
      <c r="E26" s="1456"/>
      <c r="F26" s="931">
        <f>SUM('3c.m.'!E79)</f>
        <v>5525</v>
      </c>
      <c r="G26" s="928"/>
    </row>
    <row r="27" spans="1:7" ht="13.5">
      <c r="A27" s="1459">
        <v>3122</v>
      </c>
      <c r="B27" s="1459"/>
      <c r="C27" s="1454" t="s">
        <v>69</v>
      </c>
      <c r="D27" s="1455"/>
      <c r="E27" s="1456"/>
      <c r="F27" s="931">
        <f>SUM('3c.m.'!E87)</f>
        <v>23860</v>
      </c>
      <c r="G27" s="928"/>
    </row>
    <row r="28" spans="1:7" ht="13.5">
      <c r="A28" s="1459">
        <v>3123</v>
      </c>
      <c r="B28" s="1459"/>
      <c r="C28" s="1454" t="s">
        <v>1202</v>
      </c>
      <c r="D28" s="1455"/>
      <c r="E28" s="1456"/>
      <c r="F28" s="929">
        <f>SUM('3c.m.'!E95)</f>
        <v>11581</v>
      </c>
      <c r="G28" s="928"/>
    </row>
    <row r="29" spans="1:7" ht="13.5">
      <c r="A29" s="1459">
        <v>3124</v>
      </c>
      <c r="B29" s="1459"/>
      <c r="C29" s="1454" t="s">
        <v>1205</v>
      </c>
      <c r="D29" s="1455"/>
      <c r="E29" s="1456"/>
      <c r="F29" s="929">
        <f>SUM('3c.m.'!E103)</f>
        <v>10249</v>
      </c>
      <c r="G29" s="928"/>
    </row>
    <row r="30" spans="1:7" ht="13.5">
      <c r="A30" s="1459">
        <v>3125</v>
      </c>
      <c r="B30" s="1459"/>
      <c r="C30" s="1454" t="s">
        <v>1084</v>
      </c>
      <c r="D30" s="1455"/>
      <c r="E30" s="1456"/>
      <c r="F30" s="929">
        <f>SUM('3c.m.'!E111)</f>
        <v>29100</v>
      </c>
      <c r="G30" s="928"/>
    </row>
    <row r="31" spans="1:6" ht="13.5">
      <c r="A31" s="1459">
        <v>3126</v>
      </c>
      <c r="B31" s="1459"/>
      <c r="C31" s="1454" t="s">
        <v>363</v>
      </c>
      <c r="D31" s="1455"/>
      <c r="E31" s="1456"/>
      <c r="F31" s="932">
        <f>SUM('3c.m.'!E119)</f>
        <v>10000</v>
      </c>
    </row>
    <row r="32" spans="1:6" ht="13.5">
      <c r="A32" s="1459">
        <v>3211</v>
      </c>
      <c r="B32" s="1459"/>
      <c r="C32" s="1454" t="s">
        <v>1069</v>
      </c>
      <c r="D32" s="1455"/>
      <c r="E32" s="1456"/>
      <c r="F32" s="932">
        <f>SUM('3c.m.'!E269)</f>
        <v>221957</v>
      </c>
    </row>
    <row r="33" spans="1:6" ht="13.5">
      <c r="A33" s="1459">
        <v>3213</v>
      </c>
      <c r="B33" s="1459"/>
      <c r="C33" s="1454" t="s">
        <v>282</v>
      </c>
      <c r="D33" s="1455"/>
      <c r="E33" s="1456"/>
      <c r="F33" s="933">
        <f>SUM('3c.m.'!E285)</f>
        <v>630910</v>
      </c>
    </row>
    <row r="34" spans="1:6" ht="13.5">
      <c r="A34" s="1459">
        <v>3911</v>
      </c>
      <c r="B34" s="1459"/>
      <c r="C34" s="1454" t="s">
        <v>853</v>
      </c>
      <c r="D34" s="1455"/>
      <c r="E34" s="1456"/>
      <c r="F34" s="933">
        <f>SUM('3d.m.'!E9)</f>
        <v>15000</v>
      </c>
    </row>
    <row r="35" spans="1:6" ht="13.5">
      <c r="A35" s="1459">
        <v>3925</v>
      </c>
      <c r="B35" s="1459"/>
      <c r="C35" s="1454" t="s">
        <v>856</v>
      </c>
      <c r="D35" s="1455"/>
      <c r="E35" s="1456"/>
      <c r="F35" s="933">
        <f>SUM('3d.m.'!E15)</f>
        <v>290000</v>
      </c>
    </row>
    <row r="36" spans="1:6" ht="13.5">
      <c r="A36" s="1459">
        <v>4114</v>
      </c>
      <c r="B36" s="1459"/>
      <c r="C36" s="1454" t="s">
        <v>70</v>
      </c>
      <c r="D36" s="1455"/>
      <c r="E36" s="1456"/>
      <c r="F36" s="933">
        <f>SUM('4.mell.'!E20)</f>
        <v>680000</v>
      </c>
    </row>
    <row r="37" spans="1:6" ht="13.5">
      <c r="A37" s="1459">
        <v>4118</v>
      </c>
      <c r="B37" s="1459"/>
      <c r="C37" s="1454" t="s">
        <v>699</v>
      </c>
      <c r="D37" s="1455"/>
      <c r="E37" s="1456"/>
      <c r="F37" s="933">
        <f>SUM('4.mell.'!E21)</f>
        <v>683681</v>
      </c>
    </row>
    <row r="38" spans="1:6" ht="13.5">
      <c r="A38" s="1459">
        <v>4119</v>
      </c>
      <c r="B38" s="1459"/>
      <c r="C38" s="1454" t="s">
        <v>866</v>
      </c>
      <c r="D38" s="1455"/>
      <c r="E38" s="1456"/>
      <c r="F38" s="933">
        <f>SUM('4.mell.'!E22)</f>
        <v>420000</v>
      </c>
    </row>
    <row r="39" spans="1:6" ht="13.5">
      <c r="A39" s="1459">
        <v>4120</v>
      </c>
      <c r="B39" s="1459"/>
      <c r="C39" s="1454" t="s">
        <v>298</v>
      </c>
      <c r="D39" s="1455"/>
      <c r="E39" s="1456"/>
      <c r="F39" s="933">
        <f>SUM('4.mell.'!E23)</f>
        <v>436744</v>
      </c>
    </row>
    <row r="40" spans="1:6" ht="13.5">
      <c r="A40" s="1459">
        <v>4121</v>
      </c>
      <c r="B40" s="1459"/>
      <c r="C40" s="1454" t="s">
        <v>939</v>
      </c>
      <c r="D40" s="1455"/>
      <c r="E40" s="1456"/>
      <c r="F40" s="933">
        <f>SUM('4.mell.'!E24)</f>
        <v>78304</v>
      </c>
    </row>
    <row r="41" spans="1:6" ht="13.5">
      <c r="A41" s="1459">
        <v>4122</v>
      </c>
      <c r="B41" s="1459"/>
      <c r="C41" s="1454" t="s">
        <v>938</v>
      </c>
      <c r="D41" s="1455"/>
      <c r="E41" s="1456"/>
      <c r="F41" s="933">
        <f>SUM('4.mell.'!E28)</f>
        <v>217069</v>
      </c>
    </row>
    <row r="42" spans="1:6" ht="13.5">
      <c r="A42" s="1459">
        <v>4123</v>
      </c>
      <c r="B42" s="1459"/>
      <c r="C42" s="1454" t="s">
        <v>867</v>
      </c>
      <c r="D42" s="1455"/>
      <c r="E42" s="1456"/>
      <c r="F42" s="933">
        <f>SUM('4.mell.'!E31)</f>
        <v>1152766</v>
      </c>
    </row>
    <row r="43" spans="1:6" ht="13.5">
      <c r="A43" s="1459">
        <v>4124</v>
      </c>
      <c r="B43" s="1459"/>
      <c r="C43" s="1454" t="s">
        <v>933</v>
      </c>
      <c r="D43" s="1455"/>
      <c r="E43" s="1456"/>
      <c r="F43" s="933">
        <f>SUM('4.mell.'!D38)</f>
        <v>0</v>
      </c>
    </row>
    <row r="44" spans="1:6" ht="13.5">
      <c r="A44" s="1459">
        <v>4125</v>
      </c>
      <c r="B44" s="1459"/>
      <c r="C44" s="1454" t="s">
        <v>938</v>
      </c>
      <c r="D44" s="1455"/>
      <c r="E44" s="1456"/>
      <c r="F44" s="933">
        <v>22000</v>
      </c>
    </row>
    <row r="45" spans="1:6" ht="13.5">
      <c r="A45" s="1459">
        <v>4131</v>
      </c>
      <c r="B45" s="1459"/>
      <c r="C45" s="1454" t="s">
        <v>206</v>
      </c>
      <c r="D45" s="1455"/>
      <c r="E45" s="1456"/>
      <c r="F45" s="933">
        <f>SUM('4.mell.'!E44)</f>
        <v>67571</v>
      </c>
    </row>
    <row r="46" spans="1:6" ht="13.5">
      <c r="A46" s="1459">
        <v>4133</v>
      </c>
      <c r="B46" s="1459"/>
      <c r="C46" s="1454" t="s">
        <v>207</v>
      </c>
      <c r="D46" s="1455"/>
      <c r="E46" s="1456"/>
      <c r="F46" s="933">
        <f>SUM('4.mell.'!E50)</f>
        <v>254221</v>
      </c>
    </row>
    <row r="47" spans="1:6" ht="13.5">
      <c r="A47" s="1459">
        <v>4135</v>
      </c>
      <c r="B47" s="1459"/>
      <c r="C47" s="1454" t="s">
        <v>208</v>
      </c>
      <c r="D47" s="1455"/>
      <c r="E47" s="1456"/>
      <c r="F47" s="933">
        <f>SUM('4.mell.'!E53)</f>
        <v>120000</v>
      </c>
    </row>
    <row r="48" spans="1:6" ht="13.5">
      <c r="A48" s="1459">
        <v>4138</v>
      </c>
      <c r="B48" s="1459"/>
      <c r="C48" s="1454" t="s">
        <v>1034</v>
      </c>
      <c r="D48" s="1455"/>
      <c r="E48" s="1456"/>
      <c r="F48" s="933">
        <f>SUM('4.mell.'!E56)</f>
        <v>15468</v>
      </c>
    </row>
    <row r="49" spans="1:6" ht="13.5">
      <c r="A49" s="1459">
        <v>4265</v>
      </c>
      <c r="B49" s="1459"/>
      <c r="C49" s="1454" t="s">
        <v>1079</v>
      </c>
      <c r="D49" s="1455"/>
      <c r="E49" s="1456"/>
      <c r="F49" s="933">
        <f>SUM('4.mell.'!E71)</f>
        <v>70959</v>
      </c>
    </row>
    <row r="50" spans="1:6" ht="13.5">
      <c r="A50" s="1459">
        <v>4111</v>
      </c>
      <c r="B50" s="1459"/>
      <c r="C50" s="1454" t="s">
        <v>1209</v>
      </c>
      <c r="D50" s="1455"/>
      <c r="E50" s="1456"/>
      <c r="F50" s="933">
        <f>SUM('4.mell.'!E61)</f>
        <v>8133</v>
      </c>
    </row>
    <row r="51" spans="1:6" ht="13.5">
      <c r="A51" s="1459">
        <v>4113</v>
      </c>
      <c r="B51" s="1459"/>
      <c r="C51" s="948" t="s">
        <v>1</v>
      </c>
      <c r="D51" s="949"/>
      <c r="E51" s="950"/>
      <c r="F51" s="933">
        <f>SUM('4.mell.'!E62)</f>
        <v>39647</v>
      </c>
    </row>
    <row r="52" spans="1:6" ht="13.5">
      <c r="A52" s="1459">
        <v>4119</v>
      </c>
      <c r="B52" s="1459"/>
      <c r="C52" s="948" t="s">
        <v>1093</v>
      </c>
      <c r="D52" s="949"/>
      <c r="E52" s="950"/>
      <c r="F52" s="933">
        <f>SUM('4.mell.'!E63)</f>
        <v>5454</v>
      </c>
    </row>
    <row r="53" spans="1:6" ht="13.5">
      <c r="A53" s="1459">
        <v>4121</v>
      </c>
      <c r="B53" s="1459"/>
      <c r="C53" s="948" t="s">
        <v>2</v>
      </c>
      <c r="D53" s="949"/>
      <c r="E53" s="950"/>
      <c r="F53" s="933">
        <f>SUM('4.mell.'!E64)</f>
        <v>25318</v>
      </c>
    </row>
    <row r="54" spans="1:6" ht="13.5">
      <c r="A54" s="1459">
        <v>4123</v>
      </c>
      <c r="B54" s="1459"/>
      <c r="C54" s="948" t="s">
        <v>0</v>
      </c>
      <c r="D54" s="949"/>
      <c r="E54" s="950"/>
      <c r="F54" s="933">
        <f>SUM('4.mell.'!E65)</f>
        <v>2439</v>
      </c>
    </row>
    <row r="55" spans="1:6" ht="13.5">
      <c r="A55" s="1459">
        <v>4125</v>
      </c>
      <c r="B55" s="1459"/>
      <c r="C55" s="948" t="s">
        <v>4</v>
      </c>
      <c r="D55" s="949"/>
      <c r="E55" s="950"/>
      <c r="F55" s="933">
        <f>SUM('4.mell.'!E66)</f>
        <v>2273</v>
      </c>
    </row>
    <row r="56" spans="1:6" ht="13.5">
      <c r="A56" s="1459">
        <v>4127</v>
      </c>
      <c r="B56" s="1459"/>
      <c r="C56" s="948" t="s">
        <v>5</v>
      </c>
      <c r="D56" s="949"/>
      <c r="E56" s="950"/>
      <c r="F56" s="933">
        <f>SUM('4.mell.'!E67)</f>
        <v>17011</v>
      </c>
    </row>
    <row r="57" spans="1:6" ht="13.5">
      <c r="A57" s="1459">
        <v>4139</v>
      </c>
      <c r="B57" s="1459"/>
      <c r="C57" s="948" t="s">
        <v>6</v>
      </c>
      <c r="D57" s="949"/>
      <c r="E57" s="950"/>
      <c r="F57" s="933">
        <f>SUM('4.mell.'!E68)</f>
        <v>10158</v>
      </c>
    </row>
    <row r="58" spans="1:6" ht="13.5">
      <c r="A58" s="1459">
        <v>4161</v>
      </c>
      <c r="B58" s="1459"/>
      <c r="C58" s="948" t="s">
        <v>7</v>
      </c>
      <c r="D58" s="949"/>
      <c r="E58" s="950"/>
      <c r="F58" s="933">
        <f>SUM('4.mell.'!E69)</f>
        <v>1570</v>
      </c>
    </row>
    <row r="59" spans="1:6" ht="13.5">
      <c r="A59" s="1459">
        <v>4362</v>
      </c>
      <c r="B59" s="1459"/>
      <c r="C59" s="948" t="s">
        <v>9</v>
      </c>
      <c r="D59" s="949"/>
      <c r="E59" s="950"/>
      <c r="F59" s="933">
        <f>SUM('4.mell.'!E70)</f>
        <v>68997</v>
      </c>
    </row>
    <row r="60" spans="1:6" ht="13.5">
      <c r="A60" s="1459">
        <v>4362</v>
      </c>
      <c r="B60" s="1459"/>
      <c r="C60" s="948" t="s">
        <v>1222</v>
      </c>
      <c r="D60" s="949"/>
      <c r="E60" s="950"/>
      <c r="F60" s="933">
        <f>SUM('4.mell.'!E77)</f>
        <v>36369</v>
      </c>
    </row>
    <row r="61" spans="1:6" ht="13.5">
      <c r="A61" s="1459">
        <v>4310</v>
      </c>
      <c r="B61" s="1459"/>
      <c r="C61" s="1454" t="s">
        <v>348</v>
      </c>
      <c r="D61" s="1455"/>
      <c r="E61" s="1456"/>
      <c r="F61" s="933">
        <f>SUM('4.mell.'!E76)</f>
        <v>30950</v>
      </c>
    </row>
    <row r="62" spans="1:6" ht="13.5">
      <c r="A62" s="1459">
        <v>1851</v>
      </c>
      <c r="B62" s="1459"/>
      <c r="C62" s="1454" t="s">
        <v>893</v>
      </c>
      <c r="D62" s="1455"/>
      <c r="E62" s="1456"/>
      <c r="F62" s="933">
        <f>SUM('1c.mell '!E126)</f>
        <v>24000</v>
      </c>
    </row>
    <row r="63" spans="1:6" ht="13.5">
      <c r="A63" s="1459">
        <v>1790</v>
      </c>
      <c r="B63" s="1459"/>
      <c r="C63" s="1454" t="s">
        <v>1143</v>
      </c>
      <c r="D63" s="1455"/>
      <c r="E63" s="1456"/>
      <c r="F63" s="933">
        <f>SUM('1c.mell '!E73)</f>
        <v>63525</v>
      </c>
    </row>
    <row r="64" spans="1:6" ht="13.5">
      <c r="A64" s="1459">
        <v>5022</v>
      </c>
      <c r="B64" s="1459"/>
      <c r="C64" s="1029" t="s">
        <v>1060</v>
      </c>
      <c r="D64" s="949"/>
      <c r="E64" s="950"/>
      <c r="F64" s="933">
        <f>SUM('5.mell. '!E16)</f>
        <v>325203</v>
      </c>
    </row>
    <row r="65" spans="1:6" ht="13.5">
      <c r="A65" s="1459">
        <v>5021</v>
      </c>
      <c r="B65" s="1459"/>
      <c r="C65" s="1454" t="s">
        <v>934</v>
      </c>
      <c r="D65" s="1455"/>
      <c r="E65" s="1456"/>
      <c r="F65" s="933">
        <f>SUM('5.mell. '!E15)</f>
        <v>23560</v>
      </c>
    </row>
    <row r="66" spans="1:6" ht="12">
      <c r="A66" s="1457" t="s">
        <v>983</v>
      </c>
      <c r="B66" s="1458" t="s">
        <v>984</v>
      </c>
      <c r="C66" s="1458"/>
      <c r="D66" s="1458"/>
      <c r="E66" s="1458"/>
      <c r="F66" s="1460">
        <f>SUM(F69)</f>
        <v>59900</v>
      </c>
    </row>
    <row r="67" spans="1:6" ht="12">
      <c r="A67" s="1457"/>
      <c r="B67" s="1458"/>
      <c r="C67" s="1458"/>
      <c r="D67" s="1458"/>
      <c r="E67" s="1458"/>
      <c r="F67" s="1461"/>
    </row>
    <row r="68" spans="1:6" ht="12">
      <c r="A68" s="1457"/>
      <c r="B68" s="1458"/>
      <c r="C68" s="1458"/>
      <c r="D68" s="1458"/>
      <c r="E68" s="1458"/>
      <c r="F68" s="1462"/>
    </row>
    <row r="69" spans="1:6" ht="13.5">
      <c r="A69" s="1459">
        <v>2985</v>
      </c>
      <c r="B69" s="1459"/>
      <c r="C69" s="1454" t="s">
        <v>477</v>
      </c>
      <c r="D69" s="1455"/>
      <c r="E69" s="1456"/>
      <c r="F69" s="933">
        <v>59900</v>
      </c>
    </row>
    <row r="70" spans="1:6" ht="12">
      <c r="A70" s="1457" t="s">
        <v>874</v>
      </c>
      <c r="B70" s="1458" t="s">
        <v>875</v>
      </c>
      <c r="C70" s="1458"/>
      <c r="D70" s="1458"/>
      <c r="E70" s="1458"/>
      <c r="F70" s="1460">
        <f>SUM(F73)</f>
        <v>525335</v>
      </c>
    </row>
    <row r="71" spans="1:6" ht="12">
      <c r="A71" s="1457"/>
      <c r="B71" s="1458"/>
      <c r="C71" s="1458"/>
      <c r="D71" s="1458"/>
      <c r="E71" s="1458"/>
      <c r="F71" s="1461"/>
    </row>
    <row r="72" spans="1:6" ht="12">
      <c r="A72" s="1457"/>
      <c r="B72" s="1458"/>
      <c r="C72" s="1458"/>
      <c r="D72" s="1458"/>
      <c r="E72" s="1458"/>
      <c r="F72" s="1462"/>
    </row>
    <row r="73" spans="1:6" ht="13.5">
      <c r="A73" s="1459">
        <v>3030</v>
      </c>
      <c r="B73" s="1459"/>
      <c r="C73" s="1454" t="s">
        <v>876</v>
      </c>
      <c r="D73" s="1455"/>
      <c r="E73" s="1456"/>
      <c r="F73" s="933">
        <f>SUM('3b.m.'!E49)</f>
        <v>525335</v>
      </c>
    </row>
    <row r="74" spans="1:6" ht="12">
      <c r="A74" s="1457" t="s">
        <v>762</v>
      </c>
      <c r="B74" s="1458" t="s">
        <v>1090</v>
      </c>
      <c r="C74" s="1458"/>
      <c r="D74" s="1458"/>
      <c r="E74" s="1458"/>
      <c r="F74" s="1460">
        <f>SUM(F77:F80)</f>
        <v>101921</v>
      </c>
    </row>
    <row r="75" spans="1:6" ht="12">
      <c r="A75" s="1457"/>
      <c r="B75" s="1458"/>
      <c r="C75" s="1458"/>
      <c r="D75" s="1458"/>
      <c r="E75" s="1458"/>
      <c r="F75" s="1461"/>
    </row>
    <row r="76" spans="1:6" ht="12">
      <c r="A76" s="1457"/>
      <c r="B76" s="1458"/>
      <c r="C76" s="1458"/>
      <c r="D76" s="1458"/>
      <c r="E76" s="1458"/>
      <c r="F76" s="1462"/>
    </row>
    <row r="77" spans="1:6" ht="13.5">
      <c r="A77" s="1459">
        <v>3204</v>
      </c>
      <c r="B77" s="1459"/>
      <c r="C77" s="1454" t="s">
        <v>3</v>
      </c>
      <c r="D77" s="1455"/>
      <c r="E77" s="1456"/>
      <c r="F77" s="929">
        <f>SUM('3c.m.'!E210)</f>
        <v>3754</v>
      </c>
    </row>
    <row r="78" spans="1:6" ht="13.5">
      <c r="A78" s="1459">
        <v>3210</v>
      </c>
      <c r="B78" s="1459"/>
      <c r="C78" s="1454" t="s">
        <v>1090</v>
      </c>
      <c r="D78" s="1455"/>
      <c r="E78" s="1456"/>
      <c r="F78" s="929">
        <f>SUM('3c.m.'!E260)</f>
        <v>1000</v>
      </c>
    </row>
    <row r="79" spans="1:6" ht="13.5">
      <c r="A79" s="1459">
        <v>3924</v>
      </c>
      <c r="B79" s="1459"/>
      <c r="C79" s="948" t="s">
        <v>325</v>
      </c>
      <c r="D79" s="949"/>
      <c r="E79" s="950"/>
      <c r="F79" s="929">
        <v>3000</v>
      </c>
    </row>
    <row r="80" spans="1:6" ht="13.5">
      <c r="A80" s="1459">
        <v>5033</v>
      </c>
      <c r="B80" s="1459"/>
      <c r="C80" s="1454" t="s">
        <v>1071</v>
      </c>
      <c r="D80" s="1455"/>
      <c r="E80" s="1456"/>
      <c r="F80" s="929">
        <f>SUM('5.mell. '!E24)</f>
        <v>94167</v>
      </c>
    </row>
    <row r="81" spans="1:6" ht="12">
      <c r="A81" s="1457" t="s">
        <v>851</v>
      </c>
      <c r="B81" s="1458" t="s">
        <v>852</v>
      </c>
      <c r="C81" s="1458"/>
      <c r="D81" s="1458"/>
      <c r="E81" s="1458"/>
      <c r="F81" s="1460">
        <f>SUM(F84)</f>
        <v>3023</v>
      </c>
    </row>
    <row r="82" spans="1:6" ht="12">
      <c r="A82" s="1457"/>
      <c r="B82" s="1458"/>
      <c r="C82" s="1458"/>
      <c r="D82" s="1458"/>
      <c r="E82" s="1458"/>
      <c r="F82" s="1461"/>
    </row>
    <row r="83" spans="1:6" ht="12">
      <c r="A83" s="1457"/>
      <c r="B83" s="1458"/>
      <c r="C83" s="1458"/>
      <c r="D83" s="1458"/>
      <c r="E83" s="1458"/>
      <c r="F83" s="1462"/>
    </row>
    <row r="84" spans="1:6" ht="13.5">
      <c r="A84" s="1459">
        <v>3452</v>
      </c>
      <c r="B84" s="1459"/>
      <c r="C84" s="1454" t="s">
        <v>860</v>
      </c>
      <c r="D84" s="1455"/>
      <c r="E84" s="1456"/>
      <c r="F84" s="929">
        <f>SUM('3c.m.'!E853)</f>
        <v>3023</v>
      </c>
    </row>
    <row r="85" spans="1:6" ht="12" customHeight="1">
      <c r="A85" s="1457" t="s">
        <v>883</v>
      </c>
      <c r="B85" s="1458" t="s">
        <v>884</v>
      </c>
      <c r="C85" s="1458"/>
      <c r="D85" s="1458"/>
      <c r="E85" s="1458"/>
      <c r="F85" s="1460">
        <f>SUM(F88)</f>
        <v>550901</v>
      </c>
    </row>
    <row r="86" spans="1:6" ht="12" customHeight="1">
      <c r="A86" s="1457"/>
      <c r="B86" s="1458"/>
      <c r="C86" s="1458"/>
      <c r="D86" s="1458"/>
      <c r="E86" s="1458"/>
      <c r="F86" s="1461"/>
    </row>
    <row r="87" spans="1:6" ht="12" customHeight="1">
      <c r="A87" s="1457"/>
      <c r="B87" s="1458"/>
      <c r="C87" s="1458"/>
      <c r="D87" s="1458"/>
      <c r="E87" s="1458"/>
      <c r="F87" s="1462"/>
    </row>
    <row r="88" spans="1:6" ht="13.5">
      <c r="A88" s="1459">
        <v>2795</v>
      </c>
      <c r="B88" s="1459"/>
      <c r="C88" s="1454" t="s">
        <v>885</v>
      </c>
      <c r="D88" s="1455"/>
      <c r="E88" s="1456"/>
      <c r="F88" s="929">
        <v>550901</v>
      </c>
    </row>
    <row r="89" spans="1:6" ht="12">
      <c r="A89" s="1457" t="s">
        <v>820</v>
      </c>
      <c r="B89" s="1458" t="s">
        <v>821</v>
      </c>
      <c r="C89" s="1458"/>
      <c r="D89" s="1458"/>
      <c r="E89" s="1458"/>
      <c r="F89" s="1460">
        <f>SUM(F92)</f>
        <v>54042</v>
      </c>
    </row>
    <row r="90" spans="1:6" ht="12">
      <c r="A90" s="1457"/>
      <c r="B90" s="1458"/>
      <c r="C90" s="1458"/>
      <c r="D90" s="1458"/>
      <c r="E90" s="1458"/>
      <c r="F90" s="1461"/>
    </row>
    <row r="91" spans="1:6" ht="12">
      <c r="A91" s="1457"/>
      <c r="B91" s="1458"/>
      <c r="C91" s="1458"/>
      <c r="D91" s="1458"/>
      <c r="E91" s="1458"/>
      <c r="F91" s="1462"/>
    </row>
    <row r="92" spans="1:6" ht="13.5">
      <c r="A92" s="1459">
        <v>3356</v>
      </c>
      <c r="B92" s="1459"/>
      <c r="C92" s="1454" t="s">
        <v>822</v>
      </c>
      <c r="D92" s="1455"/>
      <c r="E92" s="1456"/>
      <c r="F92" s="929">
        <f>SUM('3c.m.'!E625)</f>
        <v>54042</v>
      </c>
    </row>
    <row r="93" spans="1:6" ht="12" customHeight="1">
      <c r="A93" s="1457" t="s">
        <v>858</v>
      </c>
      <c r="B93" s="1458" t="s">
        <v>859</v>
      </c>
      <c r="C93" s="1458"/>
      <c r="D93" s="1458"/>
      <c r="E93" s="1458"/>
      <c r="F93" s="1460">
        <f>SUM(F96)</f>
        <v>220707</v>
      </c>
    </row>
    <row r="94" spans="1:6" ht="12" customHeight="1">
      <c r="A94" s="1457"/>
      <c r="B94" s="1458"/>
      <c r="C94" s="1458"/>
      <c r="D94" s="1458"/>
      <c r="E94" s="1458"/>
      <c r="F94" s="1461"/>
    </row>
    <row r="95" spans="1:6" ht="12" customHeight="1">
      <c r="A95" s="1457"/>
      <c r="B95" s="1458"/>
      <c r="C95" s="1458"/>
      <c r="D95" s="1458"/>
      <c r="E95" s="1458"/>
      <c r="F95" s="1462"/>
    </row>
    <row r="96" spans="1:6" ht="13.5">
      <c r="A96" s="1459">
        <v>3941</v>
      </c>
      <c r="B96" s="1459"/>
      <c r="C96" s="1454" t="s">
        <v>861</v>
      </c>
      <c r="D96" s="1455"/>
      <c r="E96" s="1456"/>
      <c r="F96" s="929">
        <f>SUM('3d.m.'!E28)</f>
        <v>220707</v>
      </c>
    </row>
    <row r="97" spans="1:6" ht="12">
      <c r="A97" s="1457" t="s">
        <v>763</v>
      </c>
      <c r="B97" s="1458" t="s">
        <v>764</v>
      </c>
      <c r="C97" s="1458"/>
      <c r="D97" s="1458"/>
      <c r="E97" s="1458"/>
      <c r="F97" s="1460">
        <f>SUM(F100)</f>
        <v>26000</v>
      </c>
    </row>
    <row r="98" spans="1:6" ht="12">
      <c r="A98" s="1457"/>
      <c r="B98" s="1458"/>
      <c r="C98" s="1458"/>
      <c r="D98" s="1458"/>
      <c r="E98" s="1458"/>
      <c r="F98" s="1461"/>
    </row>
    <row r="99" spans="1:6" ht="12">
      <c r="A99" s="1457"/>
      <c r="B99" s="1458"/>
      <c r="C99" s="1458"/>
      <c r="D99" s="1458"/>
      <c r="E99" s="1458"/>
      <c r="F99" s="1462"/>
    </row>
    <row r="100" spans="1:6" ht="13.5">
      <c r="A100" s="1459">
        <v>3207</v>
      </c>
      <c r="B100" s="1459"/>
      <c r="C100" s="1454" t="s">
        <v>209</v>
      </c>
      <c r="D100" s="1455"/>
      <c r="E100" s="1456"/>
      <c r="F100" s="929">
        <f>SUM('3c.m.'!E235)</f>
        <v>26000</v>
      </c>
    </row>
    <row r="101" spans="1:6" ht="12">
      <c r="A101" s="1457" t="s">
        <v>979</v>
      </c>
      <c r="B101" s="1458" t="s">
        <v>980</v>
      </c>
      <c r="C101" s="1458"/>
      <c r="D101" s="1458"/>
      <c r="E101" s="1458"/>
      <c r="F101" s="1460">
        <f>SUM(F104)</f>
        <v>2000</v>
      </c>
    </row>
    <row r="102" spans="1:6" ht="12">
      <c r="A102" s="1457"/>
      <c r="B102" s="1458"/>
      <c r="C102" s="1458"/>
      <c r="D102" s="1458"/>
      <c r="E102" s="1458"/>
      <c r="F102" s="1461"/>
    </row>
    <row r="103" spans="1:6" ht="12">
      <c r="A103" s="1457"/>
      <c r="B103" s="1458"/>
      <c r="C103" s="1458"/>
      <c r="D103" s="1458"/>
      <c r="E103" s="1458"/>
      <c r="F103" s="1462"/>
    </row>
    <row r="104" spans="1:6" ht="13.5">
      <c r="A104" s="1459">
        <v>2795</v>
      </c>
      <c r="B104" s="1459"/>
      <c r="C104" s="1454" t="s">
        <v>885</v>
      </c>
      <c r="D104" s="1455"/>
      <c r="E104" s="1456"/>
      <c r="F104" s="953">
        <v>2000</v>
      </c>
    </row>
    <row r="105" spans="1:6" ht="12">
      <c r="A105" s="1457" t="s">
        <v>783</v>
      </c>
      <c r="B105" s="1458" t="s">
        <v>784</v>
      </c>
      <c r="C105" s="1458"/>
      <c r="D105" s="1458"/>
      <c r="E105" s="1458"/>
      <c r="F105" s="1460">
        <f>SUM(F108)</f>
        <v>890091</v>
      </c>
    </row>
    <row r="106" spans="1:6" ht="12">
      <c r="A106" s="1457"/>
      <c r="B106" s="1458"/>
      <c r="C106" s="1458"/>
      <c r="D106" s="1458"/>
      <c r="E106" s="1458"/>
      <c r="F106" s="1461"/>
    </row>
    <row r="107" spans="1:6" ht="12">
      <c r="A107" s="1457"/>
      <c r="B107" s="1458"/>
      <c r="C107" s="1458"/>
      <c r="D107" s="1458"/>
      <c r="E107" s="1458"/>
      <c r="F107" s="1462"/>
    </row>
    <row r="108" spans="1:6" ht="13.5">
      <c r="A108" s="1459">
        <v>3212</v>
      </c>
      <c r="B108" s="1459"/>
      <c r="C108" s="1454" t="s">
        <v>52</v>
      </c>
      <c r="D108" s="1455"/>
      <c r="E108" s="1456"/>
      <c r="F108" s="929">
        <f>SUM('3c.m.'!E277)</f>
        <v>890091</v>
      </c>
    </row>
    <row r="109" spans="1:6" ht="12" customHeight="1">
      <c r="A109" s="1457" t="s">
        <v>781</v>
      </c>
      <c r="B109" s="1458" t="s">
        <v>782</v>
      </c>
      <c r="C109" s="1458"/>
      <c r="D109" s="1458"/>
      <c r="E109" s="1458"/>
      <c r="F109" s="1460">
        <f>SUM(F112)</f>
        <v>41959</v>
      </c>
    </row>
    <row r="110" spans="1:6" ht="12" customHeight="1">
      <c r="A110" s="1457"/>
      <c r="B110" s="1458"/>
      <c r="C110" s="1458"/>
      <c r="D110" s="1458"/>
      <c r="E110" s="1458"/>
      <c r="F110" s="1461"/>
    </row>
    <row r="111" spans="1:6" ht="12" customHeight="1">
      <c r="A111" s="1457"/>
      <c r="B111" s="1458"/>
      <c r="C111" s="1458"/>
      <c r="D111" s="1458"/>
      <c r="E111" s="1458"/>
      <c r="F111" s="1462"/>
    </row>
    <row r="112" spans="1:6" ht="13.5">
      <c r="A112" s="1459">
        <v>3205</v>
      </c>
      <c r="B112" s="1459"/>
      <c r="C112" s="1454" t="s">
        <v>297</v>
      </c>
      <c r="D112" s="1455"/>
      <c r="E112" s="1456"/>
      <c r="F112" s="929">
        <f>SUM('3c.m.'!E219)</f>
        <v>41959</v>
      </c>
    </row>
    <row r="113" spans="1:6" ht="12">
      <c r="A113" s="1457" t="s">
        <v>785</v>
      </c>
      <c r="B113" s="1458" t="s">
        <v>786</v>
      </c>
      <c r="C113" s="1458"/>
      <c r="D113" s="1458"/>
      <c r="E113" s="1458"/>
      <c r="F113" s="1460">
        <f>SUM(F116:F117)</f>
        <v>397595</v>
      </c>
    </row>
    <row r="114" spans="1:6" ht="12">
      <c r="A114" s="1457"/>
      <c r="B114" s="1458"/>
      <c r="C114" s="1458"/>
      <c r="D114" s="1458"/>
      <c r="E114" s="1458"/>
      <c r="F114" s="1461"/>
    </row>
    <row r="115" spans="1:6" ht="12">
      <c r="A115" s="1457"/>
      <c r="B115" s="1458"/>
      <c r="C115" s="1458"/>
      <c r="D115" s="1458"/>
      <c r="E115" s="1458"/>
      <c r="F115" s="1462"/>
    </row>
    <row r="116" spans="1:6" ht="13.5">
      <c r="A116" s="1459">
        <v>3216</v>
      </c>
      <c r="B116" s="1459"/>
      <c r="C116" s="1454" t="s">
        <v>787</v>
      </c>
      <c r="D116" s="1455"/>
      <c r="E116" s="1456"/>
      <c r="F116" s="929">
        <f>SUM('3c.m.'!E301)</f>
        <v>383974</v>
      </c>
    </row>
    <row r="117" spans="1:6" ht="13.5">
      <c r="A117" s="1459">
        <v>3217</v>
      </c>
      <c r="B117" s="1459"/>
      <c r="C117" s="1454" t="s">
        <v>1030</v>
      </c>
      <c r="D117" s="1455"/>
      <c r="E117" s="1456"/>
      <c r="F117" s="929">
        <f>SUM('3c.m.'!E309)</f>
        <v>13621</v>
      </c>
    </row>
    <row r="118" spans="1:6" ht="12">
      <c r="A118" s="1457" t="s">
        <v>765</v>
      </c>
      <c r="B118" s="1458" t="s">
        <v>766</v>
      </c>
      <c r="C118" s="1458"/>
      <c r="D118" s="1458"/>
      <c r="E118" s="1458"/>
      <c r="F118" s="1460">
        <f>SUM(F121:F140)</f>
        <v>1054818</v>
      </c>
    </row>
    <row r="119" spans="1:6" ht="12">
      <c r="A119" s="1457"/>
      <c r="B119" s="1458"/>
      <c r="C119" s="1458"/>
      <c r="D119" s="1458"/>
      <c r="E119" s="1458"/>
      <c r="F119" s="1461"/>
    </row>
    <row r="120" spans="1:6" ht="12">
      <c r="A120" s="1457"/>
      <c r="B120" s="1458"/>
      <c r="C120" s="1458"/>
      <c r="D120" s="1458"/>
      <c r="E120" s="1458"/>
      <c r="F120" s="1462"/>
    </row>
    <row r="121" spans="1:6" ht="13.5">
      <c r="A121" s="1459">
        <v>3052</v>
      </c>
      <c r="B121" s="1459"/>
      <c r="C121" s="1454" t="s">
        <v>1064</v>
      </c>
      <c r="D121" s="1455"/>
      <c r="E121" s="1456"/>
      <c r="F121" s="929">
        <f>SUM('3c.m.'!E17)</f>
        <v>8057</v>
      </c>
    </row>
    <row r="122" spans="1:6" ht="13.5">
      <c r="A122" s="1459">
        <v>3061</v>
      </c>
      <c r="B122" s="1459"/>
      <c r="C122" s="1454" t="s">
        <v>1201</v>
      </c>
      <c r="D122" s="1455"/>
      <c r="E122" s="1456"/>
      <c r="F122" s="929">
        <f>SUM('3c.m.'!E26)</f>
        <v>2728</v>
      </c>
    </row>
    <row r="123" spans="1:6" ht="13.5">
      <c r="A123" s="1459">
        <v>3071</v>
      </c>
      <c r="B123" s="1459"/>
      <c r="C123" s="1454" t="s">
        <v>17</v>
      </c>
      <c r="D123" s="1455"/>
      <c r="E123" s="1456"/>
      <c r="F123" s="929">
        <f>SUM('3c.m.'!E34)</f>
        <v>4576</v>
      </c>
    </row>
    <row r="124" spans="1:6" ht="13.5">
      <c r="A124" s="1459">
        <v>3203</v>
      </c>
      <c r="B124" s="1459"/>
      <c r="C124" s="1454" t="s">
        <v>54</v>
      </c>
      <c r="D124" s="1455"/>
      <c r="E124" s="1456"/>
      <c r="F124" s="929">
        <f>SUM('3c.m.'!E202)</f>
        <v>10236</v>
      </c>
    </row>
    <row r="125" spans="1:6" ht="13.5">
      <c r="A125" s="1459">
        <v>3206</v>
      </c>
      <c r="B125" s="1459"/>
      <c r="C125" s="1454" t="s">
        <v>1206</v>
      </c>
      <c r="D125" s="1455"/>
      <c r="E125" s="1456"/>
      <c r="F125" s="929">
        <f>SUM('3c.m.'!E227)</f>
        <v>3000</v>
      </c>
    </row>
    <row r="126" spans="1:6" ht="13.5">
      <c r="A126" s="1459">
        <v>3214</v>
      </c>
      <c r="B126" s="1459"/>
      <c r="C126" s="1454" t="s">
        <v>305</v>
      </c>
      <c r="D126" s="1455"/>
      <c r="E126" s="1456"/>
      <c r="F126" s="929">
        <f>SUM('3c.m.'!E293)</f>
        <v>17449</v>
      </c>
    </row>
    <row r="127" spans="1:6" ht="13.5">
      <c r="A127" s="1459">
        <v>3424</v>
      </c>
      <c r="B127" s="1459"/>
      <c r="C127" s="1454" t="s">
        <v>218</v>
      </c>
      <c r="D127" s="1455"/>
      <c r="E127" s="1456"/>
      <c r="F127" s="929">
        <f>SUM('3c.m.'!E748)</f>
        <v>9322</v>
      </c>
    </row>
    <row r="128" spans="1:6" ht="13.5">
      <c r="A128" s="1459">
        <v>3425</v>
      </c>
      <c r="B128" s="1459"/>
      <c r="C128" s="1454" t="s">
        <v>1091</v>
      </c>
      <c r="D128" s="1455"/>
      <c r="E128" s="1456"/>
      <c r="F128" s="929">
        <f>SUM('3c.m.'!E756)</f>
        <v>9426</v>
      </c>
    </row>
    <row r="129" spans="1:6" ht="13.5">
      <c r="A129" s="1459">
        <v>3427</v>
      </c>
      <c r="B129" s="1459"/>
      <c r="C129" s="1454" t="s">
        <v>842</v>
      </c>
      <c r="D129" s="1455"/>
      <c r="E129" s="1456"/>
      <c r="F129" s="929">
        <f>SUM('3c.m.'!E772)</f>
        <v>15167</v>
      </c>
    </row>
    <row r="130" spans="1:6" ht="13.5">
      <c r="A130" s="1459">
        <v>3928</v>
      </c>
      <c r="B130" s="1459"/>
      <c r="C130" s="1454" t="s">
        <v>33</v>
      </c>
      <c r="D130" s="1455"/>
      <c r="E130" s="1456"/>
      <c r="F130" s="929">
        <f>SUM('3d.m.'!E16)</f>
        <v>310676</v>
      </c>
    </row>
    <row r="131" spans="1:6" ht="13.5">
      <c r="A131" s="1459">
        <v>4014</v>
      </c>
      <c r="B131" s="1459"/>
      <c r="C131" s="1454" t="s">
        <v>336</v>
      </c>
      <c r="D131" s="1455"/>
      <c r="E131" s="1456"/>
      <c r="F131" s="929">
        <f>SUM('4.mell.'!E11)</f>
        <v>53173</v>
      </c>
    </row>
    <row r="132" spans="1:6" ht="13.5">
      <c r="A132" s="1459">
        <v>4132</v>
      </c>
      <c r="B132" s="1459"/>
      <c r="C132" s="1454" t="s">
        <v>1204</v>
      </c>
      <c r="D132" s="1455"/>
      <c r="E132" s="1456"/>
      <c r="F132" s="929">
        <f>SUM('4.mell.'!E49)</f>
        <v>45118</v>
      </c>
    </row>
    <row r="133" spans="1:6" ht="13.5">
      <c r="A133" s="1459">
        <v>5011</v>
      </c>
      <c r="B133" s="1459"/>
      <c r="C133" s="1454" t="s">
        <v>1031</v>
      </c>
      <c r="D133" s="1455"/>
      <c r="E133" s="1456"/>
      <c r="F133" s="929">
        <f>SUM('5.mell. '!E11)</f>
        <v>10571</v>
      </c>
    </row>
    <row r="134" spans="1:6" ht="13.5">
      <c r="A134" s="1459">
        <v>5031</v>
      </c>
      <c r="B134" s="1459"/>
      <c r="C134" s="1454" t="s">
        <v>868</v>
      </c>
      <c r="D134" s="1455"/>
      <c r="E134" s="1456"/>
      <c r="F134" s="929">
        <f>SUM('5.mell. '!E23)</f>
        <v>1700</v>
      </c>
    </row>
    <row r="135" spans="1:6" ht="13.5">
      <c r="A135" s="1459">
        <v>5037</v>
      </c>
      <c r="B135" s="1459"/>
      <c r="C135" s="1454" t="s">
        <v>59</v>
      </c>
      <c r="D135" s="1455"/>
      <c r="E135" s="1456"/>
      <c r="F135" s="929">
        <f>SUM('5.mell. '!E30)</f>
        <v>14775</v>
      </c>
    </row>
    <row r="136" spans="1:6" ht="13.5">
      <c r="A136" s="1459">
        <v>5034</v>
      </c>
      <c r="B136" s="1459"/>
      <c r="C136" s="1454" t="s">
        <v>265</v>
      </c>
      <c r="D136" s="1455"/>
      <c r="E136" s="1456"/>
      <c r="F136" s="929">
        <f>SUM('5.mell. '!E25)</f>
        <v>42463</v>
      </c>
    </row>
    <row r="137" spans="1:6" ht="13.5">
      <c r="A137" s="1459">
        <v>5036</v>
      </c>
      <c r="B137" s="1459"/>
      <c r="C137" s="1454" t="s">
        <v>97</v>
      </c>
      <c r="D137" s="1455"/>
      <c r="E137" s="1456"/>
      <c r="F137" s="929">
        <f>SUM('5.mell. '!E27)</f>
        <v>830</v>
      </c>
    </row>
    <row r="138" spans="1:6" ht="13.5">
      <c r="A138" s="1459">
        <v>5035</v>
      </c>
      <c r="B138" s="1459"/>
      <c r="C138" s="1454" t="s">
        <v>1056</v>
      </c>
      <c r="D138" s="1455"/>
      <c r="E138" s="1456"/>
      <c r="F138" s="929">
        <f>SUM('5.mell. '!E26)</f>
        <v>7062</v>
      </c>
    </row>
    <row r="139" spans="1:6" ht="13.5">
      <c r="A139" s="1459">
        <v>5039</v>
      </c>
      <c r="B139" s="1459"/>
      <c r="C139" s="1454" t="s">
        <v>340</v>
      </c>
      <c r="D139" s="1455"/>
      <c r="E139" s="1456"/>
      <c r="F139" s="929">
        <f>SUM('5.mell. '!E35)</f>
        <v>19239</v>
      </c>
    </row>
    <row r="140" spans="1:6" ht="13.5">
      <c r="A140" s="1459">
        <v>5038</v>
      </c>
      <c r="B140" s="1459"/>
      <c r="C140" s="1454" t="s">
        <v>869</v>
      </c>
      <c r="D140" s="1455"/>
      <c r="E140" s="1456"/>
      <c r="F140" s="929">
        <f>SUM('5.mell. '!E34)</f>
        <v>469250</v>
      </c>
    </row>
    <row r="141" spans="1:6" ht="12" customHeight="1">
      <c r="A141" s="1457" t="s">
        <v>790</v>
      </c>
      <c r="B141" s="1458" t="s">
        <v>791</v>
      </c>
      <c r="C141" s="1458"/>
      <c r="D141" s="1458"/>
      <c r="E141" s="1458"/>
      <c r="F141" s="1460">
        <f>SUM(F144)</f>
        <v>199000</v>
      </c>
    </row>
    <row r="142" spans="1:6" ht="12" customHeight="1">
      <c r="A142" s="1457"/>
      <c r="B142" s="1458"/>
      <c r="C142" s="1458"/>
      <c r="D142" s="1458"/>
      <c r="E142" s="1458"/>
      <c r="F142" s="1461"/>
    </row>
    <row r="143" spans="1:6" ht="12" customHeight="1">
      <c r="A143" s="1457"/>
      <c r="B143" s="1458"/>
      <c r="C143" s="1458"/>
      <c r="D143" s="1458"/>
      <c r="E143" s="1458"/>
      <c r="F143" s="1462"/>
    </row>
    <row r="144" spans="1:6" ht="13.5">
      <c r="A144" s="1459">
        <v>3302</v>
      </c>
      <c r="B144" s="1459"/>
      <c r="C144" s="1454" t="s">
        <v>254</v>
      </c>
      <c r="D144" s="1455"/>
      <c r="E144" s="1456"/>
      <c r="F144" s="929">
        <f>SUM('3c.m.'!E335)</f>
        <v>199000</v>
      </c>
    </row>
    <row r="145" spans="1:6" ht="12" customHeight="1">
      <c r="A145" s="1457" t="s">
        <v>823</v>
      </c>
      <c r="B145" s="1458" t="s">
        <v>824</v>
      </c>
      <c r="C145" s="1458"/>
      <c r="D145" s="1458"/>
      <c r="E145" s="1458"/>
      <c r="F145" s="1460">
        <f>SUM(F148)</f>
        <v>8212</v>
      </c>
    </row>
    <row r="146" spans="1:6" ht="12" customHeight="1">
      <c r="A146" s="1457"/>
      <c r="B146" s="1458"/>
      <c r="C146" s="1458"/>
      <c r="D146" s="1458"/>
      <c r="E146" s="1458"/>
      <c r="F146" s="1461"/>
    </row>
    <row r="147" spans="1:6" ht="12" customHeight="1">
      <c r="A147" s="1457"/>
      <c r="B147" s="1458"/>
      <c r="C147" s="1458"/>
      <c r="D147" s="1458"/>
      <c r="E147" s="1458"/>
      <c r="F147" s="1462"/>
    </row>
    <row r="148" spans="1:6" ht="12" customHeight="1">
      <c r="A148" s="1459">
        <v>3357</v>
      </c>
      <c r="B148" s="1459"/>
      <c r="C148" s="1454" t="s">
        <v>825</v>
      </c>
      <c r="D148" s="1455"/>
      <c r="E148" s="1456"/>
      <c r="F148" s="929">
        <f>SUM('3c.m.'!E633)</f>
        <v>8212</v>
      </c>
    </row>
    <row r="149" spans="1:6" ht="12">
      <c r="A149" s="1457" t="s">
        <v>788</v>
      </c>
      <c r="B149" s="1458" t="s">
        <v>789</v>
      </c>
      <c r="C149" s="1458"/>
      <c r="D149" s="1458"/>
      <c r="E149" s="1458"/>
      <c r="F149" s="1460">
        <f>SUM(F152:F153)</f>
        <v>11510</v>
      </c>
    </row>
    <row r="150" spans="1:6" ht="12">
      <c r="A150" s="1457"/>
      <c r="B150" s="1458"/>
      <c r="C150" s="1458"/>
      <c r="D150" s="1458"/>
      <c r="E150" s="1458"/>
      <c r="F150" s="1461"/>
    </row>
    <row r="151" spans="1:6" ht="12">
      <c r="A151" s="1457"/>
      <c r="B151" s="1458"/>
      <c r="C151" s="1458"/>
      <c r="D151" s="1458"/>
      <c r="E151" s="1458"/>
      <c r="F151" s="1462"/>
    </row>
    <row r="152" spans="1:6" ht="13.5">
      <c r="A152" s="1459">
        <v>3301</v>
      </c>
      <c r="B152" s="1459"/>
      <c r="C152" s="1454" t="s">
        <v>30</v>
      </c>
      <c r="D152" s="1455"/>
      <c r="E152" s="1456"/>
      <c r="F152" s="929">
        <f>SUM('3c.m.'!E327)</f>
        <v>10010</v>
      </c>
    </row>
    <row r="153" spans="1:6" ht="13.5">
      <c r="A153" s="1459">
        <v>3361</v>
      </c>
      <c r="B153" s="1459"/>
      <c r="C153" s="1454" t="s">
        <v>360</v>
      </c>
      <c r="D153" s="1455"/>
      <c r="E153" s="1456"/>
      <c r="F153" s="929">
        <f>SUM('3c.m.'!E657)</f>
        <v>1500</v>
      </c>
    </row>
    <row r="154" spans="1:6" ht="12">
      <c r="A154" s="1457" t="s">
        <v>977</v>
      </c>
      <c r="B154" s="1458" t="s">
        <v>978</v>
      </c>
      <c r="C154" s="1458"/>
      <c r="D154" s="1458"/>
      <c r="E154" s="1458"/>
      <c r="F154" s="1460">
        <f>SUM(F157)</f>
        <v>1712</v>
      </c>
    </row>
    <row r="155" spans="1:6" ht="12">
      <c r="A155" s="1457"/>
      <c r="B155" s="1458"/>
      <c r="C155" s="1458"/>
      <c r="D155" s="1458"/>
      <c r="E155" s="1458"/>
      <c r="F155" s="1461"/>
    </row>
    <row r="156" spans="1:6" ht="12">
      <c r="A156" s="1457"/>
      <c r="B156" s="1458"/>
      <c r="C156" s="1458"/>
      <c r="D156" s="1458"/>
      <c r="E156" s="1458"/>
      <c r="F156" s="1462"/>
    </row>
    <row r="157" spans="1:6" ht="13.5">
      <c r="A157" s="1459">
        <v>2795</v>
      </c>
      <c r="B157" s="1459"/>
      <c r="C157" s="1454" t="s">
        <v>967</v>
      </c>
      <c r="D157" s="1455"/>
      <c r="E157" s="1456"/>
      <c r="F157" s="929">
        <v>1712</v>
      </c>
    </row>
    <row r="158" spans="1:6" ht="13.5">
      <c r="A158" s="947"/>
      <c r="B158" s="947"/>
      <c r="C158" s="948"/>
      <c r="D158" s="949"/>
      <c r="E158" s="950"/>
      <c r="F158" s="953"/>
    </row>
    <row r="159" spans="1:6" ht="12">
      <c r="A159" s="1457" t="s">
        <v>835</v>
      </c>
      <c r="B159" s="1458" t="s">
        <v>836</v>
      </c>
      <c r="C159" s="1458"/>
      <c r="D159" s="1458"/>
      <c r="E159" s="1458"/>
      <c r="F159" s="1460">
        <f>SUM(F162)</f>
        <v>20000</v>
      </c>
    </row>
    <row r="160" spans="1:6" ht="12">
      <c r="A160" s="1457"/>
      <c r="B160" s="1458"/>
      <c r="C160" s="1458"/>
      <c r="D160" s="1458"/>
      <c r="E160" s="1458"/>
      <c r="F160" s="1461"/>
    </row>
    <row r="161" spans="1:6" ht="12">
      <c r="A161" s="1457"/>
      <c r="B161" s="1458"/>
      <c r="C161" s="1458"/>
      <c r="D161" s="1458"/>
      <c r="E161" s="1458"/>
      <c r="F161" s="1462"/>
    </row>
    <row r="162" spans="1:6" ht="13.5">
      <c r="A162" s="1459">
        <v>3416</v>
      </c>
      <c r="B162" s="1459"/>
      <c r="C162" s="1454" t="s">
        <v>62</v>
      </c>
      <c r="D162" s="1455"/>
      <c r="E162" s="1456"/>
      <c r="F162" s="929">
        <f>SUM('3c.m.'!E715)</f>
        <v>20000</v>
      </c>
    </row>
    <row r="163" spans="1:6" ht="12">
      <c r="A163" s="1457" t="s">
        <v>832</v>
      </c>
      <c r="B163" s="1458" t="s">
        <v>833</v>
      </c>
      <c r="C163" s="1458"/>
      <c r="D163" s="1458"/>
      <c r="E163" s="1458"/>
      <c r="F163" s="1460">
        <f>SUM(F166:F167)</f>
        <v>15453</v>
      </c>
    </row>
    <row r="164" spans="1:6" ht="12">
      <c r="A164" s="1457"/>
      <c r="B164" s="1458"/>
      <c r="C164" s="1458"/>
      <c r="D164" s="1458"/>
      <c r="E164" s="1458"/>
      <c r="F164" s="1461"/>
    </row>
    <row r="165" spans="1:6" ht="12">
      <c r="A165" s="1457"/>
      <c r="B165" s="1458"/>
      <c r="C165" s="1458"/>
      <c r="D165" s="1458"/>
      <c r="E165" s="1458"/>
      <c r="F165" s="1462"/>
    </row>
    <row r="166" spans="1:6" ht="13.5">
      <c r="A166" s="1459">
        <v>3413</v>
      </c>
      <c r="B166" s="1459"/>
      <c r="C166" s="1454" t="s">
        <v>19</v>
      </c>
      <c r="D166" s="1455"/>
      <c r="E166" s="1456"/>
      <c r="F166" s="929">
        <f>SUM('3c.m.'!E691)</f>
        <v>12453</v>
      </c>
    </row>
    <row r="167" spans="1:6" ht="13.5">
      <c r="A167" s="1459">
        <v>3414</v>
      </c>
      <c r="B167" s="1459"/>
      <c r="C167" s="1454" t="s">
        <v>1148</v>
      </c>
      <c r="D167" s="1455"/>
      <c r="E167" s="1456"/>
      <c r="F167" s="929">
        <f>SUM('3c.m.'!E699)</f>
        <v>3000</v>
      </c>
    </row>
    <row r="168" spans="1:6" ht="12">
      <c r="A168" s="1457" t="s">
        <v>830</v>
      </c>
      <c r="B168" s="1458" t="s">
        <v>831</v>
      </c>
      <c r="C168" s="1458"/>
      <c r="D168" s="1458"/>
      <c r="E168" s="1458"/>
      <c r="F168" s="1460">
        <f>SUM(F171:F173)</f>
        <v>15049</v>
      </c>
    </row>
    <row r="169" spans="1:6" ht="12">
      <c r="A169" s="1457"/>
      <c r="B169" s="1458"/>
      <c r="C169" s="1458"/>
      <c r="D169" s="1458"/>
      <c r="E169" s="1458"/>
      <c r="F169" s="1461"/>
    </row>
    <row r="170" spans="1:6" ht="12">
      <c r="A170" s="1457"/>
      <c r="B170" s="1458"/>
      <c r="C170" s="1458"/>
      <c r="D170" s="1458"/>
      <c r="E170" s="1458"/>
      <c r="F170" s="1462"/>
    </row>
    <row r="171" spans="1:6" ht="13.5">
      <c r="A171" s="1459">
        <v>3411</v>
      </c>
      <c r="B171" s="1459"/>
      <c r="C171" s="1454" t="s">
        <v>10</v>
      </c>
      <c r="D171" s="1455"/>
      <c r="E171" s="1456"/>
      <c r="F171" s="929">
        <f>SUM('3c.m.'!E675)</f>
        <v>5000</v>
      </c>
    </row>
    <row r="172" spans="1:6" ht="13.5">
      <c r="A172" s="1459">
        <v>3412</v>
      </c>
      <c r="B172" s="1459"/>
      <c r="C172" s="1454" t="s">
        <v>18</v>
      </c>
      <c r="D172" s="1455"/>
      <c r="E172" s="1456"/>
      <c r="F172" s="929">
        <f>SUM('3c.m.'!E683)</f>
        <v>7049</v>
      </c>
    </row>
    <row r="173" spans="1:6" ht="13.5">
      <c r="A173" s="1459">
        <v>3415</v>
      </c>
      <c r="B173" s="1459"/>
      <c r="C173" s="1454" t="s">
        <v>834</v>
      </c>
      <c r="D173" s="1455"/>
      <c r="E173" s="1456"/>
      <c r="F173" s="929">
        <f>SUM('3c.m.'!E707)</f>
        <v>3000</v>
      </c>
    </row>
    <row r="174" spans="1:6" ht="12">
      <c r="A174" s="1457" t="s">
        <v>975</v>
      </c>
      <c r="B174" s="1458" t="s">
        <v>976</v>
      </c>
      <c r="C174" s="1458"/>
      <c r="D174" s="1458"/>
      <c r="E174" s="1458"/>
      <c r="F174" s="1460">
        <f>SUM(F177)</f>
        <v>26982</v>
      </c>
    </row>
    <row r="175" spans="1:6" ht="12">
      <c r="A175" s="1457"/>
      <c r="B175" s="1458"/>
      <c r="C175" s="1458"/>
      <c r="D175" s="1458"/>
      <c r="E175" s="1458"/>
      <c r="F175" s="1461"/>
    </row>
    <row r="176" spans="1:6" ht="12">
      <c r="A176" s="1457"/>
      <c r="B176" s="1458"/>
      <c r="C176" s="1458"/>
      <c r="D176" s="1458"/>
      <c r="E176" s="1458"/>
      <c r="F176" s="1462"/>
    </row>
    <row r="177" spans="1:6" ht="13.5">
      <c r="A177" s="1459">
        <v>2795</v>
      </c>
      <c r="B177" s="1459"/>
      <c r="C177" s="1454" t="s">
        <v>967</v>
      </c>
      <c r="D177" s="1455"/>
      <c r="E177" s="1456"/>
      <c r="F177" s="929">
        <v>26982</v>
      </c>
    </row>
    <row r="178" spans="1:6" ht="13.5">
      <c r="A178" s="947"/>
      <c r="B178" s="947"/>
      <c r="C178" s="948"/>
      <c r="D178" s="949"/>
      <c r="E178" s="950"/>
      <c r="F178" s="953"/>
    </row>
    <row r="179" spans="1:6" ht="12">
      <c r="A179" s="1457" t="s">
        <v>845</v>
      </c>
      <c r="B179" s="1458" t="s">
        <v>846</v>
      </c>
      <c r="C179" s="1458"/>
      <c r="D179" s="1458"/>
      <c r="E179" s="1458"/>
      <c r="F179" s="1460">
        <f>SUM(F182:F189)</f>
        <v>27600</v>
      </c>
    </row>
    <row r="180" spans="1:6" ht="12">
      <c r="A180" s="1457"/>
      <c r="B180" s="1458"/>
      <c r="C180" s="1458"/>
      <c r="D180" s="1458"/>
      <c r="E180" s="1458"/>
      <c r="F180" s="1461"/>
    </row>
    <row r="181" spans="1:6" ht="12">
      <c r="A181" s="1457"/>
      <c r="B181" s="1458"/>
      <c r="C181" s="1458"/>
      <c r="D181" s="1458"/>
      <c r="E181" s="1458"/>
      <c r="F181" s="1462"/>
    </row>
    <row r="182" spans="1:6" ht="13.5">
      <c r="A182" s="1459">
        <v>3429</v>
      </c>
      <c r="B182" s="1459"/>
      <c r="C182" s="1454" t="s">
        <v>1073</v>
      </c>
      <c r="D182" s="1455"/>
      <c r="E182" s="1456"/>
      <c r="F182" s="929">
        <f>SUM('3c.m.'!E788)</f>
        <v>2000</v>
      </c>
    </row>
    <row r="183" spans="1:6" ht="13.5">
      <c r="A183" s="1459">
        <v>3421</v>
      </c>
      <c r="B183" s="1459"/>
      <c r="C183" s="948" t="s">
        <v>324</v>
      </c>
      <c r="D183" s="949"/>
      <c r="E183" s="950"/>
      <c r="F183" s="929">
        <f>SUM('3c.m.'!E724)</f>
        <v>3000</v>
      </c>
    </row>
    <row r="184" spans="1:6" ht="13.5">
      <c r="A184" s="1459">
        <v>3430</v>
      </c>
      <c r="B184" s="1459"/>
      <c r="C184" s="1454" t="s">
        <v>1083</v>
      </c>
      <c r="D184" s="1455"/>
      <c r="E184" s="1456"/>
      <c r="F184" s="929">
        <f>SUM('3c.m.'!E796)</f>
        <v>100</v>
      </c>
    </row>
    <row r="185" spans="1:6" ht="13.5">
      <c r="A185" s="1459">
        <v>3431</v>
      </c>
      <c r="B185" s="1459"/>
      <c r="C185" s="1454" t="s">
        <v>847</v>
      </c>
      <c r="D185" s="1455"/>
      <c r="E185" s="1456"/>
      <c r="F185" s="929">
        <f>SUM('3c.m.'!E804)</f>
        <v>10000</v>
      </c>
    </row>
    <row r="186" spans="1:6" ht="13.5">
      <c r="A186" s="1459">
        <v>3432</v>
      </c>
      <c r="B186" s="1459"/>
      <c r="C186" s="1454" t="s">
        <v>848</v>
      </c>
      <c r="D186" s="1455"/>
      <c r="E186" s="1456"/>
      <c r="F186" s="929">
        <f>SUM('3c.m.'!E812)</f>
        <v>5000</v>
      </c>
    </row>
    <row r="187" spans="1:6" ht="13.5">
      <c r="A187" s="1459">
        <v>3433</v>
      </c>
      <c r="B187" s="1459"/>
      <c r="C187" s="1454" t="s">
        <v>716</v>
      </c>
      <c r="D187" s="1455"/>
      <c r="E187" s="1456"/>
      <c r="F187" s="929">
        <f>SUM('3c.m.'!E821)</f>
        <v>3000</v>
      </c>
    </row>
    <row r="188" spans="1:6" ht="13.5">
      <c r="A188" s="1459">
        <v>3434</v>
      </c>
      <c r="B188" s="1459"/>
      <c r="C188" s="1454" t="s">
        <v>374</v>
      </c>
      <c r="D188" s="1455"/>
      <c r="E188" s="1456"/>
      <c r="F188" s="929">
        <f>SUM('3c.m.'!E829)</f>
        <v>3000</v>
      </c>
    </row>
    <row r="189" spans="1:6" ht="13.5">
      <c r="A189" s="1459">
        <v>3435</v>
      </c>
      <c r="B189" s="1459"/>
      <c r="C189" s="1454" t="s">
        <v>375</v>
      </c>
      <c r="D189" s="1455"/>
      <c r="E189" s="1456"/>
      <c r="F189" s="929">
        <f>SUM('3c.m.'!E837)</f>
        <v>1500</v>
      </c>
    </row>
    <row r="190" spans="1:6" ht="12">
      <c r="A190" s="1457" t="s">
        <v>987</v>
      </c>
      <c r="B190" s="1458" t="s">
        <v>988</v>
      </c>
      <c r="C190" s="1458"/>
      <c r="D190" s="1458"/>
      <c r="E190" s="1458"/>
      <c r="F190" s="1460">
        <f>SUM(F193)</f>
        <v>112292</v>
      </c>
    </row>
    <row r="191" spans="1:6" ht="12">
      <c r="A191" s="1457"/>
      <c r="B191" s="1458"/>
      <c r="C191" s="1458"/>
      <c r="D191" s="1458"/>
      <c r="E191" s="1458"/>
      <c r="F191" s="1461"/>
    </row>
    <row r="192" spans="1:6" ht="12">
      <c r="A192" s="1457"/>
      <c r="B192" s="1458"/>
      <c r="C192" s="1458"/>
      <c r="D192" s="1458"/>
      <c r="E192" s="1458"/>
      <c r="F192" s="1462"/>
    </row>
    <row r="193" spans="1:6" ht="13.5">
      <c r="A193" s="1459">
        <v>2985</v>
      </c>
      <c r="B193" s="1459"/>
      <c r="C193" s="1454" t="s">
        <v>477</v>
      </c>
      <c r="D193" s="1455"/>
      <c r="E193" s="1456"/>
      <c r="F193" s="929">
        <v>112292</v>
      </c>
    </row>
    <row r="194" spans="1:6" ht="12" customHeight="1">
      <c r="A194" s="1457" t="s">
        <v>985</v>
      </c>
      <c r="B194" s="1458" t="s">
        <v>986</v>
      </c>
      <c r="C194" s="1458"/>
      <c r="D194" s="1458"/>
      <c r="E194" s="1458"/>
      <c r="F194" s="1460">
        <f>SUM(F197)</f>
        <v>264687</v>
      </c>
    </row>
    <row r="195" spans="1:6" ht="12" customHeight="1">
      <c r="A195" s="1457"/>
      <c r="B195" s="1458"/>
      <c r="C195" s="1458"/>
      <c r="D195" s="1458"/>
      <c r="E195" s="1458"/>
      <c r="F195" s="1461"/>
    </row>
    <row r="196" spans="1:6" ht="12" customHeight="1">
      <c r="A196" s="1457"/>
      <c r="B196" s="1458"/>
      <c r="C196" s="1458"/>
      <c r="D196" s="1458"/>
      <c r="E196" s="1458"/>
      <c r="F196" s="1462"/>
    </row>
    <row r="197" spans="1:6" ht="13.5">
      <c r="A197" s="1459">
        <v>2985</v>
      </c>
      <c r="B197" s="1459"/>
      <c r="C197" s="1454" t="s">
        <v>477</v>
      </c>
      <c r="D197" s="1455"/>
      <c r="E197" s="1456"/>
      <c r="F197" s="929">
        <v>264687</v>
      </c>
    </row>
    <row r="198" spans="1:6" ht="12">
      <c r="A198" s="1457" t="s">
        <v>989</v>
      </c>
      <c r="B198" s="1458" t="s">
        <v>990</v>
      </c>
      <c r="C198" s="1458"/>
      <c r="D198" s="1458"/>
      <c r="E198" s="1458"/>
      <c r="F198" s="1460">
        <f>SUM(F201)</f>
        <v>21707</v>
      </c>
    </row>
    <row r="199" spans="1:6" ht="12">
      <c r="A199" s="1457"/>
      <c r="B199" s="1458"/>
      <c r="C199" s="1458"/>
      <c r="D199" s="1458"/>
      <c r="E199" s="1458"/>
      <c r="F199" s="1461"/>
    </row>
    <row r="200" spans="1:6" ht="12">
      <c r="A200" s="1457"/>
      <c r="B200" s="1458"/>
      <c r="C200" s="1458"/>
      <c r="D200" s="1458"/>
      <c r="E200" s="1458"/>
      <c r="F200" s="1462"/>
    </row>
    <row r="201" spans="1:6" ht="13.5">
      <c r="A201" s="1459">
        <v>2985</v>
      </c>
      <c r="B201" s="1459"/>
      <c r="C201" s="1454" t="s">
        <v>477</v>
      </c>
      <c r="D201" s="1455"/>
      <c r="E201" s="1456"/>
      <c r="F201" s="929">
        <v>21707</v>
      </c>
    </row>
    <row r="202" spans="1:6" ht="12">
      <c r="A202" s="1457" t="s">
        <v>981</v>
      </c>
      <c r="B202" s="1458" t="s">
        <v>982</v>
      </c>
      <c r="C202" s="1458"/>
      <c r="D202" s="1458"/>
      <c r="E202" s="1458"/>
      <c r="F202" s="1460">
        <f>SUM(F205)</f>
        <v>10465</v>
      </c>
    </row>
    <row r="203" spans="1:6" ht="12">
      <c r="A203" s="1457"/>
      <c r="B203" s="1458"/>
      <c r="C203" s="1458"/>
      <c r="D203" s="1458"/>
      <c r="E203" s="1458"/>
      <c r="F203" s="1461"/>
    </row>
    <row r="204" spans="1:6" ht="12">
      <c r="A204" s="1457"/>
      <c r="B204" s="1458"/>
      <c r="C204" s="1458"/>
      <c r="D204" s="1458"/>
      <c r="E204" s="1458"/>
      <c r="F204" s="1462"/>
    </row>
    <row r="205" spans="1:6" ht="13.5">
      <c r="A205" s="1459">
        <v>2985</v>
      </c>
      <c r="B205" s="1459"/>
      <c r="C205" s="1454" t="s">
        <v>477</v>
      </c>
      <c r="D205" s="1455"/>
      <c r="E205" s="1456"/>
      <c r="F205" s="929">
        <v>10465</v>
      </c>
    </row>
    <row r="206" spans="1:6" ht="12" customHeight="1">
      <c r="A206" s="1457" t="s">
        <v>843</v>
      </c>
      <c r="B206" s="1458" t="s">
        <v>844</v>
      </c>
      <c r="C206" s="1458"/>
      <c r="D206" s="1458"/>
      <c r="E206" s="1458"/>
      <c r="F206" s="1460">
        <f>SUM(F209)</f>
        <v>3635</v>
      </c>
    </row>
    <row r="207" spans="1:6" ht="12" customHeight="1">
      <c r="A207" s="1457"/>
      <c r="B207" s="1458"/>
      <c r="C207" s="1458"/>
      <c r="D207" s="1458"/>
      <c r="E207" s="1458"/>
      <c r="F207" s="1461"/>
    </row>
    <row r="208" spans="1:6" ht="12" customHeight="1">
      <c r="A208" s="1457"/>
      <c r="B208" s="1458"/>
      <c r="C208" s="1458"/>
      <c r="D208" s="1458"/>
      <c r="E208" s="1458"/>
      <c r="F208" s="1462"/>
    </row>
    <row r="209" spans="1:6" ht="13.5">
      <c r="A209" s="1459">
        <v>3428</v>
      </c>
      <c r="B209" s="1459"/>
      <c r="C209" s="1454" t="s">
        <v>755</v>
      </c>
      <c r="D209" s="1455"/>
      <c r="E209" s="1456"/>
      <c r="F209" s="929">
        <f>SUM('3c.m.'!E780)</f>
        <v>3635</v>
      </c>
    </row>
    <row r="210" spans="1:6" ht="12">
      <c r="A210" s="1457" t="s">
        <v>837</v>
      </c>
      <c r="B210" s="1458" t="s">
        <v>838</v>
      </c>
      <c r="C210" s="1458"/>
      <c r="D210" s="1458"/>
      <c r="E210" s="1458"/>
      <c r="F210" s="1460">
        <f>SUM(F213)</f>
        <v>36633</v>
      </c>
    </row>
    <row r="211" spans="1:6" ht="12">
      <c r="A211" s="1457"/>
      <c r="B211" s="1458"/>
      <c r="C211" s="1458"/>
      <c r="D211" s="1458"/>
      <c r="E211" s="1458"/>
      <c r="F211" s="1461"/>
    </row>
    <row r="212" spans="1:6" ht="12">
      <c r="A212" s="1457"/>
      <c r="B212" s="1458"/>
      <c r="C212" s="1458"/>
      <c r="D212" s="1458"/>
      <c r="E212" s="1458"/>
      <c r="F212" s="1462"/>
    </row>
    <row r="213" spans="1:6" ht="13.5">
      <c r="A213" s="1459">
        <v>3422</v>
      </c>
      <c r="B213" s="1459"/>
      <c r="C213" s="1454" t="s">
        <v>21</v>
      </c>
      <c r="D213" s="1455"/>
      <c r="E213" s="1456"/>
      <c r="F213" s="929">
        <f>SUM('3c.m.'!E732)</f>
        <v>36633</v>
      </c>
    </row>
    <row r="214" spans="1:6" ht="12" customHeight="1">
      <c r="A214" s="1457" t="s">
        <v>826</v>
      </c>
      <c r="B214" s="1458" t="s">
        <v>827</v>
      </c>
      <c r="C214" s="1458"/>
      <c r="D214" s="1458"/>
      <c r="E214" s="1458"/>
      <c r="F214" s="1460">
        <f>SUM(F217:F218)</f>
        <v>63522</v>
      </c>
    </row>
    <row r="215" spans="1:6" ht="12" customHeight="1">
      <c r="A215" s="1457"/>
      <c r="B215" s="1458"/>
      <c r="C215" s="1458"/>
      <c r="D215" s="1458"/>
      <c r="E215" s="1458"/>
      <c r="F215" s="1461"/>
    </row>
    <row r="216" spans="1:6" ht="12" customHeight="1">
      <c r="A216" s="1457"/>
      <c r="B216" s="1458"/>
      <c r="C216" s="1458"/>
      <c r="D216" s="1458"/>
      <c r="E216" s="1458"/>
      <c r="F216" s="1462"/>
    </row>
    <row r="217" spans="1:6" ht="13.5">
      <c r="A217" s="1459">
        <v>3360</v>
      </c>
      <c r="B217" s="1459"/>
      <c r="C217" s="1454" t="s">
        <v>359</v>
      </c>
      <c r="D217" s="1455"/>
      <c r="E217" s="1456"/>
      <c r="F217" s="929">
        <f>SUM('3c.m.'!E649)</f>
        <v>3000</v>
      </c>
    </row>
    <row r="218" spans="1:6" ht="13.5">
      <c r="A218" s="1459">
        <v>3426</v>
      </c>
      <c r="B218" s="1459"/>
      <c r="C218" s="1454" t="s">
        <v>841</v>
      </c>
      <c r="D218" s="1455"/>
      <c r="E218" s="1456"/>
      <c r="F218" s="929">
        <f>SUM('3c.m.'!E764)</f>
        <v>60522</v>
      </c>
    </row>
    <row r="219" spans="1:6" ht="12">
      <c r="A219" s="1457" t="s">
        <v>828</v>
      </c>
      <c r="B219" s="1458" t="s">
        <v>829</v>
      </c>
      <c r="C219" s="1458"/>
      <c r="D219" s="1458"/>
      <c r="E219" s="1458"/>
      <c r="F219" s="1460">
        <f>SUM(F222)</f>
        <v>3000</v>
      </c>
    </row>
    <row r="220" spans="1:6" ht="12">
      <c r="A220" s="1457"/>
      <c r="B220" s="1458"/>
      <c r="C220" s="1458"/>
      <c r="D220" s="1458"/>
      <c r="E220" s="1458"/>
      <c r="F220" s="1461"/>
    </row>
    <row r="221" spans="1:6" ht="12">
      <c r="A221" s="1457"/>
      <c r="B221" s="1458"/>
      <c r="C221" s="1458"/>
      <c r="D221" s="1458"/>
      <c r="E221" s="1458"/>
      <c r="F221" s="1462"/>
    </row>
    <row r="222" spans="1:6" ht="13.5">
      <c r="A222" s="1459">
        <v>3362</v>
      </c>
      <c r="B222" s="1459"/>
      <c r="C222" s="1454" t="s">
        <v>711</v>
      </c>
      <c r="D222" s="1455"/>
      <c r="E222" s="1456"/>
      <c r="F222" s="929">
        <f>SUM('3c.m.'!E665)</f>
        <v>3000</v>
      </c>
    </row>
    <row r="223" spans="1:6" ht="12">
      <c r="A223" s="1457" t="s">
        <v>849</v>
      </c>
      <c r="B223" s="1458" t="s">
        <v>850</v>
      </c>
      <c r="C223" s="1458"/>
      <c r="D223" s="1458"/>
      <c r="E223" s="1458"/>
      <c r="F223" s="1460">
        <f>SUM(F226:F237)</f>
        <v>21035</v>
      </c>
    </row>
    <row r="224" spans="1:6" ht="12">
      <c r="A224" s="1457"/>
      <c r="B224" s="1458"/>
      <c r="C224" s="1458"/>
      <c r="D224" s="1458"/>
      <c r="E224" s="1458"/>
      <c r="F224" s="1461"/>
    </row>
    <row r="225" spans="1:6" ht="12">
      <c r="A225" s="1457"/>
      <c r="B225" s="1458"/>
      <c r="C225" s="1458"/>
      <c r="D225" s="1458"/>
      <c r="E225" s="1458"/>
      <c r="F225" s="1462"/>
    </row>
    <row r="226" spans="1:6" ht="13.5">
      <c r="A226" s="1459">
        <v>3451</v>
      </c>
      <c r="B226" s="1459"/>
      <c r="C226" s="1454" t="s">
        <v>8</v>
      </c>
      <c r="D226" s="1455"/>
      <c r="E226" s="1456"/>
      <c r="F226" s="929">
        <f>SUM('3c.m.'!D845)</f>
        <v>1515</v>
      </c>
    </row>
    <row r="227" spans="1:6" ht="13.5">
      <c r="A227" s="1459">
        <v>3988</v>
      </c>
      <c r="B227" s="1459"/>
      <c r="C227" s="1454" t="s">
        <v>865</v>
      </c>
      <c r="D227" s="1455"/>
      <c r="E227" s="1456"/>
      <c r="F227" s="929">
        <f>SUM('3d.m.'!E40)</f>
        <v>800</v>
      </c>
    </row>
    <row r="228" spans="1:6" ht="13.5">
      <c r="A228" s="1459">
        <v>3989</v>
      </c>
      <c r="B228" s="1459"/>
      <c r="C228" s="1454" t="s">
        <v>299</v>
      </c>
      <c r="D228" s="1455"/>
      <c r="E228" s="1456"/>
      <c r="F228" s="929">
        <f>SUM('3d.m.'!E41)</f>
        <v>6000</v>
      </c>
    </row>
    <row r="229" spans="1:6" ht="13.5">
      <c r="A229" s="1459">
        <v>3990</v>
      </c>
      <c r="B229" s="1459"/>
      <c r="C229" s="1454" t="s">
        <v>233</v>
      </c>
      <c r="D229" s="1455"/>
      <c r="E229" s="1456"/>
      <c r="F229" s="929">
        <f>SUM('3d.m.'!E42)</f>
        <v>1000</v>
      </c>
    </row>
    <row r="230" spans="1:6" ht="13.5">
      <c r="A230" s="1459">
        <v>3990</v>
      </c>
      <c r="B230" s="1459"/>
      <c r="C230" s="1454" t="s">
        <v>290</v>
      </c>
      <c r="D230" s="1455"/>
      <c r="E230" s="1456"/>
      <c r="F230" s="929">
        <f>SUM('3d.m.'!E43)</f>
        <v>4820</v>
      </c>
    </row>
    <row r="231" spans="1:6" ht="13.5">
      <c r="A231" s="1459">
        <v>3992</v>
      </c>
      <c r="B231" s="1459"/>
      <c r="C231" s="1454" t="s">
        <v>234</v>
      </c>
      <c r="D231" s="1455"/>
      <c r="E231" s="1456"/>
      <c r="F231" s="929">
        <f>SUM('3d.m.'!E44)</f>
        <v>1400</v>
      </c>
    </row>
    <row r="232" spans="1:6" ht="13.5">
      <c r="A232" s="1459">
        <v>3993</v>
      </c>
      <c r="B232" s="1459"/>
      <c r="C232" s="1454" t="s">
        <v>235</v>
      </c>
      <c r="D232" s="1455"/>
      <c r="E232" s="1456"/>
      <c r="F232" s="929">
        <f>SUM('3d.m.'!E45)</f>
        <v>900</v>
      </c>
    </row>
    <row r="233" spans="1:6" ht="13.5">
      <c r="A233" s="1459">
        <v>3994</v>
      </c>
      <c r="B233" s="1459"/>
      <c r="C233" s="1454" t="s">
        <v>1176</v>
      </c>
      <c r="D233" s="1455"/>
      <c r="E233" s="1456"/>
      <c r="F233" s="929">
        <f>SUM('3d.m.'!E46)</f>
        <v>900</v>
      </c>
    </row>
    <row r="234" spans="1:6" ht="13.5">
      <c r="A234" s="1459">
        <v>3995</v>
      </c>
      <c r="B234" s="1459"/>
      <c r="C234" s="1454" t="s">
        <v>1177</v>
      </c>
      <c r="D234" s="1455"/>
      <c r="E234" s="1456"/>
      <c r="F234" s="929">
        <f>SUM('3d.m.'!E47)</f>
        <v>900</v>
      </c>
    </row>
    <row r="235" spans="1:6" ht="13.5">
      <c r="A235" s="1459">
        <v>3997</v>
      </c>
      <c r="B235" s="1459"/>
      <c r="C235" s="1454" t="s">
        <v>1178</v>
      </c>
      <c r="D235" s="1455"/>
      <c r="E235" s="1456"/>
      <c r="F235" s="929">
        <f>SUM('3d.m.'!E48)</f>
        <v>900</v>
      </c>
    </row>
    <row r="236" spans="1:6" ht="13.5">
      <c r="A236" s="1459">
        <v>3998</v>
      </c>
      <c r="B236" s="1459"/>
      <c r="C236" s="1454" t="s">
        <v>1179</v>
      </c>
      <c r="D236" s="1455"/>
      <c r="E236" s="1456"/>
      <c r="F236" s="929">
        <f>SUM('3d.m.'!E49)</f>
        <v>900</v>
      </c>
    </row>
    <row r="237" spans="1:6" ht="13.5">
      <c r="A237" s="1459">
        <v>3999</v>
      </c>
      <c r="B237" s="1459"/>
      <c r="C237" s="1454" t="s">
        <v>1180</v>
      </c>
      <c r="D237" s="1455"/>
      <c r="E237" s="1456"/>
      <c r="F237" s="929">
        <f>SUM('3d.m.'!E50)</f>
        <v>1000</v>
      </c>
    </row>
    <row r="238" spans="1:6" ht="12">
      <c r="A238" s="1457" t="s">
        <v>863</v>
      </c>
      <c r="B238" s="1458" t="s">
        <v>864</v>
      </c>
      <c r="C238" s="1458"/>
      <c r="D238" s="1458"/>
      <c r="E238" s="1458"/>
      <c r="F238" s="1460">
        <f>SUM(F241:F242)</f>
        <v>174900</v>
      </c>
    </row>
    <row r="239" spans="1:6" ht="12">
      <c r="A239" s="1457"/>
      <c r="B239" s="1458"/>
      <c r="C239" s="1458"/>
      <c r="D239" s="1458"/>
      <c r="E239" s="1458"/>
      <c r="F239" s="1461"/>
    </row>
    <row r="240" spans="1:6" ht="12">
      <c r="A240" s="1457"/>
      <c r="B240" s="1458"/>
      <c r="C240" s="1458"/>
      <c r="D240" s="1458"/>
      <c r="E240" s="1458"/>
      <c r="F240" s="1462"/>
    </row>
    <row r="241" spans="1:6" ht="13.5">
      <c r="A241" s="1459">
        <v>3961</v>
      </c>
      <c r="B241" s="1459"/>
      <c r="C241" s="1454" t="s">
        <v>35</v>
      </c>
      <c r="D241" s="1455"/>
      <c r="E241" s="1456"/>
      <c r="F241" s="929">
        <f>SUM('3d.m.'!E35)</f>
        <v>124900</v>
      </c>
    </row>
    <row r="242" spans="1:6" ht="13.5">
      <c r="A242" s="1459">
        <v>3962</v>
      </c>
      <c r="B242" s="1459"/>
      <c r="C242" s="1454" t="s">
        <v>295</v>
      </c>
      <c r="D242" s="1455"/>
      <c r="E242" s="1456"/>
      <c r="F242" s="929">
        <f>SUM('3d.m.'!E36)</f>
        <v>50000</v>
      </c>
    </row>
    <row r="243" spans="1:6" ht="12" customHeight="1">
      <c r="A243" s="1457" t="s">
        <v>854</v>
      </c>
      <c r="B243" s="1458" t="s">
        <v>855</v>
      </c>
      <c r="C243" s="1458"/>
      <c r="D243" s="1458"/>
      <c r="E243" s="1458"/>
      <c r="F243" s="1460">
        <f>SUM(F246:F249)</f>
        <v>41000</v>
      </c>
    </row>
    <row r="244" spans="1:6" ht="12" customHeight="1">
      <c r="A244" s="1457"/>
      <c r="B244" s="1458"/>
      <c r="C244" s="1458"/>
      <c r="D244" s="1458"/>
      <c r="E244" s="1458"/>
      <c r="F244" s="1461"/>
    </row>
    <row r="245" spans="1:6" ht="12" customHeight="1">
      <c r="A245" s="1457"/>
      <c r="B245" s="1458"/>
      <c r="C245" s="1458"/>
      <c r="D245" s="1458"/>
      <c r="E245" s="1458"/>
      <c r="F245" s="1462"/>
    </row>
    <row r="246" spans="1:6" ht="13.5">
      <c r="A246" s="1459">
        <v>3922</v>
      </c>
      <c r="B246" s="1459"/>
      <c r="C246" s="1454" t="s">
        <v>714</v>
      </c>
      <c r="D246" s="1455"/>
      <c r="E246" s="1456"/>
      <c r="F246" s="929">
        <f>SUM('3d.m.'!E13)</f>
        <v>5000</v>
      </c>
    </row>
    <row r="247" spans="1:6" ht="13.5">
      <c r="A247" s="1459">
        <v>3931</v>
      </c>
      <c r="B247" s="1459"/>
      <c r="C247" s="1454" t="s">
        <v>38</v>
      </c>
      <c r="D247" s="1455"/>
      <c r="E247" s="1456"/>
      <c r="F247" s="929">
        <f>SUM('3d.m.'!E24)</f>
        <v>5000</v>
      </c>
    </row>
    <row r="248" spans="1:6" ht="13.5">
      <c r="A248" s="1459">
        <v>3932</v>
      </c>
      <c r="B248" s="1459"/>
      <c r="C248" s="1454" t="s">
        <v>80</v>
      </c>
      <c r="D248" s="1455"/>
      <c r="E248" s="1456"/>
      <c r="F248" s="929">
        <f>SUM('3d.m.'!E25)</f>
        <v>12500</v>
      </c>
    </row>
    <row r="249" spans="1:6" ht="13.5">
      <c r="A249" s="1459">
        <v>3972</v>
      </c>
      <c r="B249" s="1459"/>
      <c r="C249" s="1454" t="s">
        <v>713</v>
      </c>
      <c r="D249" s="1455"/>
      <c r="E249" s="1456"/>
      <c r="F249" s="929">
        <f>SUM('3d.m.'!E37)</f>
        <v>18500</v>
      </c>
    </row>
    <row r="250" spans="1:6" ht="12">
      <c r="A250" s="1457" t="s">
        <v>767</v>
      </c>
      <c r="B250" s="1458" t="s">
        <v>768</v>
      </c>
      <c r="C250" s="1458"/>
      <c r="D250" s="1458"/>
      <c r="E250" s="1458"/>
      <c r="F250" s="1460">
        <f>SUM(F253:F255)</f>
        <v>35805</v>
      </c>
    </row>
    <row r="251" spans="1:6" ht="12">
      <c r="A251" s="1457"/>
      <c r="B251" s="1458"/>
      <c r="C251" s="1458"/>
      <c r="D251" s="1458"/>
      <c r="E251" s="1458"/>
      <c r="F251" s="1461"/>
    </row>
    <row r="252" spans="1:6" ht="12">
      <c r="A252" s="1457"/>
      <c r="B252" s="1458"/>
      <c r="C252" s="1458"/>
      <c r="D252" s="1458"/>
      <c r="E252" s="1458"/>
      <c r="F252" s="1462"/>
    </row>
    <row r="253" spans="1:6" ht="13.5">
      <c r="A253" s="1459">
        <v>3146</v>
      </c>
      <c r="B253" s="1459"/>
      <c r="C253" s="1454" t="s">
        <v>710</v>
      </c>
      <c r="D253" s="1455"/>
      <c r="E253" s="1456"/>
      <c r="F253" s="929">
        <f>SUM('3c.m.'!E168)</f>
        <v>7700</v>
      </c>
    </row>
    <row r="254" spans="1:6" ht="13.5">
      <c r="A254" s="1459">
        <v>3921</v>
      </c>
      <c r="B254" s="1459"/>
      <c r="C254" s="1454" t="s">
        <v>715</v>
      </c>
      <c r="D254" s="1455"/>
      <c r="E254" s="1456"/>
      <c r="F254" s="929">
        <f>SUM('3d.m.'!E12)</f>
        <v>6000</v>
      </c>
    </row>
    <row r="255" spans="1:6" ht="13.5">
      <c r="A255" s="1459">
        <v>3929</v>
      </c>
      <c r="B255" s="1459"/>
      <c r="C255" s="1454" t="s">
        <v>857</v>
      </c>
      <c r="D255" s="1455"/>
      <c r="E255" s="1456"/>
      <c r="F255" s="929">
        <f>SUM('3d.m.'!E21)</f>
        <v>22105</v>
      </c>
    </row>
    <row r="256" spans="1:6" ht="12">
      <c r="A256" s="1457" t="s">
        <v>769</v>
      </c>
      <c r="B256" s="1458" t="s">
        <v>770</v>
      </c>
      <c r="C256" s="1458"/>
      <c r="D256" s="1458"/>
      <c r="E256" s="1458"/>
      <c r="F256" s="1460">
        <f>SUM(F259)</f>
        <v>4647</v>
      </c>
    </row>
    <row r="257" spans="1:6" ht="12">
      <c r="A257" s="1457"/>
      <c r="B257" s="1458"/>
      <c r="C257" s="1458"/>
      <c r="D257" s="1458"/>
      <c r="E257" s="1458"/>
      <c r="F257" s="1461"/>
    </row>
    <row r="258" spans="1:6" ht="12">
      <c r="A258" s="1457"/>
      <c r="B258" s="1458"/>
      <c r="C258" s="1458"/>
      <c r="D258" s="1458"/>
      <c r="E258" s="1458"/>
      <c r="F258" s="1462"/>
    </row>
    <row r="259" spans="1:6" ht="13.5">
      <c r="A259" s="1459">
        <v>3145</v>
      </c>
      <c r="B259" s="1459"/>
      <c r="C259" s="1454" t="s">
        <v>1095</v>
      </c>
      <c r="D259" s="1455"/>
      <c r="E259" s="1456"/>
      <c r="F259" s="929">
        <f>SUM('3c.m.'!E160)</f>
        <v>4647</v>
      </c>
    </row>
    <row r="260" spans="1:6" ht="12">
      <c r="A260" s="1457" t="s">
        <v>839</v>
      </c>
      <c r="B260" s="1458" t="s">
        <v>840</v>
      </c>
      <c r="C260" s="1458"/>
      <c r="D260" s="1458"/>
      <c r="E260" s="1458"/>
      <c r="F260" s="1460">
        <f>SUM(F263)</f>
        <v>11664</v>
      </c>
    </row>
    <row r="261" spans="1:6" ht="12">
      <c r="A261" s="1457"/>
      <c r="B261" s="1458"/>
      <c r="C261" s="1458"/>
      <c r="D261" s="1458"/>
      <c r="E261" s="1458"/>
      <c r="F261" s="1461"/>
    </row>
    <row r="262" spans="1:6" ht="12">
      <c r="A262" s="1457"/>
      <c r="B262" s="1458"/>
      <c r="C262" s="1458"/>
      <c r="D262" s="1458"/>
      <c r="E262" s="1458"/>
      <c r="F262" s="1462"/>
    </row>
    <row r="263" spans="1:6" ht="13.5">
      <c r="A263" s="1459">
        <v>3423</v>
      </c>
      <c r="B263" s="1459"/>
      <c r="C263" s="1454" t="s">
        <v>20</v>
      </c>
      <c r="D263" s="1455"/>
      <c r="E263" s="1456"/>
      <c r="F263" s="929">
        <f>SUM('3c.m.'!E740)</f>
        <v>11664</v>
      </c>
    </row>
    <row r="264" spans="1:6" ht="12">
      <c r="A264" s="1457" t="s">
        <v>771</v>
      </c>
      <c r="B264" s="1458" t="s">
        <v>772</v>
      </c>
      <c r="C264" s="1458"/>
      <c r="D264" s="1458"/>
      <c r="E264" s="1458"/>
      <c r="F264" s="1460">
        <f>SUM(F267)</f>
        <v>0</v>
      </c>
    </row>
    <row r="265" spans="1:6" ht="12">
      <c r="A265" s="1457"/>
      <c r="B265" s="1458"/>
      <c r="C265" s="1458"/>
      <c r="D265" s="1458"/>
      <c r="E265" s="1458"/>
      <c r="F265" s="1461"/>
    </row>
    <row r="266" spans="1:6" ht="12">
      <c r="A266" s="1457"/>
      <c r="B266" s="1458"/>
      <c r="C266" s="1458"/>
      <c r="D266" s="1458"/>
      <c r="E266" s="1458"/>
      <c r="F266" s="1462"/>
    </row>
    <row r="267" spans="1:6" ht="13.5">
      <c r="A267" s="1459"/>
      <c r="B267" s="1459"/>
      <c r="C267" s="1454"/>
      <c r="D267" s="1455"/>
      <c r="E267" s="1456"/>
      <c r="F267" s="929"/>
    </row>
    <row r="268" spans="1:6" ht="12">
      <c r="A268" s="1457" t="s">
        <v>878</v>
      </c>
      <c r="B268" s="1458" t="s">
        <v>879</v>
      </c>
      <c r="C268" s="1458"/>
      <c r="D268" s="1458"/>
      <c r="E268" s="1458"/>
      <c r="F268" s="1460">
        <f>SUM(F271)</f>
        <v>767706</v>
      </c>
    </row>
    <row r="269" spans="1:6" ht="12">
      <c r="A269" s="1457"/>
      <c r="B269" s="1458"/>
      <c r="C269" s="1458"/>
      <c r="D269" s="1458"/>
      <c r="E269" s="1458"/>
      <c r="F269" s="1461"/>
    </row>
    <row r="270" spans="1:6" ht="12">
      <c r="A270" s="1457"/>
      <c r="B270" s="1458"/>
      <c r="C270" s="1458"/>
      <c r="D270" s="1458"/>
      <c r="E270" s="1458"/>
      <c r="F270" s="1462"/>
    </row>
    <row r="271" spans="1:6" ht="13.5">
      <c r="A271" s="1459">
        <v>2499</v>
      </c>
      <c r="B271" s="1459"/>
      <c r="C271" s="1454" t="s">
        <v>880</v>
      </c>
      <c r="D271" s="1455"/>
      <c r="E271" s="1456"/>
      <c r="F271" s="929">
        <v>767706</v>
      </c>
    </row>
    <row r="272" spans="1:6" ht="12">
      <c r="A272" s="1457" t="s">
        <v>881</v>
      </c>
      <c r="B272" s="1458" t="s">
        <v>882</v>
      </c>
      <c r="C272" s="1458"/>
      <c r="D272" s="1458"/>
      <c r="E272" s="1458"/>
      <c r="F272" s="1460">
        <f>SUM(F275:F276)</f>
        <v>175996</v>
      </c>
    </row>
    <row r="273" spans="1:6" ht="12">
      <c r="A273" s="1457"/>
      <c r="B273" s="1458"/>
      <c r="C273" s="1458"/>
      <c r="D273" s="1458"/>
      <c r="E273" s="1458"/>
      <c r="F273" s="1461"/>
    </row>
    <row r="274" spans="1:6" ht="12">
      <c r="A274" s="1457"/>
      <c r="B274" s="1458"/>
      <c r="C274" s="1458"/>
      <c r="D274" s="1458"/>
      <c r="E274" s="1458"/>
      <c r="F274" s="1462"/>
    </row>
    <row r="275" spans="1:6" ht="13.5">
      <c r="A275" s="1459">
        <v>2499</v>
      </c>
      <c r="B275" s="1459"/>
      <c r="C275" s="1454" t="s">
        <v>880</v>
      </c>
      <c r="D275" s="1455"/>
      <c r="E275" s="1456"/>
      <c r="F275" s="929">
        <v>169996</v>
      </c>
    </row>
    <row r="276" spans="1:6" ht="13.5">
      <c r="A276" s="1459">
        <v>2795</v>
      </c>
      <c r="B276" s="1459"/>
      <c r="C276" s="1454" t="s">
        <v>967</v>
      </c>
      <c r="D276" s="1455"/>
      <c r="E276" s="1456"/>
      <c r="F276" s="929">
        <v>6000</v>
      </c>
    </row>
    <row r="277" spans="1:6" ht="12">
      <c r="A277" s="1457" t="s">
        <v>973</v>
      </c>
      <c r="B277" s="1458" t="s">
        <v>974</v>
      </c>
      <c r="C277" s="1458"/>
      <c r="D277" s="1458"/>
      <c r="E277" s="1458"/>
      <c r="F277" s="1460">
        <f>SUM(F280)</f>
        <v>169424</v>
      </c>
    </row>
    <row r="278" spans="1:6" ht="12">
      <c r="A278" s="1457"/>
      <c r="B278" s="1458"/>
      <c r="C278" s="1458"/>
      <c r="D278" s="1458"/>
      <c r="E278" s="1458"/>
      <c r="F278" s="1461"/>
    </row>
    <row r="279" spans="1:6" ht="12">
      <c r="A279" s="1457"/>
      <c r="B279" s="1458"/>
      <c r="C279" s="1458"/>
      <c r="D279" s="1458"/>
      <c r="E279" s="1458"/>
      <c r="F279" s="1462"/>
    </row>
    <row r="280" spans="1:6" ht="13.5">
      <c r="A280" s="1459">
        <v>2795</v>
      </c>
      <c r="B280" s="1459"/>
      <c r="C280" s="1454" t="s">
        <v>967</v>
      </c>
      <c r="D280" s="1455"/>
      <c r="E280" s="1456"/>
      <c r="F280" s="929">
        <v>169424</v>
      </c>
    </row>
    <row r="281" spans="1:6" ht="12">
      <c r="A281" s="1457" t="s">
        <v>965</v>
      </c>
      <c r="B281" s="1458" t="s">
        <v>966</v>
      </c>
      <c r="C281" s="1458"/>
      <c r="D281" s="1458"/>
      <c r="E281" s="1458"/>
      <c r="F281" s="1460">
        <f>SUM(F284)</f>
        <v>11628</v>
      </c>
    </row>
    <row r="282" spans="1:6" ht="12">
      <c r="A282" s="1457"/>
      <c r="B282" s="1458"/>
      <c r="C282" s="1458"/>
      <c r="D282" s="1458"/>
      <c r="E282" s="1458"/>
      <c r="F282" s="1461"/>
    </row>
    <row r="283" spans="1:6" ht="12">
      <c r="A283" s="1457"/>
      <c r="B283" s="1458"/>
      <c r="C283" s="1458"/>
      <c r="D283" s="1458"/>
      <c r="E283" s="1458"/>
      <c r="F283" s="1462"/>
    </row>
    <row r="284" spans="1:6" ht="13.5">
      <c r="A284" s="1459">
        <v>2795</v>
      </c>
      <c r="B284" s="1459"/>
      <c r="C284" s="1454" t="s">
        <v>967</v>
      </c>
      <c r="D284" s="1455"/>
      <c r="E284" s="1456"/>
      <c r="F284" s="929">
        <v>11628</v>
      </c>
    </row>
    <row r="285" spans="1:6" ht="12" customHeight="1">
      <c r="A285" s="1457" t="s">
        <v>971</v>
      </c>
      <c r="B285" s="1458" t="s">
        <v>972</v>
      </c>
      <c r="C285" s="1458"/>
      <c r="D285" s="1458"/>
      <c r="E285" s="1458"/>
      <c r="F285" s="1460">
        <f>SUM(F288)</f>
        <v>131279</v>
      </c>
    </row>
    <row r="286" spans="1:6" ht="12" customHeight="1">
      <c r="A286" s="1457"/>
      <c r="B286" s="1458"/>
      <c r="C286" s="1458"/>
      <c r="D286" s="1458"/>
      <c r="E286" s="1458"/>
      <c r="F286" s="1461"/>
    </row>
    <row r="287" spans="1:6" ht="12" customHeight="1">
      <c r="A287" s="1457"/>
      <c r="B287" s="1458"/>
      <c r="C287" s="1458"/>
      <c r="D287" s="1458"/>
      <c r="E287" s="1458"/>
      <c r="F287" s="1462"/>
    </row>
    <row r="288" spans="1:6" ht="13.5">
      <c r="A288" s="1459">
        <v>2795</v>
      </c>
      <c r="B288" s="1459"/>
      <c r="C288" s="1454" t="s">
        <v>967</v>
      </c>
      <c r="D288" s="1455"/>
      <c r="E288" s="1456"/>
      <c r="F288" s="929">
        <v>131279</v>
      </c>
    </row>
    <row r="289" spans="1:6" ht="12">
      <c r="A289" s="1457" t="s">
        <v>969</v>
      </c>
      <c r="B289" s="1458" t="s">
        <v>970</v>
      </c>
      <c r="C289" s="1458"/>
      <c r="D289" s="1458"/>
      <c r="E289" s="1458"/>
      <c r="F289" s="1460">
        <f>SUM(F292)</f>
        <v>215630</v>
      </c>
    </row>
    <row r="290" spans="1:6" ht="12">
      <c r="A290" s="1457"/>
      <c r="B290" s="1458"/>
      <c r="C290" s="1458"/>
      <c r="D290" s="1458"/>
      <c r="E290" s="1458"/>
      <c r="F290" s="1461"/>
    </row>
    <row r="291" spans="1:6" ht="12">
      <c r="A291" s="1457"/>
      <c r="B291" s="1458"/>
      <c r="C291" s="1458"/>
      <c r="D291" s="1458"/>
      <c r="E291" s="1458"/>
      <c r="F291" s="1462"/>
    </row>
    <row r="292" spans="1:6" ht="13.5">
      <c r="A292" s="1459">
        <v>2795</v>
      </c>
      <c r="B292" s="1459"/>
      <c r="C292" s="1454" t="s">
        <v>967</v>
      </c>
      <c r="D292" s="1455"/>
      <c r="E292" s="1456"/>
      <c r="F292" s="929">
        <v>215630</v>
      </c>
    </row>
    <row r="293" spans="1:6" ht="12">
      <c r="A293" s="1457" t="s">
        <v>773</v>
      </c>
      <c r="B293" s="1458" t="s">
        <v>774</v>
      </c>
      <c r="C293" s="1458"/>
      <c r="D293" s="1458"/>
      <c r="E293" s="1458"/>
      <c r="F293" s="1460">
        <f>SUM(F296)</f>
        <v>21000</v>
      </c>
    </row>
    <row r="294" spans="1:6" ht="12">
      <c r="A294" s="1457"/>
      <c r="B294" s="1458"/>
      <c r="C294" s="1458"/>
      <c r="D294" s="1458"/>
      <c r="E294" s="1458"/>
      <c r="F294" s="1461"/>
    </row>
    <row r="295" spans="1:6" ht="12">
      <c r="A295" s="1457"/>
      <c r="B295" s="1458"/>
      <c r="C295" s="1458"/>
      <c r="D295" s="1458"/>
      <c r="E295" s="1458"/>
      <c r="F295" s="1462"/>
    </row>
    <row r="296" spans="1:6" ht="13.5">
      <c r="A296" s="1459">
        <v>3141</v>
      </c>
      <c r="B296" s="1459"/>
      <c r="C296" s="1454" t="s">
        <v>642</v>
      </c>
      <c r="D296" s="1455"/>
      <c r="E296" s="1456"/>
      <c r="F296" s="929">
        <f>SUM('3c.m.'!E128)</f>
        <v>21000</v>
      </c>
    </row>
    <row r="297" spans="1:6" ht="12" customHeight="1">
      <c r="A297" s="1474" t="s">
        <v>960</v>
      </c>
      <c r="B297" s="1465" t="s">
        <v>968</v>
      </c>
      <c r="C297" s="1466"/>
      <c r="D297" s="1466"/>
      <c r="E297" s="1467"/>
      <c r="F297" s="1460">
        <f>SUM(F300:F301)</f>
        <v>741645</v>
      </c>
    </row>
    <row r="298" spans="1:6" ht="12" customHeight="1">
      <c r="A298" s="1475"/>
      <c r="B298" s="1468"/>
      <c r="C298" s="1469"/>
      <c r="D298" s="1469"/>
      <c r="E298" s="1470"/>
      <c r="F298" s="1463"/>
    </row>
    <row r="299" spans="1:6" ht="12" customHeight="1">
      <c r="A299" s="1476"/>
      <c r="B299" s="1471"/>
      <c r="C299" s="1472"/>
      <c r="D299" s="1472"/>
      <c r="E299" s="1473"/>
      <c r="F299" s="1464"/>
    </row>
    <row r="300" spans="1:6" ht="13.5">
      <c r="A300" s="1477">
        <v>2795</v>
      </c>
      <c r="B300" s="1478"/>
      <c r="C300" s="1454" t="s">
        <v>967</v>
      </c>
      <c r="D300" s="1455"/>
      <c r="E300" s="1456"/>
      <c r="F300" s="929">
        <v>573592</v>
      </c>
    </row>
    <row r="301" spans="1:6" ht="13.5">
      <c r="A301" s="1459">
        <v>2499</v>
      </c>
      <c r="B301" s="1459"/>
      <c r="C301" s="1454" t="s">
        <v>880</v>
      </c>
      <c r="D301" s="1455"/>
      <c r="E301" s="1456"/>
      <c r="F301" s="929">
        <v>168053</v>
      </c>
    </row>
    <row r="302" spans="1:6" ht="12">
      <c r="A302" s="1474" t="s">
        <v>1001</v>
      </c>
      <c r="B302" s="1465" t="s">
        <v>1002</v>
      </c>
      <c r="C302" s="1466"/>
      <c r="D302" s="1466"/>
      <c r="E302" s="1467"/>
      <c r="F302" s="1460">
        <f>SUM(F305)</f>
        <v>2625</v>
      </c>
    </row>
    <row r="303" spans="1:6" ht="12">
      <c r="A303" s="1475"/>
      <c r="B303" s="1468"/>
      <c r="C303" s="1469"/>
      <c r="D303" s="1469"/>
      <c r="E303" s="1470"/>
      <c r="F303" s="1463"/>
    </row>
    <row r="304" spans="1:6" ht="12">
      <c r="A304" s="1476"/>
      <c r="B304" s="1471"/>
      <c r="C304" s="1472"/>
      <c r="D304" s="1472"/>
      <c r="E304" s="1473"/>
      <c r="F304" s="1464"/>
    </row>
    <row r="305" spans="1:6" ht="13.5">
      <c r="A305" s="1459">
        <v>2499</v>
      </c>
      <c r="B305" s="1459"/>
      <c r="C305" s="1454" t="s">
        <v>880</v>
      </c>
      <c r="D305" s="1455"/>
      <c r="E305" s="1456"/>
      <c r="F305" s="929">
        <v>2625</v>
      </c>
    </row>
    <row r="306" spans="1:6" ht="12">
      <c r="A306" s="1457" t="s">
        <v>775</v>
      </c>
      <c r="B306" s="1458" t="s">
        <v>776</v>
      </c>
      <c r="C306" s="1458"/>
      <c r="D306" s="1458"/>
      <c r="E306" s="1458"/>
      <c r="F306" s="1460">
        <f>SUM(F309:F310)</f>
        <v>18698</v>
      </c>
    </row>
    <row r="307" spans="1:6" ht="12">
      <c r="A307" s="1457"/>
      <c r="B307" s="1458"/>
      <c r="C307" s="1458"/>
      <c r="D307" s="1458"/>
      <c r="E307" s="1458"/>
      <c r="F307" s="1461"/>
    </row>
    <row r="308" spans="1:6" ht="12">
      <c r="A308" s="1457"/>
      <c r="B308" s="1458"/>
      <c r="C308" s="1458"/>
      <c r="D308" s="1458"/>
      <c r="E308" s="1458"/>
      <c r="F308" s="1462"/>
    </row>
    <row r="309" spans="1:6" ht="13.5">
      <c r="A309" s="1459">
        <v>3142</v>
      </c>
      <c r="B309" s="1459"/>
      <c r="C309" s="1454" t="s">
        <v>1072</v>
      </c>
      <c r="D309" s="1455"/>
      <c r="E309" s="1456"/>
      <c r="F309" s="929">
        <f>SUM('3c.m.'!E136)</f>
        <v>8680</v>
      </c>
    </row>
    <row r="310" spans="1:6" ht="13.5">
      <c r="A310" s="1459">
        <v>3143</v>
      </c>
      <c r="B310" s="1459"/>
      <c r="C310" s="1454" t="s">
        <v>1086</v>
      </c>
      <c r="D310" s="1455"/>
      <c r="E310" s="1456"/>
      <c r="F310" s="929">
        <f>SUM('3c.m.'!E144)</f>
        <v>10018</v>
      </c>
    </row>
    <row r="311" spans="1:6" ht="12">
      <c r="A311" s="1457" t="s">
        <v>815</v>
      </c>
      <c r="B311" s="1458" t="s">
        <v>816</v>
      </c>
      <c r="C311" s="1458"/>
      <c r="D311" s="1458"/>
      <c r="E311" s="1458"/>
      <c r="F311" s="1460">
        <f>SUM(F314)</f>
        <v>2880</v>
      </c>
    </row>
    <row r="312" spans="1:6" ht="12">
      <c r="A312" s="1457"/>
      <c r="B312" s="1458"/>
      <c r="C312" s="1458"/>
      <c r="D312" s="1458"/>
      <c r="E312" s="1458"/>
      <c r="F312" s="1461"/>
    </row>
    <row r="313" spans="1:6" ht="12">
      <c r="A313" s="1457"/>
      <c r="B313" s="1458"/>
      <c r="C313" s="1458"/>
      <c r="D313" s="1458"/>
      <c r="E313" s="1458"/>
      <c r="F313" s="1462"/>
    </row>
    <row r="314" spans="1:6" ht="13.5">
      <c r="A314" s="1459">
        <v>3349</v>
      </c>
      <c r="B314" s="1459"/>
      <c r="C314" s="1454" t="s">
        <v>817</v>
      </c>
      <c r="D314" s="1455"/>
      <c r="E314" s="1456"/>
      <c r="F314" s="929">
        <f>SUM('3c.m.'!E576)</f>
        <v>2880</v>
      </c>
    </row>
    <row r="315" spans="1:6" ht="12">
      <c r="A315" s="1457" t="s">
        <v>813</v>
      </c>
      <c r="B315" s="1458" t="s">
        <v>814</v>
      </c>
      <c r="C315" s="1458"/>
      <c r="D315" s="1458"/>
      <c r="E315" s="1458"/>
      <c r="F315" s="1460">
        <f>SUM(F318:F319)</f>
        <v>22585</v>
      </c>
    </row>
    <row r="316" spans="1:6" ht="12">
      <c r="A316" s="1457"/>
      <c r="B316" s="1458"/>
      <c r="C316" s="1458"/>
      <c r="D316" s="1458"/>
      <c r="E316" s="1458"/>
      <c r="F316" s="1461"/>
    </row>
    <row r="317" spans="1:6" ht="12">
      <c r="A317" s="1457"/>
      <c r="B317" s="1458"/>
      <c r="C317" s="1458"/>
      <c r="D317" s="1458"/>
      <c r="E317" s="1458"/>
      <c r="F317" s="1462"/>
    </row>
    <row r="318" spans="1:6" ht="13.5">
      <c r="A318" s="1459">
        <v>3348</v>
      </c>
      <c r="B318" s="1459"/>
      <c r="C318" s="1454" t="s">
        <v>63</v>
      </c>
      <c r="D318" s="1455"/>
      <c r="E318" s="1456"/>
      <c r="F318" s="929">
        <f>SUM('3c.m.'!E568)</f>
        <v>400</v>
      </c>
    </row>
    <row r="319" spans="1:6" ht="13.5">
      <c r="A319" s="1459">
        <v>2875</v>
      </c>
      <c r="B319" s="1459"/>
      <c r="C319" s="1454" t="s">
        <v>232</v>
      </c>
      <c r="D319" s="1455"/>
      <c r="E319" s="1456"/>
      <c r="F319" s="929">
        <v>22185</v>
      </c>
    </row>
    <row r="320" spans="1:6" ht="12">
      <c r="A320" s="1457" t="s">
        <v>792</v>
      </c>
      <c r="B320" s="1458" t="s">
        <v>793</v>
      </c>
      <c r="C320" s="1458"/>
      <c r="D320" s="1458"/>
      <c r="E320" s="1458"/>
      <c r="F320" s="1460">
        <f>SUM(F323)</f>
        <v>11175</v>
      </c>
    </row>
    <row r="321" spans="1:6" ht="12">
      <c r="A321" s="1457"/>
      <c r="B321" s="1458"/>
      <c r="C321" s="1458"/>
      <c r="D321" s="1458"/>
      <c r="E321" s="1458"/>
      <c r="F321" s="1461"/>
    </row>
    <row r="322" spans="1:6" ht="12">
      <c r="A322" s="1457"/>
      <c r="B322" s="1458"/>
      <c r="C322" s="1458"/>
      <c r="D322" s="1458"/>
      <c r="E322" s="1458"/>
      <c r="F322" s="1462"/>
    </row>
    <row r="323" spans="1:6" ht="13.5">
      <c r="A323" s="1459">
        <v>3303</v>
      </c>
      <c r="B323" s="1459"/>
      <c r="C323" s="1454" t="s">
        <v>76</v>
      </c>
      <c r="D323" s="1455"/>
      <c r="E323" s="1456"/>
      <c r="F323" s="929">
        <f>SUM('3c.m.'!E343)</f>
        <v>11175</v>
      </c>
    </row>
    <row r="324" spans="1:6" ht="12">
      <c r="A324" s="1457" t="s">
        <v>801</v>
      </c>
      <c r="B324" s="1458" t="s">
        <v>802</v>
      </c>
      <c r="C324" s="1458"/>
      <c r="D324" s="1458"/>
      <c r="E324" s="1458"/>
      <c r="F324" s="1460">
        <f>SUM(F327:F329)</f>
        <v>5132</v>
      </c>
    </row>
    <row r="325" spans="1:6" ht="12">
      <c r="A325" s="1457"/>
      <c r="B325" s="1458"/>
      <c r="C325" s="1458"/>
      <c r="D325" s="1458"/>
      <c r="E325" s="1458"/>
      <c r="F325" s="1461"/>
    </row>
    <row r="326" spans="1:6" ht="12">
      <c r="A326" s="1457"/>
      <c r="B326" s="1458"/>
      <c r="C326" s="1458"/>
      <c r="D326" s="1458"/>
      <c r="E326" s="1458"/>
      <c r="F326" s="1462"/>
    </row>
    <row r="327" spans="1:6" ht="13.5">
      <c r="A327" s="1459">
        <v>3341</v>
      </c>
      <c r="B327" s="1459"/>
      <c r="C327" s="1454" t="s">
        <v>214</v>
      </c>
      <c r="D327" s="1455"/>
      <c r="E327" s="1456"/>
      <c r="F327" s="929">
        <f>SUM('3c.m.'!E511)</f>
        <v>1812</v>
      </c>
    </row>
    <row r="328" spans="1:6" ht="13.5">
      <c r="A328" s="1459">
        <v>3342</v>
      </c>
      <c r="B328" s="1459"/>
      <c r="C328" s="1454" t="s">
        <v>215</v>
      </c>
      <c r="D328" s="1455"/>
      <c r="E328" s="1456"/>
      <c r="F328" s="929">
        <f>SUM('3c.m.'!E520)</f>
        <v>1320</v>
      </c>
    </row>
    <row r="329" spans="1:6" ht="13.5">
      <c r="A329" s="1459">
        <v>3347</v>
      </c>
      <c r="B329" s="1459"/>
      <c r="C329" s="1454" t="s">
        <v>1198</v>
      </c>
      <c r="D329" s="1455"/>
      <c r="E329" s="1456"/>
      <c r="F329" s="929">
        <f>SUM('3c.m.'!E560)</f>
        <v>2000</v>
      </c>
    </row>
    <row r="330" spans="1:6" ht="12">
      <c r="A330" s="1457" t="s">
        <v>808</v>
      </c>
      <c r="B330" s="1458" t="s">
        <v>809</v>
      </c>
      <c r="C330" s="1458"/>
      <c r="D330" s="1458"/>
      <c r="E330" s="1458"/>
      <c r="F330" s="1460">
        <f>SUM(F333)</f>
        <v>300</v>
      </c>
    </row>
    <row r="331" spans="1:6" ht="12">
      <c r="A331" s="1457"/>
      <c r="B331" s="1458"/>
      <c r="C331" s="1458"/>
      <c r="D331" s="1458"/>
      <c r="E331" s="1458"/>
      <c r="F331" s="1461"/>
    </row>
    <row r="332" spans="1:6" ht="12">
      <c r="A332" s="1457"/>
      <c r="B332" s="1458"/>
      <c r="C332" s="1458"/>
      <c r="D332" s="1458"/>
      <c r="E332" s="1458"/>
      <c r="F332" s="1462"/>
    </row>
    <row r="333" spans="1:6" ht="13.5">
      <c r="A333" s="1459">
        <v>3345</v>
      </c>
      <c r="B333" s="1459"/>
      <c r="C333" s="1454" t="s">
        <v>810</v>
      </c>
      <c r="D333" s="1455"/>
      <c r="E333" s="1456"/>
      <c r="F333" s="929">
        <f>SUM('3c.m.'!E544)</f>
        <v>300</v>
      </c>
    </row>
    <row r="334" spans="1:6" ht="12">
      <c r="A334" s="1457" t="s">
        <v>991</v>
      </c>
      <c r="B334" s="1458" t="s">
        <v>992</v>
      </c>
      <c r="C334" s="1458"/>
      <c r="D334" s="1458"/>
      <c r="E334" s="1458"/>
      <c r="F334" s="1460">
        <f>SUM(F337)</f>
        <v>38586</v>
      </c>
    </row>
    <row r="335" spans="1:6" ht="12">
      <c r="A335" s="1457"/>
      <c r="B335" s="1458"/>
      <c r="C335" s="1458"/>
      <c r="D335" s="1458"/>
      <c r="E335" s="1458"/>
      <c r="F335" s="1461"/>
    </row>
    <row r="336" spans="1:6" ht="12">
      <c r="A336" s="1457"/>
      <c r="B336" s="1458"/>
      <c r="C336" s="1458"/>
      <c r="D336" s="1458"/>
      <c r="E336" s="1458"/>
      <c r="F336" s="1462"/>
    </row>
    <row r="337" spans="1:6" ht="13.5">
      <c r="A337" s="1459">
        <v>2875</v>
      </c>
      <c r="B337" s="1459"/>
      <c r="C337" s="1454" t="s">
        <v>232</v>
      </c>
      <c r="D337" s="1455"/>
      <c r="E337" s="1456"/>
      <c r="F337" s="929">
        <v>38586</v>
      </c>
    </row>
    <row r="338" spans="1:6" ht="12">
      <c r="A338" s="1457" t="s">
        <v>889</v>
      </c>
      <c r="B338" s="1458" t="s">
        <v>890</v>
      </c>
      <c r="C338" s="1458"/>
      <c r="D338" s="1458"/>
      <c r="E338" s="1458"/>
      <c r="F338" s="1460">
        <f>SUM(F341)</f>
        <v>65252</v>
      </c>
    </row>
    <row r="339" spans="1:6" ht="12">
      <c r="A339" s="1457"/>
      <c r="B339" s="1458"/>
      <c r="C339" s="1458"/>
      <c r="D339" s="1458"/>
      <c r="E339" s="1458"/>
      <c r="F339" s="1461"/>
    </row>
    <row r="340" spans="1:6" ht="12">
      <c r="A340" s="1457"/>
      <c r="B340" s="1458"/>
      <c r="C340" s="1458"/>
      <c r="D340" s="1458"/>
      <c r="E340" s="1458"/>
      <c r="F340" s="1462"/>
    </row>
    <row r="341" spans="1:6" ht="13.5">
      <c r="A341" s="1459">
        <v>2875</v>
      </c>
      <c r="B341" s="1459"/>
      <c r="C341" s="1454" t="s">
        <v>232</v>
      </c>
      <c r="D341" s="1455"/>
      <c r="E341" s="1456"/>
      <c r="F341" s="929">
        <v>65252</v>
      </c>
    </row>
    <row r="342" spans="1:6" ht="12">
      <c r="A342" s="1457" t="s">
        <v>818</v>
      </c>
      <c r="B342" s="1458" t="s">
        <v>819</v>
      </c>
      <c r="C342" s="1458"/>
      <c r="D342" s="1458"/>
      <c r="E342" s="1458"/>
      <c r="F342" s="1460">
        <f>SUM(F345)</f>
        <v>11597</v>
      </c>
    </row>
    <row r="343" spans="1:6" ht="12">
      <c r="A343" s="1457"/>
      <c r="B343" s="1458"/>
      <c r="C343" s="1458"/>
      <c r="D343" s="1458"/>
      <c r="E343" s="1458"/>
      <c r="F343" s="1461"/>
    </row>
    <row r="344" spans="1:6" ht="12">
      <c r="A344" s="1457"/>
      <c r="B344" s="1458"/>
      <c r="C344" s="1458"/>
      <c r="D344" s="1458"/>
      <c r="E344" s="1458"/>
      <c r="F344" s="1462"/>
    </row>
    <row r="345" spans="1:6" ht="13.5">
      <c r="A345" s="1459">
        <v>3355</v>
      </c>
      <c r="B345" s="1459"/>
      <c r="C345" s="1454" t="s">
        <v>647</v>
      </c>
      <c r="D345" s="1455"/>
      <c r="E345" s="1456"/>
      <c r="F345" s="929">
        <f>SUM('3c.m.'!E617)</f>
        <v>11597</v>
      </c>
    </row>
    <row r="346" spans="1:6" ht="12" customHeight="1">
      <c r="A346" s="1457" t="s">
        <v>993</v>
      </c>
      <c r="B346" s="1458" t="s">
        <v>994</v>
      </c>
      <c r="C346" s="1458"/>
      <c r="D346" s="1458"/>
      <c r="E346" s="1458"/>
      <c r="F346" s="1460">
        <f>SUM(F349)</f>
        <v>50730</v>
      </c>
    </row>
    <row r="347" spans="1:6" ht="12" customHeight="1">
      <c r="A347" s="1457"/>
      <c r="B347" s="1458"/>
      <c r="C347" s="1458"/>
      <c r="D347" s="1458"/>
      <c r="E347" s="1458"/>
      <c r="F347" s="1461"/>
    </row>
    <row r="348" spans="1:6" ht="12" customHeight="1">
      <c r="A348" s="1457"/>
      <c r="B348" s="1458"/>
      <c r="C348" s="1458"/>
      <c r="D348" s="1458"/>
      <c r="E348" s="1458"/>
      <c r="F348" s="1462"/>
    </row>
    <row r="349" spans="1:6" ht="13.5">
      <c r="A349" s="1459">
        <v>2875</v>
      </c>
      <c r="B349" s="1459"/>
      <c r="C349" s="1454" t="s">
        <v>232</v>
      </c>
      <c r="D349" s="1455"/>
      <c r="E349" s="1456"/>
      <c r="F349" s="929">
        <v>50730</v>
      </c>
    </row>
    <row r="350" spans="1:6" ht="12" customHeight="1">
      <c r="A350" s="1457" t="s">
        <v>886</v>
      </c>
      <c r="B350" s="1458" t="s">
        <v>887</v>
      </c>
      <c r="C350" s="1458"/>
      <c r="D350" s="1458"/>
      <c r="E350" s="1458"/>
      <c r="F350" s="1460">
        <f>SUM(F353)</f>
        <v>453959</v>
      </c>
    </row>
    <row r="351" spans="1:6" ht="12" customHeight="1">
      <c r="A351" s="1457"/>
      <c r="B351" s="1458"/>
      <c r="C351" s="1458"/>
      <c r="D351" s="1458"/>
      <c r="E351" s="1458"/>
      <c r="F351" s="1461"/>
    </row>
    <row r="352" spans="1:6" ht="12" customHeight="1">
      <c r="A352" s="1457"/>
      <c r="B352" s="1458"/>
      <c r="C352" s="1458"/>
      <c r="D352" s="1458"/>
      <c r="E352" s="1458"/>
      <c r="F352" s="1462"/>
    </row>
    <row r="353" spans="1:6" ht="13.5">
      <c r="A353" s="1459">
        <v>2850</v>
      </c>
      <c r="B353" s="1459"/>
      <c r="C353" s="1454" t="s">
        <v>888</v>
      </c>
      <c r="D353" s="1455"/>
      <c r="E353" s="1456"/>
      <c r="F353" s="929">
        <f>SUM('2.mell'!E428)</f>
        <v>453959</v>
      </c>
    </row>
    <row r="354" spans="1:6" ht="12">
      <c r="A354" s="1457" t="s">
        <v>995</v>
      </c>
      <c r="B354" s="1458" t="s">
        <v>996</v>
      </c>
      <c r="C354" s="1458"/>
      <c r="D354" s="1458"/>
      <c r="E354" s="1458"/>
      <c r="F354" s="1460">
        <f>SUM(F357)</f>
        <v>65051</v>
      </c>
    </row>
    <row r="355" spans="1:6" ht="12">
      <c r="A355" s="1457"/>
      <c r="B355" s="1458"/>
      <c r="C355" s="1458"/>
      <c r="D355" s="1458"/>
      <c r="E355" s="1458"/>
      <c r="F355" s="1461"/>
    </row>
    <row r="356" spans="1:6" ht="12">
      <c r="A356" s="1457"/>
      <c r="B356" s="1458"/>
      <c r="C356" s="1458"/>
      <c r="D356" s="1458"/>
      <c r="E356" s="1458"/>
      <c r="F356" s="1462"/>
    </row>
    <row r="357" spans="1:6" ht="13.5">
      <c r="A357" s="1459">
        <v>2875</v>
      </c>
      <c r="B357" s="1459"/>
      <c r="C357" s="1454" t="s">
        <v>232</v>
      </c>
      <c r="D357" s="1455"/>
      <c r="E357" s="1456"/>
      <c r="F357" s="929">
        <v>65051</v>
      </c>
    </row>
    <row r="358" spans="1:6" ht="12">
      <c r="A358" s="1457" t="s">
        <v>798</v>
      </c>
      <c r="B358" s="1458" t="s">
        <v>799</v>
      </c>
      <c r="C358" s="1458"/>
      <c r="D358" s="1458"/>
      <c r="E358" s="1458"/>
      <c r="F358" s="1460">
        <f>SUM(F361:F362)</f>
        <v>12479</v>
      </c>
    </row>
    <row r="359" spans="1:6" ht="12">
      <c r="A359" s="1457"/>
      <c r="B359" s="1458"/>
      <c r="C359" s="1458"/>
      <c r="D359" s="1458"/>
      <c r="E359" s="1458"/>
      <c r="F359" s="1461"/>
    </row>
    <row r="360" spans="1:6" ht="12">
      <c r="A360" s="1457"/>
      <c r="B360" s="1458"/>
      <c r="C360" s="1458"/>
      <c r="D360" s="1458"/>
      <c r="E360" s="1458"/>
      <c r="F360" s="1462"/>
    </row>
    <row r="361" spans="1:6" ht="13.5">
      <c r="A361" s="1459">
        <v>3307</v>
      </c>
      <c r="B361" s="1459"/>
      <c r="C361" s="1454" t="s">
        <v>100</v>
      </c>
      <c r="D361" s="1455"/>
      <c r="E361" s="1456"/>
      <c r="F361" s="929">
        <f>SUM('3c.m.'!E379)</f>
        <v>8000</v>
      </c>
    </row>
    <row r="362" spans="1:6" ht="13.5">
      <c r="A362" s="1459">
        <v>3320</v>
      </c>
      <c r="B362" s="1459"/>
      <c r="C362" s="1454" t="s">
        <v>800</v>
      </c>
      <c r="D362" s="1455"/>
      <c r="E362" s="1456"/>
      <c r="F362" s="929">
        <f>SUM('3c.m.'!E479)</f>
        <v>4479</v>
      </c>
    </row>
    <row r="363" spans="1:6" ht="12">
      <c r="A363" s="1457" t="s">
        <v>794</v>
      </c>
      <c r="B363" s="1458" t="s">
        <v>795</v>
      </c>
      <c r="C363" s="1458"/>
      <c r="D363" s="1458"/>
      <c r="E363" s="1458"/>
      <c r="F363" s="1460">
        <f>SUM(F366:F367)</f>
        <v>17622</v>
      </c>
    </row>
    <row r="364" spans="1:6" ht="12">
      <c r="A364" s="1457"/>
      <c r="B364" s="1458"/>
      <c r="C364" s="1458"/>
      <c r="D364" s="1458"/>
      <c r="E364" s="1458"/>
      <c r="F364" s="1461"/>
    </row>
    <row r="365" spans="1:6" ht="12">
      <c r="A365" s="1457"/>
      <c r="B365" s="1458"/>
      <c r="C365" s="1458"/>
      <c r="D365" s="1458"/>
      <c r="E365" s="1458"/>
      <c r="F365" s="1462"/>
    </row>
    <row r="366" spans="1:6" ht="13.5">
      <c r="A366" s="1459">
        <v>3304</v>
      </c>
      <c r="B366" s="1459"/>
      <c r="C366" s="1454" t="s">
        <v>77</v>
      </c>
      <c r="D366" s="1455"/>
      <c r="E366" s="1456"/>
      <c r="F366" s="929">
        <f>SUM('3c.m.'!E352)</f>
        <v>4139</v>
      </c>
    </row>
    <row r="367" spans="1:6" ht="13.5">
      <c r="A367" s="1459">
        <v>3308</v>
      </c>
      <c r="B367" s="1459"/>
      <c r="C367" s="1454" t="s">
        <v>187</v>
      </c>
      <c r="D367" s="1455"/>
      <c r="E367" s="1456"/>
      <c r="F367" s="929">
        <f>SUM('3c.m.'!E388)</f>
        <v>13483</v>
      </c>
    </row>
    <row r="368" spans="1:6" ht="12">
      <c r="A368" s="1457" t="s">
        <v>796</v>
      </c>
      <c r="B368" s="1458" t="s">
        <v>797</v>
      </c>
      <c r="C368" s="1458"/>
      <c r="D368" s="1458"/>
      <c r="E368" s="1458"/>
      <c r="F368" s="1460">
        <f>SUM(F371:F375)</f>
        <v>62115</v>
      </c>
    </row>
    <row r="369" spans="1:6" ht="12">
      <c r="A369" s="1457"/>
      <c r="B369" s="1458"/>
      <c r="C369" s="1458"/>
      <c r="D369" s="1458"/>
      <c r="E369" s="1458"/>
      <c r="F369" s="1461"/>
    </row>
    <row r="370" spans="1:6" ht="12">
      <c r="A370" s="1457"/>
      <c r="B370" s="1458"/>
      <c r="C370" s="1458"/>
      <c r="D370" s="1458"/>
      <c r="E370" s="1458"/>
      <c r="F370" s="1462"/>
    </row>
    <row r="371" spans="1:6" ht="13.5">
      <c r="A371" s="1459">
        <v>3305</v>
      </c>
      <c r="B371" s="1459"/>
      <c r="C371" s="1454" t="s">
        <v>98</v>
      </c>
      <c r="D371" s="1455"/>
      <c r="E371" s="1456"/>
      <c r="F371" s="929">
        <f>SUM('3c.m.'!E361)</f>
        <v>17200</v>
      </c>
    </row>
    <row r="372" spans="1:6" ht="13.5">
      <c r="A372" s="1459">
        <v>3309</v>
      </c>
      <c r="B372" s="1459"/>
      <c r="C372" s="1454" t="s">
        <v>188</v>
      </c>
      <c r="D372" s="1455"/>
      <c r="E372" s="1456"/>
      <c r="F372" s="929">
        <f>SUM('3c.m.'!E396)</f>
        <v>17848</v>
      </c>
    </row>
    <row r="373" spans="1:6" ht="13.5">
      <c r="A373" s="1459">
        <v>3310</v>
      </c>
      <c r="B373" s="1459"/>
      <c r="C373" s="1454" t="s">
        <v>255</v>
      </c>
      <c r="D373" s="1455"/>
      <c r="E373" s="1456"/>
      <c r="F373" s="929">
        <f>SUM('3c.m.'!E404)</f>
        <v>4500</v>
      </c>
    </row>
    <row r="374" spans="1:6" ht="13.5">
      <c r="A374" s="1459">
        <v>3311</v>
      </c>
      <c r="B374" s="1459"/>
      <c r="C374" s="1454" t="s">
        <v>14</v>
      </c>
      <c r="D374" s="1455"/>
      <c r="E374" s="1456"/>
      <c r="F374" s="929">
        <f>SUM('3c.m.'!E412)</f>
        <v>15000</v>
      </c>
    </row>
    <row r="375" spans="1:6" ht="13.5">
      <c r="A375" s="1459">
        <v>3318</v>
      </c>
      <c r="B375" s="1459"/>
      <c r="C375" s="1454" t="s">
        <v>15</v>
      </c>
      <c r="D375" s="1455"/>
      <c r="E375" s="1456"/>
      <c r="F375" s="929">
        <f>SUM('3c.m.'!E461)</f>
        <v>7567</v>
      </c>
    </row>
    <row r="376" spans="1:6" ht="12">
      <c r="A376" s="1457" t="s">
        <v>803</v>
      </c>
      <c r="B376" s="1458" t="s">
        <v>804</v>
      </c>
      <c r="C376" s="1458"/>
      <c r="D376" s="1458"/>
      <c r="E376" s="1458"/>
      <c r="F376" s="1460">
        <f>SUM(F379)</f>
        <v>1000</v>
      </c>
    </row>
    <row r="377" spans="1:6" ht="12">
      <c r="A377" s="1457"/>
      <c r="B377" s="1458"/>
      <c r="C377" s="1458"/>
      <c r="D377" s="1458"/>
      <c r="E377" s="1458"/>
      <c r="F377" s="1461"/>
    </row>
    <row r="378" spans="1:6" ht="12">
      <c r="A378" s="1457"/>
      <c r="B378" s="1458"/>
      <c r="C378" s="1458"/>
      <c r="D378" s="1458"/>
      <c r="E378" s="1458"/>
      <c r="F378" s="1462"/>
    </row>
    <row r="379" spans="1:6" ht="13.5">
      <c r="A379" s="1459">
        <v>3343</v>
      </c>
      <c r="B379" s="1459"/>
      <c r="C379" s="1454" t="s">
        <v>805</v>
      </c>
      <c r="D379" s="1455"/>
      <c r="E379" s="1456"/>
      <c r="F379" s="929">
        <f>SUM('3c.m.'!E528)</f>
        <v>1000</v>
      </c>
    </row>
    <row r="380" spans="1:6" ht="12" customHeight="1">
      <c r="A380" s="1457" t="s">
        <v>806</v>
      </c>
      <c r="B380" s="1458" t="s">
        <v>807</v>
      </c>
      <c r="C380" s="1458"/>
      <c r="D380" s="1458"/>
      <c r="E380" s="1458"/>
      <c r="F380" s="1460">
        <f>SUM(F383:F384)</f>
        <v>5952</v>
      </c>
    </row>
    <row r="381" spans="1:6" ht="12" customHeight="1">
      <c r="A381" s="1457"/>
      <c r="B381" s="1458"/>
      <c r="C381" s="1458"/>
      <c r="D381" s="1458"/>
      <c r="E381" s="1458"/>
      <c r="F381" s="1461"/>
    </row>
    <row r="382" spans="1:6" ht="12" customHeight="1">
      <c r="A382" s="1457"/>
      <c r="B382" s="1458"/>
      <c r="C382" s="1458"/>
      <c r="D382" s="1458"/>
      <c r="E382" s="1458"/>
      <c r="F382" s="1462"/>
    </row>
    <row r="383" spans="1:6" ht="13.5">
      <c r="A383" s="1459">
        <v>3344</v>
      </c>
      <c r="B383" s="1459"/>
      <c r="C383" s="1454" t="s">
        <v>190</v>
      </c>
      <c r="D383" s="1455"/>
      <c r="E383" s="1456"/>
      <c r="F383" s="929">
        <f>SUM('3c.m.'!E536)</f>
        <v>1027</v>
      </c>
    </row>
    <row r="384" spans="1:6" ht="13.5">
      <c r="A384" s="1459">
        <v>2875</v>
      </c>
      <c r="B384" s="1459"/>
      <c r="C384" s="1454" t="s">
        <v>232</v>
      </c>
      <c r="D384" s="1455"/>
      <c r="E384" s="1456"/>
      <c r="F384" s="929">
        <v>4925</v>
      </c>
    </row>
    <row r="385" spans="1:6" ht="12" customHeight="1">
      <c r="A385" s="1457" t="s">
        <v>999</v>
      </c>
      <c r="B385" s="1458" t="s">
        <v>1000</v>
      </c>
      <c r="C385" s="1458"/>
      <c r="D385" s="1458"/>
      <c r="E385" s="1458"/>
      <c r="F385" s="1460">
        <f>SUM(F388)</f>
        <v>52913</v>
      </c>
    </row>
    <row r="386" spans="1:6" ht="12" customHeight="1">
      <c r="A386" s="1457"/>
      <c r="B386" s="1458"/>
      <c r="C386" s="1458"/>
      <c r="D386" s="1458"/>
      <c r="E386" s="1458"/>
      <c r="F386" s="1461"/>
    </row>
    <row r="387" spans="1:6" ht="12" customHeight="1">
      <c r="A387" s="1457"/>
      <c r="B387" s="1458"/>
      <c r="C387" s="1458"/>
      <c r="D387" s="1458"/>
      <c r="E387" s="1458"/>
      <c r="F387" s="1462"/>
    </row>
    <row r="388" spans="1:6" ht="13.5">
      <c r="A388" s="1459">
        <v>2875</v>
      </c>
      <c r="B388" s="1459"/>
      <c r="C388" s="1454" t="s">
        <v>232</v>
      </c>
      <c r="D388" s="1455"/>
      <c r="E388" s="1456"/>
      <c r="F388" s="929">
        <v>52913</v>
      </c>
    </row>
    <row r="389" spans="1:6" ht="12">
      <c r="A389" s="1457" t="s">
        <v>997</v>
      </c>
      <c r="B389" s="1458" t="s">
        <v>998</v>
      </c>
      <c r="C389" s="1458"/>
      <c r="D389" s="1458"/>
      <c r="E389" s="1458"/>
      <c r="F389" s="1460">
        <f>SUM(F392)</f>
        <v>89951</v>
      </c>
    </row>
    <row r="390" spans="1:6" ht="12">
      <c r="A390" s="1457"/>
      <c r="B390" s="1458"/>
      <c r="C390" s="1458"/>
      <c r="D390" s="1458"/>
      <c r="E390" s="1458"/>
      <c r="F390" s="1461"/>
    </row>
    <row r="391" spans="1:6" ht="12">
      <c r="A391" s="1457"/>
      <c r="B391" s="1458"/>
      <c r="C391" s="1458"/>
      <c r="D391" s="1458"/>
      <c r="E391" s="1458"/>
      <c r="F391" s="1462"/>
    </row>
    <row r="392" spans="1:6" ht="13.5">
      <c r="A392" s="1459">
        <v>2875</v>
      </c>
      <c r="B392" s="1459"/>
      <c r="C392" s="1454" t="s">
        <v>232</v>
      </c>
      <c r="D392" s="1455"/>
      <c r="E392" s="1456"/>
      <c r="F392" s="929">
        <v>89951</v>
      </c>
    </row>
    <row r="393" spans="1:6" ht="12">
      <c r="A393" s="1457" t="s">
        <v>811</v>
      </c>
      <c r="B393" s="1458" t="s">
        <v>812</v>
      </c>
      <c r="C393" s="1458"/>
      <c r="D393" s="1458"/>
      <c r="E393" s="1458"/>
      <c r="F393" s="1460">
        <f>SUM(F396:F397)</f>
        <v>162785</v>
      </c>
    </row>
    <row r="394" spans="1:6" ht="12">
      <c r="A394" s="1457"/>
      <c r="B394" s="1458"/>
      <c r="C394" s="1458"/>
      <c r="D394" s="1458"/>
      <c r="E394" s="1458"/>
      <c r="F394" s="1461"/>
    </row>
    <row r="395" spans="1:6" ht="12">
      <c r="A395" s="1457"/>
      <c r="B395" s="1458"/>
      <c r="C395" s="1458"/>
      <c r="D395" s="1458"/>
      <c r="E395" s="1458"/>
      <c r="F395" s="1462"/>
    </row>
    <row r="396" spans="1:6" ht="13.5">
      <c r="A396" s="1459">
        <v>3346</v>
      </c>
      <c r="B396" s="1459"/>
      <c r="C396" s="1454" t="s">
        <v>1197</v>
      </c>
      <c r="D396" s="1455"/>
      <c r="E396" s="1456"/>
      <c r="F396" s="929">
        <f>SUM('3c.m.'!E552)</f>
        <v>4533</v>
      </c>
    </row>
    <row r="397" spans="1:6" ht="13.5">
      <c r="A397" s="1459">
        <v>2875</v>
      </c>
      <c r="B397" s="1459"/>
      <c r="C397" s="1454" t="s">
        <v>232</v>
      </c>
      <c r="D397" s="1455"/>
      <c r="E397" s="1456"/>
      <c r="F397" s="929">
        <v>158252</v>
      </c>
    </row>
    <row r="398" spans="1:6" ht="12">
      <c r="A398" s="1457" t="s">
        <v>1004</v>
      </c>
      <c r="B398" s="1458" t="s">
        <v>712</v>
      </c>
      <c r="C398" s="1458"/>
      <c r="D398" s="1458"/>
      <c r="E398" s="1458"/>
      <c r="F398" s="1460">
        <f>SUM(F401)</f>
        <v>9448</v>
      </c>
    </row>
    <row r="399" spans="1:6" ht="12">
      <c r="A399" s="1457"/>
      <c r="B399" s="1458"/>
      <c r="C399" s="1458"/>
      <c r="D399" s="1458"/>
      <c r="E399" s="1458"/>
      <c r="F399" s="1461"/>
    </row>
    <row r="400" spans="1:6" ht="12">
      <c r="A400" s="1457"/>
      <c r="B400" s="1458"/>
      <c r="C400" s="1458"/>
      <c r="D400" s="1458"/>
      <c r="E400" s="1458"/>
      <c r="F400" s="1462"/>
    </row>
    <row r="401" spans="1:6" ht="13.5">
      <c r="A401" s="1459">
        <v>3340</v>
      </c>
      <c r="B401" s="1459"/>
      <c r="C401" s="1454" t="s">
        <v>712</v>
      </c>
      <c r="D401" s="1455"/>
      <c r="E401" s="1456"/>
      <c r="F401" s="929">
        <f>SUM('3c.m.'!E503)</f>
        <v>9448</v>
      </c>
    </row>
    <row r="402" spans="1:6" ht="12">
      <c r="A402" s="1457" t="s">
        <v>777</v>
      </c>
      <c r="B402" s="1458" t="s">
        <v>778</v>
      </c>
      <c r="C402" s="1458"/>
      <c r="D402" s="1458"/>
      <c r="E402" s="1458"/>
      <c r="F402" s="1460">
        <f>SUM(F405:F420)</f>
        <v>186364</v>
      </c>
    </row>
    <row r="403" spans="1:6" ht="12">
      <c r="A403" s="1457"/>
      <c r="B403" s="1458"/>
      <c r="C403" s="1458"/>
      <c r="D403" s="1458"/>
      <c r="E403" s="1458"/>
      <c r="F403" s="1461"/>
    </row>
    <row r="404" spans="1:6" ht="12">
      <c r="A404" s="1457"/>
      <c r="B404" s="1458"/>
      <c r="C404" s="1458"/>
      <c r="D404" s="1458"/>
      <c r="E404" s="1458"/>
      <c r="F404" s="1462"/>
    </row>
    <row r="405" spans="1:6" ht="13.5">
      <c r="A405" s="1459">
        <v>3081</v>
      </c>
      <c r="B405" s="1459"/>
      <c r="C405" s="1454" t="s">
        <v>22</v>
      </c>
      <c r="D405" s="1455"/>
      <c r="E405" s="1456"/>
      <c r="F405" s="929">
        <f>SUM('3c.m.'!E43)</f>
        <v>25751</v>
      </c>
    </row>
    <row r="406" spans="1:6" ht="13.5">
      <c r="A406" s="1459">
        <v>3144</v>
      </c>
      <c r="B406" s="1459"/>
      <c r="C406" s="1454" t="s">
        <v>12</v>
      </c>
      <c r="D406" s="1455"/>
      <c r="E406" s="1456"/>
      <c r="F406" s="929">
        <f>SUM('3c.m.'!E152)</f>
        <v>2000</v>
      </c>
    </row>
    <row r="407" spans="1:6" ht="13.5">
      <c r="A407" s="1459">
        <v>3306</v>
      </c>
      <c r="B407" s="1459"/>
      <c r="C407" s="1454" t="s">
        <v>99</v>
      </c>
      <c r="D407" s="1455"/>
      <c r="E407" s="1456"/>
      <c r="F407" s="929">
        <f>SUM('3c.m.'!E370)</f>
        <v>5000</v>
      </c>
    </row>
    <row r="408" spans="1:6" ht="13.5">
      <c r="A408" s="1459">
        <v>3312</v>
      </c>
      <c r="B408" s="1459"/>
      <c r="C408" s="1454" t="s">
        <v>1161</v>
      </c>
      <c r="D408" s="1455"/>
      <c r="E408" s="1456"/>
      <c r="F408" s="929">
        <f>SUM('3c.m.'!E420)</f>
        <v>28158</v>
      </c>
    </row>
    <row r="409" spans="1:6" ht="13.5">
      <c r="A409" s="1459">
        <v>3313</v>
      </c>
      <c r="B409" s="1459"/>
      <c r="C409" s="1454" t="s">
        <v>921</v>
      </c>
      <c r="D409" s="1455"/>
      <c r="E409" s="1456"/>
      <c r="F409" s="929">
        <f>SUM('3c.m.'!E428)</f>
        <v>7000</v>
      </c>
    </row>
    <row r="410" spans="1:6" ht="13.5">
      <c r="A410" s="1459">
        <v>3315</v>
      </c>
      <c r="B410" s="1459"/>
      <c r="C410" s="1454" t="s">
        <v>935</v>
      </c>
      <c r="D410" s="1455"/>
      <c r="E410" s="1456"/>
      <c r="F410" s="929">
        <f>SUM('3c.m.'!E436)</f>
        <v>7000</v>
      </c>
    </row>
    <row r="411" spans="1:6" ht="13.5">
      <c r="A411" s="1459">
        <v>3316</v>
      </c>
      <c r="B411" s="1459"/>
      <c r="C411" s="1454" t="s">
        <v>923</v>
      </c>
      <c r="D411" s="1455"/>
      <c r="E411" s="1456"/>
      <c r="F411" s="929">
        <f>SUM('3c.m.'!E444)</f>
        <v>2000</v>
      </c>
    </row>
    <row r="412" spans="1:6" ht="13.5">
      <c r="A412" s="1459">
        <v>3317</v>
      </c>
      <c r="B412" s="1459"/>
      <c r="C412" s="1454" t="s">
        <v>936</v>
      </c>
      <c r="D412" s="1455"/>
      <c r="E412" s="1456"/>
      <c r="F412" s="929">
        <f>SUM('3c.m.'!E452)</f>
        <v>50000</v>
      </c>
    </row>
    <row r="413" spans="1:6" ht="13.5">
      <c r="A413" s="1459">
        <v>3322</v>
      </c>
      <c r="B413" s="1459"/>
      <c r="C413" s="1454" t="s">
        <v>16</v>
      </c>
      <c r="D413" s="1455"/>
      <c r="E413" s="1456"/>
      <c r="F413" s="929">
        <f>SUM('3c.m.'!E487)</f>
        <v>9500</v>
      </c>
    </row>
    <row r="414" spans="1:6" ht="13.5">
      <c r="A414" s="1477">
        <v>3323</v>
      </c>
      <c r="B414" s="1478"/>
      <c r="C414" s="1454" t="s">
        <v>301</v>
      </c>
      <c r="D414" s="1455"/>
      <c r="E414" s="1456"/>
      <c r="F414" s="929">
        <f>SUM('3c.m.'!E495)</f>
        <v>9000</v>
      </c>
    </row>
    <row r="415" spans="1:6" ht="13.5">
      <c r="A415" s="1459">
        <v>3350</v>
      </c>
      <c r="B415" s="1459"/>
      <c r="C415" s="1454" t="s">
        <v>213</v>
      </c>
      <c r="D415" s="1455"/>
      <c r="E415" s="1456"/>
      <c r="F415" s="929">
        <f>SUM('3c.m.'!E584)</f>
        <v>1427</v>
      </c>
    </row>
    <row r="416" spans="1:6" ht="13.5">
      <c r="A416" s="1459">
        <v>3351</v>
      </c>
      <c r="B416" s="1459"/>
      <c r="C416" s="1454" t="s">
        <v>1065</v>
      </c>
      <c r="D416" s="1455"/>
      <c r="E416" s="1456"/>
      <c r="F416" s="929">
        <f>SUM('3c.m.'!E592)</f>
        <v>19466</v>
      </c>
    </row>
    <row r="417" spans="1:6" ht="13.5">
      <c r="A417" s="1459">
        <v>3352</v>
      </c>
      <c r="B417" s="1459"/>
      <c r="C417" s="1454" t="s">
        <v>1162</v>
      </c>
      <c r="D417" s="1455"/>
      <c r="E417" s="1456"/>
      <c r="F417" s="929">
        <f>SUM('3c.m.'!E601)</f>
        <v>8329</v>
      </c>
    </row>
    <row r="418" spans="1:6" ht="13.5">
      <c r="A418" s="1459">
        <v>3354</v>
      </c>
      <c r="B418" s="1459"/>
      <c r="C418" s="1454" t="s">
        <v>1087</v>
      </c>
      <c r="D418" s="1455"/>
      <c r="E418" s="1456"/>
      <c r="F418" s="929">
        <f>SUM('3c.m.'!E609)</f>
        <v>9733</v>
      </c>
    </row>
    <row r="419" spans="1:6" ht="13.5">
      <c r="A419" s="1459">
        <v>3358</v>
      </c>
      <c r="B419" s="1459"/>
      <c r="C419" s="1454" t="s">
        <v>754</v>
      </c>
      <c r="D419" s="1455"/>
      <c r="E419" s="1456"/>
      <c r="F419" s="929">
        <f>SUM('3c.m.'!E641)</f>
        <v>0</v>
      </c>
    </row>
    <row r="420" spans="1:6" ht="13.5">
      <c r="A420" s="1459">
        <v>3943</v>
      </c>
      <c r="B420" s="1459"/>
      <c r="C420" s="1454" t="s">
        <v>862</v>
      </c>
      <c r="D420" s="1455"/>
      <c r="E420" s="1456"/>
      <c r="F420" s="929">
        <f>SUM('3d.m.'!E29)</f>
        <v>2000</v>
      </c>
    </row>
    <row r="421" spans="1:6" ht="12" customHeight="1">
      <c r="A421" s="1474" t="s">
        <v>779</v>
      </c>
      <c r="B421" s="1465" t="s">
        <v>780</v>
      </c>
      <c r="C421" s="1466"/>
      <c r="D421" s="1466"/>
      <c r="E421" s="1467"/>
      <c r="F421" s="1460">
        <f>SUM(F424)</f>
        <v>13110</v>
      </c>
    </row>
    <row r="422" spans="1:6" ht="12" customHeight="1">
      <c r="A422" s="1475"/>
      <c r="B422" s="1468"/>
      <c r="C422" s="1469"/>
      <c r="D422" s="1469"/>
      <c r="E422" s="1470"/>
      <c r="F422" s="1461"/>
    </row>
    <row r="423" spans="1:6" ht="12" customHeight="1">
      <c r="A423" s="1476"/>
      <c r="B423" s="1471"/>
      <c r="C423" s="1472"/>
      <c r="D423" s="1472"/>
      <c r="E423" s="1473"/>
      <c r="F423" s="1462"/>
    </row>
    <row r="424" spans="1:6" ht="13.5">
      <c r="A424" s="1459">
        <v>3202</v>
      </c>
      <c r="B424" s="1459"/>
      <c r="C424" s="1454" t="s">
        <v>203</v>
      </c>
      <c r="D424" s="1455"/>
      <c r="E424" s="1456"/>
      <c r="F424" s="929">
        <f>SUM('3c.m.'!E193)</f>
        <v>13110</v>
      </c>
    </row>
    <row r="425" spans="1:6" ht="12">
      <c r="A425" s="1474" t="s">
        <v>870</v>
      </c>
      <c r="B425" s="1465" t="s">
        <v>871</v>
      </c>
      <c r="C425" s="1466"/>
      <c r="D425" s="1466"/>
      <c r="E425" s="1467"/>
      <c r="F425" s="1460">
        <f>SUM(F428:F430)</f>
        <v>443362</v>
      </c>
    </row>
    <row r="426" spans="1:6" ht="12">
      <c r="A426" s="1475"/>
      <c r="B426" s="1468"/>
      <c r="C426" s="1469"/>
      <c r="D426" s="1469"/>
      <c r="E426" s="1470"/>
      <c r="F426" s="1461"/>
    </row>
    <row r="427" spans="1:6" ht="12">
      <c r="A427" s="1476"/>
      <c r="B427" s="1471"/>
      <c r="C427" s="1472"/>
      <c r="D427" s="1472"/>
      <c r="E427" s="1473"/>
      <c r="F427" s="1462"/>
    </row>
    <row r="428" spans="1:6" ht="13.5">
      <c r="A428" s="1459">
        <v>6110</v>
      </c>
      <c r="B428" s="1459"/>
      <c r="C428" s="1454" t="s">
        <v>872</v>
      </c>
      <c r="D428" s="1455"/>
      <c r="E428" s="1456"/>
      <c r="F428" s="929">
        <f>SUM('6.mell. '!E12)</f>
        <v>440662</v>
      </c>
    </row>
    <row r="429" spans="1:6" ht="13.5">
      <c r="A429" s="1459">
        <v>6121</v>
      </c>
      <c r="B429" s="1459"/>
      <c r="C429" s="1454" t="s">
        <v>655</v>
      </c>
      <c r="D429" s="1455"/>
      <c r="E429" s="1456"/>
      <c r="F429" s="929">
        <f>SUM('6.mell. '!D15)</f>
        <v>0</v>
      </c>
    </row>
    <row r="430" spans="1:6" ht="13.5">
      <c r="A430" s="1459">
        <v>6124</v>
      </c>
      <c r="B430" s="1459"/>
      <c r="C430" s="1454" t="s">
        <v>873</v>
      </c>
      <c r="D430" s="1455"/>
      <c r="E430" s="1456"/>
      <c r="F430" s="929">
        <f>SUM('6.mell. '!E18)</f>
        <v>2700</v>
      </c>
    </row>
    <row r="431" spans="1:6" ht="12.75" customHeight="1">
      <c r="A431" s="1484" t="s">
        <v>31</v>
      </c>
      <c r="B431" s="1485"/>
      <c r="C431" s="1485"/>
      <c r="D431" s="1485"/>
      <c r="E431" s="1486"/>
      <c r="F431" s="1490">
        <f>SUM(F425+F421+F402+F398+F393+F380+F376+F368+F363+F358+F350+F342+F338+F330+F324+F320+F315+F311+F306+F293+F272+F268++F264+F260+F256+F250+F243+F238+F223+F219+F214+F210+F206+F179+F168+F163+F159+F149+F145+F141+F118+F113+F109+F105+F97+F93+F89+F85+F81+F74+F70+F21+F5++F297+F289+F285+F281+F277+F174+F154+F101+F202+F198+F194+F190+F66+F389+F385+F354+F346+F334+F302)</f>
        <v>18512650</v>
      </c>
    </row>
    <row r="432" spans="1:6" ht="12.75" customHeight="1">
      <c r="A432" s="1487"/>
      <c r="B432" s="1488"/>
      <c r="C432" s="1488"/>
      <c r="D432" s="1488"/>
      <c r="E432" s="1489"/>
      <c r="F432" s="1491"/>
    </row>
  </sheetData>
  <sheetProtection/>
  <mergeCells count="623">
    <mergeCell ref="A57:B57"/>
    <mergeCell ref="A58:B58"/>
    <mergeCell ref="A53:B53"/>
    <mergeCell ref="A54:B54"/>
    <mergeCell ref="A55:B55"/>
    <mergeCell ref="A66:A68"/>
    <mergeCell ref="A61:B61"/>
    <mergeCell ref="A59:B59"/>
    <mergeCell ref="A60:B60"/>
    <mergeCell ref="A56:B56"/>
    <mergeCell ref="A85:A87"/>
    <mergeCell ref="B70:E72"/>
    <mergeCell ref="A62:B62"/>
    <mergeCell ref="C62:E62"/>
    <mergeCell ref="A63:B63"/>
    <mergeCell ref="C63:E63"/>
    <mergeCell ref="B66:E68"/>
    <mergeCell ref="C78:E78"/>
    <mergeCell ref="A81:A83"/>
    <mergeCell ref="C46:E46"/>
    <mergeCell ref="A128:B128"/>
    <mergeCell ref="B210:E212"/>
    <mergeCell ref="C128:E128"/>
    <mergeCell ref="C88:E88"/>
    <mergeCell ref="A79:B79"/>
    <mergeCell ref="A84:B84"/>
    <mergeCell ref="C130:E130"/>
    <mergeCell ref="C131:E131"/>
    <mergeCell ref="A134:B134"/>
    <mergeCell ref="C47:E47"/>
    <mergeCell ref="A50:B50"/>
    <mergeCell ref="C50:E50"/>
    <mergeCell ref="A51:B51"/>
    <mergeCell ref="A52:B52"/>
    <mergeCell ref="C48:E48"/>
    <mergeCell ref="F311:F313"/>
    <mergeCell ref="A247:B247"/>
    <mergeCell ref="C247:E247"/>
    <mergeCell ref="A232:B232"/>
    <mergeCell ref="A96:B96"/>
    <mergeCell ref="C96:E96"/>
    <mergeCell ref="C136:E136"/>
    <mergeCell ref="C232:E232"/>
    <mergeCell ref="A233:B233"/>
    <mergeCell ref="A231:B231"/>
    <mergeCell ref="C341:E341"/>
    <mergeCell ref="A338:A340"/>
    <mergeCell ref="B315:E317"/>
    <mergeCell ref="C329:E329"/>
    <mergeCell ref="B330:E332"/>
    <mergeCell ref="F315:F317"/>
    <mergeCell ref="A318:B318"/>
    <mergeCell ref="C333:E333"/>
    <mergeCell ref="F338:F340"/>
    <mergeCell ref="F324:F326"/>
    <mergeCell ref="F431:F432"/>
    <mergeCell ref="C43:E43"/>
    <mergeCell ref="A65:B65"/>
    <mergeCell ref="C65:E65"/>
    <mergeCell ref="A410:B410"/>
    <mergeCell ref="C410:E410"/>
    <mergeCell ref="A411:B411"/>
    <mergeCell ref="C411:E411"/>
    <mergeCell ref="F302:F304"/>
    <mergeCell ref="A305:B305"/>
    <mergeCell ref="A431:E432"/>
    <mergeCell ref="A346:A348"/>
    <mergeCell ref="B346:E348"/>
    <mergeCell ref="A357:B357"/>
    <mergeCell ref="C357:E357"/>
    <mergeCell ref="A319:B319"/>
    <mergeCell ref="C319:E319"/>
    <mergeCell ref="A430:B430"/>
    <mergeCell ref="C430:E430"/>
    <mergeCell ref="B338:E340"/>
    <mergeCell ref="C31:E31"/>
    <mergeCell ref="A32:B32"/>
    <mergeCell ref="C32:E32"/>
    <mergeCell ref="A15:B15"/>
    <mergeCell ref="C15:E15"/>
    <mergeCell ref="C16:E16"/>
    <mergeCell ref="A18:B18"/>
    <mergeCell ref="C18:E18"/>
    <mergeCell ref="A19:B19"/>
    <mergeCell ref="A20:B20"/>
    <mergeCell ref="A1:F1"/>
    <mergeCell ref="A2:F2"/>
    <mergeCell ref="A13:B13"/>
    <mergeCell ref="C13:E13"/>
    <mergeCell ref="A8:B8"/>
    <mergeCell ref="A9:B9"/>
    <mergeCell ref="A10:B10"/>
    <mergeCell ref="A11:B11"/>
    <mergeCell ref="C8:E8"/>
    <mergeCell ref="F5:F7"/>
    <mergeCell ref="A39:B39"/>
    <mergeCell ref="C39:E39"/>
    <mergeCell ref="A17:B17"/>
    <mergeCell ref="A25:B25"/>
    <mergeCell ref="A26:B26"/>
    <mergeCell ref="A27:B27"/>
    <mergeCell ref="A34:B34"/>
    <mergeCell ref="C34:E34"/>
    <mergeCell ref="C17:E17"/>
    <mergeCell ref="A36:B36"/>
    <mergeCell ref="C36:E36"/>
    <mergeCell ref="A37:B37"/>
    <mergeCell ref="C37:E37"/>
    <mergeCell ref="A14:B14"/>
    <mergeCell ref="A35:B35"/>
    <mergeCell ref="C35:E35"/>
    <mergeCell ref="A21:A23"/>
    <mergeCell ref="A31:B31"/>
    <mergeCell ref="C29:E29"/>
    <mergeCell ref="C30:E30"/>
    <mergeCell ref="A40:B40"/>
    <mergeCell ref="C40:E40"/>
    <mergeCell ref="A41:B41"/>
    <mergeCell ref="A43:B43"/>
    <mergeCell ref="C42:E42"/>
    <mergeCell ref="A42:B42"/>
    <mergeCell ref="A44:B44"/>
    <mergeCell ref="C44:E44"/>
    <mergeCell ref="A64:B64"/>
    <mergeCell ref="A48:B48"/>
    <mergeCell ref="A45:B45"/>
    <mergeCell ref="C45:E45"/>
    <mergeCell ref="C61:E61"/>
    <mergeCell ref="A49:B49"/>
    <mergeCell ref="C49:E49"/>
    <mergeCell ref="A47:B47"/>
    <mergeCell ref="A38:B38"/>
    <mergeCell ref="C38:E38"/>
    <mergeCell ref="A46:B46"/>
    <mergeCell ref="C41:E41"/>
    <mergeCell ref="F70:F72"/>
    <mergeCell ref="A73:B73"/>
    <mergeCell ref="C73:E73"/>
    <mergeCell ref="F66:F68"/>
    <mergeCell ref="A69:B69"/>
    <mergeCell ref="C69:E69"/>
    <mergeCell ref="C418:E418"/>
    <mergeCell ref="F85:F87"/>
    <mergeCell ref="B85:E87"/>
    <mergeCell ref="A70:A72"/>
    <mergeCell ref="A80:B80"/>
    <mergeCell ref="C80:E80"/>
    <mergeCell ref="A418:B418"/>
    <mergeCell ref="A183:B183"/>
    <mergeCell ref="A140:B140"/>
    <mergeCell ref="C157:E157"/>
    <mergeCell ref="A429:B429"/>
    <mergeCell ref="C429:E429"/>
    <mergeCell ref="A236:B236"/>
    <mergeCell ref="C236:E236"/>
    <mergeCell ref="A271:B271"/>
    <mergeCell ref="C337:E337"/>
    <mergeCell ref="B324:E326"/>
    <mergeCell ref="C327:E327"/>
    <mergeCell ref="A249:B249"/>
    <mergeCell ref="C249:E249"/>
    <mergeCell ref="A144:B144"/>
    <mergeCell ref="C152:E152"/>
    <mergeCell ref="A136:B136"/>
    <mergeCell ref="A137:B137"/>
    <mergeCell ref="C137:E137"/>
    <mergeCell ref="C134:E134"/>
    <mergeCell ref="A145:A147"/>
    <mergeCell ref="B145:E147"/>
    <mergeCell ref="A141:A143"/>
    <mergeCell ref="B141:E143"/>
    <mergeCell ref="F425:F427"/>
    <mergeCell ref="A428:B428"/>
    <mergeCell ref="C428:E428"/>
    <mergeCell ref="A420:B420"/>
    <mergeCell ref="C420:E420"/>
    <mergeCell ref="F421:F423"/>
    <mergeCell ref="A424:B424"/>
    <mergeCell ref="C424:E424"/>
    <mergeCell ref="A425:A427"/>
    <mergeCell ref="B425:E427"/>
    <mergeCell ref="A113:A115"/>
    <mergeCell ref="A104:B104"/>
    <mergeCell ref="A109:A111"/>
    <mergeCell ref="A124:B124"/>
    <mergeCell ref="A133:B133"/>
    <mergeCell ref="C133:E133"/>
    <mergeCell ref="C132:E132"/>
    <mergeCell ref="A130:B130"/>
    <mergeCell ref="C129:E129"/>
    <mergeCell ref="A132:B132"/>
    <mergeCell ref="A227:B227"/>
    <mergeCell ref="C227:E227"/>
    <mergeCell ref="A228:B228"/>
    <mergeCell ref="C228:E228"/>
    <mergeCell ref="A229:B229"/>
    <mergeCell ref="C231:E231"/>
    <mergeCell ref="C229:E229"/>
    <mergeCell ref="A230:B230"/>
    <mergeCell ref="C230:E230"/>
    <mergeCell ref="C241:E241"/>
    <mergeCell ref="A235:B235"/>
    <mergeCell ref="B238:E240"/>
    <mergeCell ref="A237:B237"/>
    <mergeCell ref="C235:E235"/>
    <mergeCell ref="A234:B234"/>
    <mergeCell ref="B302:E304"/>
    <mergeCell ref="C271:E271"/>
    <mergeCell ref="B260:E262"/>
    <mergeCell ref="A267:B267"/>
    <mergeCell ref="C267:E267"/>
    <mergeCell ref="F238:F240"/>
    <mergeCell ref="A238:A240"/>
    <mergeCell ref="A260:A262"/>
    <mergeCell ref="C246:E246"/>
    <mergeCell ref="A241:B241"/>
    <mergeCell ref="C309:E309"/>
    <mergeCell ref="A310:B310"/>
    <mergeCell ref="C310:E310"/>
    <mergeCell ref="A311:A313"/>
    <mergeCell ref="B311:E313"/>
    <mergeCell ref="A289:A291"/>
    <mergeCell ref="C305:E305"/>
    <mergeCell ref="A301:B301"/>
    <mergeCell ref="C301:E301"/>
    <mergeCell ref="A302:A304"/>
    <mergeCell ref="F210:F212"/>
    <mergeCell ref="C189:E189"/>
    <mergeCell ref="A253:B253"/>
    <mergeCell ref="C233:E233"/>
    <mergeCell ref="A314:B314"/>
    <mergeCell ref="C314:E314"/>
    <mergeCell ref="B289:E291"/>
    <mergeCell ref="A285:A287"/>
    <mergeCell ref="A288:B288"/>
    <mergeCell ref="C288:E288"/>
    <mergeCell ref="F81:F83"/>
    <mergeCell ref="C84:E84"/>
    <mergeCell ref="C186:E186"/>
    <mergeCell ref="A187:B187"/>
    <mergeCell ref="C187:E187"/>
    <mergeCell ref="A139:B139"/>
    <mergeCell ref="C139:E139"/>
    <mergeCell ref="A129:B129"/>
    <mergeCell ref="F93:F95"/>
    <mergeCell ref="B93:E95"/>
    <mergeCell ref="A153:B153"/>
    <mergeCell ref="C153:E153"/>
    <mergeCell ref="B81:E83"/>
    <mergeCell ref="A148:B148"/>
    <mergeCell ref="C148:E148"/>
    <mergeCell ref="C140:E140"/>
    <mergeCell ref="C135:E135"/>
    <mergeCell ref="A131:B131"/>
    <mergeCell ref="A152:B152"/>
    <mergeCell ref="A92:B92"/>
    <mergeCell ref="A182:B182"/>
    <mergeCell ref="A179:A181"/>
    <mergeCell ref="A157:B157"/>
    <mergeCell ref="A168:A170"/>
    <mergeCell ref="B168:E170"/>
    <mergeCell ref="A172:B172"/>
    <mergeCell ref="C172:E172"/>
    <mergeCell ref="B174:E176"/>
    <mergeCell ref="C166:E166"/>
    <mergeCell ref="A154:A156"/>
    <mergeCell ref="B154:E156"/>
    <mergeCell ref="A167:B167"/>
    <mergeCell ref="C237:E237"/>
    <mergeCell ref="C234:E234"/>
    <mergeCell ref="A213:B213"/>
    <mergeCell ref="C213:E213"/>
    <mergeCell ref="B219:E221"/>
    <mergeCell ref="C222:E222"/>
    <mergeCell ref="A226:B226"/>
    <mergeCell ref="F206:F208"/>
    <mergeCell ref="F194:F196"/>
    <mergeCell ref="B194:E196"/>
    <mergeCell ref="F202:F204"/>
    <mergeCell ref="A194:A196"/>
    <mergeCell ref="A201:B201"/>
    <mergeCell ref="A206:A208"/>
    <mergeCell ref="B198:E200"/>
    <mergeCell ref="A198:A200"/>
    <mergeCell ref="F198:F200"/>
    <mergeCell ref="F168:F170"/>
    <mergeCell ref="A173:B173"/>
    <mergeCell ref="C185:E185"/>
    <mergeCell ref="A186:B186"/>
    <mergeCell ref="A197:B197"/>
    <mergeCell ref="F190:F192"/>
    <mergeCell ref="C184:E184"/>
    <mergeCell ref="A184:B184"/>
    <mergeCell ref="A189:B189"/>
    <mergeCell ref="C197:E197"/>
    <mergeCell ref="C218:E218"/>
    <mergeCell ref="F214:F216"/>
    <mergeCell ref="A217:B217"/>
    <mergeCell ref="C217:E217"/>
    <mergeCell ref="A218:B218"/>
    <mergeCell ref="F223:F225"/>
    <mergeCell ref="A223:A225"/>
    <mergeCell ref="A219:A221"/>
    <mergeCell ref="B214:E216"/>
    <mergeCell ref="C259:E259"/>
    <mergeCell ref="A256:A258"/>
    <mergeCell ref="B256:E258"/>
    <mergeCell ref="A254:B254"/>
    <mergeCell ref="C254:E254"/>
    <mergeCell ref="A243:A245"/>
    <mergeCell ref="B243:E245"/>
    <mergeCell ref="A210:A212"/>
    <mergeCell ref="C201:E201"/>
    <mergeCell ref="B190:E192"/>
    <mergeCell ref="B206:E208"/>
    <mergeCell ref="A209:B209"/>
    <mergeCell ref="A417:B417"/>
    <mergeCell ref="C209:E209"/>
    <mergeCell ref="C396:E396"/>
    <mergeCell ref="C408:E408"/>
    <mergeCell ref="A409:B409"/>
    <mergeCell ref="F159:F161"/>
    <mergeCell ref="A162:B162"/>
    <mergeCell ref="C162:E162"/>
    <mergeCell ref="A163:A165"/>
    <mergeCell ref="B163:E165"/>
    <mergeCell ref="F163:F165"/>
    <mergeCell ref="A159:A161"/>
    <mergeCell ref="B159:E161"/>
    <mergeCell ref="A419:B419"/>
    <mergeCell ref="C419:E419"/>
    <mergeCell ref="A379:B379"/>
    <mergeCell ref="C384:E384"/>
    <mergeCell ref="A368:A370"/>
    <mergeCell ref="B368:E370"/>
    <mergeCell ref="A375:B375"/>
    <mergeCell ref="A416:B416"/>
    <mergeCell ref="C416:E416"/>
    <mergeCell ref="A412:B412"/>
    <mergeCell ref="B109:E111"/>
    <mergeCell ref="C417:E417"/>
    <mergeCell ref="A406:B406"/>
    <mergeCell ref="A333:B333"/>
    <mergeCell ref="A393:A395"/>
    <mergeCell ref="B393:E395"/>
    <mergeCell ref="B389:E391"/>
    <mergeCell ref="A385:A387"/>
    <mergeCell ref="B385:E387"/>
    <mergeCell ref="A396:B396"/>
    <mergeCell ref="C117:E117"/>
    <mergeCell ref="C125:E125"/>
    <mergeCell ref="A118:A120"/>
    <mergeCell ref="B118:E120"/>
    <mergeCell ref="C122:E122"/>
    <mergeCell ref="A135:B135"/>
    <mergeCell ref="C353:E353"/>
    <mergeCell ref="C412:E412"/>
    <mergeCell ref="A388:B388"/>
    <mergeCell ref="C375:E375"/>
    <mergeCell ref="A408:B408"/>
    <mergeCell ref="A407:B407"/>
    <mergeCell ref="A398:A400"/>
    <mergeCell ref="B398:E400"/>
    <mergeCell ref="A402:A404"/>
    <mergeCell ref="C409:E409"/>
    <mergeCell ref="A415:B415"/>
    <mergeCell ref="C415:E415"/>
    <mergeCell ref="A413:B413"/>
    <mergeCell ref="C413:E413"/>
    <mergeCell ref="A414:B414"/>
    <mergeCell ref="C414:E414"/>
    <mergeCell ref="C407:E407"/>
    <mergeCell ref="F402:F404"/>
    <mergeCell ref="A405:B405"/>
    <mergeCell ref="C405:E405"/>
    <mergeCell ref="A373:B373"/>
    <mergeCell ref="C373:E373"/>
    <mergeCell ref="F376:F378"/>
    <mergeCell ref="C397:E397"/>
    <mergeCell ref="F385:F387"/>
    <mergeCell ref="C388:E388"/>
    <mergeCell ref="C367:E367"/>
    <mergeCell ref="F330:F332"/>
    <mergeCell ref="F334:F336"/>
    <mergeCell ref="F368:F370"/>
    <mergeCell ref="A371:B371"/>
    <mergeCell ref="F354:F356"/>
    <mergeCell ref="A350:A352"/>
    <mergeCell ref="B350:E352"/>
    <mergeCell ref="F350:F352"/>
    <mergeCell ref="F346:F348"/>
    <mergeCell ref="F342:F344"/>
    <mergeCell ref="B402:E404"/>
    <mergeCell ref="F320:F322"/>
    <mergeCell ref="A323:B323"/>
    <mergeCell ref="C323:E323"/>
    <mergeCell ref="A372:B372"/>
    <mergeCell ref="C372:E372"/>
    <mergeCell ref="A362:B362"/>
    <mergeCell ref="A384:B384"/>
    <mergeCell ref="A367:B367"/>
    <mergeCell ref="A374:B374"/>
    <mergeCell ref="A376:A378"/>
    <mergeCell ref="B376:E378"/>
    <mergeCell ref="A358:A360"/>
    <mergeCell ref="B358:E360"/>
    <mergeCell ref="A361:B361"/>
    <mergeCell ref="C361:E361"/>
    <mergeCell ref="C362:E362"/>
    <mergeCell ref="B363:E365"/>
    <mergeCell ref="A363:A365"/>
    <mergeCell ref="F358:F360"/>
    <mergeCell ref="A320:A322"/>
    <mergeCell ref="A12:B12"/>
    <mergeCell ref="C12:E12"/>
    <mergeCell ref="A149:A151"/>
    <mergeCell ref="B149:E151"/>
    <mergeCell ref="A33:B33"/>
    <mergeCell ref="C33:E33"/>
    <mergeCell ref="A126:B126"/>
    <mergeCell ref="A127:B127"/>
    <mergeCell ref="A315:A317"/>
    <mergeCell ref="A324:A326"/>
    <mergeCell ref="C328:E328"/>
    <mergeCell ref="A327:B327"/>
    <mergeCell ref="B320:E322"/>
    <mergeCell ref="A193:B193"/>
    <mergeCell ref="A205:B205"/>
    <mergeCell ref="A214:A216"/>
    <mergeCell ref="B277:E279"/>
    <mergeCell ref="A309:B309"/>
    <mergeCell ref="C112:E112"/>
    <mergeCell ref="C104:E104"/>
    <mergeCell ref="B21:E23"/>
    <mergeCell ref="C25:E25"/>
    <mergeCell ref="C26:E26"/>
    <mergeCell ref="A29:B29"/>
    <mergeCell ref="A30:B30"/>
    <mergeCell ref="A101:A103"/>
    <mergeCell ref="B97:E99"/>
    <mergeCell ref="C92:E92"/>
    <mergeCell ref="F21:F23"/>
    <mergeCell ref="A24:B24"/>
    <mergeCell ref="B5:E7"/>
    <mergeCell ref="A5:A7"/>
    <mergeCell ref="C9:E9"/>
    <mergeCell ref="C20:E20"/>
    <mergeCell ref="C10:E10"/>
    <mergeCell ref="C24:E24"/>
    <mergeCell ref="C11:E11"/>
    <mergeCell ref="C19:E19"/>
    <mergeCell ref="B113:E115"/>
    <mergeCell ref="A116:B116"/>
    <mergeCell ref="C116:E116"/>
    <mergeCell ref="A117:B117"/>
    <mergeCell ref="C14:E14"/>
    <mergeCell ref="C27:E27"/>
    <mergeCell ref="A28:B28"/>
    <mergeCell ref="C28:E28"/>
    <mergeCell ref="A16:B16"/>
    <mergeCell ref="A97:A99"/>
    <mergeCell ref="F141:F143"/>
    <mergeCell ref="C144:E144"/>
    <mergeCell ref="F145:F147"/>
    <mergeCell ref="F118:F120"/>
    <mergeCell ref="A125:B125"/>
    <mergeCell ref="A123:B123"/>
    <mergeCell ref="C123:E123"/>
    <mergeCell ref="C126:E126"/>
    <mergeCell ref="C127:E127"/>
    <mergeCell ref="A138:B138"/>
    <mergeCell ref="F272:F274"/>
    <mergeCell ref="F154:F156"/>
    <mergeCell ref="C205:E205"/>
    <mergeCell ref="A174:A176"/>
    <mergeCell ref="C173:E173"/>
    <mergeCell ref="C171:E171"/>
    <mergeCell ref="C182:E182"/>
    <mergeCell ref="A185:B185"/>
    <mergeCell ref="A166:B166"/>
    <mergeCell ref="A171:B171"/>
    <mergeCell ref="F363:F365"/>
    <mergeCell ref="A330:A332"/>
    <mergeCell ref="F277:F279"/>
    <mergeCell ref="A276:B276"/>
    <mergeCell ref="C276:E276"/>
    <mergeCell ref="F219:F221"/>
    <mergeCell ref="A275:B275"/>
    <mergeCell ref="F250:F252"/>
    <mergeCell ref="B223:E225"/>
    <mergeCell ref="C226:E226"/>
    <mergeCell ref="A345:B345"/>
    <mergeCell ref="C345:E345"/>
    <mergeCell ref="A421:A423"/>
    <mergeCell ref="B421:E423"/>
    <mergeCell ref="F293:F295"/>
    <mergeCell ref="A296:B296"/>
    <mergeCell ref="C296:E296"/>
    <mergeCell ref="A306:A308"/>
    <mergeCell ref="B306:E308"/>
    <mergeCell ref="F306:F308"/>
    <mergeCell ref="A329:B329"/>
    <mergeCell ref="C318:E318"/>
    <mergeCell ref="B334:E336"/>
    <mergeCell ref="F393:F395"/>
    <mergeCell ref="A389:A391"/>
    <mergeCell ref="A328:B328"/>
    <mergeCell ref="A337:B337"/>
    <mergeCell ref="A354:A356"/>
    <mergeCell ref="B354:E356"/>
    <mergeCell ref="A334:A336"/>
    <mergeCell ref="A366:B366"/>
    <mergeCell ref="A341:B341"/>
    <mergeCell ref="F398:F400"/>
    <mergeCell ref="A401:B401"/>
    <mergeCell ref="C401:E401"/>
    <mergeCell ref="A397:B397"/>
    <mergeCell ref="A349:B349"/>
    <mergeCell ref="C349:E349"/>
    <mergeCell ref="A342:A344"/>
    <mergeCell ref="B342:E344"/>
    <mergeCell ref="C406:E406"/>
    <mergeCell ref="C379:E379"/>
    <mergeCell ref="A380:A382"/>
    <mergeCell ref="F389:F391"/>
    <mergeCell ref="A392:B392"/>
    <mergeCell ref="C392:E392"/>
    <mergeCell ref="A383:B383"/>
    <mergeCell ref="C383:E383"/>
    <mergeCell ref="F380:F382"/>
    <mergeCell ref="F74:F76"/>
    <mergeCell ref="A77:B77"/>
    <mergeCell ref="A105:A107"/>
    <mergeCell ref="B105:E107"/>
    <mergeCell ref="A74:A76"/>
    <mergeCell ref="B74:E76"/>
    <mergeCell ref="C77:E77"/>
    <mergeCell ref="A78:B78"/>
    <mergeCell ref="B101:E103"/>
    <mergeCell ref="F101:F103"/>
    <mergeCell ref="B281:E283"/>
    <mergeCell ref="A300:B300"/>
    <mergeCell ref="B380:E382"/>
    <mergeCell ref="C374:E374"/>
    <mergeCell ref="C371:E371"/>
    <mergeCell ref="B285:E287"/>
    <mergeCell ref="C366:E366"/>
    <mergeCell ref="A292:B292"/>
    <mergeCell ref="C300:E300"/>
    <mergeCell ref="A353:B353"/>
    <mergeCell ref="F97:F99"/>
    <mergeCell ref="A100:B100"/>
    <mergeCell ref="C100:E100"/>
    <mergeCell ref="A89:A91"/>
    <mergeCell ref="A93:A95"/>
    <mergeCell ref="F89:F91"/>
    <mergeCell ref="B89:E91"/>
    <mergeCell ref="A88:B88"/>
    <mergeCell ref="F105:F107"/>
    <mergeCell ref="A108:B108"/>
    <mergeCell ref="C108:E108"/>
    <mergeCell ref="C124:E124"/>
    <mergeCell ref="A121:B121"/>
    <mergeCell ref="C121:E121"/>
    <mergeCell ref="A122:B122"/>
    <mergeCell ref="F109:F111"/>
    <mergeCell ref="A112:B112"/>
    <mergeCell ref="F297:F299"/>
    <mergeCell ref="B297:E299"/>
    <mergeCell ref="A297:A299"/>
    <mergeCell ref="B293:E295"/>
    <mergeCell ref="A293:A295"/>
    <mergeCell ref="C292:E292"/>
    <mergeCell ref="B272:E274"/>
    <mergeCell ref="F285:F287"/>
    <mergeCell ref="F113:F115"/>
    <mergeCell ref="F289:F291"/>
    <mergeCell ref="C275:E275"/>
    <mergeCell ref="A222:B222"/>
    <mergeCell ref="F149:F151"/>
    <mergeCell ref="F281:F283"/>
    <mergeCell ref="A280:B280"/>
    <mergeCell ref="A281:A283"/>
    <mergeCell ref="C280:E280"/>
    <mergeCell ref="C284:E284"/>
    <mergeCell ref="A284:B284"/>
    <mergeCell ref="F264:F266"/>
    <mergeCell ref="A263:B263"/>
    <mergeCell ref="A277:A279"/>
    <mergeCell ref="F268:F270"/>
    <mergeCell ref="B268:E270"/>
    <mergeCell ref="A268:A270"/>
    <mergeCell ref="A272:A274"/>
    <mergeCell ref="F260:F262"/>
    <mergeCell ref="F174:F176"/>
    <mergeCell ref="A177:B177"/>
    <mergeCell ref="C177:E177"/>
    <mergeCell ref="A202:A204"/>
    <mergeCell ref="B202:E204"/>
    <mergeCell ref="B179:E181"/>
    <mergeCell ref="F179:F181"/>
    <mergeCell ref="C193:E193"/>
    <mergeCell ref="A190:A192"/>
    <mergeCell ref="F256:F258"/>
    <mergeCell ref="C248:E248"/>
    <mergeCell ref="C253:E253"/>
    <mergeCell ref="C242:E242"/>
    <mergeCell ref="F243:F245"/>
    <mergeCell ref="A246:B246"/>
    <mergeCell ref="A242:B242"/>
    <mergeCell ref="A248:B248"/>
    <mergeCell ref="B250:E252"/>
    <mergeCell ref="A250:A252"/>
    <mergeCell ref="C138:E138"/>
    <mergeCell ref="A264:A266"/>
    <mergeCell ref="B264:E266"/>
    <mergeCell ref="A255:B255"/>
    <mergeCell ref="C255:E255"/>
    <mergeCell ref="A259:B259"/>
    <mergeCell ref="C263:E263"/>
    <mergeCell ref="A188:B188"/>
    <mergeCell ref="C188:E188"/>
    <mergeCell ref="C167:E167"/>
  </mergeCells>
  <printOptions/>
  <pageMargins left="0.7086614173228347" right="0.7086614173228347" top="0.7480314960629921" bottom="0.7480314960629921" header="0.31496062992125984" footer="0.31496062992125984"/>
  <pageSetup firstPageNumber="65" useFirstPageNumber="1" horizontalDpi="600" verticalDpi="600" orientation="portrait" paperSize="9" r:id="rId1"/>
  <headerFooter>
    <oddFooter>&amp;C&amp;P.oldal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85">
      <selection activeCell="F21" sqref="F21"/>
    </sheetView>
  </sheetViews>
  <sheetFormatPr defaultColWidth="9.00390625" defaultRowHeight="12.75"/>
  <cols>
    <col min="2" max="2" width="9.00390625" style="0" customWidth="1"/>
    <col min="3" max="3" width="19.00390625" style="0" customWidth="1"/>
    <col min="4" max="4" width="20.50390625" style="0" customWidth="1"/>
    <col min="5" max="5" width="23.00390625" style="0" customWidth="1"/>
    <col min="6" max="6" width="12.875" style="0" customWidth="1"/>
  </cols>
  <sheetData>
    <row r="1" spans="1:6" ht="12">
      <c r="A1" s="1482" t="s">
        <v>927</v>
      </c>
      <c r="B1" s="1482"/>
      <c r="C1" s="1482"/>
      <c r="D1" s="1482"/>
      <c r="E1" s="1482"/>
      <c r="F1" s="1482"/>
    </row>
    <row r="2" spans="1:6" ht="12">
      <c r="A2" s="1482" t="s">
        <v>928</v>
      </c>
      <c r="B2" s="1482"/>
      <c r="C2" s="1482"/>
      <c r="D2" s="1482"/>
      <c r="E2" s="1482"/>
      <c r="F2" s="1482"/>
    </row>
    <row r="5" spans="1:6" ht="12">
      <c r="A5" s="1457" t="s">
        <v>758</v>
      </c>
      <c r="B5" s="1458" t="s">
        <v>759</v>
      </c>
      <c r="C5" s="1458"/>
      <c r="D5" s="1458"/>
      <c r="E5" s="1458"/>
      <c r="F5" s="1460">
        <f>SUM(F8:F34)</f>
        <v>1042781</v>
      </c>
    </row>
    <row r="6" spans="1:6" ht="12">
      <c r="A6" s="1457"/>
      <c r="B6" s="1458"/>
      <c r="C6" s="1458"/>
      <c r="D6" s="1458"/>
      <c r="E6" s="1458"/>
      <c r="F6" s="1461"/>
    </row>
    <row r="7" spans="1:6" ht="12">
      <c r="A7" s="1457"/>
      <c r="B7" s="1458"/>
      <c r="C7" s="1458"/>
      <c r="D7" s="1458"/>
      <c r="E7" s="1458"/>
      <c r="F7" s="1462"/>
    </row>
    <row r="8" spans="1:6" ht="13.5">
      <c r="A8" s="1483">
        <v>1071</v>
      </c>
      <c r="B8" s="1483"/>
      <c r="C8" s="1479" t="s">
        <v>963</v>
      </c>
      <c r="D8" s="1480"/>
      <c r="E8" s="1481"/>
      <c r="F8" s="929">
        <f>SUM('1b.mell '!E29)</f>
        <v>4150</v>
      </c>
    </row>
    <row r="9" spans="1:6" ht="13.5">
      <c r="A9" s="1483">
        <v>1074</v>
      </c>
      <c r="B9" s="1483"/>
      <c r="C9" s="1479" t="s">
        <v>902</v>
      </c>
      <c r="D9" s="1480"/>
      <c r="E9" s="1481"/>
      <c r="F9" s="929">
        <f>SUM('1b.mell '!E31)</f>
        <v>2230</v>
      </c>
    </row>
    <row r="10" spans="1:6" ht="13.5">
      <c r="A10" s="1483">
        <v>1078</v>
      </c>
      <c r="B10" s="1483"/>
      <c r="C10" s="1479" t="s">
        <v>904</v>
      </c>
      <c r="D10" s="1480"/>
      <c r="E10" s="1481"/>
      <c r="F10" s="929">
        <f>SUM('1b.mell '!E35)</f>
        <v>2681</v>
      </c>
    </row>
    <row r="11" spans="1:6" ht="13.5">
      <c r="A11" s="1483">
        <v>1093</v>
      </c>
      <c r="B11" s="1483"/>
      <c r="C11" s="1479" t="s">
        <v>911</v>
      </c>
      <c r="D11" s="1480"/>
      <c r="E11" s="1481"/>
      <c r="F11" s="929">
        <f>SUM('1b.mell '!E44)</f>
        <v>7695</v>
      </c>
    </row>
    <row r="12" spans="1:6" ht="13.5">
      <c r="A12" s="1483">
        <v>1101</v>
      </c>
      <c r="B12" s="1483"/>
      <c r="C12" s="1479" t="s">
        <v>916</v>
      </c>
      <c r="D12" s="1480"/>
      <c r="E12" s="1481"/>
      <c r="F12" s="929">
        <f>SUM('1b.mell '!E51)</f>
        <v>21710</v>
      </c>
    </row>
    <row r="13" spans="1:6" ht="13.5">
      <c r="A13" s="1483">
        <v>1121</v>
      </c>
      <c r="B13" s="1483"/>
      <c r="C13" s="1479" t="s">
        <v>919</v>
      </c>
      <c r="D13" s="1480"/>
      <c r="E13" s="1481"/>
      <c r="F13" s="929">
        <f>SUM('1b.mell '!E57)</f>
        <v>43448</v>
      </c>
    </row>
    <row r="14" spans="1:6" ht="13.5">
      <c r="A14" s="1483">
        <v>1122</v>
      </c>
      <c r="B14" s="1483"/>
      <c r="C14" s="1479" t="s">
        <v>946</v>
      </c>
      <c r="D14" s="1480"/>
      <c r="E14" s="1481"/>
      <c r="F14" s="929">
        <f>SUM('1b.mell '!E58)</f>
        <v>193739</v>
      </c>
    </row>
    <row r="15" spans="1:6" ht="13.5">
      <c r="A15" s="1483">
        <v>1123</v>
      </c>
      <c r="B15" s="1483"/>
      <c r="C15" s="1479" t="s">
        <v>947</v>
      </c>
      <c r="D15" s="1480"/>
      <c r="E15" s="1481"/>
      <c r="F15" s="929">
        <f>SUM('1b.mell '!E59)</f>
        <v>154786</v>
      </c>
    </row>
    <row r="16" spans="1:6" ht="13.5">
      <c r="A16" s="1483">
        <v>1141</v>
      </c>
      <c r="B16" s="1483"/>
      <c r="C16" s="1479" t="s">
        <v>948</v>
      </c>
      <c r="D16" s="1480"/>
      <c r="E16" s="1481"/>
      <c r="F16" s="929">
        <f>SUM('1b.mell '!E62)</f>
        <v>39202</v>
      </c>
    </row>
    <row r="17" spans="1:6" ht="13.5">
      <c r="A17" s="1483">
        <v>1150</v>
      </c>
      <c r="B17" s="1483"/>
      <c r="C17" s="1479" t="s">
        <v>131</v>
      </c>
      <c r="D17" s="1480"/>
      <c r="E17" s="1481"/>
      <c r="F17" s="929">
        <f>SUM('1b.mell '!E63)</f>
        <v>69144</v>
      </c>
    </row>
    <row r="18" spans="1:6" ht="13.5">
      <c r="A18" s="1483">
        <v>1200</v>
      </c>
      <c r="B18" s="1483"/>
      <c r="C18" s="1479" t="s">
        <v>955</v>
      </c>
      <c r="D18" s="1480"/>
      <c r="E18" s="1481"/>
      <c r="F18" s="929">
        <f>SUM('1b.mell '!E89)</f>
        <v>30172</v>
      </c>
    </row>
    <row r="19" spans="1:6" ht="13.5">
      <c r="A19" s="1483">
        <v>1241</v>
      </c>
      <c r="B19" s="1483"/>
      <c r="C19" s="1479" t="s">
        <v>911</v>
      </c>
      <c r="D19" s="1480"/>
      <c r="E19" s="1481"/>
      <c r="F19" s="929">
        <f>SUM('1b.mell '!E115)</f>
        <v>7664</v>
      </c>
    </row>
    <row r="20" spans="1:6" ht="13.5">
      <c r="A20" s="1483">
        <v>1410</v>
      </c>
      <c r="B20" s="1483"/>
      <c r="C20" s="1479" t="s">
        <v>911</v>
      </c>
      <c r="D20" s="1480"/>
      <c r="E20" s="1481"/>
      <c r="F20" s="929">
        <v>137622</v>
      </c>
    </row>
    <row r="21" spans="1:6" ht="13.5">
      <c r="A21" s="1483">
        <v>1250</v>
      </c>
      <c r="B21" s="1483"/>
      <c r="C21" s="1479" t="s">
        <v>124</v>
      </c>
      <c r="D21" s="1480"/>
      <c r="E21" s="1481"/>
      <c r="F21" s="929">
        <f>SUM('1b.mell '!E117)</f>
        <v>19266</v>
      </c>
    </row>
    <row r="22" spans="1:6" ht="13.5">
      <c r="A22" s="1483">
        <v>1260</v>
      </c>
      <c r="B22" s="1483"/>
      <c r="C22" s="1479" t="s">
        <v>128</v>
      </c>
      <c r="D22" s="1480"/>
      <c r="E22" s="1481"/>
      <c r="F22" s="929">
        <f>SUM('1b.mell '!E119)</f>
        <v>5940</v>
      </c>
    </row>
    <row r="23" spans="1:6" ht="13.5">
      <c r="A23" s="1483">
        <v>1262</v>
      </c>
      <c r="B23" s="1483"/>
      <c r="C23" s="1479" t="s">
        <v>959</v>
      </c>
      <c r="D23" s="1480"/>
      <c r="E23" s="1481"/>
      <c r="F23" s="929">
        <f>SUM('1b.mell '!E121)</f>
        <v>28</v>
      </c>
    </row>
    <row r="24" spans="1:6" ht="13.5">
      <c r="A24" s="1483">
        <v>1270</v>
      </c>
      <c r="B24" s="1483"/>
      <c r="C24" s="1479" t="s">
        <v>507</v>
      </c>
      <c r="D24" s="1480"/>
      <c r="E24" s="1481"/>
      <c r="F24" s="929">
        <f>SUM('1b.mell '!E122)</f>
        <v>1623</v>
      </c>
    </row>
    <row r="25" spans="1:6" ht="13.5">
      <c r="A25" s="1483">
        <v>3030</v>
      </c>
      <c r="B25" s="1483"/>
      <c r="C25" s="1479" t="s">
        <v>507</v>
      </c>
      <c r="D25" s="1480"/>
      <c r="E25" s="1481"/>
      <c r="F25" s="929">
        <f>SUM('1b.mell '!E169)</f>
        <v>816</v>
      </c>
    </row>
    <row r="26" spans="1:6" ht="13.5">
      <c r="A26" s="1483">
        <v>3030</v>
      </c>
      <c r="B26" s="1483"/>
      <c r="C26" s="1479" t="s">
        <v>500</v>
      </c>
      <c r="D26" s="1480"/>
      <c r="E26" s="1481"/>
      <c r="F26" s="929">
        <v>17000</v>
      </c>
    </row>
    <row r="27" spans="1:6" ht="13.5">
      <c r="A27" s="1483">
        <v>1560</v>
      </c>
      <c r="B27" s="1483"/>
      <c r="C27" s="1004" t="s">
        <v>313</v>
      </c>
      <c r="D27" s="1005"/>
      <c r="E27" s="1006"/>
      <c r="F27" s="929">
        <f>SUM('1b.mell '!E267)</f>
        <v>30172</v>
      </c>
    </row>
    <row r="28" spans="1:6" ht="13.5">
      <c r="A28" s="1483">
        <v>1530</v>
      </c>
      <c r="B28" s="1483"/>
      <c r="C28" s="1004" t="s">
        <v>314</v>
      </c>
      <c r="D28" s="1005"/>
      <c r="E28" s="1006"/>
      <c r="F28" s="929">
        <f>SUM('1b.mell '!E256)</f>
        <v>11373</v>
      </c>
    </row>
    <row r="29" spans="1:6" ht="13.5">
      <c r="A29" s="1483">
        <v>1401</v>
      </c>
      <c r="B29" s="1483"/>
      <c r="C29" s="1004" t="s">
        <v>315</v>
      </c>
      <c r="D29" s="1005"/>
      <c r="E29" s="1006"/>
      <c r="F29" s="929">
        <f>SUM('1b.mell '!E197)</f>
        <v>41719</v>
      </c>
    </row>
    <row r="30" spans="1:6" ht="13.5">
      <c r="A30" s="1483">
        <v>1420</v>
      </c>
      <c r="B30" s="1483"/>
      <c r="C30" s="1479" t="s">
        <v>124</v>
      </c>
      <c r="D30" s="1480"/>
      <c r="E30" s="1481"/>
      <c r="F30" s="929">
        <f>SUM('1b.mell '!E203)</f>
        <v>32064</v>
      </c>
    </row>
    <row r="31" spans="1:6" ht="13.5">
      <c r="A31" s="1483">
        <v>1422</v>
      </c>
      <c r="B31" s="1483"/>
      <c r="C31" s="1479" t="s">
        <v>962</v>
      </c>
      <c r="D31" s="1480"/>
      <c r="E31" s="1481"/>
      <c r="F31" s="929">
        <f>SUM('1b.mell '!E205)</f>
        <v>91329</v>
      </c>
    </row>
    <row r="32" spans="1:6" ht="13.5">
      <c r="A32" s="1483">
        <v>1572</v>
      </c>
      <c r="B32" s="1483"/>
      <c r="C32" s="1004" t="s">
        <v>1245</v>
      </c>
      <c r="D32" s="1005"/>
      <c r="E32" s="1006"/>
      <c r="F32" s="929">
        <f>SUM('1b.mell '!E274)</f>
        <v>46251</v>
      </c>
    </row>
    <row r="33" spans="1:6" ht="13.5">
      <c r="A33" s="1483">
        <v>1522</v>
      </c>
      <c r="B33" s="1483"/>
      <c r="C33" s="1479" t="s">
        <v>1158</v>
      </c>
      <c r="D33" s="1480"/>
      <c r="E33" s="1481"/>
      <c r="F33" s="929">
        <v>20000</v>
      </c>
    </row>
    <row r="34" spans="1:6" ht="13.5">
      <c r="A34" s="1483">
        <v>1425</v>
      </c>
      <c r="B34" s="1483"/>
      <c r="C34" s="1479" t="s">
        <v>131</v>
      </c>
      <c r="D34" s="1480"/>
      <c r="E34" s="1481"/>
      <c r="F34" s="929">
        <f>SUM('1b.mell '!E208)</f>
        <v>10957</v>
      </c>
    </row>
    <row r="35" spans="1:6" ht="18" customHeight="1">
      <c r="A35" s="1457" t="s">
        <v>894</v>
      </c>
      <c r="B35" s="1458" t="s">
        <v>910</v>
      </c>
      <c r="C35" s="1458"/>
      <c r="D35" s="1458"/>
      <c r="E35" s="1458"/>
      <c r="F35" s="1460">
        <f>SUM(F38:F45)</f>
        <v>7692349</v>
      </c>
    </row>
    <row r="36" spans="1:6" ht="18.75" customHeight="1">
      <c r="A36" s="1457"/>
      <c r="B36" s="1458"/>
      <c r="C36" s="1458"/>
      <c r="D36" s="1458"/>
      <c r="E36" s="1458"/>
      <c r="F36" s="1461"/>
    </row>
    <row r="37" spans="1:6" ht="21.75" customHeight="1">
      <c r="A37" s="1457"/>
      <c r="B37" s="1458"/>
      <c r="C37" s="1458"/>
      <c r="D37" s="1458"/>
      <c r="E37" s="1458"/>
      <c r="F37" s="1462"/>
    </row>
    <row r="38" spans="1:6" ht="13.5">
      <c r="A38" s="1483">
        <v>1041</v>
      </c>
      <c r="B38" s="1483"/>
      <c r="C38" s="1479" t="s">
        <v>485</v>
      </c>
      <c r="D38" s="1480"/>
      <c r="E38" s="1481"/>
      <c r="F38" s="929">
        <f>SUM('1b.mell '!E22)</f>
        <v>2972256</v>
      </c>
    </row>
    <row r="39" spans="1:6" ht="13.5">
      <c r="A39" s="1483">
        <v>1042</v>
      </c>
      <c r="B39" s="1483"/>
      <c r="C39" s="1479" t="s">
        <v>488</v>
      </c>
      <c r="D39" s="1480"/>
      <c r="E39" s="1481"/>
      <c r="F39" s="929">
        <f>SUM('1b.mell '!E23)</f>
        <v>460768</v>
      </c>
    </row>
    <row r="40" spans="1:6" ht="13.5">
      <c r="A40" s="1483">
        <v>1051</v>
      </c>
      <c r="B40" s="1483"/>
      <c r="C40" s="1479" t="s">
        <v>895</v>
      </c>
      <c r="D40" s="1480"/>
      <c r="E40" s="1481"/>
      <c r="F40" s="929">
        <f>SUM('1b.mell '!E25)</f>
        <v>3924273</v>
      </c>
    </row>
    <row r="41" spans="1:6" ht="13.5">
      <c r="A41" s="1483">
        <v>1052</v>
      </c>
      <c r="B41" s="1483"/>
      <c r="C41" s="1479" t="s">
        <v>897</v>
      </c>
      <c r="D41" s="1480"/>
      <c r="E41" s="1481"/>
      <c r="F41" s="929">
        <f>SUM('1b.mell '!E26)</f>
        <v>184134</v>
      </c>
    </row>
    <row r="42" spans="1:6" ht="13.5">
      <c r="A42" s="1483">
        <v>1053</v>
      </c>
      <c r="B42" s="1483"/>
      <c r="C42" s="1479" t="s">
        <v>896</v>
      </c>
      <c r="D42" s="1480"/>
      <c r="E42" s="1481"/>
      <c r="F42" s="929">
        <f>SUM('1b.mell '!E27)</f>
        <v>114752</v>
      </c>
    </row>
    <row r="43" spans="1:6" ht="13.5">
      <c r="A43" s="1483">
        <v>1075</v>
      </c>
      <c r="B43" s="1483"/>
      <c r="C43" s="1479" t="s">
        <v>898</v>
      </c>
      <c r="D43" s="1480"/>
      <c r="E43" s="1481"/>
      <c r="F43" s="929">
        <f>SUM('1b.mell '!E32)</f>
        <v>25207</v>
      </c>
    </row>
    <row r="44" spans="1:6" ht="13.5">
      <c r="A44" s="1483">
        <v>1073</v>
      </c>
      <c r="B44" s="1483"/>
      <c r="C44" s="1004" t="s">
        <v>1037</v>
      </c>
      <c r="D44" s="1005"/>
      <c r="E44" s="1006"/>
      <c r="F44" s="929">
        <f>SUM('1b.mell '!E30)</f>
        <v>651</v>
      </c>
    </row>
    <row r="45" spans="1:6" ht="13.5">
      <c r="A45" s="1483">
        <v>1076</v>
      </c>
      <c r="B45" s="1483"/>
      <c r="C45" s="1479" t="s">
        <v>899</v>
      </c>
      <c r="D45" s="1480"/>
      <c r="E45" s="1481"/>
      <c r="F45" s="929">
        <v>10308</v>
      </c>
    </row>
    <row r="46" spans="1:6" ht="12">
      <c r="A46" s="1457" t="s">
        <v>760</v>
      </c>
      <c r="B46" s="1458" t="s">
        <v>761</v>
      </c>
      <c r="C46" s="1458"/>
      <c r="D46" s="1458"/>
      <c r="E46" s="1458"/>
      <c r="F46" s="1460">
        <f>SUM(F49:F62)</f>
        <v>4220958</v>
      </c>
    </row>
    <row r="47" spans="1:6" ht="12">
      <c r="A47" s="1457"/>
      <c r="B47" s="1458"/>
      <c r="C47" s="1458"/>
      <c r="D47" s="1458"/>
      <c r="E47" s="1458"/>
      <c r="F47" s="1461"/>
    </row>
    <row r="48" spans="1:6" ht="12">
      <c r="A48" s="1474"/>
      <c r="B48" s="1458"/>
      <c r="C48" s="1458"/>
      <c r="D48" s="1458"/>
      <c r="E48" s="1458"/>
      <c r="F48" s="1462"/>
    </row>
    <row r="49" spans="1:6" ht="13.5">
      <c r="A49" s="1483">
        <v>1091</v>
      </c>
      <c r="B49" s="1483"/>
      <c r="C49" s="1479" t="s">
        <v>908</v>
      </c>
      <c r="D49" s="1480"/>
      <c r="E49" s="1481"/>
      <c r="F49" s="929">
        <f>SUM('1b.mell '!E42)</f>
        <v>110289</v>
      </c>
    </row>
    <row r="50" spans="1:6" ht="13.5">
      <c r="A50" s="1483">
        <v>1094</v>
      </c>
      <c r="B50" s="1483"/>
      <c r="C50" s="1479" t="s">
        <v>912</v>
      </c>
      <c r="D50" s="1480"/>
      <c r="E50" s="1481"/>
      <c r="F50" s="929">
        <f>SUM('1b.mell '!E45)</f>
        <v>19672</v>
      </c>
    </row>
    <row r="51" spans="1:6" ht="13.5">
      <c r="A51" s="1483">
        <v>1095</v>
      </c>
      <c r="B51" s="1483"/>
      <c r="C51" s="1479" t="s">
        <v>913</v>
      </c>
      <c r="D51" s="1480"/>
      <c r="E51" s="1481"/>
      <c r="F51" s="929">
        <f>SUM('1b.mell '!E46)</f>
        <v>292700</v>
      </c>
    </row>
    <row r="52" spans="1:6" ht="13.5">
      <c r="A52" s="1483">
        <v>1096</v>
      </c>
      <c r="B52" s="1483"/>
      <c r="C52" s="1479" t="s">
        <v>493</v>
      </c>
      <c r="D52" s="1480"/>
      <c r="E52" s="1481"/>
      <c r="F52" s="929">
        <f>SUM('1b.mell '!E47)</f>
        <v>302476</v>
      </c>
    </row>
    <row r="53" spans="1:6" ht="13.5">
      <c r="A53" s="1483">
        <v>1097</v>
      </c>
      <c r="B53" s="1483"/>
      <c r="C53" s="1479" t="s">
        <v>914</v>
      </c>
      <c r="D53" s="1480"/>
      <c r="E53" s="1481"/>
      <c r="F53" s="929">
        <f>SUM('1b.mell '!E48)</f>
        <v>10963</v>
      </c>
    </row>
    <row r="54" spans="1:6" ht="13.5">
      <c r="A54" s="1483">
        <v>1102</v>
      </c>
      <c r="B54" s="1483"/>
      <c r="C54" s="1479" t="s">
        <v>917</v>
      </c>
      <c r="D54" s="1480"/>
      <c r="E54" s="1481"/>
      <c r="F54" s="929">
        <f>SUM('1b.mell '!E52)</f>
        <v>121189</v>
      </c>
    </row>
    <row r="55" spans="1:6" ht="13.5">
      <c r="A55" s="1483">
        <v>1174</v>
      </c>
      <c r="B55" s="1483"/>
      <c r="C55" s="1479" t="s">
        <v>949</v>
      </c>
      <c r="D55" s="1480"/>
      <c r="E55" s="1481"/>
      <c r="F55" s="929">
        <f>SUM('1b.mell '!E73)</f>
        <v>1081539</v>
      </c>
    </row>
    <row r="56" spans="1:6" ht="13.5">
      <c r="A56" s="1483">
        <v>1177</v>
      </c>
      <c r="B56" s="1483"/>
      <c r="C56" s="1479" t="s">
        <v>1060</v>
      </c>
      <c r="D56" s="1480"/>
      <c r="E56" s="1481"/>
      <c r="F56" s="929">
        <f>SUM('1b.mell '!E74)</f>
        <v>236975</v>
      </c>
    </row>
    <row r="57" spans="1:6" ht="13.5">
      <c r="A57" s="1483">
        <v>1181</v>
      </c>
      <c r="B57" s="1483"/>
      <c r="C57" s="1479" t="s">
        <v>950</v>
      </c>
      <c r="D57" s="1480"/>
      <c r="E57" s="1481"/>
      <c r="F57" s="929">
        <f>SUM('1b.mell '!E76)</f>
        <v>0</v>
      </c>
    </row>
    <row r="58" spans="1:6" ht="13.5">
      <c r="A58" s="1483">
        <v>1182</v>
      </c>
      <c r="B58" s="1483"/>
      <c r="C58" s="1479" t="s">
        <v>951</v>
      </c>
      <c r="D58" s="1480"/>
      <c r="E58" s="1481"/>
      <c r="F58" s="929">
        <f>SUM('1b.mell '!E77)</f>
        <v>853651</v>
      </c>
    </row>
    <row r="59" spans="1:6" ht="13.5">
      <c r="A59" s="1483">
        <v>1193</v>
      </c>
      <c r="B59" s="1483"/>
      <c r="C59" s="1479" t="s">
        <v>952</v>
      </c>
      <c r="D59" s="1480"/>
      <c r="E59" s="1481"/>
      <c r="F59" s="929">
        <f>SUM('1b.mell '!E85)</f>
        <v>505000</v>
      </c>
    </row>
    <row r="60" spans="1:6" ht="13.5">
      <c r="A60" s="1483">
        <v>1194</v>
      </c>
      <c r="B60" s="1483"/>
      <c r="C60" s="1479" t="s">
        <v>954</v>
      </c>
      <c r="D60" s="1480"/>
      <c r="E60" s="1481"/>
      <c r="F60" s="929">
        <f>SUM('1b.mell '!E86)</f>
        <v>261946</v>
      </c>
    </row>
    <row r="61" spans="1:6" ht="13.5">
      <c r="A61" s="1483">
        <v>1195</v>
      </c>
      <c r="B61" s="1483"/>
      <c r="C61" s="1479" t="s">
        <v>953</v>
      </c>
      <c r="D61" s="1480"/>
      <c r="E61" s="1481"/>
      <c r="F61" s="929">
        <f>SUM('1b.mell '!E87)</f>
        <v>424558</v>
      </c>
    </row>
    <row r="62" spans="1:6" ht="13.5">
      <c r="A62" s="1483">
        <v>1412</v>
      </c>
      <c r="B62" s="1483"/>
      <c r="C62" s="1479" t="s">
        <v>912</v>
      </c>
      <c r="D62" s="1480"/>
      <c r="E62" s="1481"/>
      <c r="F62" s="929"/>
    </row>
    <row r="63" spans="1:6" ht="12">
      <c r="A63" s="1457" t="s">
        <v>944</v>
      </c>
      <c r="B63" s="1458" t="s">
        <v>945</v>
      </c>
      <c r="C63" s="1458"/>
      <c r="D63" s="1458"/>
      <c r="E63" s="1458"/>
      <c r="F63" s="1460">
        <f>SUM(F66:F68)</f>
        <v>1569971</v>
      </c>
    </row>
    <row r="64" spans="1:6" ht="12">
      <c r="A64" s="1457"/>
      <c r="B64" s="1458"/>
      <c r="C64" s="1458"/>
      <c r="D64" s="1458"/>
      <c r="E64" s="1458"/>
      <c r="F64" s="1461"/>
    </row>
    <row r="65" spans="1:6" ht="12">
      <c r="A65" s="1474"/>
      <c r="B65" s="1458"/>
      <c r="C65" s="1458"/>
      <c r="D65" s="1458"/>
      <c r="E65" s="1458"/>
      <c r="F65" s="1462"/>
    </row>
    <row r="66" spans="1:6" ht="13.5">
      <c r="A66" s="1483">
        <v>1010</v>
      </c>
      <c r="B66" s="1483"/>
      <c r="C66" s="1479" t="s">
        <v>106</v>
      </c>
      <c r="D66" s="1480"/>
      <c r="E66" s="1481"/>
      <c r="F66" s="929">
        <f>SUM('1b.mell '!E10)</f>
        <v>1542704</v>
      </c>
    </row>
    <row r="67" spans="1:6" ht="13.5">
      <c r="A67" s="1483">
        <v>1165</v>
      </c>
      <c r="B67" s="1483"/>
      <c r="C67" s="1479" t="s">
        <v>1036</v>
      </c>
      <c r="D67" s="1480"/>
      <c r="E67" s="1481"/>
      <c r="F67" s="929">
        <f>SUM('1b.mell '!E71)</f>
        <v>8837</v>
      </c>
    </row>
    <row r="68" spans="1:6" ht="13.5">
      <c r="A68" s="1483">
        <v>1030</v>
      </c>
      <c r="B68" s="1483"/>
      <c r="C68" s="1479" t="s">
        <v>1035</v>
      </c>
      <c r="D68" s="1480"/>
      <c r="E68" s="1481"/>
      <c r="F68" s="929">
        <f>SUM('1b.mell '!E18)</f>
        <v>18430</v>
      </c>
    </row>
    <row r="69" spans="1:6" ht="12">
      <c r="A69" s="1457" t="s">
        <v>956</v>
      </c>
      <c r="B69" s="1458" t="s">
        <v>957</v>
      </c>
      <c r="C69" s="1458"/>
      <c r="D69" s="1458"/>
      <c r="E69" s="1458"/>
      <c r="F69" s="1460">
        <f>SUM(F72:F72)</f>
        <v>2833820</v>
      </c>
    </row>
    <row r="70" spans="1:6" ht="12">
      <c r="A70" s="1457"/>
      <c r="B70" s="1458"/>
      <c r="C70" s="1458"/>
      <c r="D70" s="1458"/>
      <c r="E70" s="1458"/>
      <c r="F70" s="1461"/>
    </row>
    <row r="71" spans="1:6" ht="12">
      <c r="A71" s="1474"/>
      <c r="B71" s="1458"/>
      <c r="C71" s="1458"/>
      <c r="D71" s="1458"/>
      <c r="E71" s="1458"/>
      <c r="F71" s="1462"/>
    </row>
    <row r="72" spans="1:6" ht="13.5">
      <c r="A72" s="1483">
        <v>1221</v>
      </c>
      <c r="B72" s="1483"/>
      <c r="C72" s="1479" t="s">
        <v>958</v>
      </c>
      <c r="D72" s="1480"/>
      <c r="E72" s="1481"/>
      <c r="F72" s="929">
        <f>SUM('1b.mell '!E277+'1b.mell '!E272)</f>
        <v>2833820</v>
      </c>
    </row>
    <row r="73" spans="1:6" ht="12">
      <c r="A73" s="1457" t="s">
        <v>765</v>
      </c>
      <c r="B73" s="1458" t="s">
        <v>766</v>
      </c>
      <c r="C73" s="1458"/>
      <c r="D73" s="1458"/>
      <c r="E73" s="1458"/>
      <c r="F73" s="1460">
        <f>SUM(F76:F83)</f>
        <v>940739</v>
      </c>
    </row>
    <row r="74" spans="1:6" ht="12">
      <c r="A74" s="1457"/>
      <c r="B74" s="1458"/>
      <c r="C74" s="1458"/>
      <c r="D74" s="1458"/>
      <c r="E74" s="1458"/>
      <c r="F74" s="1461"/>
    </row>
    <row r="75" spans="1:6" ht="12">
      <c r="A75" s="1457"/>
      <c r="B75" s="1458"/>
      <c r="C75" s="1458"/>
      <c r="D75" s="1458"/>
      <c r="E75" s="1458"/>
      <c r="F75" s="1462"/>
    </row>
    <row r="76" spans="1:6" ht="13.5">
      <c r="A76" s="1483">
        <v>1077</v>
      </c>
      <c r="B76" s="1483"/>
      <c r="C76" s="1479" t="s">
        <v>903</v>
      </c>
      <c r="D76" s="1480"/>
      <c r="E76" s="1481"/>
      <c r="F76" s="929">
        <f>SUM('1b.mell '!E34)</f>
        <v>222000</v>
      </c>
    </row>
    <row r="77" spans="1:6" ht="13.5">
      <c r="A77" s="1483">
        <v>1079</v>
      </c>
      <c r="B77" s="1483"/>
      <c r="C77" s="1479" t="s">
        <v>905</v>
      </c>
      <c r="D77" s="1480"/>
      <c r="E77" s="1481"/>
      <c r="F77" s="929">
        <f>SUM('1b.mell '!E36)</f>
        <v>83152</v>
      </c>
    </row>
    <row r="78" spans="1:6" ht="13.5">
      <c r="A78" s="1483">
        <v>1080</v>
      </c>
      <c r="B78" s="1483"/>
      <c r="C78" s="1479" t="s">
        <v>906</v>
      </c>
      <c r="D78" s="1480"/>
      <c r="E78" s="1481"/>
      <c r="F78" s="929">
        <f>SUM('1b.mell '!E37)</f>
        <v>8261</v>
      </c>
    </row>
    <row r="79" spans="1:6" ht="13.5">
      <c r="A79" s="1483">
        <v>1082</v>
      </c>
      <c r="B79" s="1483"/>
      <c r="C79" s="1479" t="s">
        <v>907</v>
      </c>
      <c r="D79" s="1480"/>
      <c r="E79" s="1481"/>
      <c r="F79" s="929">
        <f>SUM('1b.mell '!E38)</f>
        <v>42976</v>
      </c>
    </row>
    <row r="80" spans="1:6" ht="13.5">
      <c r="A80" s="1483">
        <v>1092</v>
      </c>
      <c r="B80" s="1483"/>
      <c r="C80" s="1479" t="s">
        <v>909</v>
      </c>
      <c r="D80" s="1480"/>
      <c r="E80" s="1481"/>
      <c r="F80" s="929">
        <f>SUM('1b.mell '!E43)</f>
        <v>499235</v>
      </c>
    </row>
    <row r="81" spans="1:6" ht="13.5">
      <c r="A81" s="1483">
        <v>1098</v>
      </c>
      <c r="B81" s="1483"/>
      <c r="C81" s="1479" t="s">
        <v>915</v>
      </c>
      <c r="D81" s="1480"/>
      <c r="E81" s="1481"/>
      <c r="F81" s="929">
        <f>SUM('1b.mell '!E49)</f>
        <v>2294</v>
      </c>
    </row>
    <row r="82" spans="1:6" ht="13.5">
      <c r="A82" s="1483">
        <v>1305</v>
      </c>
      <c r="B82" s="1483"/>
      <c r="C82" s="1479" t="s">
        <v>906</v>
      </c>
      <c r="D82" s="1480"/>
      <c r="E82" s="1481"/>
      <c r="F82" s="929">
        <f>SUM('1b.mell '!E157)</f>
        <v>8170</v>
      </c>
    </row>
    <row r="83" spans="1:6" ht="13.5">
      <c r="A83" s="1483">
        <v>1103</v>
      </c>
      <c r="B83" s="1483"/>
      <c r="C83" s="1479" t="s">
        <v>918</v>
      </c>
      <c r="D83" s="1480"/>
      <c r="E83" s="1481"/>
      <c r="F83" s="929">
        <f>SUM('1b.mell '!E53)</f>
        <v>74651</v>
      </c>
    </row>
    <row r="84" spans="1:6" ht="12">
      <c r="A84" s="1457" t="s">
        <v>960</v>
      </c>
      <c r="B84" s="1458" t="s">
        <v>961</v>
      </c>
      <c r="C84" s="1458"/>
      <c r="D84" s="1458"/>
      <c r="E84" s="1458"/>
      <c r="F84" s="1460">
        <f>SUM(F87)</f>
        <v>212032</v>
      </c>
    </row>
    <row r="85" spans="1:6" ht="12">
      <c r="A85" s="1457"/>
      <c r="B85" s="1458"/>
      <c r="C85" s="1458"/>
      <c r="D85" s="1458"/>
      <c r="E85" s="1458"/>
      <c r="F85" s="1461"/>
    </row>
    <row r="86" spans="1:6" ht="12">
      <c r="A86" s="1457"/>
      <c r="B86" s="1458"/>
      <c r="C86" s="1458"/>
      <c r="D86" s="1458"/>
      <c r="E86" s="1458"/>
      <c r="F86" s="1462"/>
    </row>
    <row r="87" spans="1:6" ht="13.5">
      <c r="A87" s="1483">
        <v>1421</v>
      </c>
      <c r="B87" s="1483"/>
      <c r="C87" s="1479" t="s">
        <v>127</v>
      </c>
      <c r="D87" s="1480"/>
      <c r="E87" s="1481"/>
      <c r="F87" s="929">
        <f>SUM('1b.mell '!E204)</f>
        <v>212032</v>
      </c>
    </row>
    <row r="88" spans="1:6" ht="12">
      <c r="A88" s="1492" t="s">
        <v>31</v>
      </c>
      <c r="B88" s="1493"/>
      <c r="C88" s="1493"/>
      <c r="D88" s="1493"/>
      <c r="E88" s="1493"/>
      <c r="F88" s="1490">
        <f>SUM(F84+F73+F69+F63+F46+F35+F5)</f>
        <v>18512650</v>
      </c>
    </row>
    <row r="89" spans="1:6" ht="12">
      <c r="A89" s="1494"/>
      <c r="B89" s="1495"/>
      <c r="C89" s="1495"/>
      <c r="D89" s="1495"/>
      <c r="E89" s="1495"/>
      <c r="F89" s="1496"/>
    </row>
  </sheetData>
  <sheetProtection/>
  <mergeCells count="144">
    <mergeCell ref="A84:A86"/>
    <mergeCell ref="B84:E86"/>
    <mergeCell ref="B73:E75"/>
    <mergeCell ref="A59:B59"/>
    <mergeCell ref="A55:B55"/>
    <mergeCell ref="A66:B66"/>
    <mergeCell ref="A58:B58"/>
    <mergeCell ref="A62:B62"/>
    <mergeCell ref="C55:E55"/>
    <mergeCell ref="C59:E59"/>
    <mergeCell ref="A76:B76"/>
    <mergeCell ref="C76:E76"/>
    <mergeCell ref="A67:B67"/>
    <mergeCell ref="C67:E67"/>
    <mergeCell ref="C57:E57"/>
    <mergeCell ref="C17:E17"/>
    <mergeCell ref="A44:B44"/>
    <mergeCell ref="A57:B57"/>
    <mergeCell ref="C60:E60"/>
    <mergeCell ref="A60:B60"/>
    <mergeCell ref="A72:B72"/>
    <mergeCell ref="C72:E72"/>
    <mergeCell ref="A56:B56"/>
    <mergeCell ref="A29:B29"/>
    <mergeCell ref="A33:B33"/>
    <mergeCell ref="F73:F75"/>
    <mergeCell ref="C56:E56"/>
    <mergeCell ref="A45:B45"/>
    <mergeCell ref="C39:E39"/>
    <mergeCell ref="C58:E58"/>
    <mergeCell ref="A88:E89"/>
    <mergeCell ref="F88:F89"/>
    <mergeCell ref="A87:B87"/>
    <mergeCell ref="A21:B21"/>
    <mergeCell ref="C21:E21"/>
    <mergeCell ref="A63:A65"/>
    <mergeCell ref="B63:E65"/>
    <mergeCell ref="C51:E51"/>
    <mergeCell ref="F84:F86"/>
    <mergeCell ref="F69:F71"/>
    <mergeCell ref="F63:F65"/>
    <mergeCell ref="A19:B19"/>
    <mergeCell ref="A30:B30"/>
    <mergeCell ref="C87:E87"/>
    <mergeCell ref="A69:A71"/>
    <mergeCell ref="B69:E71"/>
    <mergeCell ref="A31:B31"/>
    <mergeCell ref="C31:E31"/>
    <mergeCell ref="C22:E22"/>
    <mergeCell ref="A46:A48"/>
    <mergeCell ref="B46:E48"/>
    <mergeCell ref="C30:E30"/>
    <mergeCell ref="A49:B49"/>
    <mergeCell ref="C49:E49"/>
    <mergeCell ref="A42:B42"/>
    <mergeCell ref="C42:E42"/>
    <mergeCell ref="C45:E45"/>
    <mergeCell ref="C38:E38"/>
    <mergeCell ref="A23:B23"/>
    <mergeCell ref="C23:E23"/>
    <mergeCell ref="A25:B25"/>
    <mergeCell ref="A40:B40"/>
    <mergeCell ref="C40:E40"/>
    <mergeCell ref="A39:B39"/>
    <mergeCell ref="C33:E33"/>
    <mergeCell ref="A38:B38"/>
    <mergeCell ref="A27:B27"/>
    <mergeCell ref="A28:B28"/>
    <mergeCell ref="C25:E25"/>
    <mergeCell ref="A18:B18"/>
    <mergeCell ref="A15:B15"/>
    <mergeCell ref="A14:B14"/>
    <mergeCell ref="C18:E18"/>
    <mergeCell ref="A12:B12"/>
    <mergeCell ref="C12:E12"/>
    <mergeCell ref="A13:B13"/>
    <mergeCell ref="C14:E14"/>
    <mergeCell ref="C13:E13"/>
    <mergeCell ref="A17:B17"/>
    <mergeCell ref="A1:F1"/>
    <mergeCell ref="A2:F2"/>
    <mergeCell ref="C11:E11"/>
    <mergeCell ref="A16:B16"/>
    <mergeCell ref="C16:E16"/>
    <mergeCell ref="C15:E15"/>
    <mergeCell ref="A11:B11"/>
    <mergeCell ref="A5:A7"/>
    <mergeCell ref="B5:E7"/>
    <mergeCell ref="A8:B8"/>
    <mergeCell ref="F46:F48"/>
    <mergeCell ref="C34:E34"/>
    <mergeCell ref="A43:B43"/>
    <mergeCell ref="C43:E43"/>
    <mergeCell ref="A41:B41"/>
    <mergeCell ref="C41:E41"/>
    <mergeCell ref="A35:A37"/>
    <mergeCell ref="B35:E37"/>
    <mergeCell ref="F35:F37"/>
    <mergeCell ref="C8:E8"/>
    <mergeCell ref="F5:F7"/>
    <mergeCell ref="A9:B9"/>
    <mergeCell ref="C9:E9"/>
    <mergeCell ref="A22:B22"/>
    <mergeCell ref="A24:B24"/>
    <mergeCell ref="C24:E24"/>
    <mergeCell ref="A10:B10"/>
    <mergeCell ref="C19:E19"/>
    <mergeCell ref="C10:E10"/>
    <mergeCell ref="C52:E52"/>
    <mergeCell ref="A77:B77"/>
    <mergeCell ref="A73:A75"/>
    <mergeCell ref="C53:E53"/>
    <mergeCell ref="A54:B54"/>
    <mergeCell ref="A53:B53"/>
    <mergeCell ref="A68:B68"/>
    <mergeCell ref="C68:E68"/>
    <mergeCell ref="C66:E66"/>
    <mergeCell ref="C62:E62"/>
    <mergeCell ref="C61:E61"/>
    <mergeCell ref="A61:B61"/>
    <mergeCell ref="A50:B50"/>
    <mergeCell ref="C50:E50"/>
    <mergeCell ref="A34:B34"/>
    <mergeCell ref="A81:B81"/>
    <mergeCell ref="C81:E81"/>
    <mergeCell ref="A51:B51"/>
    <mergeCell ref="C54:E54"/>
    <mergeCell ref="A52:B52"/>
    <mergeCell ref="C80:E80"/>
    <mergeCell ref="C77:E77"/>
    <mergeCell ref="A78:B78"/>
    <mergeCell ref="C78:E78"/>
    <mergeCell ref="A82:B82"/>
    <mergeCell ref="C82:E82"/>
    <mergeCell ref="A26:B26"/>
    <mergeCell ref="C26:E26"/>
    <mergeCell ref="A20:B20"/>
    <mergeCell ref="C20:E20"/>
    <mergeCell ref="A32:B32"/>
    <mergeCell ref="A83:B83"/>
    <mergeCell ref="C83:E83"/>
    <mergeCell ref="A79:B79"/>
    <mergeCell ref="C79:E79"/>
    <mergeCell ref="A80:B80"/>
  </mergeCells>
  <printOptions/>
  <pageMargins left="0.7086614173228347" right="0.7086614173228347" top="0.7480314960629921" bottom="0.7480314960629921" header="0.31496062992125984" footer="0.31496062992125984"/>
  <pageSetup firstPageNumber="73" useFirstPageNumber="1" horizontalDpi="600" verticalDpi="600" orientation="portrait" paperSize="9" scale="95" r:id="rId1"/>
  <headerFooter>
    <oddFooter>&amp;C&amp;P.oldal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1"/>
  <sheetViews>
    <sheetView showZeros="0" tabSelected="1" zoomScalePageLayoutView="0" workbookViewId="0" topLeftCell="A116">
      <selection activeCell="E123" sqref="E123"/>
    </sheetView>
  </sheetViews>
  <sheetFormatPr defaultColWidth="9.125" defaultRowHeight="12.75"/>
  <cols>
    <col min="1" max="1" width="8.00390625" style="19" customWidth="1"/>
    <col min="2" max="2" width="71.50390625" style="19" customWidth="1"/>
    <col min="3" max="5" width="12.125" style="19" customWidth="1"/>
    <col min="6" max="8" width="9.125" style="19" customWidth="1"/>
    <col min="9" max="9" width="9.875" style="19" bestFit="1" customWidth="1"/>
    <col min="10" max="16384" width="9.125" style="19" customWidth="1"/>
  </cols>
  <sheetData>
    <row r="1" spans="1:6" ht="12.75">
      <c r="A1" s="1213" t="s">
        <v>191</v>
      </c>
      <c r="B1" s="1213"/>
      <c r="C1" s="1203"/>
      <c r="D1" s="1203"/>
      <c r="E1" s="1203"/>
      <c r="F1" s="1203"/>
    </row>
    <row r="2" spans="1:6" ht="12.75">
      <c r="A2" s="1213" t="s">
        <v>362</v>
      </c>
      <c r="B2" s="1213"/>
      <c r="C2" s="1203"/>
      <c r="D2" s="1203"/>
      <c r="E2" s="1203"/>
      <c r="F2" s="1203"/>
    </row>
    <row r="3" spans="1:2" ht="9" customHeight="1">
      <c r="A3" s="102"/>
      <c r="B3" s="102"/>
    </row>
    <row r="4" spans="1:6" ht="12" customHeight="1">
      <c r="A4" s="91"/>
      <c r="B4" s="90"/>
      <c r="C4" s="86"/>
      <c r="D4" s="86"/>
      <c r="E4" s="86"/>
      <c r="F4" s="86" t="s">
        <v>72</v>
      </c>
    </row>
    <row r="5" spans="1:6" s="21" customFormat="1" ht="12" customHeight="1">
      <c r="A5" s="95"/>
      <c r="B5" s="20"/>
      <c r="C5" s="1196" t="s">
        <v>1005</v>
      </c>
      <c r="D5" s="1196" t="s">
        <v>330</v>
      </c>
      <c r="E5" s="1196" t="s">
        <v>1215</v>
      </c>
      <c r="F5" s="1210" t="s">
        <v>309</v>
      </c>
    </row>
    <row r="6" spans="1:6" s="21" customFormat="1" ht="12" customHeight="1">
      <c r="A6" s="1" t="s">
        <v>82</v>
      </c>
      <c r="B6" s="1" t="s">
        <v>45</v>
      </c>
      <c r="C6" s="1214"/>
      <c r="D6" s="1214"/>
      <c r="E6" s="1214"/>
      <c r="F6" s="1211"/>
    </row>
    <row r="7" spans="1:6" s="21" customFormat="1" ht="12.75" customHeight="1" thickBot="1">
      <c r="A7" s="22"/>
      <c r="B7" s="22"/>
      <c r="C7" s="1215"/>
      <c r="D7" s="1215"/>
      <c r="E7" s="1215"/>
      <c r="F7" s="1212"/>
    </row>
    <row r="8" spans="1:6" ht="12" customHeight="1">
      <c r="A8" s="2" t="s">
        <v>46</v>
      </c>
      <c r="B8" s="3" t="s">
        <v>47</v>
      </c>
      <c r="C8" s="15" t="s">
        <v>48</v>
      </c>
      <c r="D8" s="15" t="s">
        <v>49</v>
      </c>
      <c r="E8" s="15" t="s">
        <v>50</v>
      </c>
      <c r="F8" s="15" t="s">
        <v>1094</v>
      </c>
    </row>
    <row r="9" spans="1:6" ht="15" customHeight="1">
      <c r="A9" s="2"/>
      <c r="B9" s="113" t="s">
        <v>192</v>
      </c>
      <c r="C9" s="8"/>
      <c r="D9" s="8"/>
      <c r="E9" s="8"/>
      <c r="F9" s="5"/>
    </row>
    <row r="10" spans="1:6" ht="11.25">
      <c r="A10" s="2"/>
      <c r="B10" s="100"/>
      <c r="C10" s="8"/>
      <c r="D10" s="8"/>
      <c r="E10" s="8"/>
      <c r="F10" s="5"/>
    </row>
    <row r="11" spans="1:6" ht="11.25">
      <c r="A11" s="4">
        <v>1710</v>
      </c>
      <c r="B11" s="4" t="s">
        <v>247</v>
      </c>
      <c r="C11" s="384">
        <f>SUM(C12:C18)</f>
        <v>1724941</v>
      </c>
      <c r="D11" s="384">
        <f>SUM(D12:D18)</f>
        <v>1874949</v>
      </c>
      <c r="E11" s="384">
        <f>SUM(E12:E18)</f>
        <v>1876031</v>
      </c>
      <c r="F11" s="229">
        <f>SUM(E11/D11)</f>
        <v>1.000577082363307</v>
      </c>
    </row>
    <row r="12" spans="1:6" ht="11.25">
      <c r="A12" s="8">
        <v>1711</v>
      </c>
      <c r="B12" s="8" t="s">
        <v>193</v>
      </c>
      <c r="C12" s="379">
        <f>SUM('3a.m.'!C43)</f>
        <v>954903</v>
      </c>
      <c r="D12" s="379">
        <f>SUM('3a.m.'!D43)</f>
        <v>1015413</v>
      </c>
      <c r="E12" s="379">
        <f>SUM('3a.m.'!E43)</f>
        <v>1016265</v>
      </c>
      <c r="F12" s="1087">
        <f aca="true" t="shared" si="0" ref="F12:F76">SUM(E12/D12)</f>
        <v>1.0008390674533416</v>
      </c>
    </row>
    <row r="13" spans="1:6" ht="11.25">
      <c r="A13" s="8">
        <v>1712</v>
      </c>
      <c r="B13" s="8" t="s">
        <v>1181</v>
      </c>
      <c r="C13" s="379">
        <f>SUM('3a.m.'!C44)</f>
        <v>279792</v>
      </c>
      <c r="D13" s="379">
        <f>SUM('3a.m.'!D44)</f>
        <v>308761</v>
      </c>
      <c r="E13" s="379">
        <f>SUM('3a.m.'!E44)</f>
        <v>308991</v>
      </c>
      <c r="F13" s="1087">
        <f t="shared" si="0"/>
        <v>1.0007449127318542</v>
      </c>
    </row>
    <row r="14" spans="1:6" ht="11.25">
      <c r="A14" s="8">
        <v>1713</v>
      </c>
      <c r="B14" s="8" t="s">
        <v>1182</v>
      </c>
      <c r="C14" s="379">
        <f>SUM('3a.m.'!C45)</f>
        <v>322946</v>
      </c>
      <c r="D14" s="379">
        <f>SUM('3a.m.'!D45)</f>
        <v>374809</v>
      </c>
      <c r="E14" s="379">
        <f>SUM('3a.m.'!E45)</f>
        <v>374809</v>
      </c>
      <c r="F14" s="1087">
        <f t="shared" si="0"/>
        <v>1</v>
      </c>
    </row>
    <row r="15" spans="1:6" ht="11.25">
      <c r="A15" s="8">
        <v>1714</v>
      </c>
      <c r="B15" s="8" t="s">
        <v>1199</v>
      </c>
      <c r="C15" s="379">
        <f>SUM('3a.m.'!C46)</f>
        <v>0</v>
      </c>
      <c r="D15" s="379">
        <f>SUM('3a.m.'!D46)</f>
        <v>0</v>
      </c>
      <c r="E15" s="379">
        <f>SUM('3a.m.'!E46)</f>
        <v>0</v>
      </c>
      <c r="F15" s="1087"/>
    </row>
    <row r="16" spans="1:6" ht="11.25">
      <c r="A16" s="8">
        <v>1715</v>
      </c>
      <c r="B16" s="5" t="s">
        <v>211</v>
      </c>
      <c r="C16" s="379">
        <f>SUM('3a.m.'!C47)</f>
        <v>0</v>
      </c>
      <c r="D16" s="379">
        <f>SUM('3a.m.'!D47)</f>
        <v>0</v>
      </c>
      <c r="E16" s="379">
        <f>SUM('3a.m.'!E47)</f>
        <v>0</v>
      </c>
      <c r="F16" s="1087"/>
    </row>
    <row r="17" spans="1:6" ht="11.25">
      <c r="A17" s="8">
        <v>1716</v>
      </c>
      <c r="B17" s="46" t="s">
        <v>160</v>
      </c>
      <c r="C17" s="379">
        <f>SUM('3a.m.'!C51)</f>
        <v>126800</v>
      </c>
      <c r="D17" s="379">
        <f>SUM('3a.m.'!D51)</f>
        <v>119966</v>
      </c>
      <c r="E17" s="379">
        <f>SUM('3a.m.'!E51)</f>
        <v>119966</v>
      </c>
      <c r="F17" s="1087">
        <f t="shared" si="0"/>
        <v>1</v>
      </c>
    </row>
    <row r="18" spans="1:6" ht="11.25">
      <c r="A18" s="8">
        <v>1717</v>
      </c>
      <c r="B18" s="47" t="s">
        <v>161</v>
      </c>
      <c r="C18" s="379">
        <f>SUM('3a.m.'!C50)</f>
        <v>40500</v>
      </c>
      <c r="D18" s="379">
        <f>SUM('3a.m.'!D50)</f>
        <v>56000</v>
      </c>
      <c r="E18" s="379">
        <f>SUM('3a.m.'!E50)</f>
        <v>56000</v>
      </c>
      <c r="F18" s="1087">
        <f t="shared" si="0"/>
        <v>1</v>
      </c>
    </row>
    <row r="19" spans="1:6" ht="11.25">
      <c r="A19" s="8">
        <v>1718</v>
      </c>
      <c r="B19" s="47" t="s">
        <v>1183</v>
      </c>
      <c r="C19" s="379"/>
      <c r="D19" s="379"/>
      <c r="E19" s="379"/>
      <c r="F19" s="229"/>
    </row>
    <row r="20" spans="1:6" ht="11.25">
      <c r="A20" s="8"/>
      <c r="B20" s="8"/>
      <c r="C20" s="379"/>
      <c r="D20" s="379"/>
      <c r="E20" s="379"/>
      <c r="F20" s="229"/>
    </row>
    <row r="21" spans="1:6" ht="12.75">
      <c r="A21" s="8"/>
      <c r="B21" s="114" t="s">
        <v>239</v>
      </c>
      <c r="C21" s="379"/>
      <c r="D21" s="379"/>
      <c r="E21" s="379"/>
      <c r="F21" s="229"/>
    </row>
    <row r="22" spans="1:6" ht="6.75" customHeight="1">
      <c r="A22" s="8"/>
      <c r="B22" s="8"/>
      <c r="C22" s="379"/>
      <c r="D22" s="379"/>
      <c r="E22" s="379"/>
      <c r="F22" s="229"/>
    </row>
    <row r="23" spans="1:6" ht="11.25">
      <c r="A23" s="80">
        <v>1740</v>
      </c>
      <c r="B23" s="80" t="s">
        <v>1138</v>
      </c>
      <c r="C23" s="385">
        <f>SUM(C24:C31)</f>
        <v>488420</v>
      </c>
      <c r="D23" s="385">
        <f>SUM(D24:D31)</f>
        <v>525975</v>
      </c>
      <c r="E23" s="385">
        <f>SUM(E24:E31)</f>
        <v>525335</v>
      </c>
      <c r="F23" s="229">
        <f t="shared" si="0"/>
        <v>0.9987832121298541</v>
      </c>
    </row>
    <row r="24" spans="1:6" ht="11.25">
      <c r="A24" s="8">
        <v>1741</v>
      </c>
      <c r="B24" s="8" t="s">
        <v>193</v>
      </c>
      <c r="C24" s="379">
        <f>SUM('3b.m.'!C37)</f>
        <v>252138</v>
      </c>
      <c r="D24" s="379">
        <f>SUM('3b.m.'!D37)</f>
        <v>268040</v>
      </c>
      <c r="E24" s="379">
        <f>SUM('3b.m.'!E37)</f>
        <v>268268</v>
      </c>
      <c r="F24" s="1087">
        <f t="shared" si="0"/>
        <v>1.0008506193105506</v>
      </c>
    </row>
    <row r="25" spans="1:6" ht="11.25">
      <c r="A25" s="8">
        <v>1742</v>
      </c>
      <c r="B25" s="8" t="s">
        <v>1181</v>
      </c>
      <c r="C25" s="379">
        <f>SUM('3b.m.'!C38)</f>
        <v>69554</v>
      </c>
      <c r="D25" s="379">
        <f>SUM('3b.m.'!D38)</f>
        <v>76371</v>
      </c>
      <c r="E25" s="379">
        <f>SUM('3b.m.'!E38)</f>
        <v>76433</v>
      </c>
      <c r="F25" s="1087">
        <f t="shared" si="0"/>
        <v>1.0008118264786372</v>
      </c>
    </row>
    <row r="26" spans="1:6" ht="11.25">
      <c r="A26" s="8">
        <v>1743</v>
      </c>
      <c r="B26" s="8" t="s">
        <v>1182</v>
      </c>
      <c r="C26" s="379">
        <f>SUM('3b.m.'!C39)</f>
        <v>163728</v>
      </c>
      <c r="D26" s="379">
        <f>SUM('3b.m.'!D39)</f>
        <v>166221</v>
      </c>
      <c r="E26" s="379">
        <f>SUM('3b.m.'!E39)</f>
        <v>165291</v>
      </c>
      <c r="F26" s="1087">
        <f t="shared" si="0"/>
        <v>0.9944050390744852</v>
      </c>
    </row>
    <row r="27" spans="1:6" ht="11.25">
      <c r="A27" s="8">
        <v>1744</v>
      </c>
      <c r="B27" s="8" t="s">
        <v>1199</v>
      </c>
      <c r="C27" s="379">
        <f>SUM('3b.m.'!C40)</f>
        <v>0</v>
      </c>
      <c r="D27" s="379">
        <f>SUM('3b.m.'!D40)</f>
        <v>0</v>
      </c>
      <c r="E27" s="379">
        <f>SUM('3b.m.'!E40)</f>
        <v>0</v>
      </c>
      <c r="F27" s="1087"/>
    </row>
    <row r="28" spans="1:6" ht="11.25">
      <c r="A28" s="8">
        <v>1745</v>
      </c>
      <c r="B28" s="8" t="s">
        <v>211</v>
      </c>
      <c r="C28" s="379">
        <f>SUM('3b.m.'!C41)</f>
        <v>0</v>
      </c>
      <c r="D28" s="379">
        <f>SUM('3b.m.'!D41)</f>
        <v>0</v>
      </c>
      <c r="E28" s="379">
        <f>SUM('3b.m.'!E41)</f>
        <v>0</v>
      </c>
      <c r="F28" s="1087"/>
    </row>
    <row r="29" spans="1:6" ht="11.25">
      <c r="A29" s="8">
        <v>1746</v>
      </c>
      <c r="B29" s="8" t="s">
        <v>160</v>
      </c>
      <c r="C29" s="379">
        <f>SUM('3b.m.'!C45)</f>
        <v>3000</v>
      </c>
      <c r="D29" s="379">
        <f>SUM('3b.m.'!D45)</f>
        <v>15343</v>
      </c>
      <c r="E29" s="379">
        <f>SUM('3b.m.'!E45)</f>
        <v>15343</v>
      </c>
      <c r="F29" s="1087">
        <f t="shared" si="0"/>
        <v>1</v>
      </c>
    </row>
    <row r="30" spans="1:6" ht="11.25">
      <c r="A30" s="8">
        <v>1747</v>
      </c>
      <c r="B30" s="8" t="s">
        <v>161</v>
      </c>
      <c r="C30" s="379">
        <f>SUM('3b.m.'!C46)</f>
        <v>0</v>
      </c>
      <c r="D30" s="379">
        <f>SUM('3b.m.'!D46)</f>
        <v>0</v>
      </c>
      <c r="E30" s="379">
        <f>SUM('3b.m.'!E46)</f>
        <v>0</v>
      </c>
      <c r="F30" s="229"/>
    </row>
    <row r="31" spans="1:6" ht="11.25">
      <c r="A31" s="8">
        <v>1748</v>
      </c>
      <c r="B31" s="5" t="s">
        <v>1183</v>
      </c>
      <c r="C31" s="379"/>
      <c r="D31" s="379"/>
      <c r="E31" s="379"/>
      <c r="F31" s="229"/>
    </row>
    <row r="32" spans="1:6" ht="7.5" customHeight="1">
      <c r="A32" s="8"/>
      <c r="B32" s="8"/>
      <c r="C32" s="379"/>
      <c r="D32" s="379"/>
      <c r="E32" s="379"/>
      <c r="F32" s="229"/>
    </row>
    <row r="33" spans="1:6" ht="12.75">
      <c r="A33" s="8"/>
      <c r="B33" s="114" t="s">
        <v>240</v>
      </c>
      <c r="C33" s="379"/>
      <c r="D33" s="379"/>
      <c r="E33" s="379"/>
      <c r="F33" s="229"/>
    </row>
    <row r="34" spans="1:6" ht="7.5" customHeight="1">
      <c r="A34" s="2"/>
      <c r="B34" s="100"/>
      <c r="C34" s="379"/>
      <c r="D34" s="379"/>
      <c r="E34" s="379"/>
      <c r="F34" s="229"/>
    </row>
    <row r="35" spans="1:6" ht="11.25">
      <c r="A35" s="9">
        <v>1750</v>
      </c>
      <c r="B35" s="9" t="s">
        <v>1099</v>
      </c>
      <c r="C35" s="386">
        <f>SUM(C36:C44)</f>
        <v>3957386</v>
      </c>
      <c r="D35" s="386">
        <f>SUM(D36:D44)</f>
        <v>4293362</v>
      </c>
      <c r="E35" s="386">
        <f>SUM(E36:E44)</f>
        <v>4178967</v>
      </c>
      <c r="F35" s="229">
        <f t="shared" si="0"/>
        <v>0.9733553797699798</v>
      </c>
    </row>
    <row r="36" spans="1:6" ht="11.25">
      <c r="A36" s="8">
        <v>1751</v>
      </c>
      <c r="B36" s="8" t="s">
        <v>193</v>
      </c>
      <c r="C36" s="379">
        <f>SUM('3c.m.'!C856)</f>
        <v>114344</v>
      </c>
      <c r="D36" s="379">
        <f>SUM('3c.m.'!D856)</f>
        <v>128362</v>
      </c>
      <c r="E36" s="379">
        <f>SUM('3c.m.'!E856)</f>
        <v>130549</v>
      </c>
      <c r="F36" s="1087">
        <f t="shared" si="0"/>
        <v>1.0170377526059113</v>
      </c>
    </row>
    <row r="37" spans="1:6" ht="11.25">
      <c r="A37" s="8">
        <v>1752</v>
      </c>
      <c r="B37" s="8" t="s">
        <v>1181</v>
      </c>
      <c r="C37" s="379">
        <f>SUM('3c.m.'!C857)</f>
        <v>31051</v>
      </c>
      <c r="D37" s="379">
        <f>SUM('3c.m.'!D857)</f>
        <v>35257</v>
      </c>
      <c r="E37" s="379">
        <f>SUM('3c.m.'!E857)</f>
        <v>37344</v>
      </c>
      <c r="F37" s="1087">
        <f t="shared" si="0"/>
        <v>1.0591939189380832</v>
      </c>
    </row>
    <row r="38" spans="1:6" ht="11.25">
      <c r="A38" s="8">
        <v>1753</v>
      </c>
      <c r="B38" s="8" t="s">
        <v>1182</v>
      </c>
      <c r="C38" s="379">
        <f>SUM('3c.m.'!C858)</f>
        <v>2785259</v>
      </c>
      <c r="D38" s="379">
        <f>SUM('3c.m.'!D858)</f>
        <v>3016345</v>
      </c>
      <c r="E38" s="379">
        <f>SUM('3c.m.'!E858)</f>
        <v>2999563</v>
      </c>
      <c r="F38" s="1087">
        <f t="shared" si="0"/>
        <v>0.9944363128223065</v>
      </c>
    </row>
    <row r="39" spans="1:6" ht="11.25">
      <c r="A39" s="8">
        <v>1754</v>
      </c>
      <c r="B39" s="8" t="s">
        <v>1199</v>
      </c>
      <c r="C39" s="379">
        <f>SUM('3c.m.'!C859)</f>
        <v>283825</v>
      </c>
      <c r="D39" s="379">
        <f>SUM('3c.m.'!D859)</f>
        <v>268689</v>
      </c>
      <c r="E39" s="379">
        <f>SUM('3c.m.'!E859)</f>
        <v>274279</v>
      </c>
      <c r="F39" s="1087">
        <f t="shared" si="0"/>
        <v>1.020804722188106</v>
      </c>
    </row>
    <row r="40" spans="1:6" ht="11.25">
      <c r="A40" s="8">
        <v>1755</v>
      </c>
      <c r="B40" s="8" t="s">
        <v>211</v>
      </c>
      <c r="C40" s="379">
        <f>SUM('3c.m.'!C860)</f>
        <v>133200</v>
      </c>
      <c r="D40" s="379">
        <f>SUM('3c.m.'!D860)</f>
        <v>153605</v>
      </c>
      <c r="E40" s="379">
        <f>SUM('3c.m.'!E860)</f>
        <v>156294</v>
      </c>
      <c r="F40" s="1087">
        <f t="shared" si="0"/>
        <v>1.0175059405618307</v>
      </c>
    </row>
    <row r="41" spans="1:6" ht="11.25">
      <c r="A41" s="8">
        <v>1756</v>
      </c>
      <c r="B41" s="8" t="s">
        <v>160</v>
      </c>
      <c r="C41" s="379">
        <f>SUM('3c.m.'!C863)</f>
        <v>129707</v>
      </c>
      <c r="D41" s="379">
        <f>SUM('3c.m.'!D863)</f>
        <v>132904</v>
      </c>
      <c r="E41" s="379">
        <f>SUM('3c.m.'!E863)</f>
        <v>16657</v>
      </c>
      <c r="F41" s="1087">
        <f t="shared" si="0"/>
        <v>0.12533106603262506</v>
      </c>
    </row>
    <row r="42" spans="1:6" ht="11.25">
      <c r="A42" s="5">
        <v>1757</v>
      </c>
      <c r="B42" s="5" t="s">
        <v>161</v>
      </c>
      <c r="C42" s="379">
        <f>SUM('3c.m.'!C862)</f>
        <v>0</v>
      </c>
      <c r="D42" s="379">
        <f>SUM('3c.m.'!D864)</f>
        <v>11185</v>
      </c>
      <c r="E42" s="379">
        <f>SUM('3c.m.'!E864)</f>
        <v>14065</v>
      </c>
      <c r="F42" s="1087">
        <f t="shared" si="0"/>
        <v>1.2574877067501118</v>
      </c>
    </row>
    <row r="43" spans="1:6" ht="11.25">
      <c r="A43" s="8">
        <v>1758</v>
      </c>
      <c r="B43" s="8" t="s">
        <v>286</v>
      </c>
      <c r="C43" s="379">
        <f>SUM('3c.m.'!C865)</f>
        <v>480000</v>
      </c>
      <c r="D43" s="379">
        <f>SUM('3c.m.'!D865)</f>
        <v>547015</v>
      </c>
      <c r="E43" s="379">
        <f>SUM('3c.m.'!E865)</f>
        <v>550216</v>
      </c>
      <c r="F43" s="1087">
        <f t="shared" si="0"/>
        <v>1.0058517590925296</v>
      </c>
    </row>
    <row r="44" spans="1:6" ht="11.25">
      <c r="A44" s="8"/>
      <c r="B44" s="8"/>
      <c r="C44" s="379"/>
      <c r="D44" s="379"/>
      <c r="E44" s="379"/>
      <c r="F44" s="229"/>
    </row>
    <row r="45" spans="1:6" ht="11.25">
      <c r="A45" s="8"/>
      <c r="B45" s="8"/>
      <c r="C45" s="379"/>
      <c r="D45" s="379"/>
      <c r="E45" s="379"/>
      <c r="F45" s="229"/>
    </row>
    <row r="46" spans="1:6" ht="11.25">
      <c r="A46" s="4">
        <v>1760</v>
      </c>
      <c r="B46" s="4" t="s">
        <v>250</v>
      </c>
      <c r="C46" s="384">
        <f>SUM(C47:C53)</f>
        <v>977220</v>
      </c>
      <c r="D46" s="384">
        <f>SUM(D47:D53)</f>
        <v>1104908</v>
      </c>
      <c r="E46" s="384">
        <f>SUM(E47:E53)</f>
        <v>1104908</v>
      </c>
      <c r="F46" s="229">
        <f t="shared" si="0"/>
        <v>1</v>
      </c>
    </row>
    <row r="47" spans="1:6" ht="11.25">
      <c r="A47" s="8">
        <v>1761</v>
      </c>
      <c r="B47" s="8" t="s">
        <v>193</v>
      </c>
      <c r="C47" s="5">
        <f>SUM('3d.m.'!H53)</f>
        <v>0</v>
      </c>
      <c r="D47" s="5">
        <f>SUM('3d.m.'!K53)</f>
        <v>0</v>
      </c>
      <c r="E47" s="5">
        <f>SUM('3d.m.'!E53)</f>
        <v>500</v>
      </c>
      <c r="F47" s="229"/>
    </row>
    <row r="48" spans="1:6" ht="11.25">
      <c r="A48" s="5">
        <v>1762</v>
      </c>
      <c r="B48" s="5" t="s">
        <v>1181</v>
      </c>
      <c r="C48" s="5">
        <f>SUM('3d.m.'!H54)</f>
        <v>0</v>
      </c>
      <c r="D48" s="5">
        <f>SUM('3d.m.'!K54)</f>
        <v>0</v>
      </c>
      <c r="E48" s="5">
        <f>SUM('3d.m.'!E54)</f>
        <v>135</v>
      </c>
      <c r="F48" s="229"/>
    </row>
    <row r="49" spans="1:6" ht="11.25">
      <c r="A49" s="8">
        <v>1763</v>
      </c>
      <c r="B49" s="8" t="s">
        <v>1182</v>
      </c>
      <c r="C49" s="5">
        <f>SUM('3d.m.'!H55)</f>
        <v>0</v>
      </c>
      <c r="D49" s="5">
        <f>SUM('3d.m.'!K55)</f>
        <v>0</v>
      </c>
      <c r="E49" s="5">
        <f>SUM('3d.m.'!E55)</f>
        <v>83</v>
      </c>
      <c r="F49" s="229"/>
    </row>
    <row r="50" spans="1:6" ht="11.25">
      <c r="A50" s="8">
        <v>1765</v>
      </c>
      <c r="B50" s="8" t="s">
        <v>211</v>
      </c>
      <c r="C50" s="5">
        <f>SUM('3d.m.'!C56)</f>
        <v>790220</v>
      </c>
      <c r="D50" s="5">
        <f>SUM('3d.m.'!D56)</f>
        <v>755127</v>
      </c>
      <c r="E50" s="5">
        <f>SUM('3d.m.'!E56)</f>
        <v>748678</v>
      </c>
      <c r="F50" s="1087">
        <f t="shared" si="0"/>
        <v>0.9914597147234836</v>
      </c>
    </row>
    <row r="51" spans="1:6" ht="11.25">
      <c r="A51" s="8">
        <v>1766</v>
      </c>
      <c r="B51" s="8" t="s">
        <v>1226</v>
      </c>
      <c r="C51" s="5"/>
      <c r="D51" s="5"/>
      <c r="E51" s="5">
        <f>SUM('3d.m.'!E57)</f>
        <v>5731</v>
      </c>
      <c r="F51" s="1087"/>
    </row>
    <row r="52" spans="1:6" ht="11.25">
      <c r="A52" s="8">
        <v>1767</v>
      </c>
      <c r="B52" s="8" t="s">
        <v>252</v>
      </c>
      <c r="C52" s="5">
        <f>SUM('3d.m.'!C58)</f>
        <v>187000</v>
      </c>
      <c r="D52" s="5">
        <f>SUM('3d.m.'!D58)</f>
        <v>349781</v>
      </c>
      <c r="E52" s="5">
        <f>SUM('3d.m.'!E58)</f>
        <v>349781</v>
      </c>
      <c r="F52" s="1087">
        <f t="shared" si="0"/>
        <v>1</v>
      </c>
    </row>
    <row r="53" spans="1:6" ht="11.25">
      <c r="A53" s="8"/>
      <c r="B53" s="8"/>
      <c r="C53" s="5"/>
      <c r="D53" s="5"/>
      <c r="E53" s="5"/>
      <c r="F53" s="229"/>
    </row>
    <row r="54" spans="1:6" ht="11.25">
      <c r="A54" s="2"/>
      <c r="B54" s="100"/>
      <c r="C54" s="379"/>
      <c r="D54" s="379"/>
      <c r="E54" s="379"/>
      <c r="F54" s="229"/>
    </row>
    <row r="55" spans="1:6" ht="11.25">
      <c r="A55" s="4">
        <v>1770</v>
      </c>
      <c r="B55" s="23" t="s">
        <v>241</v>
      </c>
      <c r="C55" s="384">
        <f>SUM(C56:C62)</f>
        <v>2621000</v>
      </c>
      <c r="D55" s="384">
        <f>SUM(D56:D62)</f>
        <v>4565933</v>
      </c>
      <c r="E55" s="384">
        <f>SUM(E56:E62)</f>
        <v>4565933</v>
      </c>
      <c r="F55" s="229">
        <f t="shared" si="0"/>
        <v>1</v>
      </c>
    </row>
    <row r="56" spans="1:6" ht="11.25">
      <c r="A56" s="78">
        <v>1771</v>
      </c>
      <c r="B56" s="8" t="s">
        <v>193</v>
      </c>
      <c r="C56" s="210">
        <f>SUM('4.mell.'!C81)</f>
        <v>0</v>
      </c>
      <c r="D56" s="210">
        <f>SUM('4.mell.'!D81)</f>
        <v>26000</v>
      </c>
      <c r="E56" s="210">
        <f>SUM('4.mell.'!E81)</f>
        <v>26691</v>
      </c>
      <c r="F56" s="1087">
        <f t="shared" si="0"/>
        <v>1.026576923076923</v>
      </c>
    </row>
    <row r="57" spans="1:6" ht="11.25">
      <c r="A57" s="78">
        <v>1772</v>
      </c>
      <c r="B57" s="8" t="s">
        <v>1181</v>
      </c>
      <c r="C57" s="210">
        <f>SUM('4.mell.'!C82)</f>
        <v>0</v>
      </c>
      <c r="D57" s="210">
        <f>SUM('4.mell.'!D82)</f>
        <v>6500</v>
      </c>
      <c r="E57" s="210">
        <f>SUM('4.mell.'!E82)</f>
        <v>6982</v>
      </c>
      <c r="F57" s="1087">
        <f t="shared" si="0"/>
        <v>1.0741538461538462</v>
      </c>
    </row>
    <row r="58" spans="1:6" ht="11.25">
      <c r="A58" s="8">
        <v>1773</v>
      </c>
      <c r="B58" s="8" t="s">
        <v>1182</v>
      </c>
      <c r="C58" s="210">
        <f>SUM('4.mell.'!C83)</f>
        <v>0</v>
      </c>
      <c r="D58" s="210">
        <f>SUM('4.mell.'!D83)</f>
        <v>141043</v>
      </c>
      <c r="E58" s="210">
        <f>SUM('4.mell.'!E83)</f>
        <v>163459</v>
      </c>
      <c r="F58" s="1087">
        <f t="shared" si="0"/>
        <v>1.1589302553122098</v>
      </c>
    </row>
    <row r="59" spans="1:6" ht="11.25">
      <c r="A59" s="8">
        <v>1774</v>
      </c>
      <c r="B59" s="8" t="s">
        <v>184</v>
      </c>
      <c r="C59" s="210">
        <f>SUM('4.mell.'!C84)</f>
        <v>0</v>
      </c>
      <c r="D59" s="210">
        <f>SUM('4.mell.'!D84)</f>
        <v>40121</v>
      </c>
      <c r="E59" s="210">
        <f>SUM('4.mell.'!E84)</f>
        <v>36779</v>
      </c>
      <c r="F59" s="1087">
        <f t="shared" si="0"/>
        <v>0.9167019765210239</v>
      </c>
    </row>
    <row r="60" spans="1:6" ht="11.25">
      <c r="A60" s="8">
        <v>1775</v>
      </c>
      <c r="B60" s="8" t="s">
        <v>160</v>
      </c>
      <c r="C60" s="210">
        <f>SUM('4.mell.'!C87)</f>
        <v>0</v>
      </c>
      <c r="D60" s="210">
        <f>SUM('4.mell.'!D87)</f>
        <v>0</v>
      </c>
      <c r="E60" s="210">
        <f>SUM('4.mell.'!E87)</f>
        <v>50130</v>
      </c>
      <c r="F60" s="1087"/>
    </row>
    <row r="61" spans="1:6" ht="11.25">
      <c r="A61" s="8">
        <v>1776</v>
      </c>
      <c r="B61" s="8" t="s">
        <v>161</v>
      </c>
      <c r="C61" s="387">
        <f>SUM('4.mell.'!C88)</f>
        <v>2591000</v>
      </c>
      <c r="D61" s="387">
        <f>SUM('4.mell.'!D88)</f>
        <v>4307151</v>
      </c>
      <c r="E61" s="387">
        <f>SUM('4.mell.'!E88)</f>
        <v>4236774</v>
      </c>
      <c r="F61" s="1087">
        <f t="shared" si="0"/>
        <v>0.9836604289006817</v>
      </c>
    </row>
    <row r="62" spans="1:6" ht="11.25">
      <c r="A62" s="8">
        <v>1777</v>
      </c>
      <c r="B62" s="8" t="s">
        <v>1183</v>
      </c>
      <c r="C62" s="387">
        <f>SUM('4.mell.'!C89)</f>
        <v>30000</v>
      </c>
      <c r="D62" s="387">
        <f>SUM('4.mell.'!D89)</f>
        <v>45118</v>
      </c>
      <c r="E62" s="387">
        <f>SUM('4.mell.'!E89)</f>
        <v>45118</v>
      </c>
      <c r="F62" s="1087">
        <f t="shared" si="0"/>
        <v>1</v>
      </c>
    </row>
    <row r="63" spans="1:6" ht="11.25">
      <c r="A63" s="8"/>
      <c r="B63" s="8"/>
      <c r="C63" s="379"/>
      <c r="D63" s="379"/>
      <c r="E63" s="379"/>
      <c r="F63" s="229"/>
    </row>
    <row r="64" spans="1:6" ht="11.25">
      <c r="A64" s="4">
        <v>1780</v>
      </c>
      <c r="B64" s="4" t="s">
        <v>242</v>
      </c>
      <c r="C64" s="384">
        <f>SUM(C65:C71)</f>
        <v>705349</v>
      </c>
      <c r="D64" s="384">
        <f>SUM(D65:D71)</f>
        <v>1129643</v>
      </c>
      <c r="E64" s="384">
        <f>SUM(E65:E71)</f>
        <v>1008820</v>
      </c>
      <c r="F64" s="229">
        <f t="shared" si="0"/>
        <v>0.8930432003739235</v>
      </c>
    </row>
    <row r="65" spans="1:6" ht="11.25">
      <c r="A65" s="78">
        <v>1781</v>
      </c>
      <c r="B65" s="8" t="s">
        <v>193</v>
      </c>
      <c r="C65" s="387">
        <f>SUM('5.mell. '!H41)</f>
        <v>0</v>
      </c>
      <c r="D65" s="387">
        <f>SUM('5.mell. '!D41)</f>
        <v>1050</v>
      </c>
      <c r="E65" s="387">
        <f>SUM('5.mell. '!E41)</f>
        <v>3150</v>
      </c>
      <c r="F65" s="1087">
        <f t="shared" si="0"/>
        <v>3</v>
      </c>
    </row>
    <row r="66" spans="1:6" ht="11.25">
      <c r="A66" s="78">
        <v>1782</v>
      </c>
      <c r="B66" s="8" t="s">
        <v>1181</v>
      </c>
      <c r="C66" s="387">
        <f>SUM('5.mell. '!H42)</f>
        <v>0</v>
      </c>
      <c r="D66" s="387">
        <f>SUM('5.mell. '!D42)</f>
        <v>284</v>
      </c>
      <c r="E66" s="387">
        <f>SUM('5.mell. '!E42)</f>
        <v>851</v>
      </c>
      <c r="F66" s="1087">
        <f t="shared" si="0"/>
        <v>2.9964788732394365</v>
      </c>
    </row>
    <row r="67" spans="1:6" ht="11.25">
      <c r="A67" s="8">
        <v>1783</v>
      </c>
      <c r="B67" s="8" t="s">
        <v>1182</v>
      </c>
      <c r="C67" s="210">
        <f>SUM('5.mell. '!C43)</f>
        <v>0</v>
      </c>
      <c r="D67" s="210">
        <f>SUM('5.mell. '!D43)</f>
        <v>1575</v>
      </c>
      <c r="E67" s="210">
        <f>SUM('5.mell. '!E43)</f>
        <v>1575</v>
      </c>
      <c r="F67" s="1087">
        <f t="shared" si="0"/>
        <v>1</v>
      </c>
    </row>
    <row r="68" spans="1:6" ht="11.25">
      <c r="A68" s="8">
        <v>1784</v>
      </c>
      <c r="B68" s="8" t="s">
        <v>184</v>
      </c>
      <c r="C68" s="5">
        <f>SUM('5.mell. '!C44)</f>
        <v>0</v>
      </c>
      <c r="D68" s="5">
        <f>SUM('5.mell. '!D44)</f>
        <v>0</v>
      </c>
      <c r="E68" s="1174">
        <f>SUM('5.mell. '!E44)</f>
        <v>0</v>
      </c>
      <c r="F68" s="1087"/>
    </row>
    <row r="69" spans="1:6" ht="11.25">
      <c r="A69" s="8">
        <v>1785</v>
      </c>
      <c r="B69" s="8" t="s">
        <v>160</v>
      </c>
      <c r="C69" s="5">
        <f>SUM('5.mell. '!C48)</f>
        <v>705349</v>
      </c>
      <c r="D69" s="5">
        <f>SUM('5.mell. '!D48)</f>
        <v>1116892</v>
      </c>
      <c r="E69" s="1174">
        <f>SUM('5.mell. '!E48)</f>
        <v>993402</v>
      </c>
      <c r="F69" s="1087">
        <f t="shared" si="0"/>
        <v>0.8894342514764185</v>
      </c>
    </row>
    <row r="70" spans="1:6" ht="11.25">
      <c r="A70" s="8">
        <v>1786</v>
      </c>
      <c r="B70" s="8" t="s">
        <v>161</v>
      </c>
      <c r="C70" s="5">
        <f>SUM('5.mell. '!C46)</f>
        <v>0</v>
      </c>
      <c r="D70" s="5">
        <f>SUM('5.mell. '!D47)</f>
        <v>9842</v>
      </c>
      <c r="E70" s="1174">
        <f>SUM('5.mell. '!E47)</f>
        <v>9842</v>
      </c>
      <c r="F70" s="1087">
        <f t="shared" si="0"/>
        <v>1</v>
      </c>
    </row>
    <row r="71" spans="1:6" ht="11.25">
      <c r="A71" s="5">
        <v>1787</v>
      </c>
      <c r="B71" s="8" t="s">
        <v>1183</v>
      </c>
      <c r="C71" s="5">
        <f>SUM('5.mell. '!C49)</f>
        <v>0</v>
      </c>
      <c r="D71" s="5">
        <f>SUM('5.mell. '!D49)</f>
        <v>0</v>
      </c>
      <c r="E71" s="1174">
        <f>SUM('5.mell. '!E49)</f>
        <v>0</v>
      </c>
      <c r="F71" s="229"/>
    </row>
    <row r="72" spans="1:6" ht="11.25">
      <c r="A72" s="5"/>
      <c r="B72" s="8"/>
      <c r="C72" s="8"/>
      <c r="D72" s="8"/>
      <c r="E72" s="1134"/>
      <c r="F72" s="229"/>
    </row>
    <row r="73" spans="1:6" ht="11.25">
      <c r="A73" s="79">
        <v>1790</v>
      </c>
      <c r="B73" s="142" t="s">
        <v>1143</v>
      </c>
      <c r="C73" s="8"/>
      <c r="D73" s="1044">
        <f>SUM(D74:D78)</f>
        <v>63525</v>
      </c>
      <c r="E73" s="1129">
        <f>SUM(E74:E78)</f>
        <v>63525</v>
      </c>
      <c r="F73" s="229">
        <f t="shared" si="0"/>
        <v>1</v>
      </c>
    </row>
    <row r="74" spans="1:6" ht="11.25">
      <c r="A74" s="5">
        <v>1791</v>
      </c>
      <c r="B74" s="88" t="s">
        <v>237</v>
      </c>
      <c r="C74" s="8"/>
      <c r="D74" s="78">
        <v>1479</v>
      </c>
      <c r="E74" s="1132">
        <v>1479</v>
      </c>
      <c r="F74" s="1087">
        <f t="shared" si="0"/>
        <v>1</v>
      </c>
    </row>
    <row r="75" spans="1:6" ht="11.25">
      <c r="A75" s="5">
        <v>1792</v>
      </c>
      <c r="B75" s="88" t="s">
        <v>293</v>
      </c>
      <c r="C75" s="8"/>
      <c r="D75" s="392">
        <v>12127</v>
      </c>
      <c r="E75" s="1132">
        <v>12127</v>
      </c>
      <c r="F75" s="1087">
        <f t="shared" si="0"/>
        <v>1</v>
      </c>
    </row>
    <row r="76" spans="1:6" ht="11.25">
      <c r="A76" s="5">
        <v>1793</v>
      </c>
      <c r="B76" s="5" t="s">
        <v>1184</v>
      </c>
      <c r="C76" s="8"/>
      <c r="D76" s="85">
        <v>2483</v>
      </c>
      <c r="E76" s="1133">
        <v>2483</v>
      </c>
      <c r="F76" s="1087">
        <f t="shared" si="0"/>
        <v>1</v>
      </c>
    </row>
    <row r="77" spans="1:6" ht="11.25">
      <c r="A77" s="5">
        <v>1794</v>
      </c>
      <c r="B77" s="5" t="s">
        <v>300</v>
      </c>
      <c r="C77" s="8"/>
      <c r="D77" s="85">
        <v>29314</v>
      </c>
      <c r="E77" s="1133">
        <v>29314</v>
      </c>
      <c r="F77" s="1087">
        <f aca="true" t="shared" si="1" ref="F77:F139">SUM(E77/D77)</f>
        <v>1</v>
      </c>
    </row>
    <row r="78" spans="1:6" ht="11.25">
      <c r="A78" s="5">
        <v>1795</v>
      </c>
      <c r="B78" s="5" t="s">
        <v>377</v>
      </c>
      <c r="C78" s="8"/>
      <c r="D78" s="85">
        <v>18122</v>
      </c>
      <c r="E78" s="1133">
        <v>18122</v>
      </c>
      <c r="F78" s="1087">
        <f t="shared" si="1"/>
        <v>1</v>
      </c>
    </row>
    <row r="79" spans="1:6" s="21" customFormat="1" ht="12">
      <c r="A79" s="5"/>
      <c r="B79" s="74"/>
      <c r="C79" s="8"/>
      <c r="D79" s="8"/>
      <c r="E79" s="1134"/>
      <c r="F79" s="229"/>
    </row>
    <row r="80" spans="1:6" s="25" customFormat="1" ht="13.5" customHeight="1">
      <c r="A80" s="4">
        <v>1801</v>
      </c>
      <c r="B80" s="9" t="s">
        <v>1186</v>
      </c>
      <c r="C80" s="4">
        <v>50000</v>
      </c>
      <c r="D80" s="4">
        <v>50000</v>
      </c>
      <c r="E80" s="1131">
        <v>52643</v>
      </c>
      <c r="F80" s="229">
        <f t="shared" si="1"/>
        <v>1.05286</v>
      </c>
    </row>
    <row r="81" spans="1:6" s="25" customFormat="1" ht="13.5" customHeight="1">
      <c r="A81" s="4"/>
      <c r="B81" s="9"/>
      <c r="C81" s="4"/>
      <c r="D81" s="4"/>
      <c r="E81" s="1131"/>
      <c r="F81" s="229"/>
    </row>
    <row r="82" spans="1:6" s="25" customFormat="1" ht="13.5" customHeight="1">
      <c r="A82" s="4">
        <v>1802</v>
      </c>
      <c r="B82" s="9" t="s">
        <v>1219</v>
      </c>
      <c r="C82" s="4"/>
      <c r="D82" s="4"/>
      <c r="E82" s="1131">
        <v>8507</v>
      </c>
      <c r="F82" s="229"/>
    </row>
    <row r="83" spans="1:6" s="25" customFormat="1" ht="13.5" customHeight="1">
      <c r="A83" s="4"/>
      <c r="B83" s="9"/>
      <c r="C83" s="4"/>
      <c r="D83" s="4"/>
      <c r="E83" s="1131"/>
      <c r="F83" s="229"/>
    </row>
    <row r="84" spans="1:6" s="25" customFormat="1" ht="13.5" customHeight="1">
      <c r="A84" s="4">
        <v>1803</v>
      </c>
      <c r="B84" s="9" t="s">
        <v>1100</v>
      </c>
      <c r="C84" s="4">
        <v>7000</v>
      </c>
      <c r="D84" s="4">
        <v>7000</v>
      </c>
      <c r="E84" s="1131">
        <v>7000</v>
      </c>
      <c r="F84" s="229">
        <f t="shared" si="1"/>
        <v>1</v>
      </c>
    </row>
    <row r="85" spans="1:6" ht="12" customHeight="1">
      <c r="A85" s="79"/>
      <c r="B85" s="80"/>
      <c r="C85" s="79"/>
      <c r="D85" s="79"/>
      <c r="E85" s="1130"/>
      <c r="F85" s="229"/>
    </row>
    <row r="86" spans="1:6" s="25" customFormat="1" ht="11.25">
      <c r="A86" s="4">
        <v>1804</v>
      </c>
      <c r="B86" s="9" t="s">
        <v>1101</v>
      </c>
      <c r="C86" s="4">
        <v>158100</v>
      </c>
      <c r="D86" s="4">
        <v>252972</v>
      </c>
      <c r="E86" s="1131">
        <v>252972</v>
      </c>
      <c r="F86" s="229">
        <f t="shared" si="1"/>
        <v>1</v>
      </c>
    </row>
    <row r="87" spans="1:6" s="25" customFormat="1" ht="12" customHeight="1">
      <c r="A87" s="4"/>
      <c r="B87" s="9"/>
      <c r="C87" s="79"/>
      <c r="D87" s="79"/>
      <c r="E87" s="1130"/>
      <c r="F87" s="229"/>
    </row>
    <row r="88" spans="1:6" s="25" customFormat="1" ht="11.25">
      <c r="A88" s="4">
        <v>1805</v>
      </c>
      <c r="B88" s="4" t="s">
        <v>368</v>
      </c>
      <c r="C88" s="20"/>
      <c r="D88" s="20"/>
      <c r="E88" s="1175"/>
      <c r="F88" s="229"/>
    </row>
    <row r="89" spans="1:6" s="25" customFormat="1" ht="11.25">
      <c r="A89" s="4"/>
      <c r="B89" s="9"/>
      <c r="C89" s="4"/>
      <c r="D89" s="4"/>
      <c r="E89" s="1131"/>
      <c r="F89" s="229"/>
    </row>
    <row r="90" spans="1:6" s="25" customFormat="1" ht="11.25">
      <c r="A90" s="4">
        <v>1806</v>
      </c>
      <c r="B90" s="4" t="s">
        <v>367</v>
      </c>
      <c r="C90" s="79"/>
      <c r="D90" s="79">
        <f>SUM(D91:D92)</f>
        <v>8015</v>
      </c>
      <c r="E90" s="1130">
        <f>SUM(E91:E92)</f>
        <v>8015</v>
      </c>
      <c r="F90" s="229">
        <f t="shared" si="1"/>
        <v>1</v>
      </c>
    </row>
    <row r="91" spans="1:6" s="25" customFormat="1" ht="12">
      <c r="A91" s="20"/>
      <c r="B91" s="85" t="s">
        <v>369</v>
      </c>
      <c r="C91" s="254"/>
      <c r="D91" s="254"/>
      <c r="E91" s="1176"/>
      <c r="F91" s="229"/>
    </row>
    <row r="92" spans="1:6" s="25" customFormat="1" ht="12">
      <c r="A92" s="20"/>
      <c r="B92" s="85" t="s">
        <v>370</v>
      </c>
      <c r="C92" s="388"/>
      <c r="D92" s="388">
        <v>8015</v>
      </c>
      <c r="E92" s="1176">
        <v>8015</v>
      </c>
      <c r="F92" s="1088">
        <f t="shared" si="1"/>
        <v>1</v>
      </c>
    </row>
    <row r="93" spans="1:6" s="25" customFormat="1" ht="11.25">
      <c r="A93" s="20"/>
      <c r="B93" s="4"/>
      <c r="C93" s="389"/>
      <c r="D93" s="389"/>
      <c r="E93" s="1177"/>
      <c r="F93" s="229"/>
    </row>
    <row r="94" spans="1:6" s="25" customFormat="1" ht="11.25">
      <c r="A94" s="4">
        <v>1808</v>
      </c>
      <c r="B94" s="4" t="s">
        <v>1227</v>
      </c>
      <c r="C94" s="391"/>
      <c r="D94" s="391"/>
      <c r="E94" s="1130">
        <v>50000</v>
      </c>
      <c r="F94" s="229"/>
    </row>
    <row r="95" spans="1:6" s="25" customFormat="1" ht="11.25">
      <c r="A95" s="4"/>
      <c r="B95" s="4"/>
      <c r="C95" s="384"/>
      <c r="D95" s="384"/>
      <c r="E95" s="1131"/>
      <c r="F95" s="229"/>
    </row>
    <row r="96" spans="1:6" s="25" customFormat="1" ht="12">
      <c r="A96" s="79">
        <v>1812</v>
      </c>
      <c r="B96" s="110" t="s">
        <v>1102</v>
      </c>
      <c r="C96" s="384">
        <f>SUM('6.mell. '!C12)</f>
        <v>75984</v>
      </c>
      <c r="D96" s="384">
        <f>SUM('6.mell. '!D12)</f>
        <v>108301</v>
      </c>
      <c r="E96" s="1131">
        <f>SUM('6.mell. '!E12)</f>
        <v>440662</v>
      </c>
      <c r="F96" s="229">
        <f t="shared" si="1"/>
        <v>4.068863630068051</v>
      </c>
    </row>
    <row r="97" spans="1:6" s="25" customFormat="1" ht="12">
      <c r="A97" s="79">
        <v>1813</v>
      </c>
      <c r="B97" s="104" t="s">
        <v>1103</v>
      </c>
      <c r="C97" s="390">
        <f>SUM('6.mell. '!C14+'6.mell. '!C21)</f>
        <v>19700</v>
      </c>
      <c r="D97" s="390">
        <f>SUM('6.mell. '!D14+'6.mell. '!D21)</f>
        <v>2700</v>
      </c>
      <c r="E97" s="1175">
        <f>SUM('6.mell. '!E14+'6.mell. '!E21)</f>
        <v>2700</v>
      </c>
      <c r="F97" s="229">
        <f t="shared" si="1"/>
        <v>1</v>
      </c>
    </row>
    <row r="98" spans="1:6" s="25" customFormat="1" ht="11.25">
      <c r="A98" s="20">
        <v>1816</v>
      </c>
      <c r="B98" s="79" t="s">
        <v>1140</v>
      </c>
      <c r="C98" s="391">
        <f>SUM(C96+C97)</f>
        <v>95684</v>
      </c>
      <c r="D98" s="391">
        <f>SUM(D96+D97)</f>
        <v>111001</v>
      </c>
      <c r="E98" s="1130">
        <f>SUM(E96+E97)</f>
        <v>443362</v>
      </c>
      <c r="F98" s="229">
        <f t="shared" si="1"/>
        <v>3.994216268321907</v>
      </c>
    </row>
    <row r="99" spans="1:6" ht="11.25">
      <c r="A99" s="5"/>
      <c r="B99" s="5"/>
      <c r="C99" s="79"/>
      <c r="D99" s="79"/>
      <c r="E99" s="1130"/>
      <c r="F99" s="229"/>
    </row>
    <row r="100" spans="1:6" s="28" customFormat="1" ht="13.5" customHeight="1">
      <c r="A100" s="93"/>
      <c r="B100" s="93" t="s">
        <v>1129</v>
      </c>
      <c r="C100" s="370"/>
      <c r="D100" s="370"/>
      <c r="E100" s="1178"/>
      <c r="F100" s="229"/>
    </row>
    <row r="101" spans="1:6" s="21" customFormat="1" ht="12" customHeight="1">
      <c r="A101" s="5">
        <v>1821</v>
      </c>
      <c r="B101" s="8" t="s">
        <v>193</v>
      </c>
      <c r="C101" s="6">
        <f aca="true" t="shared" si="2" ref="C101:E102">SUM(C12+C24+C36+C47+C56+C65)</f>
        <v>1321385</v>
      </c>
      <c r="D101" s="6">
        <f t="shared" si="2"/>
        <v>1438865</v>
      </c>
      <c r="E101" s="1179">
        <f t="shared" si="2"/>
        <v>1445423</v>
      </c>
      <c r="F101" s="1087">
        <f t="shared" si="1"/>
        <v>1.0045577590670425</v>
      </c>
    </row>
    <row r="102" spans="1:6" s="21" customFormat="1" ht="12" customHeight="1">
      <c r="A102" s="5">
        <v>1822</v>
      </c>
      <c r="B102" s="8" t="s">
        <v>1181</v>
      </c>
      <c r="C102" s="5">
        <f t="shared" si="2"/>
        <v>380397</v>
      </c>
      <c r="D102" s="5">
        <f t="shared" si="2"/>
        <v>427173</v>
      </c>
      <c r="E102" s="1174">
        <f t="shared" si="2"/>
        <v>430736</v>
      </c>
      <c r="F102" s="1087">
        <f t="shared" si="1"/>
        <v>1.0083408829677907</v>
      </c>
    </row>
    <row r="103" spans="1:6" s="21" customFormat="1" ht="11.25">
      <c r="A103" s="197">
        <v>1823</v>
      </c>
      <c r="B103" s="8" t="s">
        <v>1182</v>
      </c>
      <c r="C103" s="5">
        <f>SUM(C14+C26+C38+C49+C58+C67+C80+C86+C94)</f>
        <v>3480033</v>
      </c>
      <c r="D103" s="5">
        <f>SUM(D14+D26+D38+D49+D58+D67+D80+D86+D94)</f>
        <v>4002965</v>
      </c>
      <c r="E103" s="1174">
        <f>SUM(E14+E26+E38+E49+E58+E67+E80+E86+E94+E82)</f>
        <v>4068902</v>
      </c>
      <c r="F103" s="1087">
        <f t="shared" si="1"/>
        <v>1.0164720401002756</v>
      </c>
    </row>
    <row r="104" spans="1:6" s="21" customFormat="1" ht="11.25">
      <c r="A104" s="197">
        <v>1824</v>
      </c>
      <c r="B104" s="8" t="s">
        <v>1199</v>
      </c>
      <c r="C104" s="6">
        <f>SUM(C15+C27+C39)</f>
        <v>283825</v>
      </c>
      <c r="D104" s="6">
        <f>SUM(D15+D27+D39)</f>
        <v>268689</v>
      </c>
      <c r="E104" s="1179">
        <f>SUM(E15+E27+E39)</f>
        <v>274279</v>
      </c>
      <c r="F104" s="1087">
        <f t="shared" si="1"/>
        <v>1.020804722188106</v>
      </c>
    </row>
    <row r="105" spans="1:6" s="21" customFormat="1" ht="11.25">
      <c r="A105" s="5">
        <v>1825</v>
      </c>
      <c r="B105" s="8" t="s">
        <v>211</v>
      </c>
      <c r="C105" s="210">
        <f>SUM(C16+C28+C40+C50+C59+C68+C96+C97+C92)</f>
        <v>1019104</v>
      </c>
      <c r="D105" s="210">
        <f>SUM(D16+D28+D40+D50+D59+D68+D96+D97+D92)</f>
        <v>1067869</v>
      </c>
      <c r="E105" s="1174">
        <f>SUM(E16+E28+E40+E50+E59+E68+E96+E97+E92)</f>
        <v>1393128</v>
      </c>
      <c r="F105" s="1087">
        <f t="shared" si="1"/>
        <v>1.3045869858568795</v>
      </c>
    </row>
    <row r="106" spans="1:7" s="21" customFormat="1" ht="12" thickBot="1">
      <c r="A106" s="109"/>
      <c r="B106" s="232" t="s">
        <v>1152</v>
      </c>
      <c r="C106" s="342">
        <f>SUM(C98)</f>
        <v>95684</v>
      </c>
      <c r="D106" s="342">
        <f>SUM(D98)</f>
        <v>111001</v>
      </c>
      <c r="E106" s="1180">
        <f>SUM(E98)</f>
        <v>443362</v>
      </c>
      <c r="F106" s="1090">
        <f t="shared" si="1"/>
        <v>3.994216268321907</v>
      </c>
      <c r="G106" s="712"/>
    </row>
    <row r="107" spans="1:6" s="21" customFormat="1" ht="17.25" customHeight="1" thickBot="1">
      <c r="A107" s="208">
        <v>1820</v>
      </c>
      <c r="B107" s="208" t="s">
        <v>1118</v>
      </c>
      <c r="C107" s="208">
        <f>SUM(C101:C106)-C106</f>
        <v>6484744</v>
      </c>
      <c r="D107" s="208">
        <f>SUM(D101:D106)-D106</f>
        <v>7205561</v>
      </c>
      <c r="E107" s="1181">
        <f>SUM(E101:E106)-E106</f>
        <v>7612468</v>
      </c>
      <c r="F107" s="1066">
        <f t="shared" si="1"/>
        <v>1.0564712449176408</v>
      </c>
    </row>
    <row r="108" spans="1:6" s="21" customFormat="1" ht="11.25">
      <c r="A108" s="80"/>
      <c r="B108" s="80"/>
      <c r="C108" s="80"/>
      <c r="D108" s="80"/>
      <c r="E108" s="1129"/>
      <c r="F108" s="1089"/>
    </row>
    <row r="109" spans="1:6" s="21" customFormat="1" ht="11.25">
      <c r="A109" s="5"/>
      <c r="B109" s="110" t="s">
        <v>1130</v>
      </c>
      <c r="C109" s="79"/>
      <c r="D109" s="79"/>
      <c r="E109" s="1130"/>
      <c r="F109" s="229"/>
    </row>
    <row r="110" spans="1:6" s="21" customFormat="1" ht="11.25">
      <c r="A110" s="5">
        <v>1831</v>
      </c>
      <c r="B110" s="8" t="s">
        <v>160</v>
      </c>
      <c r="C110" s="6">
        <f>SUM(C17+C29+C41+C60+C69)</f>
        <v>964856</v>
      </c>
      <c r="D110" s="6">
        <f>SUM(D17+D29+D41+D60+D69)</f>
        <v>1385105</v>
      </c>
      <c r="E110" s="1179">
        <f>SUM(E17+E29+E41+E60+E69+E51)</f>
        <v>1201229</v>
      </c>
      <c r="F110" s="1087">
        <f t="shared" si="1"/>
        <v>0.867247609387014</v>
      </c>
    </row>
    <row r="111" spans="1:6" s="21" customFormat="1" ht="11.25">
      <c r="A111" s="5">
        <v>1832</v>
      </c>
      <c r="B111" s="8" t="s">
        <v>161</v>
      </c>
      <c r="C111" s="6">
        <f>SUM(C18+C42+C30+C61+C70)</f>
        <v>2631500</v>
      </c>
      <c r="D111" s="6">
        <f>SUM(D18+D42+D30+D61+D70)</f>
        <v>4384178</v>
      </c>
      <c r="E111" s="1179">
        <f>SUM(E18+E42+E30+E61+E70)</f>
        <v>4316681</v>
      </c>
      <c r="F111" s="1087">
        <f t="shared" si="1"/>
        <v>0.9846044115909527</v>
      </c>
    </row>
    <row r="112" spans="1:6" s="21" customFormat="1" ht="12" thickBot="1">
      <c r="A112" s="5">
        <v>1833</v>
      </c>
      <c r="B112" s="8" t="s">
        <v>1183</v>
      </c>
      <c r="C112" s="5">
        <f>SUM(C88+C43+C62+C52+C84+C71)</f>
        <v>704000</v>
      </c>
      <c r="D112" s="5">
        <f>SUM(D88+D43+D62+D52+D84+D71+D73)</f>
        <v>1012439</v>
      </c>
      <c r="E112" s="1174">
        <f>SUM(E88+E43+E62+E52+E84+E71+E73)</f>
        <v>1015640</v>
      </c>
      <c r="F112" s="1091">
        <f t="shared" si="1"/>
        <v>1.003161671962459</v>
      </c>
    </row>
    <row r="113" spans="1:7" s="21" customFormat="1" ht="18.75" customHeight="1" thickBot="1">
      <c r="A113" s="190">
        <v>1830</v>
      </c>
      <c r="B113" s="190" t="s">
        <v>1131</v>
      </c>
      <c r="C113" s="207">
        <f>SUM(C110:C112)</f>
        <v>4300356</v>
      </c>
      <c r="D113" s="207">
        <f>SUM(D110:D112)</f>
        <v>6781722</v>
      </c>
      <c r="E113" s="1182">
        <f>SUM(E110:E112)</f>
        <v>6533550</v>
      </c>
      <c r="F113" s="1066">
        <f t="shared" si="1"/>
        <v>0.9634057544676706</v>
      </c>
      <c r="G113" s="712"/>
    </row>
    <row r="114" spans="1:6" s="21" customFormat="1" ht="11.25">
      <c r="A114" s="80"/>
      <c r="B114" s="78"/>
      <c r="C114" s="78"/>
      <c r="D114" s="78"/>
      <c r="E114" s="1132"/>
      <c r="F114" s="1089"/>
    </row>
    <row r="115" spans="1:6" s="21" customFormat="1" ht="11.25">
      <c r="A115" s="85">
        <v>1841</v>
      </c>
      <c r="B115" s="141" t="s">
        <v>1141</v>
      </c>
      <c r="C115" s="80"/>
      <c r="D115" s="80"/>
      <c r="E115" s="1129"/>
      <c r="F115" s="229"/>
    </row>
    <row r="116" spans="1:6" s="21" customFormat="1" ht="11.25">
      <c r="A116" s="85">
        <v>1842</v>
      </c>
      <c r="B116" s="137" t="s">
        <v>1142</v>
      </c>
      <c r="C116" s="80"/>
      <c r="D116" s="80"/>
      <c r="E116" s="1129"/>
      <c r="F116" s="229"/>
    </row>
    <row r="117" spans="1:6" s="21" customFormat="1" ht="11.25">
      <c r="A117" s="85">
        <v>1843</v>
      </c>
      <c r="B117" s="137" t="s">
        <v>1220</v>
      </c>
      <c r="C117" s="80"/>
      <c r="D117" s="80">
        <v>38195</v>
      </c>
      <c r="E117" s="1129">
        <v>84446</v>
      </c>
      <c r="F117" s="229">
        <f t="shared" si="1"/>
        <v>2.2109176593795</v>
      </c>
    </row>
    <row r="118" spans="1:6" s="21" customFormat="1" ht="11.25">
      <c r="A118" s="85">
        <v>1844</v>
      </c>
      <c r="B118" s="137" t="s">
        <v>1135</v>
      </c>
      <c r="C118" s="80">
        <f>SUM(C119:C123)</f>
        <v>5554884</v>
      </c>
      <c r="D118" s="80">
        <f>SUM(D119:D123)</f>
        <v>5712090</v>
      </c>
      <c r="E118" s="1129">
        <f>SUM(E119:E123)</f>
        <v>5714222</v>
      </c>
      <c r="F118" s="229">
        <f t="shared" si="1"/>
        <v>1.0003732434187838</v>
      </c>
    </row>
    <row r="119" spans="1:6" s="21" customFormat="1" ht="11.25">
      <c r="A119" s="85">
        <v>1845</v>
      </c>
      <c r="B119" s="78" t="s">
        <v>345</v>
      </c>
      <c r="C119" s="78">
        <f>SUM('2.mell'!C547)</f>
        <v>3262626</v>
      </c>
      <c r="D119" s="78">
        <f>SUM('2.mell'!D547)</f>
        <v>3390753</v>
      </c>
      <c r="E119" s="1132">
        <f>SUM('2.mell'!E547)</f>
        <v>3395786</v>
      </c>
      <c r="F119" s="1087">
        <f t="shared" si="1"/>
        <v>1.0014843310615666</v>
      </c>
    </row>
    <row r="120" spans="1:6" s="21" customFormat="1" ht="11.25">
      <c r="A120" s="85">
        <v>1846</v>
      </c>
      <c r="B120" s="85" t="s">
        <v>346</v>
      </c>
      <c r="C120" s="78">
        <f>SUM('2.mell'!C548)</f>
        <v>277337</v>
      </c>
      <c r="D120" s="78">
        <f>SUM('2.mell'!D548)</f>
        <v>290438</v>
      </c>
      <c r="E120" s="1132">
        <f>SUM('2.mell'!E548)</f>
        <v>290438</v>
      </c>
      <c r="F120" s="1087">
        <f t="shared" si="1"/>
        <v>1</v>
      </c>
    </row>
    <row r="121" spans="1:6" s="21" customFormat="1" ht="11.25">
      <c r="A121" s="85">
        <v>1847</v>
      </c>
      <c r="B121" s="78" t="s">
        <v>347</v>
      </c>
      <c r="C121" s="78"/>
      <c r="D121" s="78"/>
      <c r="E121" s="1132"/>
      <c r="F121" s="1087"/>
    </row>
    <row r="122" spans="1:6" s="21" customFormat="1" ht="11.25">
      <c r="A122" s="85">
        <v>1848</v>
      </c>
      <c r="B122" s="78" t="s">
        <v>1132</v>
      </c>
      <c r="C122" s="78">
        <f>SUM('3b.m.'!C30)</f>
        <v>485420</v>
      </c>
      <c r="D122" s="78">
        <f>SUM('3b.m.'!D30)</f>
        <v>474288</v>
      </c>
      <c r="E122" s="1132">
        <f>SUM('3b.m.'!E30)</f>
        <v>474578</v>
      </c>
      <c r="F122" s="1087">
        <f t="shared" si="1"/>
        <v>1.0006114428364201</v>
      </c>
    </row>
    <row r="123" spans="1:6" s="21" customFormat="1" ht="12" thickBot="1">
      <c r="A123" s="189">
        <v>1849</v>
      </c>
      <c r="B123" s="78" t="s">
        <v>287</v>
      </c>
      <c r="C123" s="189">
        <f>SUM(C12+C13+C14)-'1b.mell '!C128-'1b.mell '!C135-'1b.mell '!C140-'1b.mell '!C144</f>
        <v>1529501</v>
      </c>
      <c r="D123" s="189">
        <v>1556611</v>
      </c>
      <c r="E123" s="1183">
        <f>SUM('1b.mell '!E141)</f>
        <v>1553420</v>
      </c>
      <c r="F123" s="1091">
        <f t="shared" si="1"/>
        <v>0.9979500337592372</v>
      </c>
    </row>
    <row r="124" spans="1:6" s="21" customFormat="1" ht="18.75" customHeight="1" thickBot="1">
      <c r="A124" s="107">
        <v>1840</v>
      </c>
      <c r="B124" s="190" t="s">
        <v>1120</v>
      </c>
      <c r="C124" s="208">
        <f>SUM(C118)</f>
        <v>5554884</v>
      </c>
      <c r="D124" s="208">
        <f>SUM(D118+D117)</f>
        <v>5750285</v>
      </c>
      <c r="E124" s="1181">
        <f>SUM(E118+E117)</f>
        <v>5798668</v>
      </c>
      <c r="F124" s="1066">
        <f t="shared" si="1"/>
        <v>1.0084140177399903</v>
      </c>
    </row>
    <row r="125" spans="1:6" s="21" customFormat="1" ht="11.25">
      <c r="A125" s="211"/>
      <c r="B125" s="211"/>
      <c r="C125" s="80"/>
      <c r="D125" s="80"/>
      <c r="E125" s="1129"/>
      <c r="F125" s="1089"/>
    </row>
    <row r="126" spans="1:6" s="21" customFormat="1" ht="11.25">
      <c r="A126" s="80">
        <v>1851</v>
      </c>
      <c r="B126" s="132" t="s">
        <v>1153</v>
      </c>
      <c r="C126" s="80">
        <v>23334</v>
      </c>
      <c r="D126" s="80">
        <v>24000</v>
      </c>
      <c r="E126" s="1129">
        <v>24000</v>
      </c>
      <c r="F126" s="229">
        <f t="shared" si="1"/>
        <v>1</v>
      </c>
    </row>
    <row r="127" spans="1:6" s="21" customFormat="1" ht="11.25">
      <c r="A127" s="79">
        <v>1852</v>
      </c>
      <c r="B127" s="142" t="s">
        <v>1143</v>
      </c>
      <c r="C127" s="80">
        <f>SUM(C128:C133)</f>
        <v>63525</v>
      </c>
      <c r="D127" s="80">
        <f>SUM(D128:D133)</f>
        <v>0</v>
      </c>
      <c r="E127" s="1129">
        <f>SUM(E128:E133)</f>
        <v>0</v>
      </c>
      <c r="F127" s="229"/>
    </row>
    <row r="128" spans="1:6" s="21" customFormat="1" ht="11.25">
      <c r="A128" s="85">
        <v>1853</v>
      </c>
      <c r="B128" s="88" t="s">
        <v>1185</v>
      </c>
      <c r="C128" s="78"/>
      <c r="D128" s="78"/>
      <c r="E128" s="1132"/>
      <c r="F128" s="229"/>
    </row>
    <row r="129" spans="1:6" s="21" customFormat="1" ht="11.25">
      <c r="A129" s="85">
        <v>1854</v>
      </c>
      <c r="B129" s="88" t="s">
        <v>237</v>
      </c>
      <c r="C129" s="78">
        <v>1479</v>
      </c>
      <c r="D129" s="78"/>
      <c r="E129" s="1132"/>
      <c r="F129" s="229"/>
    </row>
    <row r="130" spans="1:6" s="21" customFormat="1" ht="11.25">
      <c r="A130" s="85">
        <v>1855</v>
      </c>
      <c r="B130" s="88" t="s">
        <v>293</v>
      </c>
      <c r="C130" s="392">
        <v>12127</v>
      </c>
      <c r="D130" s="392"/>
      <c r="E130" s="1132"/>
      <c r="F130" s="229"/>
    </row>
    <row r="131" spans="1:6" s="21" customFormat="1" ht="11.25">
      <c r="A131" s="85">
        <v>1856</v>
      </c>
      <c r="B131" s="5" t="s">
        <v>1184</v>
      </c>
      <c r="C131" s="85">
        <v>2483</v>
      </c>
      <c r="D131" s="85"/>
      <c r="E131" s="1133"/>
      <c r="F131" s="229"/>
    </row>
    <row r="132" spans="1:6" s="21" customFormat="1" ht="11.25">
      <c r="A132" s="85">
        <v>1857</v>
      </c>
      <c r="B132" s="5" t="s">
        <v>300</v>
      </c>
      <c r="C132" s="85">
        <v>29314</v>
      </c>
      <c r="D132" s="85"/>
      <c r="E132" s="1133"/>
      <c r="F132" s="229"/>
    </row>
    <row r="133" spans="1:6" s="21" customFormat="1" ht="11.25">
      <c r="A133" s="85">
        <v>1858</v>
      </c>
      <c r="B133" s="5" t="s">
        <v>377</v>
      </c>
      <c r="C133" s="85">
        <v>18122</v>
      </c>
      <c r="D133" s="85"/>
      <c r="E133" s="1133"/>
      <c r="F133" s="229"/>
    </row>
    <row r="134" spans="1:6" s="21" customFormat="1" ht="11.25">
      <c r="A134" s="79">
        <v>1862</v>
      </c>
      <c r="B134" s="142" t="s">
        <v>1135</v>
      </c>
      <c r="C134" s="81">
        <f>SUM(C135:C136)</f>
        <v>170300</v>
      </c>
      <c r="D134" s="81">
        <f>SUM(D135:D136)</f>
        <v>179003</v>
      </c>
      <c r="E134" s="1177">
        <f>SUM(E135:E136)</f>
        <v>179239</v>
      </c>
      <c r="F134" s="229">
        <f t="shared" si="1"/>
        <v>1.0013184136578717</v>
      </c>
    </row>
    <row r="135" spans="1:6" s="21" customFormat="1" ht="11.25">
      <c r="A135" s="85">
        <v>1863</v>
      </c>
      <c r="B135" s="78" t="s">
        <v>231</v>
      </c>
      <c r="C135" s="85">
        <f>SUM('3b.m.'!C33)</f>
        <v>3000</v>
      </c>
      <c r="D135" s="85">
        <f>SUM('3b.m.'!D33)</f>
        <v>11703</v>
      </c>
      <c r="E135" s="1133">
        <f>SUM('3b.m.'!E33)</f>
        <v>11703</v>
      </c>
      <c r="F135" s="1087">
        <f t="shared" si="1"/>
        <v>1</v>
      </c>
    </row>
    <row r="136" spans="1:6" s="21" customFormat="1" ht="12" thickBot="1">
      <c r="A136" s="189">
        <v>1864</v>
      </c>
      <c r="B136" s="189" t="s">
        <v>287</v>
      </c>
      <c r="C136" s="189">
        <f>SUM(C17+C18)</f>
        <v>167300</v>
      </c>
      <c r="D136" s="189">
        <v>167300</v>
      </c>
      <c r="E136" s="1183">
        <v>167536</v>
      </c>
      <c r="F136" s="1091">
        <f t="shared" si="1"/>
        <v>1.0014106395696354</v>
      </c>
    </row>
    <row r="137" spans="1:6" s="21" customFormat="1" ht="18.75" customHeight="1" thickBot="1">
      <c r="A137" s="207">
        <v>1865</v>
      </c>
      <c r="B137" s="190" t="s">
        <v>1123</v>
      </c>
      <c r="C137" s="190">
        <f>SUM(C126+C127+C134)</f>
        <v>257159</v>
      </c>
      <c r="D137" s="190">
        <f>SUM(D126+D127+D134)</f>
        <v>203003</v>
      </c>
      <c r="E137" s="1184">
        <f>SUM(E126+E127+E134)</f>
        <v>203239</v>
      </c>
      <c r="F137" s="1066">
        <f t="shared" si="1"/>
        <v>1.0011625443958956</v>
      </c>
    </row>
    <row r="138" spans="1:6" s="21" customFormat="1" ht="18.75" customHeight="1" thickBot="1">
      <c r="A138" s="207"/>
      <c r="B138" s="270"/>
      <c r="C138" s="190"/>
      <c r="D138" s="190"/>
      <c r="E138" s="1184"/>
      <c r="F138" s="1066"/>
    </row>
    <row r="139" spans="1:6" s="21" customFormat="1" ht="18" customHeight="1" thickBot="1">
      <c r="A139" s="107">
        <v>1870</v>
      </c>
      <c r="B139" s="188" t="s">
        <v>1133</v>
      </c>
      <c r="C139" s="107">
        <f>SUM(C137+C124+C113+C107)</f>
        <v>16597143</v>
      </c>
      <c r="D139" s="107">
        <f>SUM(D137+D124+D113+D107)</f>
        <v>19940571</v>
      </c>
      <c r="E139" s="1185">
        <f>SUM(E137+E124+E113+E107)</f>
        <v>20147925</v>
      </c>
      <c r="F139" s="1066">
        <f t="shared" si="1"/>
        <v>1.0103985989167512</v>
      </c>
    </row>
    <row r="140" spans="1:6" s="21" customFormat="1" ht="12" thickBot="1">
      <c r="A140" s="76"/>
      <c r="B140" s="187"/>
      <c r="C140" s="107"/>
      <c r="D140" s="107"/>
      <c r="E140" s="1185"/>
      <c r="F140" s="1066"/>
    </row>
    <row r="141" spans="1:6" ht="7.5" customHeight="1">
      <c r="A141" s="9"/>
      <c r="B141" s="65"/>
      <c r="C141" s="9"/>
      <c r="D141" s="9"/>
      <c r="E141" s="1186"/>
      <c r="F141" s="1089"/>
    </row>
    <row r="142" spans="1:6" s="31" customFormat="1" ht="12" customHeight="1">
      <c r="A142" s="16"/>
      <c r="B142" s="30" t="s">
        <v>343</v>
      </c>
      <c r="C142" s="30"/>
      <c r="D142" s="30"/>
      <c r="E142" s="1187"/>
      <c r="F142" s="229"/>
    </row>
    <row r="143" spans="1:6" s="31" customFormat="1" ht="9" customHeight="1">
      <c r="A143" s="16"/>
      <c r="B143" s="30"/>
      <c r="C143" s="30"/>
      <c r="D143" s="30"/>
      <c r="E143" s="1187"/>
      <c r="F143" s="229"/>
    </row>
    <row r="144" spans="1:6" s="31" customFormat="1" ht="12" customHeight="1">
      <c r="A144" s="16"/>
      <c r="B144" s="93" t="s">
        <v>1129</v>
      </c>
      <c r="C144" s="30"/>
      <c r="D144" s="30"/>
      <c r="E144" s="1187"/>
      <c r="F144" s="229"/>
    </row>
    <row r="145" spans="1:6" s="21" customFormat="1" ht="11.25">
      <c r="A145" s="5">
        <v>1911</v>
      </c>
      <c r="B145" s="8" t="s">
        <v>193</v>
      </c>
      <c r="C145" s="5">
        <f>SUM('2.mell'!C551)</f>
        <v>1791250</v>
      </c>
      <c r="D145" s="5">
        <f>SUM('2.mell'!D551)</f>
        <v>1868713</v>
      </c>
      <c r="E145" s="1174">
        <f>SUM('2.mell'!E551)</f>
        <v>1871545</v>
      </c>
      <c r="F145" s="1087">
        <f aca="true" t="shared" si="3" ref="F145:F184">SUM(E145/D145)</f>
        <v>1.001515481510537</v>
      </c>
    </row>
    <row r="146" spans="1:6" s="21" customFormat="1" ht="11.25">
      <c r="A146" s="5">
        <v>1912</v>
      </c>
      <c r="B146" s="8" t="s">
        <v>1181</v>
      </c>
      <c r="C146" s="5">
        <f>SUM('2.mell'!C552)</f>
        <v>509229</v>
      </c>
      <c r="D146" s="5">
        <f>SUM('2.mell'!D552)</f>
        <v>530441</v>
      </c>
      <c r="E146" s="1174">
        <f>SUM('2.mell'!E552)</f>
        <v>533710</v>
      </c>
      <c r="F146" s="1087">
        <f t="shared" si="3"/>
        <v>1.0061627966164004</v>
      </c>
    </row>
    <row r="147" spans="1:6" s="21" customFormat="1" ht="11.25">
      <c r="A147" s="5">
        <v>1913</v>
      </c>
      <c r="B147" s="5" t="s">
        <v>1182</v>
      </c>
      <c r="C147" s="5">
        <f>SUM('2.mell'!C553)</f>
        <v>1662427</v>
      </c>
      <c r="D147" s="5">
        <f>SUM('2.mell'!D553)</f>
        <v>1751967</v>
      </c>
      <c r="E147" s="1174">
        <f>SUM('2.mell'!E553)</f>
        <v>1772866</v>
      </c>
      <c r="F147" s="1087">
        <f t="shared" si="3"/>
        <v>1.0119288776558006</v>
      </c>
    </row>
    <row r="148" spans="1:6" s="29" customFormat="1" ht="12">
      <c r="A148" s="105">
        <v>1914</v>
      </c>
      <c r="B148" s="24" t="s">
        <v>51</v>
      </c>
      <c r="C148" s="5"/>
      <c r="D148" s="5"/>
      <c r="E148" s="1174"/>
      <c r="F148" s="1087"/>
    </row>
    <row r="149" spans="1:6" s="29" customFormat="1" ht="12">
      <c r="A149" s="85">
        <v>1915</v>
      </c>
      <c r="B149" s="8" t="s">
        <v>154</v>
      </c>
      <c r="C149" s="5">
        <f>SUM('2.mell'!C554)</f>
        <v>1300</v>
      </c>
      <c r="D149" s="5">
        <f>SUM('2.mell'!D554)</f>
        <v>1300</v>
      </c>
      <c r="E149" s="1174">
        <f>SUM('2.mell'!E554)</f>
        <v>1300</v>
      </c>
      <c r="F149" s="1087">
        <f t="shared" si="3"/>
        <v>1</v>
      </c>
    </row>
    <row r="150" spans="1:6" s="21" customFormat="1" ht="11.25">
      <c r="A150" s="5">
        <v>1916</v>
      </c>
      <c r="B150" s="8" t="s">
        <v>211</v>
      </c>
      <c r="C150" s="5">
        <f>SUM('2.mell'!C555)</f>
        <v>0</v>
      </c>
      <c r="D150" s="5">
        <f>SUM('2.mell'!D555)</f>
        <v>7785</v>
      </c>
      <c r="E150" s="1174">
        <f>SUM('2.mell'!E555)</f>
        <v>7843</v>
      </c>
      <c r="F150" s="1087">
        <f t="shared" si="3"/>
        <v>1.0074502247912653</v>
      </c>
    </row>
    <row r="151" spans="1:6" s="21" customFormat="1" ht="11.25">
      <c r="A151" s="79">
        <v>1910</v>
      </c>
      <c r="B151" s="80" t="s">
        <v>1118</v>
      </c>
      <c r="C151" s="79">
        <f>SUM(C145:C150)</f>
        <v>3964206</v>
      </c>
      <c r="D151" s="79">
        <f>SUM(D145:D150)</f>
        <v>4160206</v>
      </c>
      <c r="E151" s="1130">
        <f>SUM(E145:E150)</f>
        <v>4187264</v>
      </c>
      <c r="F151" s="229">
        <f t="shared" si="3"/>
        <v>1.0065040048497598</v>
      </c>
    </row>
    <row r="152" spans="1:6" s="21" customFormat="1" ht="11.25">
      <c r="A152" s="5"/>
      <c r="B152" s="104" t="s">
        <v>1130</v>
      </c>
      <c r="C152" s="79"/>
      <c r="D152" s="79"/>
      <c r="E152" s="1130"/>
      <c r="F152" s="229"/>
    </row>
    <row r="153" spans="1:6" s="21" customFormat="1" ht="11.25">
      <c r="A153" s="5">
        <v>1921</v>
      </c>
      <c r="B153" s="8" t="s">
        <v>160</v>
      </c>
      <c r="C153" s="5">
        <f>SUM('2.mell'!C557)</f>
        <v>35795</v>
      </c>
      <c r="D153" s="5">
        <f>SUM('2.mell'!D557)</f>
        <v>49201</v>
      </c>
      <c r="E153" s="1174">
        <f>SUM('2.mell'!E557)</f>
        <v>69320</v>
      </c>
      <c r="F153" s="1087">
        <f t="shared" si="3"/>
        <v>1.4089144529582731</v>
      </c>
    </row>
    <row r="154" spans="1:6" s="21" customFormat="1" ht="11.25">
      <c r="A154" s="5">
        <v>1922</v>
      </c>
      <c r="B154" s="8" t="s">
        <v>161</v>
      </c>
      <c r="C154" s="5">
        <f>SUM('2.mell'!C558)</f>
        <v>0</v>
      </c>
      <c r="D154" s="5">
        <f>SUM('2.mell'!D558)</f>
        <v>1602</v>
      </c>
      <c r="E154" s="1174">
        <f>SUM('2.mell'!E558)</f>
        <v>1602</v>
      </c>
      <c r="F154" s="1087">
        <f t="shared" si="3"/>
        <v>1</v>
      </c>
    </row>
    <row r="155" spans="1:6" s="21" customFormat="1" ht="11.25">
      <c r="A155" s="5">
        <v>1923</v>
      </c>
      <c r="B155" s="8" t="s">
        <v>1183</v>
      </c>
      <c r="C155" s="5">
        <f>SUM('2.mell'!C559)</f>
        <v>0</v>
      </c>
      <c r="D155" s="5">
        <f>SUM('2.mell'!D559)</f>
        <v>0</v>
      </c>
      <c r="E155" s="1174">
        <f>SUM('2.mell'!E559)</f>
        <v>0</v>
      </c>
      <c r="F155" s="229"/>
    </row>
    <row r="156" spans="1:6" s="21" customFormat="1" ht="12" thickBot="1">
      <c r="A156" s="106">
        <v>1920</v>
      </c>
      <c r="B156" s="106" t="s">
        <v>1125</v>
      </c>
      <c r="C156" s="106">
        <f>SUM(C153:C155)</f>
        <v>35795</v>
      </c>
      <c r="D156" s="106">
        <f>SUM(D153:D155)</f>
        <v>50803</v>
      </c>
      <c r="E156" s="1188">
        <f>SUM(E153:E155)</f>
        <v>70922</v>
      </c>
      <c r="F156" s="1092">
        <f t="shared" si="3"/>
        <v>1.3960199200834595</v>
      </c>
    </row>
    <row r="157" spans="1:6" s="21" customFormat="1" ht="16.5" customHeight="1" thickBot="1">
      <c r="A157" s="107"/>
      <c r="B157" s="190"/>
      <c r="C157" s="107"/>
      <c r="D157" s="107"/>
      <c r="E157" s="1185"/>
      <c r="F157" s="1066"/>
    </row>
    <row r="158" spans="1:6" s="33" customFormat="1" ht="13.5" thickBot="1">
      <c r="A158" s="32">
        <v>1940</v>
      </c>
      <c r="B158" s="108" t="s">
        <v>344</v>
      </c>
      <c r="C158" s="34">
        <f>SUM(C151+C156)</f>
        <v>4000001</v>
      </c>
      <c r="D158" s="34">
        <f>SUM(D151+D156)</f>
        <v>4211009</v>
      </c>
      <c r="E158" s="1189">
        <f>SUM(E151+E156)</f>
        <v>4258186</v>
      </c>
      <c r="F158" s="1066">
        <f t="shared" si="3"/>
        <v>1.0112032531870627</v>
      </c>
    </row>
    <row r="159" spans="1:6" s="33" customFormat="1" ht="12.75">
      <c r="A159" s="103"/>
      <c r="B159" s="237"/>
      <c r="C159" s="103"/>
      <c r="D159" s="103"/>
      <c r="E159" s="1190"/>
      <c r="F159" s="1089"/>
    </row>
    <row r="160" spans="1:6" ht="14.25" customHeight="1">
      <c r="A160" s="16"/>
      <c r="B160" s="16" t="s">
        <v>291</v>
      </c>
      <c r="C160" s="16"/>
      <c r="D160" s="16"/>
      <c r="E160" s="1191"/>
      <c r="F160" s="229"/>
    </row>
    <row r="161" spans="1:6" ht="14.25" customHeight="1">
      <c r="A161" s="16"/>
      <c r="B161" s="93" t="s">
        <v>1129</v>
      </c>
      <c r="C161" s="30"/>
      <c r="D161" s="30"/>
      <c r="E161" s="1187"/>
      <c r="F161" s="229"/>
    </row>
    <row r="162" spans="1:6" ht="11.25">
      <c r="A162" s="5">
        <v>1951</v>
      </c>
      <c r="B162" s="8" t="s">
        <v>39</v>
      </c>
      <c r="C162" s="8">
        <f aca="true" t="shared" si="4" ref="C162:E164">SUM(C101+C145)</f>
        <v>3112635</v>
      </c>
      <c r="D162" s="8">
        <f t="shared" si="4"/>
        <v>3307578</v>
      </c>
      <c r="E162" s="1134">
        <f t="shared" si="4"/>
        <v>3316968</v>
      </c>
      <c r="F162" s="1087">
        <f t="shared" si="3"/>
        <v>1.0028389353176252</v>
      </c>
    </row>
    <row r="163" spans="1:6" ht="11.25">
      <c r="A163" s="5">
        <v>1952</v>
      </c>
      <c r="B163" s="8" t="s">
        <v>228</v>
      </c>
      <c r="C163" s="8">
        <f t="shared" si="4"/>
        <v>889626</v>
      </c>
      <c r="D163" s="8">
        <f t="shared" si="4"/>
        <v>957614</v>
      </c>
      <c r="E163" s="1134">
        <f t="shared" si="4"/>
        <v>964446</v>
      </c>
      <c r="F163" s="1087">
        <f t="shared" si="3"/>
        <v>1.0071343986199033</v>
      </c>
    </row>
    <row r="164" spans="1:6" ht="11.25">
      <c r="A164" s="5">
        <v>1953</v>
      </c>
      <c r="B164" s="8" t="s">
        <v>229</v>
      </c>
      <c r="C164" s="8">
        <f t="shared" si="4"/>
        <v>5142460</v>
      </c>
      <c r="D164" s="8">
        <f t="shared" si="4"/>
        <v>5754932</v>
      </c>
      <c r="E164" s="1134">
        <f t="shared" si="4"/>
        <v>5841768</v>
      </c>
      <c r="F164" s="1087">
        <f t="shared" si="3"/>
        <v>1.0150889706429198</v>
      </c>
    </row>
    <row r="165" spans="1:6" ht="11.25">
      <c r="A165" s="5">
        <v>1954</v>
      </c>
      <c r="B165" s="8" t="s">
        <v>44</v>
      </c>
      <c r="C165" s="8">
        <f>SUM(C149+C104)</f>
        <v>285125</v>
      </c>
      <c r="D165" s="8">
        <f>SUM(D149+D104)</f>
        <v>269989</v>
      </c>
      <c r="E165" s="1134">
        <f>SUM(E149+E104)</f>
        <v>275579</v>
      </c>
      <c r="F165" s="1087">
        <f t="shared" si="3"/>
        <v>1.0207045472222942</v>
      </c>
    </row>
    <row r="166" spans="1:6" ht="12" thickBot="1">
      <c r="A166" s="5">
        <v>1955</v>
      </c>
      <c r="B166" s="8" t="s">
        <v>1170</v>
      </c>
      <c r="C166" s="8">
        <f>SUM(C105+C150)</f>
        <v>1019104</v>
      </c>
      <c r="D166" s="8">
        <f>SUM(D105+D150)</f>
        <v>1075654</v>
      </c>
      <c r="E166" s="1134">
        <f>SUM(E105+E150)</f>
        <v>1400971</v>
      </c>
      <c r="F166" s="1091">
        <f t="shared" si="3"/>
        <v>1.3024364712072842</v>
      </c>
    </row>
    <row r="167" spans="1:6" ht="18" customHeight="1" thickBot="1">
      <c r="A167" s="190">
        <v>1950</v>
      </c>
      <c r="B167" s="190" t="s">
        <v>1118</v>
      </c>
      <c r="C167" s="190">
        <f>SUM(C162:C166)</f>
        <v>10448950</v>
      </c>
      <c r="D167" s="190">
        <f>SUM(D162:D166)</f>
        <v>11365767</v>
      </c>
      <c r="E167" s="1184">
        <f>SUM(E162:E166)</f>
        <v>11799732</v>
      </c>
      <c r="F167" s="1066">
        <f t="shared" si="3"/>
        <v>1.038181761072526</v>
      </c>
    </row>
    <row r="168" spans="1:6" ht="11.25">
      <c r="A168" s="8"/>
      <c r="B168" s="104" t="s">
        <v>1130</v>
      </c>
      <c r="C168" s="8"/>
      <c r="D168" s="8"/>
      <c r="E168" s="1134"/>
      <c r="F168" s="1089"/>
    </row>
    <row r="169" spans="1:6" ht="11.25">
      <c r="A169" s="8">
        <v>1961</v>
      </c>
      <c r="B169" s="104" t="s">
        <v>162</v>
      </c>
      <c r="C169" s="8">
        <f aca="true" t="shared" si="5" ref="C169:E170">SUM(C110+C153)</f>
        <v>1000651</v>
      </c>
      <c r="D169" s="8">
        <f t="shared" si="5"/>
        <v>1434306</v>
      </c>
      <c r="E169" s="1134">
        <f t="shared" si="5"/>
        <v>1270549</v>
      </c>
      <c r="F169" s="1087">
        <f t="shared" si="3"/>
        <v>0.8858284076061872</v>
      </c>
    </row>
    <row r="170" spans="1:6" ht="11.25">
      <c r="A170" s="5">
        <v>1962</v>
      </c>
      <c r="B170" s="8" t="s">
        <v>161</v>
      </c>
      <c r="C170" s="8">
        <f t="shared" si="5"/>
        <v>2631500</v>
      </c>
      <c r="D170" s="8">
        <f t="shared" si="5"/>
        <v>4385780</v>
      </c>
      <c r="E170" s="1134">
        <f t="shared" si="5"/>
        <v>4318283</v>
      </c>
      <c r="F170" s="1087">
        <f t="shared" si="3"/>
        <v>0.9846100351590823</v>
      </c>
    </row>
    <row r="171" spans="1:6" ht="12" thickBot="1">
      <c r="A171" s="5">
        <v>1963</v>
      </c>
      <c r="B171" s="8" t="s">
        <v>1183</v>
      </c>
      <c r="C171" s="8">
        <f>SUM(C155+C112)</f>
        <v>704000</v>
      </c>
      <c r="D171" s="8">
        <f>SUM(D155+D112)</f>
        <v>1012439</v>
      </c>
      <c r="E171" s="1134">
        <f>SUM(E155+E112)</f>
        <v>1015640</v>
      </c>
      <c r="F171" s="1091">
        <f t="shared" si="3"/>
        <v>1.003161671962459</v>
      </c>
    </row>
    <row r="172" spans="1:6" ht="17.25" customHeight="1" thickBot="1">
      <c r="A172" s="190">
        <v>1960</v>
      </c>
      <c r="B172" s="190" t="s">
        <v>1125</v>
      </c>
      <c r="C172" s="190">
        <f>SUM(C169:C171)</f>
        <v>4336151</v>
      </c>
      <c r="D172" s="190">
        <f>SUM(D169:D171)</f>
        <v>6832525</v>
      </c>
      <c r="E172" s="1184">
        <f>SUM(E169:E171)</f>
        <v>6604472</v>
      </c>
      <c r="F172" s="1066">
        <f t="shared" si="3"/>
        <v>0.966622441923008</v>
      </c>
    </row>
    <row r="173" spans="1:6" ht="11.25">
      <c r="A173" s="8">
        <v>1971</v>
      </c>
      <c r="B173" s="141" t="s">
        <v>1141</v>
      </c>
      <c r="C173" s="78"/>
      <c r="D173" s="78"/>
      <c r="E173" s="1132"/>
      <c r="F173" s="1089"/>
    </row>
    <row r="174" spans="1:6" ht="11.25">
      <c r="A174" s="5">
        <v>1972</v>
      </c>
      <c r="B174" s="137" t="s">
        <v>1143</v>
      </c>
      <c r="C174" s="78"/>
      <c r="D174" s="78"/>
      <c r="E174" s="1132"/>
      <c r="F174" s="229"/>
    </row>
    <row r="175" spans="1:6" ht="11.25">
      <c r="A175" s="5">
        <v>1973</v>
      </c>
      <c r="B175" s="137" t="s">
        <v>1134</v>
      </c>
      <c r="C175" s="78"/>
      <c r="D175" s="78"/>
      <c r="E175" s="1132"/>
      <c r="F175" s="229"/>
    </row>
    <row r="176" spans="1:6" ht="12">
      <c r="A176" s="254">
        <v>1974</v>
      </c>
      <c r="B176" s="1003" t="s">
        <v>1135</v>
      </c>
      <c r="C176" s="254">
        <f>SUM(C118)</f>
        <v>5554884</v>
      </c>
      <c r="D176" s="254">
        <f>SUM(D118)</f>
        <v>5712090</v>
      </c>
      <c r="E176" s="1176">
        <f>SUM(E118)</f>
        <v>5714222</v>
      </c>
      <c r="F176" s="1087">
        <f t="shared" si="3"/>
        <v>1.0003732434187838</v>
      </c>
    </row>
    <row r="177" spans="1:6" ht="12" thickBot="1">
      <c r="A177" s="1002">
        <v>1975</v>
      </c>
      <c r="B177" s="137" t="s">
        <v>1052</v>
      </c>
      <c r="C177" s="1002"/>
      <c r="D177" s="87">
        <f>SUM(D117)</f>
        <v>38195</v>
      </c>
      <c r="E177" s="1192">
        <f>SUM(E117)</f>
        <v>84446</v>
      </c>
      <c r="F177" s="1091">
        <f t="shared" si="3"/>
        <v>2.2109176593795</v>
      </c>
    </row>
    <row r="178" spans="1:6" ht="17.25" customHeight="1" thickBot="1">
      <c r="A178" s="207">
        <v>1970</v>
      </c>
      <c r="B178" s="190" t="s">
        <v>1081</v>
      </c>
      <c r="C178" s="207">
        <f>SUM(C173:C176)</f>
        <v>5554884</v>
      </c>
      <c r="D178" s="207">
        <f>SUM(D173:D176)</f>
        <v>5712090</v>
      </c>
      <c r="E178" s="1182">
        <f>SUM(E173:E176)</f>
        <v>5714222</v>
      </c>
      <c r="F178" s="1066">
        <f t="shared" si="3"/>
        <v>1.0003732434187838</v>
      </c>
    </row>
    <row r="179" spans="1:6" ht="12" customHeight="1">
      <c r="A179" s="8">
        <v>1981</v>
      </c>
      <c r="B179" s="141" t="s">
        <v>1141</v>
      </c>
      <c r="C179" s="78">
        <f aca="true" t="shared" si="6" ref="C179:E180">SUM(C126)</f>
        <v>23334</v>
      </c>
      <c r="D179" s="78">
        <f t="shared" si="6"/>
        <v>24000</v>
      </c>
      <c r="E179" s="1132">
        <f t="shared" si="6"/>
        <v>24000</v>
      </c>
      <c r="F179" s="1093">
        <f t="shared" si="3"/>
        <v>1</v>
      </c>
    </row>
    <row r="180" spans="1:6" ht="12" customHeight="1">
      <c r="A180" s="5">
        <v>1982</v>
      </c>
      <c r="B180" s="137" t="s">
        <v>1143</v>
      </c>
      <c r="C180" s="78">
        <f t="shared" si="6"/>
        <v>63525</v>
      </c>
      <c r="D180" s="78">
        <f t="shared" si="6"/>
        <v>0</v>
      </c>
      <c r="E180" s="1132">
        <f t="shared" si="6"/>
        <v>0</v>
      </c>
      <c r="F180" s="1087"/>
    </row>
    <row r="181" spans="1:6" ht="12" customHeight="1">
      <c r="A181" s="5">
        <v>1984</v>
      </c>
      <c r="B181" s="137" t="s">
        <v>1134</v>
      </c>
      <c r="C181" s="78"/>
      <c r="D181" s="78"/>
      <c r="E181" s="1132"/>
      <c r="F181" s="1087"/>
    </row>
    <row r="182" spans="1:6" ht="12" customHeight="1" thickBot="1">
      <c r="A182" s="232">
        <v>1985</v>
      </c>
      <c r="B182" s="233" t="s">
        <v>1135</v>
      </c>
      <c r="C182" s="74">
        <f>SUM(C134)</f>
        <v>170300</v>
      </c>
      <c r="D182" s="74">
        <f>SUM(D134)</f>
        <v>179003</v>
      </c>
      <c r="E182" s="1162">
        <f>SUM(E134)</f>
        <v>179239</v>
      </c>
      <c r="F182" s="1091">
        <f t="shared" si="3"/>
        <v>1.0013184136578717</v>
      </c>
    </row>
    <row r="183" spans="1:6" ht="17.25" customHeight="1" thickBot="1">
      <c r="A183" s="207">
        <v>1980</v>
      </c>
      <c r="B183" s="190" t="s">
        <v>1080</v>
      </c>
      <c r="C183" s="207">
        <f>SUM(C179:C182)</f>
        <v>257159</v>
      </c>
      <c r="D183" s="207">
        <f>SUM(D179:D182)</f>
        <v>203003</v>
      </c>
      <c r="E183" s="1182">
        <f>SUM(E179:E182)</f>
        <v>203239</v>
      </c>
      <c r="F183" s="1066">
        <f t="shared" si="3"/>
        <v>1.0011625443958956</v>
      </c>
    </row>
    <row r="184" spans="1:9" ht="26.25" customHeight="1" thickBot="1">
      <c r="A184" s="34"/>
      <c r="B184" s="212" t="s">
        <v>1115</v>
      </c>
      <c r="C184" s="209">
        <f>SUM(C179+C180+C172+C167)</f>
        <v>14871960</v>
      </c>
      <c r="D184" s="209">
        <f>SUM(D179+D180+D172+D167+D177)</f>
        <v>18260487</v>
      </c>
      <c r="E184" s="1193">
        <f>SUM(E179+E180+E172+E167+E177)</f>
        <v>18512650</v>
      </c>
      <c r="F184" s="1120">
        <f t="shared" si="3"/>
        <v>1.0138092154935407</v>
      </c>
      <c r="I184" s="701"/>
    </row>
    <row r="185" ht="11.25">
      <c r="F185" s="955"/>
    </row>
    <row r="186" ht="11.25">
      <c r="F186" s="955"/>
    </row>
    <row r="187" ht="11.25">
      <c r="F187" s="955"/>
    </row>
    <row r="188" ht="11.25">
      <c r="F188" s="955"/>
    </row>
    <row r="189" ht="11.25">
      <c r="F189" s="955"/>
    </row>
    <row r="190" ht="11.25">
      <c r="F190" s="955"/>
    </row>
    <row r="191" ht="11.25">
      <c r="F191" s="955"/>
    </row>
    <row r="192" ht="11.25">
      <c r="F192" s="955"/>
    </row>
    <row r="193" ht="11.25">
      <c r="F193" s="955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  <row r="284" spans="1:2" ht="12">
      <c r="A284"/>
      <c r="B284"/>
    </row>
    <row r="285" spans="1:2" ht="12">
      <c r="A285"/>
      <c r="B285"/>
    </row>
    <row r="286" spans="1:2" ht="12">
      <c r="A286"/>
      <c r="B286"/>
    </row>
    <row r="287" spans="1:2" ht="12">
      <c r="A287"/>
      <c r="B287"/>
    </row>
    <row r="288" spans="1:2" ht="12">
      <c r="A288"/>
      <c r="B288"/>
    </row>
    <row r="289" spans="1:2" ht="12">
      <c r="A289"/>
      <c r="B289"/>
    </row>
    <row r="290" spans="1:2" ht="12">
      <c r="A290"/>
      <c r="B290"/>
    </row>
    <row r="291" spans="1:2" ht="12">
      <c r="A291"/>
      <c r="B291"/>
    </row>
  </sheetData>
  <sheetProtection/>
  <mergeCells count="6">
    <mergeCell ref="F5:F7"/>
    <mergeCell ref="A2:F2"/>
    <mergeCell ref="A1:F1"/>
    <mergeCell ref="C5:C7"/>
    <mergeCell ref="D5:D7"/>
    <mergeCell ref="E5:E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  <rowBreaks count="3" manualBreakCount="3">
    <brk id="89" max="255" man="1"/>
    <brk id="130" max="255" man="1"/>
    <brk id="1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61"/>
  <sheetViews>
    <sheetView zoomScaleSheetLayoutView="100" zoomScalePageLayoutView="0" workbookViewId="0" topLeftCell="A532">
      <selection activeCell="C14" sqref="C14"/>
    </sheetView>
  </sheetViews>
  <sheetFormatPr defaultColWidth="9.125" defaultRowHeight="12.75"/>
  <cols>
    <col min="1" max="1" width="8.50390625" style="272" customWidth="1"/>
    <col min="2" max="2" width="61.875" style="272" customWidth="1"/>
    <col min="3" max="5" width="10.875" style="272" customWidth="1"/>
    <col min="6" max="6" width="8.875" style="272" customWidth="1"/>
    <col min="7" max="16384" width="9.125" style="272" customWidth="1"/>
  </cols>
  <sheetData>
    <row r="1" spans="1:6" ht="12.75">
      <c r="A1" s="1225" t="s">
        <v>195</v>
      </c>
      <c r="B1" s="1218"/>
      <c r="C1" s="1218"/>
      <c r="D1" s="1218"/>
      <c r="E1" s="1218"/>
      <c r="F1" s="1218"/>
    </row>
    <row r="2" spans="1:6" ht="12">
      <c r="A2" s="1216" t="s">
        <v>355</v>
      </c>
      <c r="B2" s="1217"/>
      <c r="C2" s="1218"/>
      <c r="D2" s="1218"/>
      <c r="E2" s="1218"/>
      <c r="F2" s="1218"/>
    </row>
    <row r="3" spans="1:2" ht="12">
      <c r="A3" s="273"/>
      <c r="B3" s="273"/>
    </row>
    <row r="4" spans="1:6" ht="12">
      <c r="A4" s="393"/>
      <c r="B4" s="394"/>
      <c r="C4" s="395"/>
      <c r="D4" s="395"/>
      <c r="E4" s="395"/>
      <c r="F4" s="395" t="s">
        <v>72</v>
      </c>
    </row>
    <row r="5" spans="1:6" ht="12" customHeight="1">
      <c r="A5" s="1226" t="s">
        <v>196</v>
      </c>
      <c r="B5" s="1226" t="s">
        <v>45</v>
      </c>
      <c r="C5" s="1219" t="s">
        <v>1006</v>
      </c>
      <c r="D5" s="1219" t="s">
        <v>331</v>
      </c>
      <c r="E5" s="1219" t="s">
        <v>1213</v>
      </c>
      <c r="F5" s="1222" t="s">
        <v>310</v>
      </c>
    </row>
    <row r="6" spans="1:6" ht="12">
      <c r="A6" s="1227"/>
      <c r="B6" s="1227"/>
      <c r="C6" s="1220"/>
      <c r="D6" s="1220"/>
      <c r="E6" s="1220"/>
      <c r="F6" s="1223"/>
    </row>
    <row r="7" spans="1:6" ht="12.75" thickBot="1">
      <c r="A7" s="1228"/>
      <c r="B7" s="1228"/>
      <c r="C7" s="1221"/>
      <c r="D7" s="1221"/>
      <c r="E7" s="1221"/>
      <c r="F7" s="1224"/>
    </row>
    <row r="8" spans="1:6" ht="12.75" thickBot="1">
      <c r="A8" s="396" t="s">
        <v>198</v>
      </c>
      <c r="B8" s="397" t="s">
        <v>200</v>
      </c>
      <c r="C8" s="396" t="s">
        <v>48</v>
      </c>
      <c r="D8" s="396" t="s">
        <v>49</v>
      </c>
      <c r="E8" s="396" t="s">
        <v>50</v>
      </c>
      <c r="F8" s="396" t="s">
        <v>1094</v>
      </c>
    </row>
    <row r="9" spans="1:6" ht="13.5">
      <c r="A9" s="274">
        <v>2305</v>
      </c>
      <c r="B9" s="398" t="s">
        <v>251</v>
      </c>
      <c r="C9" s="399"/>
      <c r="D9" s="399"/>
      <c r="E9" s="399"/>
      <c r="F9" s="400"/>
    </row>
    <row r="10" spans="1:6" ht="12.75" customHeight="1">
      <c r="A10" s="274"/>
      <c r="B10" s="401" t="s">
        <v>85</v>
      </c>
      <c r="C10" s="399"/>
      <c r="D10" s="399"/>
      <c r="E10" s="399"/>
      <c r="F10" s="400"/>
    </row>
    <row r="11" spans="1:6" ht="12.75" customHeight="1" thickBot="1">
      <c r="A11" s="274"/>
      <c r="B11" s="402" t="s">
        <v>86</v>
      </c>
      <c r="C11" s="716"/>
      <c r="D11" s="412">
        <v>1677</v>
      </c>
      <c r="E11" s="412">
        <v>1677</v>
      </c>
      <c r="F11" s="1094">
        <f>SUM(E11/D11)</f>
        <v>1</v>
      </c>
    </row>
    <row r="12" spans="1:6" ht="13.5" customHeight="1" thickBot="1">
      <c r="A12" s="274"/>
      <c r="B12" s="403" t="s">
        <v>87</v>
      </c>
      <c r="C12" s="715"/>
      <c r="D12" s="446">
        <f>SUM(D11)</f>
        <v>1677</v>
      </c>
      <c r="E12" s="446">
        <f>SUM(E11)</f>
        <v>1677</v>
      </c>
      <c r="F12" s="1095">
        <f>SUM(E12/D12)</f>
        <v>1</v>
      </c>
    </row>
    <row r="13" spans="1:6" ht="12">
      <c r="A13" s="404"/>
      <c r="B13" s="401" t="s">
        <v>88</v>
      </c>
      <c r="C13" s="405">
        <v>360</v>
      </c>
      <c r="D13" s="405">
        <v>360</v>
      </c>
      <c r="E13" s="405">
        <f>SUM(E14:E15)</f>
        <v>500</v>
      </c>
      <c r="F13" s="406">
        <f>SUM(E13/D13)</f>
        <v>1.3888888888888888</v>
      </c>
    </row>
    <row r="14" spans="1:6" ht="12.75">
      <c r="A14" s="404"/>
      <c r="B14" s="407" t="s">
        <v>89</v>
      </c>
      <c r="C14" s="408"/>
      <c r="D14" s="408"/>
      <c r="E14" s="408"/>
      <c r="F14" s="406"/>
    </row>
    <row r="15" spans="1:6" ht="12.75">
      <c r="A15" s="404"/>
      <c r="B15" s="407" t="s">
        <v>90</v>
      </c>
      <c r="C15" s="408">
        <v>360</v>
      </c>
      <c r="D15" s="408">
        <v>360</v>
      </c>
      <c r="E15" s="408">
        <v>500</v>
      </c>
      <c r="F15" s="406">
        <f aca="true" t="shared" si="0" ref="F15:F75">SUM(E15/D15)</f>
        <v>1.3888888888888888</v>
      </c>
    </row>
    <row r="16" spans="1:6" ht="12">
      <c r="A16" s="404"/>
      <c r="B16" s="409" t="s">
        <v>91</v>
      </c>
      <c r="C16" s="405">
        <v>315</v>
      </c>
      <c r="D16" s="405">
        <v>126</v>
      </c>
      <c r="E16" s="405">
        <v>554</v>
      </c>
      <c r="F16" s="406">
        <f t="shared" si="0"/>
        <v>4.396825396825397</v>
      </c>
    </row>
    <row r="17" spans="1:6" ht="12">
      <c r="A17" s="404"/>
      <c r="B17" s="409" t="s">
        <v>92</v>
      </c>
      <c r="C17" s="405">
        <v>9178</v>
      </c>
      <c r="D17" s="405">
        <v>2734</v>
      </c>
      <c r="E17" s="405">
        <v>2642</v>
      </c>
      <c r="F17" s="406">
        <f t="shared" si="0"/>
        <v>0.9663496708119971</v>
      </c>
    </row>
    <row r="18" spans="1:6" ht="12">
      <c r="A18" s="404"/>
      <c r="B18" s="409" t="s">
        <v>93</v>
      </c>
      <c r="C18" s="405">
        <v>2479</v>
      </c>
      <c r="D18" s="405">
        <v>735</v>
      </c>
      <c r="E18" s="405">
        <v>833</v>
      </c>
      <c r="F18" s="406">
        <f t="shared" si="0"/>
        <v>1.1333333333333333</v>
      </c>
    </row>
    <row r="19" spans="1:6" ht="12">
      <c r="A19" s="404"/>
      <c r="B19" s="410" t="s">
        <v>94</v>
      </c>
      <c r="C19" s="405"/>
      <c r="D19" s="405"/>
      <c r="E19" s="405"/>
      <c r="F19" s="406"/>
    </row>
    <row r="20" spans="1:6" ht="12.75" thickBot="1">
      <c r="A20" s="404"/>
      <c r="B20" s="411" t="s">
        <v>95</v>
      </c>
      <c r="C20" s="412"/>
      <c r="D20" s="412"/>
      <c r="E20" s="412">
        <v>43</v>
      </c>
      <c r="F20" s="1094"/>
    </row>
    <row r="21" spans="1:6" ht="12.75" thickBot="1">
      <c r="A21" s="404"/>
      <c r="B21" s="413" t="s">
        <v>283</v>
      </c>
      <c r="C21" s="414">
        <f>SUM(C13+C16+C17+C18)</f>
        <v>12332</v>
      </c>
      <c r="D21" s="414">
        <f>SUM(D13+D16+D17+D18)</f>
        <v>3955</v>
      </c>
      <c r="E21" s="414">
        <f>SUM(E13+E16+E17+E18+E20)</f>
        <v>4572</v>
      </c>
      <c r="F21" s="1096">
        <f t="shared" si="0"/>
        <v>1.1560050568900126</v>
      </c>
    </row>
    <row r="22" spans="1:6" ht="18.75" customHeight="1" thickBot="1">
      <c r="A22" s="415"/>
      <c r="B22" s="416" t="s">
        <v>1126</v>
      </c>
      <c r="C22" s="417">
        <f>SUM(C21+C12)</f>
        <v>12332</v>
      </c>
      <c r="D22" s="417">
        <f>SUM(D21+D12)</f>
        <v>5632</v>
      </c>
      <c r="E22" s="417">
        <f>SUM(E21+E12)</f>
        <v>6249</v>
      </c>
      <c r="F22" s="1097">
        <f t="shared" si="0"/>
        <v>1.1095525568181819</v>
      </c>
    </row>
    <row r="23" spans="1:6" ht="18.75" customHeight="1" thickBot="1">
      <c r="A23" s="404"/>
      <c r="B23" s="418" t="s">
        <v>1127</v>
      </c>
      <c r="C23" s="419"/>
      <c r="D23" s="419"/>
      <c r="E23" s="419"/>
      <c r="F23" s="1095"/>
    </row>
    <row r="24" spans="1:6" ht="12.75" customHeight="1">
      <c r="A24" s="404"/>
      <c r="B24" s="420" t="s">
        <v>96</v>
      </c>
      <c r="C24" s="421"/>
      <c r="D24" s="421">
        <v>2365</v>
      </c>
      <c r="E24" s="421">
        <v>2365</v>
      </c>
      <c r="F24" s="406">
        <f t="shared" si="0"/>
        <v>1</v>
      </c>
    </row>
    <row r="25" spans="1:7" ht="12">
      <c r="A25" s="404"/>
      <c r="B25" s="422" t="s">
        <v>101</v>
      </c>
      <c r="C25" s="1041">
        <v>145808</v>
      </c>
      <c r="D25" s="1041">
        <v>126494</v>
      </c>
      <c r="E25" s="405">
        <v>126645</v>
      </c>
      <c r="F25" s="406">
        <f t="shared" si="0"/>
        <v>1.0011937325090519</v>
      </c>
      <c r="G25" s="1031"/>
    </row>
    <row r="26" spans="1:6" ht="12.75" thickBot="1">
      <c r="A26" s="404"/>
      <c r="B26" s="423" t="s">
        <v>102</v>
      </c>
      <c r="C26" s="1042">
        <v>12258</v>
      </c>
      <c r="D26" s="1042">
        <v>2171</v>
      </c>
      <c r="E26" s="412">
        <v>2171</v>
      </c>
      <c r="F26" s="1094">
        <f t="shared" si="0"/>
        <v>1</v>
      </c>
    </row>
    <row r="27" spans="1:6" ht="18.75" customHeight="1" thickBot="1">
      <c r="A27" s="404"/>
      <c r="B27" s="424" t="s">
        <v>1119</v>
      </c>
      <c r="C27" s="425">
        <f>SUM(C24:C26)</f>
        <v>158066</v>
      </c>
      <c r="D27" s="425">
        <f>SUM(D24:D26)</f>
        <v>131030</v>
      </c>
      <c r="E27" s="425">
        <f>SUM(E24:E26)</f>
        <v>131181</v>
      </c>
      <c r="F27" s="1097">
        <f t="shared" si="0"/>
        <v>1.0011524078455316</v>
      </c>
    </row>
    <row r="28" spans="1:6" ht="13.5" customHeight="1" thickBot="1">
      <c r="A28" s="404"/>
      <c r="B28" s="426" t="s">
        <v>364</v>
      </c>
      <c r="C28" s="425"/>
      <c r="D28" s="425"/>
      <c r="E28" s="425"/>
      <c r="F28" s="1095"/>
    </row>
    <row r="29" spans="1:6" ht="14.25" thickBot="1">
      <c r="A29" s="427"/>
      <c r="B29" s="428" t="s">
        <v>1136</v>
      </c>
      <c r="C29" s="429">
        <f>SUM(C22+C23+C27)</f>
        <v>170398</v>
      </c>
      <c r="D29" s="429">
        <f>SUM(D22+D23+D27)</f>
        <v>136662</v>
      </c>
      <c r="E29" s="429">
        <f>SUM(E22+E23+E27)</f>
        <v>137430</v>
      </c>
      <c r="F29" s="1096">
        <f t="shared" si="0"/>
        <v>1.0056197040874566</v>
      </c>
    </row>
    <row r="30" spans="1:7" ht="12">
      <c r="A30" s="399"/>
      <c r="B30" s="430" t="s">
        <v>256</v>
      </c>
      <c r="C30" s="405">
        <v>95546</v>
      </c>
      <c r="D30" s="405">
        <v>89267</v>
      </c>
      <c r="E30" s="405">
        <v>88411</v>
      </c>
      <c r="F30" s="406">
        <f t="shared" si="0"/>
        <v>0.9904107901016053</v>
      </c>
      <c r="G30" s="1031"/>
    </row>
    <row r="31" spans="1:7" ht="12">
      <c r="A31" s="399"/>
      <c r="B31" s="430" t="s">
        <v>257</v>
      </c>
      <c r="C31" s="405">
        <v>26195</v>
      </c>
      <c r="D31" s="405">
        <v>24547</v>
      </c>
      <c r="E31" s="405">
        <v>25082</v>
      </c>
      <c r="F31" s="406">
        <f t="shared" si="0"/>
        <v>1.0217949240233022</v>
      </c>
      <c r="G31" s="1031"/>
    </row>
    <row r="32" spans="1:6" ht="12">
      <c r="A32" s="399"/>
      <c r="B32" s="430" t="s">
        <v>258</v>
      </c>
      <c r="C32" s="405">
        <v>47387</v>
      </c>
      <c r="D32" s="405">
        <v>21261</v>
      </c>
      <c r="E32" s="405">
        <v>21878</v>
      </c>
      <c r="F32" s="406">
        <f t="shared" si="0"/>
        <v>1.029020271859273</v>
      </c>
    </row>
    <row r="33" spans="1:6" ht="12">
      <c r="A33" s="399"/>
      <c r="B33" s="431" t="s">
        <v>260</v>
      </c>
      <c r="C33" s="405"/>
      <c r="D33" s="405"/>
      <c r="E33" s="405"/>
      <c r="F33" s="406"/>
    </row>
    <row r="34" spans="1:6" ht="12.75" thickBot="1">
      <c r="A34" s="399"/>
      <c r="B34" s="432" t="s">
        <v>259</v>
      </c>
      <c r="C34" s="412"/>
      <c r="D34" s="412">
        <v>317</v>
      </c>
      <c r="E34" s="412">
        <v>375</v>
      </c>
      <c r="F34" s="1094">
        <f t="shared" si="0"/>
        <v>1.1829652996845426</v>
      </c>
    </row>
    <row r="35" spans="1:6" ht="12.75" thickBot="1">
      <c r="A35" s="399"/>
      <c r="B35" s="433" t="s">
        <v>1118</v>
      </c>
      <c r="C35" s="414">
        <f>SUM(C30:C34)</f>
        <v>169128</v>
      </c>
      <c r="D35" s="414">
        <f>SUM(D30:D34)</f>
        <v>135392</v>
      </c>
      <c r="E35" s="414">
        <f>SUM(E30:E34)</f>
        <v>135746</v>
      </c>
      <c r="F35" s="1096">
        <f t="shared" si="0"/>
        <v>1.0026146301110848</v>
      </c>
    </row>
    <row r="36" spans="1:6" ht="12">
      <c r="A36" s="399"/>
      <c r="B36" s="430" t="s">
        <v>163</v>
      </c>
      <c r="C36" s="405">
        <v>1270</v>
      </c>
      <c r="D36" s="405">
        <v>1270</v>
      </c>
      <c r="E36" s="405">
        <v>1684</v>
      </c>
      <c r="F36" s="406">
        <f t="shared" si="0"/>
        <v>1.325984251968504</v>
      </c>
    </row>
    <row r="37" spans="1:6" ht="12">
      <c r="A37" s="399"/>
      <c r="B37" s="430" t="s">
        <v>164</v>
      </c>
      <c r="C37" s="405"/>
      <c r="D37" s="405"/>
      <c r="E37" s="405"/>
      <c r="F37" s="406"/>
    </row>
    <row r="38" spans="1:6" ht="12.75" thickBot="1">
      <c r="A38" s="399"/>
      <c r="B38" s="432" t="s">
        <v>266</v>
      </c>
      <c r="C38" s="412"/>
      <c r="D38" s="412"/>
      <c r="E38" s="412"/>
      <c r="F38" s="1094"/>
    </row>
    <row r="39" spans="1:6" ht="12.75" thickBot="1">
      <c r="A39" s="399"/>
      <c r="B39" s="434" t="s">
        <v>1125</v>
      </c>
      <c r="C39" s="414">
        <f>SUM(C36:C38)</f>
        <v>1270</v>
      </c>
      <c r="D39" s="414">
        <f>SUM(D36:D38)</f>
        <v>1270</v>
      </c>
      <c r="E39" s="414">
        <f>SUM(E36:E38)</f>
        <v>1684</v>
      </c>
      <c r="F39" s="1096">
        <f t="shared" si="0"/>
        <v>1.325984251968504</v>
      </c>
    </row>
    <row r="40" spans="1:6" ht="12.75" thickBot="1">
      <c r="A40" s="399"/>
      <c r="B40" s="436" t="s">
        <v>365</v>
      </c>
      <c r="C40" s="435"/>
      <c r="D40" s="412"/>
      <c r="E40" s="412"/>
      <c r="F40" s="1095"/>
    </row>
    <row r="41" spans="1:6" ht="14.25" thickBot="1">
      <c r="A41" s="396"/>
      <c r="B41" s="437" t="s">
        <v>1190</v>
      </c>
      <c r="C41" s="429">
        <f>SUM(C35+C39+C40)</f>
        <v>170398</v>
      </c>
      <c r="D41" s="429">
        <f>SUM(D35+D39+D40)</f>
        <v>136662</v>
      </c>
      <c r="E41" s="429">
        <f>SUM(E35+E39+E40)</f>
        <v>137430</v>
      </c>
      <c r="F41" s="1096">
        <f t="shared" si="0"/>
        <v>1.0056197040874566</v>
      </c>
    </row>
    <row r="42" spans="1:6" ht="13.5">
      <c r="A42" s="274">
        <v>2309</v>
      </c>
      <c r="B42" s="438" t="s">
        <v>267</v>
      </c>
      <c r="C42" s="399"/>
      <c r="D42" s="399"/>
      <c r="E42" s="399"/>
      <c r="F42" s="406"/>
    </row>
    <row r="43" spans="1:6" ht="12" customHeight="1">
      <c r="A43" s="399"/>
      <c r="B43" s="401" t="s">
        <v>85</v>
      </c>
      <c r="C43" s="399"/>
      <c r="D43" s="399"/>
      <c r="E43" s="399"/>
      <c r="F43" s="406"/>
    </row>
    <row r="44" spans="1:6" ht="12.75" thickBot="1">
      <c r="A44" s="399"/>
      <c r="B44" s="402" t="s">
        <v>86</v>
      </c>
      <c r="C44" s="713"/>
      <c r="D44" s="713"/>
      <c r="E44" s="713"/>
      <c r="F44" s="1094"/>
    </row>
    <row r="45" spans="1:6" ht="12.75" thickBot="1">
      <c r="A45" s="399"/>
      <c r="B45" s="403" t="s">
        <v>87</v>
      </c>
      <c r="C45" s="714"/>
      <c r="D45" s="714"/>
      <c r="E45" s="714"/>
      <c r="F45" s="1095"/>
    </row>
    <row r="46" spans="1:6" ht="12">
      <c r="A46" s="399"/>
      <c r="B46" s="401" t="s">
        <v>88</v>
      </c>
      <c r="C46" s="405"/>
      <c r="D46" s="405"/>
      <c r="E46" s="405"/>
      <c r="F46" s="406"/>
    </row>
    <row r="47" spans="1:6" ht="12.75">
      <c r="A47" s="399"/>
      <c r="B47" s="407" t="s">
        <v>89</v>
      </c>
      <c r="C47" s="408"/>
      <c r="D47" s="408"/>
      <c r="E47" s="408"/>
      <c r="F47" s="406"/>
    </row>
    <row r="48" spans="1:6" ht="12.75">
      <c r="A48" s="399"/>
      <c r="B48" s="407" t="s">
        <v>90</v>
      </c>
      <c r="C48" s="408"/>
      <c r="D48" s="408"/>
      <c r="E48" s="408"/>
      <c r="F48" s="406"/>
    </row>
    <row r="49" spans="1:6" ht="12">
      <c r="A49" s="399"/>
      <c r="B49" s="409" t="s">
        <v>91</v>
      </c>
      <c r="C49" s="405"/>
      <c r="D49" s="405"/>
      <c r="E49" s="405"/>
      <c r="F49" s="406"/>
    </row>
    <row r="50" spans="1:6" ht="12">
      <c r="A50" s="399"/>
      <c r="B50" s="409" t="s">
        <v>92</v>
      </c>
      <c r="C50" s="405">
        <v>7716</v>
      </c>
      <c r="D50" s="405">
        <v>2191</v>
      </c>
      <c r="E50" s="405">
        <v>2191</v>
      </c>
      <c r="F50" s="406">
        <f t="shared" si="0"/>
        <v>1</v>
      </c>
    </row>
    <row r="51" spans="1:6" ht="12">
      <c r="A51" s="399"/>
      <c r="B51" s="409" t="s">
        <v>93</v>
      </c>
      <c r="C51" s="405">
        <v>2083</v>
      </c>
      <c r="D51" s="405">
        <v>591</v>
      </c>
      <c r="E51" s="405">
        <v>591</v>
      </c>
      <c r="F51" s="406">
        <f t="shared" si="0"/>
        <v>1</v>
      </c>
    </row>
    <row r="52" spans="1:6" ht="12">
      <c r="A52" s="399"/>
      <c r="B52" s="409" t="s">
        <v>288</v>
      </c>
      <c r="C52" s="405"/>
      <c r="D52" s="405"/>
      <c r="E52" s="405"/>
      <c r="F52" s="406"/>
    </row>
    <row r="53" spans="1:6" ht="12">
      <c r="A53" s="399"/>
      <c r="B53" s="410" t="s">
        <v>94</v>
      </c>
      <c r="C53" s="405"/>
      <c r="D53" s="405"/>
      <c r="E53" s="405"/>
      <c r="F53" s="406"/>
    </row>
    <row r="54" spans="1:6" ht="12.75" thickBot="1">
      <c r="A54" s="399"/>
      <c r="B54" s="411" t="s">
        <v>95</v>
      </c>
      <c r="C54" s="412"/>
      <c r="D54" s="412"/>
      <c r="E54" s="412"/>
      <c r="F54" s="1094"/>
    </row>
    <row r="55" spans="1:6" ht="12.75" thickBot="1">
      <c r="A55" s="399"/>
      <c r="B55" s="413" t="s">
        <v>283</v>
      </c>
      <c r="C55" s="414">
        <f>SUM(C46+C49+C50+C51+C54+C52)</f>
        <v>9799</v>
      </c>
      <c r="D55" s="414">
        <f>SUM(D46+D49+D50+D51+D54+D52)</f>
        <v>2782</v>
      </c>
      <c r="E55" s="414">
        <f>SUM(E46+E49+E50+E51+E54+E52)</f>
        <v>2782</v>
      </c>
      <c r="F55" s="1098">
        <f t="shared" si="0"/>
        <v>1</v>
      </c>
    </row>
    <row r="56" spans="1:6" ht="13.5" thickBot="1">
      <c r="A56" s="399"/>
      <c r="B56" s="416" t="s">
        <v>1126</v>
      </c>
      <c r="C56" s="417">
        <f>SUM(C55+C45)</f>
        <v>9799</v>
      </c>
      <c r="D56" s="417">
        <f>SUM(D55+D45)</f>
        <v>2782</v>
      </c>
      <c r="E56" s="417">
        <f>SUM(E55+E45)</f>
        <v>2782</v>
      </c>
      <c r="F56" s="1096">
        <f t="shared" si="0"/>
        <v>1</v>
      </c>
    </row>
    <row r="57" spans="1:6" ht="12.75" thickBot="1">
      <c r="A57" s="399"/>
      <c r="B57" s="418" t="s">
        <v>1127</v>
      </c>
      <c r="C57" s="419"/>
      <c r="D57" s="419"/>
      <c r="E57" s="419"/>
      <c r="F57" s="1095"/>
    </row>
    <row r="58" spans="1:6" ht="12">
      <c r="A58" s="399"/>
      <c r="B58" s="420" t="s">
        <v>96</v>
      </c>
      <c r="C58" s="421"/>
      <c r="D58" s="421">
        <v>3649</v>
      </c>
      <c r="E58" s="421">
        <v>3649</v>
      </c>
      <c r="F58" s="406">
        <f t="shared" si="0"/>
        <v>1</v>
      </c>
    </row>
    <row r="59" spans="1:7" ht="12">
      <c r="A59" s="399"/>
      <c r="B59" s="422" t="s">
        <v>101</v>
      </c>
      <c r="C59" s="1041">
        <v>166699</v>
      </c>
      <c r="D59" s="1041">
        <v>156445</v>
      </c>
      <c r="E59" s="405">
        <v>156680</v>
      </c>
      <c r="F59" s="406">
        <f t="shared" si="0"/>
        <v>1.0015021253475662</v>
      </c>
      <c r="G59" s="1031"/>
    </row>
    <row r="60" spans="1:7" ht="12.75" thickBot="1">
      <c r="A60" s="399"/>
      <c r="B60" s="423" t="s">
        <v>102</v>
      </c>
      <c r="C60" s="1042">
        <v>14705</v>
      </c>
      <c r="D60" s="1042">
        <v>2355</v>
      </c>
      <c r="E60" s="412">
        <v>2355</v>
      </c>
      <c r="F60" s="1094">
        <f t="shared" si="0"/>
        <v>1</v>
      </c>
      <c r="G60" s="1031"/>
    </row>
    <row r="61" spans="1:6" ht="13.5" thickBot="1">
      <c r="A61" s="399"/>
      <c r="B61" s="424" t="s">
        <v>1119</v>
      </c>
      <c r="C61" s="425">
        <f>SUM(C58:C60)</f>
        <v>181404</v>
      </c>
      <c r="D61" s="425">
        <f>SUM(D58:D60)</f>
        <v>162449</v>
      </c>
      <c r="E61" s="425">
        <f>SUM(E58:E60)</f>
        <v>162684</v>
      </c>
      <c r="F61" s="1096">
        <f t="shared" si="0"/>
        <v>1.0014466078584663</v>
      </c>
    </row>
    <row r="62" spans="1:6" ht="13.5" thickBot="1">
      <c r="A62" s="399"/>
      <c r="B62" s="426" t="s">
        <v>364</v>
      </c>
      <c r="C62" s="425"/>
      <c r="D62" s="425"/>
      <c r="E62" s="425"/>
      <c r="F62" s="1095"/>
    </row>
    <row r="63" spans="1:6" ht="14.25" thickBot="1">
      <c r="A63" s="399"/>
      <c r="B63" s="428" t="s">
        <v>1136</v>
      </c>
      <c r="C63" s="429">
        <f>SUM(C56+C57+C61)</f>
        <v>191203</v>
      </c>
      <c r="D63" s="429">
        <f>SUM(D56+D57+D61)</f>
        <v>165231</v>
      </c>
      <c r="E63" s="429">
        <f>SUM(E56+E57+E61)</f>
        <v>165466</v>
      </c>
      <c r="F63" s="1096">
        <f t="shared" si="0"/>
        <v>1.0014222512724609</v>
      </c>
    </row>
    <row r="64" spans="1:7" ht="12">
      <c r="A64" s="399"/>
      <c r="B64" s="430" t="s">
        <v>256</v>
      </c>
      <c r="C64" s="405">
        <v>110235</v>
      </c>
      <c r="D64" s="405">
        <v>110708</v>
      </c>
      <c r="E64" s="405">
        <v>110419</v>
      </c>
      <c r="F64" s="406">
        <f t="shared" si="0"/>
        <v>0.9973895292119811</v>
      </c>
      <c r="G64" s="1031"/>
    </row>
    <row r="65" spans="1:7" ht="12">
      <c r="A65" s="399"/>
      <c r="B65" s="430" t="s">
        <v>257</v>
      </c>
      <c r="C65" s="405">
        <v>31700</v>
      </c>
      <c r="D65" s="405">
        <v>31847</v>
      </c>
      <c r="E65" s="405">
        <v>31897</v>
      </c>
      <c r="F65" s="406">
        <f t="shared" si="0"/>
        <v>1.0015700065940276</v>
      </c>
      <c r="G65" s="1031"/>
    </row>
    <row r="66" spans="1:6" ht="12">
      <c r="A66" s="399"/>
      <c r="B66" s="430" t="s">
        <v>258</v>
      </c>
      <c r="C66" s="405">
        <v>48633</v>
      </c>
      <c r="D66" s="405">
        <v>20571</v>
      </c>
      <c r="E66" s="405">
        <v>20571</v>
      </c>
      <c r="F66" s="406">
        <f t="shared" si="0"/>
        <v>1</v>
      </c>
    </row>
    <row r="67" spans="1:6" ht="12">
      <c r="A67" s="399"/>
      <c r="B67" s="431" t="s">
        <v>260</v>
      </c>
      <c r="C67" s="405"/>
      <c r="D67" s="405"/>
      <c r="E67" s="405"/>
      <c r="F67" s="406"/>
    </row>
    <row r="68" spans="1:6" ht="12.75" thickBot="1">
      <c r="A68" s="399"/>
      <c r="B68" s="432" t="s">
        <v>259</v>
      </c>
      <c r="C68" s="412"/>
      <c r="D68" s="412">
        <v>1470</v>
      </c>
      <c r="E68" s="412">
        <v>1470</v>
      </c>
      <c r="F68" s="1094">
        <f t="shared" si="0"/>
        <v>1</v>
      </c>
    </row>
    <row r="69" spans="1:6" ht="12.75" thickBot="1">
      <c r="A69" s="399"/>
      <c r="B69" s="433" t="s">
        <v>1118</v>
      </c>
      <c r="C69" s="414">
        <f>SUM(C64:C68)</f>
        <v>190568</v>
      </c>
      <c r="D69" s="414">
        <f>SUM(D64:D68)</f>
        <v>164596</v>
      </c>
      <c r="E69" s="414">
        <f>SUM(E64:E68)</f>
        <v>164357</v>
      </c>
      <c r="F69" s="1096">
        <f t="shared" si="0"/>
        <v>0.9985479598532163</v>
      </c>
    </row>
    <row r="70" spans="1:6" ht="12">
      <c r="A70" s="399"/>
      <c r="B70" s="430" t="s">
        <v>163</v>
      </c>
      <c r="C70" s="405">
        <v>635</v>
      </c>
      <c r="D70" s="405">
        <v>635</v>
      </c>
      <c r="E70" s="405">
        <v>1109</v>
      </c>
      <c r="F70" s="406">
        <f t="shared" si="0"/>
        <v>1.7464566929133858</v>
      </c>
    </row>
    <row r="71" spans="1:6" ht="12">
      <c r="A71" s="399"/>
      <c r="B71" s="430" t="s">
        <v>164</v>
      </c>
      <c r="C71" s="405"/>
      <c r="D71" s="405"/>
      <c r="E71" s="405"/>
      <c r="F71" s="406"/>
    </row>
    <row r="72" spans="1:6" ht="12.75" thickBot="1">
      <c r="A72" s="399"/>
      <c r="B72" s="432" t="s">
        <v>266</v>
      </c>
      <c r="C72" s="412"/>
      <c r="D72" s="412"/>
      <c r="E72" s="412"/>
      <c r="F72" s="1094"/>
    </row>
    <row r="73" spans="1:6" ht="12.75" thickBot="1">
      <c r="A73" s="399"/>
      <c r="B73" s="434" t="s">
        <v>1125</v>
      </c>
      <c r="C73" s="414">
        <f>SUM(C70:C72)</f>
        <v>635</v>
      </c>
      <c r="D73" s="414">
        <f>SUM(D70:D72)</f>
        <v>635</v>
      </c>
      <c r="E73" s="414">
        <f>SUM(E70:E72)</f>
        <v>1109</v>
      </c>
      <c r="F73" s="1096">
        <f t="shared" si="0"/>
        <v>1.7464566929133858</v>
      </c>
    </row>
    <row r="74" spans="1:6" ht="12.75" thickBot="1">
      <c r="A74" s="399"/>
      <c r="B74" s="436" t="s">
        <v>365</v>
      </c>
      <c r="C74" s="435"/>
      <c r="D74" s="435"/>
      <c r="E74" s="435"/>
      <c r="F74" s="1095"/>
    </row>
    <row r="75" spans="1:6" ht="14.25" thickBot="1">
      <c r="A75" s="396"/>
      <c r="B75" s="437" t="s">
        <v>1190</v>
      </c>
      <c r="C75" s="429">
        <f>SUM(C69+C73+C74)</f>
        <v>191203</v>
      </c>
      <c r="D75" s="429">
        <f>SUM(D69+D73+D74)</f>
        <v>165231</v>
      </c>
      <c r="E75" s="429">
        <f>SUM(E69+E73+E74)</f>
        <v>165466</v>
      </c>
      <c r="F75" s="1096">
        <f t="shared" si="0"/>
        <v>1.0014222512724609</v>
      </c>
    </row>
    <row r="76" spans="1:6" ht="13.5">
      <c r="A76" s="274">
        <v>2310</v>
      </c>
      <c r="B76" s="438" t="s">
        <v>268</v>
      </c>
      <c r="C76" s="405"/>
      <c r="D76" s="405"/>
      <c r="E76" s="405"/>
      <c r="F76" s="406"/>
    </row>
    <row r="77" spans="1:6" ht="12" customHeight="1">
      <c r="A77" s="399"/>
      <c r="B77" s="401" t="s">
        <v>85</v>
      </c>
      <c r="C77" s="399"/>
      <c r="D77" s="399"/>
      <c r="E77" s="399"/>
      <c r="F77" s="406"/>
    </row>
    <row r="78" spans="1:6" ht="12.75" thickBot="1">
      <c r="A78" s="399"/>
      <c r="B78" s="402" t="s">
        <v>86</v>
      </c>
      <c r="C78" s="713"/>
      <c r="D78" s="713">
        <v>565</v>
      </c>
      <c r="E78" s="713">
        <v>1295</v>
      </c>
      <c r="F78" s="1094">
        <f aca="true" t="shared" si="1" ref="F78:F140">SUM(E78/D78)</f>
        <v>2.2920353982300883</v>
      </c>
    </row>
    <row r="79" spans="1:6" ht="12.75" thickBot="1">
      <c r="A79" s="399"/>
      <c r="B79" s="403" t="s">
        <v>87</v>
      </c>
      <c r="C79" s="714"/>
      <c r="D79" s="714">
        <f>SUM(D78)</f>
        <v>565</v>
      </c>
      <c r="E79" s="714">
        <f>SUM(E78)</f>
        <v>1295</v>
      </c>
      <c r="F79" s="1096">
        <f t="shared" si="1"/>
        <v>2.2920353982300883</v>
      </c>
    </row>
    <row r="80" spans="1:6" ht="12">
      <c r="A80" s="399"/>
      <c r="B80" s="401" t="s">
        <v>88</v>
      </c>
      <c r="C80" s="405"/>
      <c r="D80" s="405"/>
      <c r="E80" s="405"/>
      <c r="F80" s="406"/>
    </row>
    <row r="81" spans="1:6" ht="12.75">
      <c r="A81" s="399"/>
      <c r="B81" s="407" t="s">
        <v>89</v>
      </c>
      <c r="C81" s="408"/>
      <c r="D81" s="408"/>
      <c r="E81" s="408"/>
      <c r="F81" s="406"/>
    </row>
    <row r="82" spans="1:6" ht="12.75">
      <c r="A82" s="399"/>
      <c r="B82" s="407" t="s">
        <v>90</v>
      </c>
      <c r="C82" s="408"/>
      <c r="D82" s="408"/>
      <c r="E82" s="408"/>
      <c r="F82" s="406"/>
    </row>
    <row r="83" spans="1:6" ht="12">
      <c r="A83" s="399"/>
      <c r="B83" s="409" t="s">
        <v>91</v>
      </c>
      <c r="C83" s="405"/>
      <c r="D83" s="405"/>
      <c r="E83" s="405"/>
      <c r="F83" s="406"/>
    </row>
    <row r="84" spans="1:6" ht="12">
      <c r="A84" s="399"/>
      <c r="B84" s="409" t="s">
        <v>92</v>
      </c>
      <c r="C84" s="405">
        <v>4457</v>
      </c>
      <c r="D84" s="405">
        <v>1182</v>
      </c>
      <c r="E84" s="405">
        <v>1182</v>
      </c>
      <c r="F84" s="406">
        <f t="shared" si="1"/>
        <v>1</v>
      </c>
    </row>
    <row r="85" spans="1:6" ht="12">
      <c r="A85" s="399"/>
      <c r="B85" s="409" t="s">
        <v>93</v>
      </c>
      <c r="C85" s="405">
        <v>1193</v>
      </c>
      <c r="D85" s="405">
        <v>319</v>
      </c>
      <c r="E85" s="405">
        <v>319</v>
      </c>
      <c r="F85" s="406">
        <f t="shared" si="1"/>
        <v>1</v>
      </c>
    </row>
    <row r="86" spans="1:6" ht="12">
      <c r="A86" s="399"/>
      <c r="B86" s="410" t="s">
        <v>94</v>
      </c>
      <c r="C86" s="405"/>
      <c r="D86" s="405"/>
      <c r="E86" s="405"/>
      <c r="F86" s="406"/>
    </row>
    <row r="87" spans="1:6" ht="12.75" thickBot="1">
      <c r="A87" s="399"/>
      <c r="B87" s="411" t="s">
        <v>95</v>
      </c>
      <c r="C87" s="412"/>
      <c r="D87" s="412"/>
      <c r="E87" s="412"/>
      <c r="F87" s="1094"/>
    </row>
    <row r="88" spans="1:6" ht="12.75" thickBot="1">
      <c r="A88" s="399"/>
      <c r="B88" s="413" t="s">
        <v>283</v>
      </c>
      <c r="C88" s="414">
        <f>SUM(C80+C83+C84+C85+C87)</f>
        <v>5650</v>
      </c>
      <c r="D88" s="414">
        <f>SUM(D80+D83+D84+D85+D87)</f>
        <v>1501</v>
      </c>
      <c r="E88" s="414">
        <f>SUM(E80+E83+E84+E85+E87)</f>
        <v>1501</v>
      </c>
      <c r="F88" s="1096">
        <f t="shared" si="1"/>
        <v>1</v>
      </c>
    </row>
    <row r="89" spans="1:6" ht="13.5" thickBot="1">
      <c r="A89" s="399"/>
      <c r="B89" s="416" t="s">
        <v>1126</v>
      </c>
      <c r="C89" s="417">
        <f>SUM(C88+C79)</f>
        <v>5650</v>
      </c>
      <c r="D89" s="417">
        <f>SUM(D88+D79)</f>
        <v>2066</v>
      </c>
      <c r="E89" s="417">
        <f>SUM(E88+E79)</f>
        <v>2796</v>
      </c>
      <c r="F89" s="1096">
        <f t="shared" si="1"/>
        <v>1.3533397870280737</v>
      </c>
    </row>
    <row r="90" spans="1:6" ht="12.75" thickBot="1">
      <c r="A90" s="399"/>
      <c r="B90" s="418" t="s">
        <v>1127</v>
      </c>
      <c r="C90" s="419"/>
      <c r="D90" s="419"/>
      <c r="E90" s="419"/>
      <c r="F90" s="1095"/>
    </row>
    <row r="91" spans="1:6" ht="12">
      <c r="A91" s="399"/>
      <c r="B91" s="420" t="s">
        <v>96</v>
      </c>
      <c r="C91" s="421"/>
      <c r="D91" s="421">
        <v>986</v>
      </c>
      <c r="E91" s="421">
        <v>986</v>
      </c>
      <c r="F91" s="406">
        <f t="shared" si="1"/>
        <v>1</v>
      </c>
    </row>
    <row r="92" spans="1:7" ht="12">
      <c r="A92" s="399"/>
      <c r="B92" s="422" t="s">
        <v>101</v>
      </c>
      <c r="C92" s="1041">
        <v>82223</v>
      </c>
      <c r="D92" s="1041">
        <v>70513</v>
      </c>
      <c r="E92" s="405">
        <v>70513</v>
      </c>
      <c r="F92" s="406">
        <f t="shared" si="1"/>
        <v>1</v>
      </c>
      <c r="G92" s="1031"/>
    </row>
    <row r="93" spans="1:7" ht="12.75" thickBot="1">
      <c r="A93" s="399"/>
      <c r="B93" s="423" t="s">
        <v>102</v>
      </c>
      <c r="C93" s="1042">
        <v>6597</v>
      </c>
      <c r="D93" s="1042">
        <v>1048</v>
      </c>
      <c r="E93" s="412">
        <v>1048</v>
      </c>
      <c r="F93" s="1094">
        <f t="shared" si="1"/>
        <v>1</v>
      </c>
      <c r="G93" s="1031"/>
    </row>
    <row r="94" spans="1:6" ht="13.5" thickBot="1">
      <c r="A94" s="399"/>
      <c r="B94" s="424" t="s">
        <v>1119</v>
      </c>
      <c r="C94" s="425">
        <f>SUM(C91:C93)</f>
        <v>88820</v>
      </c>
      <c r="D94" s="425">
        <f>SUM(D91:D93)</f>
        <v>72547</v>
      </c>
      <c r="E94" s="425">
        <f>SUM(E91:E93)</f>
        <v>72547</v>
      </c>
      <c r="F94" s="1096">
        <f t="shared" si="1"/>
        <v>1</v>
      </c>
    </row>
    <row r="95" spans="1:6" ht="13.5" thickBot="1">
      <c r="A95" s="399"/>
      <c r="B95" s="426" t="s">
        <v>364</v>
      </c>
      <c r="C95" s="425"/>
      <c r="D95" s="425"/>
      <c r="E95" s="425"/>
      <c r="F95" s="1095"/>
    </row>
    <row r="96" spans="1:6" ht="14.25" thickBot="1">
      <c r="A96" s="399"/>
      <c r="B96" s="428" t="s">
        <v>1136</v>
      </c>
      <c r="C96" s="429">
        <f>SUM(C89+C90+C94)</f>
        <v>94470</v>
      </c>
      <c r="D96" s="429">
        <f>SUM(D89+D90+D94)</f>
        <v>74613</v>
      </c>
      <c r="E96" s="429">
        <f>SUM(E89+E90+E94)</f>
        <v>75343</v>
      </c>
      <c r="F96" s="1096">
        <f t="shared" si="1"/>
        <v>1.0097838178333534</v>
      </c>
    </row>
    <row r="97" spans="1:6" ht="12">
      <c r="A97" s="399"/>
      <c r="B97" s="430" t="s">
        <v>256</v>
      </c>
      <c r="C97" s="405">
        <v>54364</v>
      </c>
      <c r="D97" s="405">
        <v>50090</v>
      </c>
      <c r="E97" s="405">
        <v>50090</v>
      </c>
      <c r="F97" s="406">
        <f t="shared" si="1"/>
        <v>1</v>
      </c>
    </row>
    <row r="98" spans="1:6" ht="12">
      <c r="A98" s="399"/>
      <c r="B98" s="430" t="s">
        <v>257</v>
      </c>
      <c r="C98" s="405">
        <v>15497</v>
      </c>
      <c r="D98" s="405">
        <v>14302</v>
      </c>
      <c r="E98" s="405">
        <v>14302</v>
      </c>
      <c r="F98" s="406">
        <f t="shared" si="1"/>
        <v>1</v>
      </c>
    </row>
    <row r="99" spans="1:6" ht="12">
      <c r="A99" s="399"/>
      <c r="B99" s="430" t="s">
        <v>258</v>
      </c>
      <c r="C99" s="405">
        <v>24609</v>
      </c>
      <c r="D99" s="405">
        <v>10121</v>
      </c>
      <c r="E99" s="405">
        <v>10571</v>
      </c>
      <c r="F99" s="406">
        <f t="shared" si="1"/>
        <v>1.0444620096828376</v>
      </c>
    </row>
    <row r="100" spans="1:6" ht="12">
      <c r="A100" s="399"/>
      <c r="B100" s="431" t="s">
        <v>260</v>
      </c>
      <c r="C100" s="405"/>
      <c r="D100" s="405"/>
      <c r="E100" s="405"/>
      <c r="F100" s="406"/>
    </row>
    <row r="101" spans="1:6" ht="12.75" thickBot="1">
      <c r="A101" s="399"/>
      <c r="B101" s="432" t="s">
        <v>259</v>
      </c>
      <c r="C101" s="412"/>
      <c r="D101" s="412">
        <v>100</v>
      </c>
      <c r="E101" s="412">
        <v>100</v>
      </c>
      <c r="F101" s="1094">
        <f t="shared" si="1"/>
        <v>1</v>
      </c>
    </row>
    <row r="102" spans="1:6" ht="12.75" thickBot="1">
      <c r="A102" s="399"/>
      <c r="B102" s="433" t="s">
        <v>1118</v>
      </c>
      <c r="C102" s="414">
        <f>SUM(C97:C101)</f>
        <v>94470</v>
      </c>
      <c r="D102" s="414">
        <f>SUM(D97:D101)</f>
        <v>74613</v>
      </c>
      <c r="E102" s="414">
        <f>SUM(E97:E101)</f>
        <v>75063</v>
      </c>
      <c r="F102" s="1096">
        <f t="shared" si="1"/>
        <v>1.0060311205822041</v>
      </c>
    </row>
    <row r="103" spans="1:6" ht="12">
      <c r="A103" s="399"/>
      <c r="B103" s="430" t="s">
        <v>163</v>
      </c>
      <c r="C103" s="405"/>
      <c r="D103" s="405"/>
      <c r="E103" s="405">
        <v>280</v>
      </c>
      <c r="F103" s="406"/>
    </row>
    <row r="104" spans="1:6" ht="12">
      <c r="A104" s="399"/>
      <c r="B104" s="430" t="s">
        <v>164</v>
      </c>
      <c r="C104" s="405"/>
      <c r="D104" s="405"/>
      <c r="E104" s="405"/>
      <c r="F104" s="406"/>
    </row>
    <row r="105" spans="1:6" ht="12.75" thickBot="1">
      <c r="A105" s="399"/>
      <c r="B105" s="432" t="s">
        <v>266</v>
      </c>
      <c r="C105" s="412"/>
      <c r="D105" s="412"/>
      <c r="E105" s="412"/>
      <c r="F105" s="1094"/>
    </row>
    <row r="106" spans="1:6" ht="12.75" thickBot="1">
      <c r="A106" s="399"/>
      <c r="B106" s="434" t="s">
        <v>1125</v>
      </c>
      <c r="C106" s="414">
        <f>SUM(C103:C105)</f>
        <v>0</v>
      </c>
      <c r="D106" s="414">
        <f>SUM(D103:D105)</f>
        <v>0</v>
      </c>
      <c r="E106" s="414">
        <f>SUM(E103:E105)</f>
        <v>280</v>
      </c>
      <c r="F106" s="1095"/>
    </row>
    <row r="107" spans="1:6" ht="12.75" thickBot="1">
      <c r="A107" s="399"/>
      <c r="B107" s="436" t="s">
        <v>365</v>
      </c>
      <c r="C107" s="435"/>
      <c r="D107" s="435"/>
      <c r="E107" s="435"/>
      <c r="F107" s="1095"/>
    </row>
    <row r="108" spans="1:6" ht="14.25" thickBot="1">
      <c r="A108" s="396"/>
      <c r="B108" s="437" t="s">
        <v>1190</v>
      </c>
      <c r="C108" s="429">
        <f>SUM(C102+C106+C107)</f>
        <v>94470</v>
      </c>
      <c r="D108" s="429">
        <f>SUM(D102+D106+D107)</f>
        <v>74613</v>
      </c>
      <c r="E108" s="429">
        <f>SUM(E102+E106+E107)</f>
        <v>75343</v>
      </c>
      <c r="F108" s="1096">
        <f t="shared" si="1"/>
        <v>1.0097838178333534</v>
      </c>
    </row>
    <row r="109" spans="1:6" ht="13.5">
      <c r="A109" s="275">
        <v>2315</v>
      </c>
      <c r="B109" s="278" t="s">
        <v>103</v>
      </c>
      <c r="C109" s="405"/>
      <c r="D109" s="405"/>
      <c r="E109" s="405"/>
      <c r="F109" s="406"/>
    </row>
    <row r="110" spans="1:6" ht="12" customHeight="1">
      <c r="A110" s="399"/>
      <c r="B110" s="401" t="s">
        <v>85</v>
      </c>
      <c r="C110" s="399"/>
      <c r="D110" s="399"/>
      <c r="E110" s="399"/>
      <c r="F110" s="406"/>
    </row>
    <row r="111" spans="1:6" ht="12.75" thickBot="1">
      <c r="A111" s="399"/>
      <c r="B111" s="402" t="s">
        <v>86</v>
      </c>
      <c r="C111" s="713"/>
      <c r="D111" s="713">
        <v>240</v>
      </c>
      <c r="E111" s="713">
        <v>635</v>
      </c>
      <c r="F111" s="1094">
        <f t="shared" si="1"/>
        <v>2.6458333333333335</v>
      </c>
    </row>
    <row r="112" spans="1:6" ht="12.75" thickBot="1">
      <c r="A112" s="399"/>
      <c r="B112" s="403" t="s">
        <v>87</v>
      </c>
      <c r="C112" s="714"/>
      <c r="D112" s="714">
        <f>SUM(D111)</f>
        <v>240</v>
      </c>
      <c r="E112" s="714">
        <f>SUM(E111)</f>
        <v>635</v>
      </c>
      <c r="F112" s="1096">
        <f t="shared" si="1"/>
        <v>2.6458333333333335</v>
      </c>
    </row>
    <row r="113" spans="1:6" ht="12">
      <c r="A113" s="399"/>
      <c r="B113" s="401" t="s">
        <v>88</v>
      </c>
      <c r="C113" s="405"/>
      <c r="D113" s="405"/>
      <c r="E113" s="405"/>
      <c r="F113" s="406"/>
    </row>
    <row r="114" spans="1:6" ht="12.75">
      <c r="A114" s="399"/>
      <c r="B114" s="407" t="s">
        <v>89</v>
      </c>
      <c r="C114" s="408"/>
      <c r="D114" s="408"/>
      <c r="E114" s="408"/>
      <c r="F114" s="406"/>
    </row>
    <row r="115" spans="1:6" ht="12.75">
      <c r="A115" s="399"/>
      <c r="B115" s="407" t="s">
        <v>90</v>
      </c>
      <c r="C115" s="408"/>
      <c r="D115" s="408"/>
      <c r="E115" s="408"/>
      <c r="F115" s="406"/>
    </row>
    <row r="116" spans="1:6" ht="12">
      <c r="A116" s="399"/>
      <c r="B116" s="409" t="s">
        <v>91</v>
      </c>
      <c r="C116" s="405"/>
      <c r="D116" s="405"/>
      <c r="E116" s="405"/>
      <c r="F116" s="406"/>
    </row>
    <row r="117" spans="1:6" ht="12">
      <c r="A117" s="399"/>
      <c r="B117" s="409" t="s">
        <v>92</v>
      </c>
      <c r="C117" s="405">
        <v>11652</v>
      </c>
      <c r="D117" s="405">
        <v>3548</v>
      </c>
      <c r="E117" s="405">
        <v>3548</v>
      </c>
      <c r="F117" s="406">
        <f t="shared" si="1"/>
        <v>1</v>
      </c>
    </row>
    <row r="118" spans="1:6" ht="12">
      <c r="A118" s="399"/>
      <c r="B118" s="409" t="s">
        <v>93</v>
      </c>
      <c r="C118" s="405">
        <v>3146</v>
      </c>
      <c r="D118" s="405">
        <v>958</v>
      </c>
      <c r="E118" s="405">
        <v>958</v>
      </c>
      <c r="F118" s="406">
        <f t="shared" si="1"/>
        <v>1</v>
      </c>
    </row>
    <row r="119" spans="1:6" ht="12">
      <c r="A119" s="399"/>
      <c r="B119" s="409" t="s">
        <v>288</v>
      </c>
      <c r="C119" s="405"/>
      <c r="D119" s="405"/>
      <c r="E119" s="405"/>
      <c r="F119" s="406"/>
    </row>
    <row r="120" spans="1:6" ht="12">
      <c r="A120" s="399"/>
      <c r="B120" s="410" t="s">
        <v>94</v>
      </c>
      <c r="C120" s="405"/>
      <c r="D120" s="405"/>
      <c r="E120" s="405"/>
      <c r="F120" s="406"/>
    </row>
    <row r="121" spans="1:6" ht="12.75" thickBot="1">
      <c r="A121" s="399"/>
      <c r="B121" s="411" t="s">
        <v>95</v>
      </c>
      <c r="C121" s="412">
        <v>1000</v>
      </c>
      <c r="D121" s="412">
        <v>528</v>
      </c>
      <c r="E121" s="412">
        <v>528</v>
      </c>
      <c r="F121" s="1094">
        <f t="shared" si="1"/>
        <v>1</v>
      </c>
    </row>
    <row r="122" spans="1:6" ht="12.75" thickBot="1">
      <c r="A122" s="399"/>
      <c r="B122" s="413" t="s">
        <v>283</v>
      </c>
      <c r="C122" s="414">
        <f>SUM(C113+C116+C117+C118+C121+C119)</f>
        <v>15798</v>
      </c>
      <c r="D122" s="414">
        <f>SUM(D113+D116+D117+D118+D121+D119)</f>
        <v>5034</v>
      </c>
      <c r="E122" s="414">
        <f>SUM(E113+E116+E117+E118+E121+E119)</f>
        <v>5034</v>
      </c>
      <c r="F122" s="1096">
        <f t="shared" si="1"/>
        <v>1</v>
      </c>
    </row>
    <row r="123" spans="1:6" ht="13.5" thickBot="1">
      <c r="A123" s="399"/>
      <c r="B123" s="416" t="s">
        <v>1126</v>
      </c>
      <c r="C123" s="417">
        <f>SUM(C122+C112)</f>
        <v>15798</v>
      </c>
      <c r="D123" s="417">
        <f>SUM(D122+D112)</f>
        <v>5274</v>
      </c>
      <c r="E123" s="417">
        <f>SUM(E122+E112)</f>
        <v>5669</v>
      </c>
      <c r="F123" s="1098">
        <f t="shared" si="1"/>
        <v>1.0748957148274554</v>
      </c>
    </row>
    <row r="124" spans="1:6" ht="12.75" thickBot="1">
      <c r="A124" s="399"/>
      <c r="B124" s="418" t="s">
        <v>1127</v>
      </c>
      <c r="C124" s="419"/>
      <c r="D124" s="419"/>
      <c r="E124" s="419"/>
      <c r="F124" s="1095"/>
    </row>
    <row r="125" spans="1:6" ht="12">
      <c r="A125" s="399"/>
      <c r="B125" s="420" t="s">
        <v>96</v>
      </c>
      <c r="C125" s="421"/>
      <c r="D125" s="421">
        <v>13358</v>
      </c>
      <c r="E125" s="421">
        <v>13358</v>
      </c>
      <c r="F125" s="406">
        <f t="shared" si="1"/>
        <v>1</v>
      </c>
    </row>
    <row r="126" spans="1:7" ht="12">
      <c r="A126" s="399"/>
      <c r="B126" s="422" t="s">
        <v>101</v>
      </c>
      <c r="C126" s="1041">
        <v>273620</v>
      </c>
      <c r="D126" s="1041">
        <v>242710</v>
      </c>
      <c r="E126" s="405">
        <v>242952</v>
      </c>
      <c r="F126" s="406">
        <f t="shared" si="1"/>
        <v>1.0009970746981995</v>
      </c>
      <c r="G126" s="1031"/>
    </row>
    <row r="127" spans="1:7" ht="12.75" thickBot="1">
      <c r="A127" s="399"/>
      <c r="B127" s="423" t="s">
        <v>102</v>
      </c>
      <c r="C127" s="1042">
        <v>24186</v>
      </c>
      <c r="D127" s="1042">
        <v>1995</v>
      </c>
      <c r="E127" s="412">
        <v>1995</v>
      </c>
      <c r="F127" s="1094">
        <f t="shared" si="1"/>
        <v>1</v>
      </c>
      <c r="G127" s="1031"/>
    </row>
    <row r="128" spans="1:6" ht="13.5" thickBot="1">
      <c r="A128" s="399"/>
      <c r="B128" s="424" t="s">
        <v>1119</v>
      </c>
      <c r="C128" s="425">
        <f>SUM(C125:C127)</f>
        <v>297806</v>
      </c>
      <c r="D128" s="425">
        <f>SUM(D125:D127)</f>
        <v>258063</v>
      </c>
      <c r="E128" s="425">
        <f>SUM(E125:E127)</f>
        <v>258305</v>
      </c>
      <c r="F128" s="1096">
        <f t="shared" si="1"/>
        <v>1.0009377555093135</v>
      </c>
    </row>
    <row r="129" spans="1:6" ht="13.5" thickBot="1">
      <c r="A129" s="399"/>
      <c r="B129" s="426" t="s">
        <v>364</v>
      </c>
      <c r="C129" s="425"/>
      <c r="D129" s="425"/>
      <c r="E129" s="425"/>
      <c r="F129" s="1095"/>
    </row>
    <row r="130" spans="1:6" ht="14.25" thickBot="1">
      <c r="A130" s="399"/>
      <c r="B130" s="428" t="s">
        <v>1136</v>
      </c>
      <c r="C130" s="429">
        <f>SUM(C123+C124+C128)</f>
        <v>313604</v>
      </c>
      <c r="D130" s="429">
        <f>SUM(D123+D124+D128)</f>
        <v>263337</v>
      </c>
      <c r="E130" s="429">
        <f>SUM(E123+E124+E128)</f>
        <v>263974</v>
      </c>
      <c r="F130" s="1096">
        <f t="shared" si="1"/>
        <v>1.002418953660139</v>
      </c>
    </row>
    <row r="131" spans="1:7" ht="12">
      <c r="A131" s="399"/>
      <c r="B131" s="430" t="s">
        <v>256</v>
      </c>
      <c r="C131" s="405">
        <v>170153</v>
      </c>
      <c r="D131" s="405">
        <v>166109</v>
      </c>
      <c r="E131" s="405">
        <v>166300</v>
      </c>
      <c r="F131" s="406">
        <f t="shared" si="1"/>
        <v>1.0011498473893647</v>
      </c>
      <c r="G131" s="1031"/>
    </row>
    <row r="132" spans="1:7" ht="12">
      <c r="A132" s="399"/>
      <c r="B132" s="430" t="s">
        <v>257</v>
      </c>
      <c r="C132" s="405">
        <v>49412</v>
      </c>
      <c r="D132" s="405">
        <v>48368</v>
      </c>
      <c r="E132" s="405">
        <v>48783</v>
      </c>
      <c r="F132" s="406">
        <f t="shared" si="1"/>
        <v>1.0085800529275555</v>
      </c>
      <c r="G132" s="1031"/>
    </row>
    <row r="133" spans="1:6" ht="12">
      <c r="A133" s="399"/>
      <c r="B133" s="430" t="s">
        <v>258</v>
      </c>
      <c r="C133" s="405">
        <v>91118</v>
      </c>
      <c r="D133" s="405">
        <v>42490</v>
      </c>
      <c r="E133" s="405">
        <v>39546</v>
      </c>
      <c r="F133" s="406">
        <f t="shared" si="1"/>
        <v>0.9307131089668157</v>
      </c>
    </row>
    <row r="134" spans="1:6" ht="12">
      <c r="A134" s="399"/>
      <c r="B134" s="431" t="s">
        <v>260</v>
      </c>
      <c r="C134" s="405"/>
      <c r="D134" s="405"/>
      <c r="E134" s="405"/>
      <c r="F134" s="406"/>
    </row>
    <row r="135" spans="1:6" ht="12.75" thickBot="1">
      <c r="A135" s="399"/>
      <c r="B135" s="432" t="s">
        <v>259</v>
      </c>
      <c r="C135" s="412"/>
      <c r="D135" s="412">
        <v>3449</v>
      </c>
      <c r="E135" s="412">
        <v>3449</v>
      </c>
      <c r="F135" s="1094">
        <f t="shared" si="1"/>
        <v>1</v>
      </c>
    </row>
    <row r="136" spans="1:6" ht="12.75" thickBot="1">
      <c r="A136" s="399"/>
      <c r="B136" s="433" t="s">
        <v>1118</v>
      </c>
      <c r="C136" s="414">
        <f>SUM(C131:C135)</f>
        <v>310683</v>
      </c>
      <c r="D136" s="414">
        <f>SUM(D131:D135)</f>
        <v>260416</v>
      </c>
      <c r="E136" s="414">
        <f>SUM(E131:E135)</f>
        <v>258078</v>
      </c>
      <c r="F136" s="1096">
        <f t="shared" si="1"/>
        <v>0.991022057016466</v>
      </c>
    </row>
    <row r="137" spans="1:6" ht="12">
      <c r="A137" s="399"/>
      <c r="B137" s="430" t="s">
        <v>163</v>
      </c>
      <c r="C137" s="405">
        <v>2921</v>
      </c>
      <c r="D137" s="405">
        <v>2921</v>
      </c>
      <c r="E137" s="405">
        <v>5896</v>
      </c>
      <c r="F137" s="406">
        <f t="shared" si="1"/>
        <v>2.0184868195823347</v>
      </c>
    </row>
    <row r="138" spans="1:6" ht="12">
      <c r="A138" s="399"/>
      <c r="B138" s="430" t="s">
        <v>164</v>
      </c>
      <c r="C138" s="405"/>
      <c r="D138" s="405"/>
      <c r="E138" s="405"/>
      <c r="F138" s="406"/>
    </row>
    <row r="139" spans="1:6" ht="12.75" thickBot="1">
      <c r="A139" s="399"/>
      <c r="B139" s="432" t="s">
        <v>266</v>
      </c>
      <c r="C139" s="412"/>
      <c r="D139" s="412"/>
      <c r="E139" s="412"/>
      <c r="F139" s="1094"/>
    </row>
    <row r="140" spans="1:6" ht="12.75" thickBot="1">
      <c r="A140" s="399"/>
      <c r="B140" s="434" t="s">
        <v>1125</v>
      </c>
      <c r="C140" s="414">
        <f>SUM(C137:C139)</f>
        <v>2921</v>
      </c>
      <c r="D140" s="414">
        <f>SUM(D137:D139)</f>
        <v>2921</v>
      </c>
      <c r="E140" s="414">
        <f>SUM(E137:E139)</f>
        <v>5896</v>
      </c>
      <c r="F140" s="1096">
        <f t="shared" si="1"/>
        <v>2.0184868195823347</v>
      </c>
    </row>
    <row r="141" spans="1:6" ht="12.75" thickBot="1">
      <c r="A141" s="399"/>
      <c r="B141" s="436" t="s">
        <v>365</v>
      </c>
      <c r="C141" s="435"/>
      <c r="D141" s="435"/>
      <c r="E141" s="435"/>
      <c r="F141" s="1095"/>
    </row>
    <row r="142" spans="1:6" ht="14.25" thickBot="1">
      <c r="A142" s="396"/>
      <c r="B142" s="437" t="s">
        <v>1190</v>
      </c>
      <c r="C142" s="429">
        <f>SUM(C136+C140+C141)</f>
        <v>313604</v>
      </c>
      <c r="D142" s="429">
        <f>SUM(D136+D140+D141)</f>
        <v>263337</v>
      </c>
      <c r="E142" s="429">
        <f>SUM(E136+E140+E141)</f>
        <v>263974</v>
      </c>
      <c r="F142" s="1096">
        <f aca="true" t="shared" si="2" ref="F142:F203">SUM(E142/D142)</f>
        <v>1.002418953660139</v>
      </c>
    </row>
    <row r="143" spans="1:6" ht="13.5">
      <c r="A143" s="275">
        <v>2325</v>
      </c>
      <c r="B143" s="439" t="s">
        <v>269</v>
      </c>
      <c r="C143" s="405"/>
      <c r="D143" s="405"/>
      <c r="E143" s="405"/>
      <c r="F143" s="406"/>
    </row>
    <row r="144" spans="1:6" ht="12" customHeight="1">
      <c r="A144" s="399"/>
      <c r="B144" s="401" t="s">
        <v>85</v>
      </c>
      <c r="C144" s="399"/>
      <c r="D144" s="399"/>
      <c r="E144" s="399"/>
      <c r="F144" s="406"/>
    </row>
    <row r="145" spans="1:6" ht="12.75" thickBot="1">
      <c r="A145" s="399"/>
      <c r="B145" s="402" t="s">
        <v>86</v>
      </c>
      <c r="C145" s="713"/>
      <c r="D145" s="713">
        <v>120</v>
      </c>
      <c r="E145" s="713">
        <v>220</v>
      </c>
      <c r="F145" s="1094">
        <f t="shared" si="2"/>
        <v>1.8333333333333333</v>
      </c>
    </row>
    <row r="146" spans="1:6" ht="12.75" thickBot="1">
      <c r="A146" s="399"/>
      <c r="B146" s="403" t="s">
        <v>87</v>
      </c>
      <c r="C146" s="714"/>
      <c r="D146" s="714">
        <f>SUM(D145)</f>
        <v>120</v>
      </c>
      <c r="E146" s="714">
        <f>SUM(E145)</f>
        <v>220</v>
      </c>
      <c r="F146" s="1096">
        <f t="shared" si="2"/>
        <v>1.8333333333333333</v>
      </c>
    </row>
    <row r="147" spans="1:6" ht="12">
      <c r="A147" s="399"/>
      <c r="B147" s="401" t="s">
        <v>88</v>
      </c>
      <c r="C147" s="698"/>
      <c r="D147" s="698"/>
      <c r="E147" s="698"/>
      <c r="F147" s="406"/>
    </row>
    <row r="148" spans="1:6" ht="12.75">
      <c r="A148" s="399"/>
      <c r="B148" s="407" t="s">
        <v>89</v>
      </c>
      <c r="C148" s="408"/>
      <c r="D148" s="408"/>
      <c r="E148" s="408"/>
      <c r="F148" s="406"/>
    </row>
    <row r="149" spans="1:6" ht="12.75">
      <c r="A149" s="399"/>
      <c r="B149" s="407" t="s">
        <v>90</v>
      </c>
      <c r="C149" s="408"/>
      <c r="D149" s="408"/>
      <c r="E149" s="408"/>
      <c r="F149" s="406"/>
    </row>
    <row r="150" spans="1:6" ht="12">
      <c r="A150" s="399"/>
      <c r="B150" s="409" t="s">
        <v>91</v>
      </c>
      <c r="C150" s="405"/>
      <c r="D150" s="405"/>
      <c r="E150" s="405"/>
      <c r="F150" s="406"/>
    </row>
    <row r="151" spans="1:6" ht="12">
      <c r="A151" s="399"/>
      <c r="B151" s="409" t="s">
        <v>92</v>
      </c>
      <c r="C151" s="405">
        <v>6146</v>
      </c>
      <c r="D151" s="405">
        <v>1888</v>
      </c>
      <c r="E151" s="405">
        <v>1888</v>
      </c>
      <c r="F151" s="406">
        <f t="shared" si="2"/>
        <v>1</v>
      </c>
    </row>
    <row r="152" spans="1:6" ht="12">
      <c r="A152" s="399"/>
      <c r="B152" s="409" t="s">
        <v>93</v>
      </c>
      <c r="C152" s="405">
        <v>1660</v>
      </c>
      <c r="D152" s="405">
        <v>510</v>
      </c>
      <c r="E152" s="405">
        <v>510</v>
      </c>
      <c r="F152" s="406">
        <f t="shared" si="2"/>
        <v>1</v>
      </c>
    </row>
    <row r="153" spans="1:6" ht="12">
      <c r="A153" s="399"/>
      <c r="B153" s="410" t="s">
        <v>94</v>
      </c>
      <c r="C153" s="405"/>
      <c r="D153" s="405"/>
      <c r="E153" s="405"/>
      <c r="F153" s="406"/>
    </row>
    <row r="154" spans="1:6" ht="12.75" thickBot="1">
      <c r="A154" s="399"/>
      <c r="B154" s="411" t="s">
        <v>95</v>
      </c>
      <c r="C154" s="412"/>
      <c r="D154" s="412"/>
      <c r="E154" s="412">
        <v>19</v>
      </c>
      <c r="F154" s="1098"/>
    </row>
    <row r="155" spans="1:6" ht="12.75" thickBot="1">
      <c r="A155" s="399"/>
      <c r="B155" s="413" t="s">
        <v>283</v>
      </c>
      <c r="C155" s="414">
        <f>SUM(C147+C150+C151+C152+C154)</f>
        <v>7806</v>
      </c>
      <c r="D155" s="414">
        <f>SUM(D147+D150+D151+D152+D154)</f>
        <v>2398</v>
      </c>
      <c r="E155" s="414">
        <f>SUM(E147+E150+E151+E152+E154)</f>
        <v>2417</v>
      </c>
      <c r="F155" s="1098">
        <f t="shared" si="2"/>
        <v>1.0079232693911593</v>
      </c>
    </row>
    <row r="156" spans="1:6" ht="13.5" thickBot="1">
      <c r="A156" s="399"/>
      <c r="B156" s="416" t="s">
        <v>1126</v>
      </c>
      <c r="C156" s="417">
        <f>SUM(C155+C146)</f>
        <v>7806</v>
      </c>
      <c r="D156" s="417">
        <f>SUM(D155+D146)</f>
        <v>2518</v>
      </c>
      <c r="E156" s="417">
        <f>SUM(E155+E146)</f>
        <v>2637</v>
      </c>
      <c r="F156" s="1098">
        <f t="shared" si="2"/>
        <v>1.0472597299444004</v>
      </c>
    </row>
    <row r="157" spans="1:6" ht="12.75" thickBot="1">
      <c r="A157" s="399"/>
      <c r="B157" s="418" t="s">
        <v>1127</v>
      </c>
      <c r="C157" s="419"/>
      <c r="D157" s="419"/>
      <c r="E157" s="419"/>
      <c r="F157" s="1095"/>
    </row>
    <row r="158" spans="1:6" ht="12">
      <c r="A158" s="399"/>
      <c r="B158" s="420" t="s">
        <v>96</v>
      </c>
      <c r="C158" s="421"/>
      <c r="D158" s="421">
        <v>2268</v>
      </c>
      <c r="E158" s="421">
        <v>2268</v>
      </c>
      <c r="F158" s="406">
        <f t="shared" si="2"/>
        <v>1</v>
      </c>
    </row>
    <row r="159" spans="1:7" ht="12">
      <c r="A159" s="399"/>
      <c r="B159" s="422" t="s">
        <v>101</v>
      </c>
      <c r="C159" s="1041">
        <v>121750</v>
      </c>
      <c r="D159" s="1041">
        <v>109226</v>
      </c>
      <c r="E159" s="405">
        <v>109462</v>
      </c>
      <c r="F159" s="406">
        <f t="shared" si="2"/>
        <v>1.0021606577188582</v>
      </c>
      <c r="G159" s="1031"/>
    </row>
    <row r="160" spans="1:7" ht="12.75" thickBot="1">
      <c r="A160" s="399"/>
      <c r="B160" s="423" t="s">
        <v>102</v>
      </c>
      <c r="C160" s="1042">
        <v>9333</v>
      </c>
      <c r="D160" s="1042">
        <v>2505</v>
      </c>
      <c r="E160" s="412">
        <v>2505</v>
      </c>
      <c r="F160" s="1094">
        <f t="shared" si="2"/>
        <v>1</v>
      </c>
      <c r="G160" s="1031"/>
    </row>
    <row r="161" spans="1:6" ht="13.5" thickBot="1">
      <c r="A161" s="399"/>
      <c r="B161" s="424" t="s">
        <v>1119</v>
      </c>
      <c r="C161" s="425">
        <f>SUM(C158:C160)</f>
        <v>131083</v>
      </c>
      <c r="D161" s="425">
        <f>SUM(D158:D160)</f>
        <v>113999</v>
      </c>
      <c r="E161" s="425">
        <f>SUM(E158:E160)</f>
        <v>114235</v>
      </c>
      <c r="F161" s="1096">
        <f t="shared" si="2"/>
        <v>1.0020701935981895</v>
      </c>
    </row>
    <row r="162" spans="1:6" ht="13.5" thickBot="1">
      <c r="A162" s="399"/>
      <c r="B162" s="426" t="s">
        <v>364</v>
      </c>
      <c r="C162" s="425"/>
      <c r="D162" s="425"/>
      <c r="E162" s="425"/>
      <c r="F162" s="1095"/>
    </row>
    <row r="163" spans="1:6" ht="14.25" thickBot="1">
      <c r="A163" s="399"/>
      <c r="B163" s="428" t="s">
        <v>1136</v>
      </c>
      <c r="C163" s="429">
        <f>SUM(C156+C157+C161)</f>
        <v>138889</v>
      </c>
      <c r="D163" s="429">
        <f>SUM(D156+D157+D161)</f>
        <v>116517</v>
      </c>
      <c r="E163" s="429">
        <f>SUM(E156+E157+E161)</f>
        <v>116872</v>
      </c>
      <c r="F163" s="1096">
        <f t="shared" si="2"/>
        <v>1.0030467657080082</v>
      </c>
    </row>
    <row r="164" spans="1:7" ht="12">
      <c r="A164" s="399"/>
      <c r="B164" s="430" t="s">
        <v>256</v>
      </c>
      <c r="C164" s="405">
        <v>78081</v>
      </c>
      <c r="D164" s="405">
        <v>78543</v>
      </c>
      <c r="E164" s="405">
        <v>78729</v>
      </c>
      <c r="F164" s="406">
        <f t="shared" si="2"/>
        <v>1.0023681295596043</v>
      </c>
      <c r="G164" s="1031"/>
    </row>
    <row r="165" spans="1:7" ht="12">
      <c r="A165" s="399"/>
      <c r="B165" s="430" t="s">
        <v>257</v>
      </c>
      <c r="C165" s="405">
        <v>21532</v>
      </c>
      <c r="D165" s="405">
        <v>21682</v>
      </c>
      <c r="E165" s="405">
        <v>21783</v>
      </c>
      <c r="F165" s="406">
        <f t="shared" si="2"/>
        <v>1.004658241859607</v>
      </c>
      <c r="G165" s="1031"/>
    </row>
    <row r="166" spans="1:6" ht="12">
      <c r="A166" s="399"/>
      <c r="B166" s="430" t="s">
        <v>258</v>
      </c>
      <c r="C166" s="405">
        <v>38768</v>
      </c>
      <c r="D166" s="405">
        <v>15686</v>
      </c>
      <c r="E166" s="405">
        <v>14631</v>
      </c>
      <c r="F166" s="406">
        <f t="shared" si="2"/>
        <v>0.9327425729950274</v>
      </c>
    </row>
    <row r="167" spans="1:6" ht="12">
      <c r="A167" s="399"/>
      <c r="B167" s="431" t="s">
        <v>260</v>
      </c>
      <c r="C167" s="405"/>
      <c r="D167" s="405"/>
      <c r="E167" s="405"/>
      <c r="F167" s="406"/>
    </row>
    <row r="168" spans="1:6" ht="12.75" thickBot="1">
      <c r="A168" s="399"/>
      <c r="B168" s="432" t="s">
        <v>259</v>
      </c>
      <c r="C168" s="412"/>
      <c r="D168" s="412">
        <v>98</v>
      </c>
      <c r="E168" s="412">
        <v>98</v>
      </c>
      <c r="F168" s="1094">
        <f t="shared" si="2"/>
        <v>1</v>
      </c>
    </row>
    <row r="169" spans="1:6" ht="12.75" thickBot="1">
      <c r="A169" s="399"/>
      <c r="B169" s="433" t="s">
        <v>1118</v>
      </c>
      <c r="C169" s="414">
        <f>SUM(C164:C168)</f>
        <v>138381</v>
      </c>
      <c r="D169" s="414">
        <f>SUM(D164:D168)</f>
        <v>116009</v>
      </c>
      <c r="E169" s="414">
        <f>SUM(E164:E168)</f>
        <v>115241</v>
      </c>
      <c r="F169" s="1096">
        <f t="shared" si="2"/>
        <v>0.993379823979174</v>
      </c>
    </row>
    <row r="170" spans="1:6" ht="12">
      <c r="A170" s="399"/>
      <c r="B170" s="430" t="s">
        <v>163</v>
      </c>
      <c r="C170" s="405">
        <v>508</v>
      </c>
      <c r="D170" s="405">
        <v>508</v>
      </c>
      <c r="E170" s="405">
        <v>1631</v>
      </c>
      <c r="F170" s="406">
        <f t="shared" si="2"/>
        <v>3.2106299212598426</v>
      </c>
    </row>
    <row r="171" spans="1:6" ht="12">
      <c r="A171" s="399"/>
      <c r="B171" s="430" t="s">
        <v>164</v>
      </c>
      <c r="C171" s="405"/>
      <c r="D171" s="405"/>
      <c r="E171" s="405"/>
      <c r="F171" s="406"/>
    </row>
    <row r="172" spans="1:6" ht="12.75" thickBot="1">
      <c r="A172" s="399"/>
      <c r="B172" s="432" t="s">
        <v>266</v>
      </c>
      <c r="C172" s="412"/>
      <c r="D172" s="412"/>
      <c r="E172" s="412"/>
      <c r="F172" s="1094"/>
    </row>
    <row r="173" spans="1:6" ht="12.75" thickBot="1">
      <c r="A173" s="399"/>
      <c r="B173" s="434" t="s">
        <v>1125</v>
      </c>
      <c r="C173" s="414">
        <f>SUM(C170:C172)</f>
        <v>508</v>
      </c>
      <c r="D173" s="414">
        <f>SUM(D170:D172)</f>
        <v>508</v>
      </c>
      <c r="E173" s="414">
        <f>SUM(E170:E172)</f>
        <v>1631</v>
      </c>
      <c r="F173" s="1096">
        <f t="shared" si="2"/>
        <v>3.2106299212598426</v>
      </c>
    </row>
    <row r="174" spans="1:6" ht="12.75" thickBot="1">
      <c r="A174" s="399"/>
      <c r="B174" s="436" t="s">
        <v>365</v>
      </c>
      <c r="C174" s="435"/>
      <c r="D174" s="435"/>
      <c r="E174" s="435"/>
      <c r="F174" s="1095"/>
    </row>
    <row r="175" spans="1:6" ht="14.25" thickBot="1">
      <c r="A175" s="396"/>
      <c r="B175" s="437" t="s">
        <v>1190</v>
      </c>
      <c r="C175" s="429">
        <f>SUM(C169+C173+C174)</f>
        <v>138889</v>
      </c>
      <c r="D175" s="429">
        <f>SUM(D169+D173+D174)</f>
        <v>116517</v>
      </c>
      <c r="E175" s="429">
        <f>SUM(E169+E173+E174)</f>
        <v>116872</v>
      </c>
      <c r="F175" s="1096">
        <f t="shared" si="2"/>
        <v>1.0030467657080082</v>
      </c>
    </row>
    <row r="176" spans="1:6" ht="13.5">
      <c r="A176" s="275">
        <v>2330</v>
      </c>
      <c r="B176" s="278" t="s">
        <v>270</v>
      </c>
      <c r="C176" s="405"/>
      <c r="D176" s="405"/>
      <c r="E176" s="405"/>
      <c r="F176" s="406"/>
    </row>
    <row r="177" spans="1:6" ht="12" customHeight="1">
      <c r="A177" s="399"/>
      <c r="B177" s="401" t="s">
        <v>85</v>
      </c>
      <c r="C177" s="399"/>
      <c r="D177" s="399"/>
      <c r="E177" s="399"/>
      <c r="F177" s="406"/>
    </row>
    <row r="178" spans="1:6" ht="12.75" thickBot="1">
      <c r="A178" s="399"/>
      <c r="B178" s="402" t="s">
        <v>86</v>
      </c>
      <c r="C178" s="713"/>
      <c r="D178" s="713">
        <v>700</v>
      </c>
      <c r="E178" s="713">
        <v>800</v>
      </c>
      <c r="F178" s="1094">
        <f t="shared" si="2"/>
        <v>1.1428571428571428</v>
      </c>
    </row>
    <row r="179" spans="1:6" ht="12.75" thickBot="1">
      <c r="A179" s="399"/>
      <c r="B179" s="403" t="s">
        <v>104</v>
      </c>
      <c r="C179" s="714"/>
      <c r="D179" s="714">
        <f>SUM(D178)</f>
        <v>700</v>
      </c>
      <c r="E179" s="714">
        <f>SUM(E178)</f>
        <v>800</v>
      </c>
      <c r="F179" s="1096">
        <f t="shared" si="2"/>
        <v>1.1428571428571428</v>
      </c>
    </row>
    <row r="180" spans="1:6" ht="12">
      <c r="A180" s="399"/>
      <c r="B180" s="401" t="s">
        <v>88</v>
      </c>
      <c r="C180" s="405"/>
      <c r="D180" s="405"/>
      <c r="E180" s="405"/>
      <c r="F180" s="406"/>
    </row>
    <row r="181" spans="1:6" ht="12.75">
      <c r="A181" s="399"/>
      <c r="B181" s="407" t="s">
        <v>89</v>
      </c>
      <c r="C181" s="408"/>
      <c r="D181" s="408"/>
      <c r="E181" s="408"/>
      <c r="F181" s="406"/>
    </row>
    <row r="182" spans="1:6" ht="12.75">
      <c r="A182" s="399"/>
      <c r="B182" s="407" t="s">
        <v>90</v>
      </c>
      <c r="C182" s="408"/>
      <c r="D182" s="408"/>
      <c r="E182" s="408"/>
      <c r="F182" s="406"/>
    </row>
    <row r="183" spans="1:6" ht="12">
      <c r="A183" s="399"/>
      <c r="B183" s="409" t="s">
        <v>91</v>
      </c>
      <c r="C183" s="405"/>
      <c r="D183" s="405"/>
      <c r="E183" s="405"/>
      <c r="F183" s="406"/>
    </row>
    <row r="184" spans="1:6" ht="12">
      <c r="A184" s="399"/>
      <c r="B184" s="409" t="s">
        <v>92</v>
      </c>
      <c r="C184" s="405">
        <v>7335</v>
      </c>
      <c r="D184" s="405">
        <v>2049</v>
      </c>
      <c r="E184" s="405">
        <v>2049</v>
      </c>
      <c r="F184" s="406">
        <f t="shared" si="2"/>
        <v>1</v>
      </c>
    </row>
    <row r="185" spans="1:6" ht="12">
      <c r="A185" s="399"/>
      <c r="B185" s="409" t="s">
        <v>93</v>
      </c>
      <c r="C185" s="405">
        <v>1980</v>
      </c>
      <c r="D185" s="405">
        <v>553</v>
      </c>
      <c r="E185" s="405">
        <v>553</v>
      </c>
      <c r="F185" s="406">
        <f t="shared" si="2"/>
        <v>1</v>
      </c>
    </row>
    <row r="186" spans="1:6" ht="12">
      <c r="A186" s="399"/>
      <c r="B186" s="410" t="s">
        <v>94</v>
      </c>
      <c r="C186" s="405"/>
      <c r="D186" s="405"/>
      <c r="E186" s="405"/>
      <c r="F186" s="406"/>
    </row>
    <row r="187" spans="1:6" ht="12.75" thickBot="1">
      <c r="A187" s="399"/>
      <c r="B187" s="411" t="s">
        <v>95</v>
      </c>
      <c r="C187" s="412"/>
      <c r="D187" s="412"/>
      <c r="E187" s="412">
        <v>10</v>
      </c>
      <c r="F187" s="1098"/>
    </row>
    <row r="188" spans="1:6" ht="12.75" thickBot="1">
      <c r="A188" s="399"/>
      <c r="B188" s="413" t="s">
        <v>283</v>
      </c>
      <c r="C188" s="414">
        <f>SUM(C180+C183+C184+C185+C187)</f>
        <v>9315</v>
      </c>
      <c r="D188" s="414">
        <f>SUM(D180+D183+D184+D185+D187)</f>
        <v>2602</v>
      </c>
      <c r="E188" s="414">
        <f>SUM(E180+E183+E184+E185+E187)</f>
        <v>2612</v>
      </c>
      <c r="F188" s="1096">
        <f t="shared" si="2"/>
        <v>1.0038431975403537</v>
      </c>
    </row>
    <row r="189" spans="1:6" ht="13.5" thickBot="1">
      <c r="A189" s="399"/>
      <c r="B189" s="416" t="s">
        <v>1126</v>
      </c>
      <c r="C189" s="417">
        <f>SUM(C188+C179)</f>
        <v>9315</v>
      </c>
      <c r="D189" s="417">
        <f>SUM(D188+D179)</f>
        <v>3302</v>
      </c>
      <c r="E189" s="417">
        <f>SUM(E188+E179)</f>
        <v>3412</v>
      </c>
      <c r="F189" s="1096">
        <f t="shared" si="2"/>
        <v>1.033313143549364</v>
      </c>
    </row>
    <row r="190" spans="1:6" ht="12.75" thickBot="1">
      <c r="A190" s="399"/>
      <c r="B190" s="418" t="s">
        <v>1127</v>
      </c>
      <c r="C190" s="419"/>
      <c r="D190" s="419"/>
      <c r="E190" s="419"/>
      <c r="F190" s="1094"/>
    </row>
    <row r="191" spans="1:6" ht="12">
      <c r="A191" s="399"/>
      <c r="B191" s="420" t="s">
        <v>96</v>
      </c>
      <c r="C191" s="421"/>
      <c r="D191" s="421">
        <v>2018</v>
      </c>
      <c r="E191" s="421">
        <v>2018</v>
      </c>
      <c r="F191" s="406">
        <f t="shared" si="2"/>
        <v>1</v>
      </c>
    </row>
    <row r="192" spans="1:7" ht="12">
      <c r="A192" s="399"/>
      <c r="B192" s="422" t="s">
        <v>101</v>
      </c>
      <c r="C192" s="1041">
        <v>112702</v>
      </c>
      <c r="D192" s="1041">
        <v>97064</v>
      </c>
      <c r="E192" s="405">
        <v>97138</v>
      </c>
      <c r="F192" s="406">
        <f t="shared" si="2"/>
        <v>1.0007623835819666</v>
      </c>
      <c r="G192" s="1031"/>
    </row>
    <row r="193" spans="1:7" ht="12.75" thickBot="1">
      <c r="A193" s="399"/>
      <c r="B193" s="423" t="s">
        <v>102</v>
      </c>
      <c r="C193" s="1042">
        <v>8636</v>
      </c>
      <c r="D193" s="1042">
        <v>1432</v>
      </c>
      <c r="E193" s="412">
        <v>1432</v>
      </c>
      <c r="F193" s="1094">
        <f t="shared" si="2"/>
        <v>1</v>
      </c>
      <c r="G193" s="1031"/>
    </row>
    <row r="194" spans="1:6" ht="13.5" thickBot="1">
      <c r="A194" s="399"/>
      <c r="B194" s="424" t="s">
        <v>1119</v>
      </c>
      <c r="C194" s="425">
        <f>SUM(C191:C193)</f>
        <v>121338</v>
      </c>
      <c r="D194" s="425">
        <f>SUM(D191:D193)</f>
        <v>100514</v>
      </c>
      <c r="E194" s="425">
        <f>SUM(E191:E193)</f>
        <v>100588</v>
      </c>
      <c r="F194" s="1096">
        <f t="shared" si="2"/>
        <v>1.0007362158505282</v>
      </c>
    </row>
    <row r="195" spans="1:6" ht="13.5" thickBot="1">
      <c r="A195" s="399"/>
      <c r="B195" s="426" t="s">
        <v>364</v>
      </c>
      <c r="C195" s="425"/>
      <c r="D195" s="425"/>
      <c r="E195" s="425"/>
      <c r="F195" s="1095"/>
    </row>
    <row r="196" spans="1:6" ht="14.25" thickBot="1">
      <c r="A196" s="399"/>
      <c r="B196" s="428" t="s">
        <v>1136</v>
      </c>
      <c r="C196" s="429">
        <f>SUM(C189+C190+C194)</f>
        <v>130653</v>
      </c>
      <c r="D196" s="429">
        <f>SUM(D189+D190+D194)</f>
        <v>103816</v>
      </c>
      <c r="E196" s="429">
        <f>SUM(E189+E190+E194)</f>
        <v>104000</v>
      </c>
      <c r="F196" s="1096">
        <f t="shared" si="2"/>
        <v>1.0017723664945672</v>
      </c>
    </row>
    <row r="197" spans="1:7" ht="12">
      <c r="A197" s="399"/>
      <c r="B197" s="430" t="s">
        <v>256</v>
      </c>
      <c r="C197" s="405">
        <v>69072</v>
      </c>
      <c r="D197" s="405">
        <v>68015</v>
      </c>
      <c r="E197" s="405">
        <v>68273</v>
      </c>
      <c r="F197" s="406">
        <f t="shared" si="2"/>
        <v>1.0037932808939205</v>
      </c>
      <c r="G197" s="1031"/>
    </row>
    <row r="198" spans="1:7" ht="12">
      <c r="A198" s="399"/>
      <c r="B198" s="430" t="s">
        <v>257</v>
      </c>
      <c r="C198" s="405">
        <v>19075</v>
      </c>
      <c r="D198" s="405">
        <v>18807</v>
      </c>
      <c r="E198" s="405">
        <v>18473</v>
      </c>
      <c r="F198" s="406">
        <f t="shared" si="2"/>
        <v>0.982240655075238</v>
      </c>
      <c r="G198" s="1031"/>
    </row>
    <row r="199" spans="1:6" ht="12">
      <c r="A199" s="399"/>
      <c r="B199" s="430" t="s">
        <v>258</v>
      </c>
      <c r="C199" s="405">
        <v>41871</v>
      </c>
      <c r="D199" s="405">
        <v>15312</v>
      </c>
      <c r="E199" s="405">
        <v>13422</v>
      </c>
      <c r="F199" s="406">
        <f t="shared" si="2"/>
        <v>0.8765673981191222</v>
      </c>
    </row>
    <row r="200" spans="1:6" ht="12">
      <c r="A200" s="399"/>
      <c r="B200" s="431" t="s">
        <v>260</v>
      </c>
      <c r="C200" s="405"/>
      <c r="D200" s="405"/>
      <c r="E200" s="405"/>
      <c r="F200" s="406"/>
    </row>
    <row r="201" spans="1:6" ht="12.75" thickBot="1">
      <c r="A201" s="399"/>
      <c r="B201" s="432" t="s">
        <v>259</v>
      </c>
      <c r="C201" s="412"/>
      <c r="D201" s="412">
        <v>1047</v>
      </c>
      <c r="E201" s="412">
        <v>1047</v>
      </c>
      <c r="F201" s="1094">
        <f t="shared" si="2"/>
        <v>1</v>
      </c>
    </row>
    <row r="202" spans="1:6" ht="12.75" thickBot="1">
      <c r="A202" s="399"/>
      <c r="B202" s="433" t="s">
        <v>1118</v>
      </c>
      <c r="C202" s="414">
        <f>SUM(C197:C201)</f>
        <v>130018</v>
      </c>
      <c r="D202" s="414">
        <f>SUM(D197:D201)</f>
        <v>103181</v>
      </c>
      <c r="E202" s="414">
        <f>SUM(E197:E201)</f>
        <v>101215</v>
      </c>
      <c r="F202" s="1096">
        <f t="shared" si="2"/>
        <v>0.9809461044184491</v>
      </c>
    </row>
    <row r="203" spans="1:6" ht="12">
      <c r="A203" s="399"/>
      <c r="B203" s="430" t="s">
        <v>163</v>
      </c>
      <c r="C203" s="405">
        <v>635</v>
      </c>
      <c r="D203" s="405">
        <v>635</v>
      </c>
      <c r="E203" s="405">
        <v>2785</v>
      </c>
      <c r="F203" s="406">
        <f t="shared" si="2"/>
        <v>4.3858267716535435</v>
      </c>
    </row>
    <row r="204" spans="1:6" ht="12">
      <c r="A204" s="399"/>
      <c r="B204" s="430" t="s">
        <v>164</v>
      </c>
      <c r="C204" s="405"/>
      <c r="D204" s="405"/>
      <c r="E204" s="405"/>
      <c r="F204" s="406"/>
    </row>
    <row r="205" spans="1:6" ht="12.75" thickBot="1">
      <c r="A205" s="399"/>
      <c r="B205" s="432" t="s">
        <v>266</v>
      </c>
      <c r="C205" s="412"/>
      <c r="D205" s="412"/>
      <c r="E205" s="412"/>
      <c r="F205" s="1094"/>
    </row>
    <row r="206" spans="1:6" ht="12.75" thickBot="1">
      <c r="A206" s="399"/>
      <c r="B206" s="434" t="s">
        <v>1125</v>
      </c>
      <c r="C206" s="414">
        <f>SUM(C203:C205)</f>
        <v>635</v>
      </c>
      <c r="D206" s="414">
        <f>SUM(D203:D205)</f>
        <v>635</v>
      </c>
      <c r="E206" s="414">
        <f>SUM(E203:E205)</f>
        <v>2785</v>
      </c>
      <c r="F206" s="1096">
        <f aca="true" t="shared" si="3" ref="F206:F269">SUM(E206/D206)</f>
        <v>4.3858267716535435</v>
      </c>
    </row>
    <row r="207" spans="1:6" ht="12.75" thickBot="1">
      <c r="A207" s="399"/>
      <c r="B207" s="436" t="s">
        <v>365</v>
      </c>
      <c r="C207" s="435"/>
      <c r="D207" s="435"/>
      <c r="E207" s="435"/>
      <c r="F207" s="1096"/>
    </row>
    <row r="208" spans="1:6" ht="14.25" thickBot="1">
      <c r="A208" s="396"/>
      <c r="B208" s="437" t="s">
        <v>1190</v>
      </c>
      <c r="C208" s="429">
        <f>SUM(C202+C206+C207)</f>
        <v>130653</v>
      </c>
      <c r="D208" s="429">
        <f>SUM(D202+D206+D207)</f>
        <v>103816</v>
      </c>
      <c r="E208" s="429">
        <f>SUM(E202+E206+E207)</f>
        <v>104000</v>
      </c>
      <c r="F208" s="1096">
        <f t="shared" si="3"/>
        <v>1.0017723664945672</v>
      </c>
    </row>
    <row r="209" spans="1:6" ht="13.5">
      <c r="A209" s="276">
        <v>2335</v>
      </c>
      <c r="B209" s="278" t="s">
        <v>271</v>
      </c>
      <c r="C209" s="405"/>
      <c r="D209" s="405"/>
      <c r="E209" s="405"/>
      <c r="F209" s="406"/>
    </row>
    <row r="210" spans="1:6" ht="12" customHeight="1">
      <c r="A210" s="399"/>
      <c r="B210" s="401" t="s">
        <v>85</v>
      </c>
      <c r="C210" s="399"/>
      <c r="D210" s="399"/>
      <c r="E210" s="399"/>
      <c r="F210" s="406"/>
    </row>
    <row r="211" spans="1:6" ht="12.75" thickBot="1">
      <c r="A211" s="399"/>
      <c r="B211" s="402" t="s">
        <v>86</v>
      </c>
      <c r="C211" s="713"/>
      <c r="D211" s="713">
        <v>340</v>
      </c>
      <c r="E211" s="713">
        <v>550</v>
      </c>
      <c r="F211" s="1094">
        <f t="shared" si="3"/>
        <v>1.6176470588235294</v>
      </c>
    </row>
    <row r="212" spans="1:6" ht="12.75" thickBot="1">
      <c r="A212" s="399"/>
      <c r="B212" s="403" t="s">
        <v>104</v>
      </c>
      <c r="C212" s="714"/>
      <c r="D212" s="714">
        <f>SUM(D211)</f>
        <v>340</v>
      </c>
      <c r="E212" s="714">
        <f>SUM(E211)</f>
        <v>550</v>
      </c>
      <c r="F212" s="1096">
        <f t="shared" si="3"/>
        <v>1.6176470588235294</v>
      </c>
    </row>
    <row r="213" spans="1:6" ht="12">
      <c r="A213" s="399"/>
      <c r="B213" s="401" t="s">
        <v>88</v>
      </c>
      <c r="C213" s="405"/>
      <c r="D213" s="405"/>
      <c r="E213" s="405"/>
      <c r="F213" s="406"/>
    </row>
    <row r="214" spans="1:6" ht="12.75">
      <c r="A214" s="399"/>
      <c r="B214" s="407" t="s">
        <v>89</v>
      </c>
      <c r="C214" s="408"/>
      <c r="D214" s="408"/>
      <c r="E214" s="408"/>
      <c r="F214" s="406"/>
    </row>
    <row r="215" spans="1:6" ht="12.75">
      <c r="A215" s="399"/>
      <c r="B215" s="407" t="s">
        <v>90</v>
      </c>
      <c r="C215" s="408"/>
      <c r="D215" s="408"/>
      <c r="E215" s="408"/>
      <c r="F215" s="406"/>
    </row>
    <row r="216" spans="1:6" ht="12">
      <c r="A216" s="399"/>
      <c r="B216" s="409" t="s">
        <v>91</v>
      </c>
      <c r="C216" s="405"/>
      <c r="D216" s="405"/>
      <c r="E216" s="405"/>
      <c r="F216" s="406"/>
    </row>
    <row r="217" spans="1:6" ht="12">
      <c r="A217" s="399"/>
      <c r="B217" s="409" t="s">
        <v>92</v>
      </c>
      <c r="C217" s="405">
        <v>5148</v>
      </c>
      <c r="D217" s="405">
        <v>1335</v>
      </c>
      <c r="E217" s="405">
        <v>1335</v>
      </c>
      <c r="F217" s="406">
        <f t="shared" si="3"/>
        <v>1</v>
      </c>
    </row>
    <row r="218" spans="1:6" ht="12">
      <c r="A218" s="399"/>
      <c r="B218" s="409" t="s">
        <v>93</v>
      </c>
      <c r="C218" s="405">
        <v>1377</v>
      </c>
      <c r="D218" s="405">
        <v>360</v>
      </c>
      <c r="E218" s="405">
        <v>360</v>
      </c>
      <c r="F218" s="406">
        <f t="shared" si="3"/>
        <v>1</v>
      </c>
    </row>
    <row r="219" spans="1:6" ht="12">
      <c r="A219" s="399"/>
      <c r="B219" s="410" t="s">
        <v>94</v>
      </c>
      <c r="C219" s="405"/>
      <c r="D219" s="405"/>
      <c r="E219" s="405"/>
      <c r="F219" s="406"/>
    </row>
    <row r="220" spans="1:6" ht="12.75" thickBot="1">
      <c r="A220" s="399"/>
      <c r="B220" s="411" t="s">
        <v>95</v>
      </c>
      <c r="C220" s="412"/>
      <c r="D220" s="412"/>
      <c r="E220" s="412"/>
      <c r="F220" s="1094"/>
    </row>
    <row r="221" spans="1:6" ht="12.75" thickBot="1">
      <c r="A221" s="399"/>
      <c r="B221" s="413" t="s">
        <v>283</v>
      </c>
      <c r="C221" s="414">
        <f>SUM(C213+C216+C217+C218+C220)</f>
        <v>6525</v>
      </c>
      <c r="D221" s="414">
        <f>SUM(D213+D216+D217+D218+D220)</f>
        <v>1695</v>
      </c>
      <c r="E221" s="414">
        <f>SUM(E213+E216+E217+E218+E220)</f>
        <v>1695</v>
      </c>
      <c r="F221" s="1096">
        <f t="shared" si="3"/>
        <v>1</v>
      </c>
    </row>
    <row r="222" spans="1:6" ht="13.5" thickBot="1">
      <c r="A222" s="399"/>
      <c r="B222" s="416" t="s">
        <v>1126</v>
      </c>
      <c r="C222" s="417">
        <f>SUM(C221+C212)</f>
        <v>6525</v>
      </c>
      <c r="D222" s="417">
        <f>SUM(D221+D212)</f>
        <v>2035</v>
      </c>
      <c r="E222" s="417">
        <f>SUM(E221+E212)</f>
        <v>2245</v>
      </c>
      <c r="F222" s="1096">
        <f t="shared" si="3"/>
        <v>1.1031941031941033</v>
      </c>
    </row>
    <row r="223" spans="1:6" ht="12.75" thickBot="1">
      <c r="A223" s="399"/>
      <c r="B223" s="418" t="s">
        <v>1127</v>
      </c>
      <c r="C223" s="419"/>
      <c r="D223" s="419"/>
      <c r="E223" s="419"/>
      <c r="F223" s="1095"/>
    </row>
    <row r="224" spans="1:6" ht="12">
      <c r="A224" s="399"/>
      <c r="B224" s="420" t="s">
        <v>96</v>
      </c>
      <c r="C224" s="421"/>
      <c r="D224" s="421">
        <v>1684</v>
      </c>
      <c r="E224" s="421">
        <v>1684</v>
      </c>
      <c r="F224" s="406">
        <f t="shared" si="3"/>
        <v>1</v>
      </c>
    </row>
    <row r="225" spans="1:7" ht="12">
      <c r="A225" s="399"/>
      <c r="B225" s="422" t="s">
        <v>101</v>
      </c>
      <c r="C225" s="1041">
        <v>65195</v>
      </c>
      <c r="D225" s="1041">
        <v>62707</v>
      </c>
      <c r="E225" s="405">
        <v>62711</v>
      </c>
      <c r="F225" s="406">
        <f t="shared" si="3"/>
        <v>1.0000637887317205</v>
      </c>
      <c r="G225" s="1031"/>
    </row>
    <row r="226" spans="1:7" ht="12.75" thickBot="1">
      <c r="A226" s="399"/>
      <c r="B226" s="423" t="s">
        <v>102</v>
      </c>
      <c r="C226" s="412">
        <v>6335</v>
      </c>
      <c r="D226" s="412">
        <v>886</v>
      </c>
      <c r="E226" s="412">
        <v>886</v>
      </c>
      <c r="F226" s="1094">
        <f t="shared" si="3"/>
        <v>1</v>
      </c>
      <c r="G226" s="1031"/>
    </row>
    <row r="227" spans="1:6" ht="13.5" thickBot="1">
      <c r="A227" s="399"/>
      <c r="B227" s="424" t="s">
        <v>1119</v>
      </c>
      <c r="C227" s="425">
        <f>SUM(C224:C226)</f>
        <v>71530</v>
      </c>
      <c r="D227" s="425">
        <f>SUM(D224:D226)</f>
        <v>65277</v>
      </c>
      <c r="E227" s="425">
        <f>SUM(E224:E226)</f>
        <v>65281</v>
      </c>
      <c r="F227" s="1098">
        <f t="shared" si="3"/>
        <v>1.0000612773258575</v>
      </c>
    </row>
    <row r="228" spans="1:6" ht="14.25" thickBot="1">
      <c r="A228" s="399"/>
      <c r="B228" s="428" t="s">
        <v>1136</v>
      </c>
      <c r="C228" s="429">
        <f>SUM(C222+C223+C227)</f>
        <v>78055</v>
      </c>
      <c r="D228" s="429">
        <f>SUM(D222+D223+D227)</f>
        <v>67312</v>
      </c>
      <c r="E228" s="429">
        <f>SUM(E222+E223+E227)</f>
        <v>67526</v>
      </c>
      <c r="F228" s="1096">
        <f t="shared" si="3"/>
        <v>1.003179225101022</v>
      </c>
    </row>
    <row r="229" spans="1:7" ht="12">
      <c r="A229" s="399"/>
      <c r="B229" s="430" t="s">
        <v>256</v>
      </c>
      <c r="C229" s="405">
        <v>42444</v>
      </c>
      <c r="D229" s="405">
        <v>43981</v>
      </c>
      <c r="E229" s="405">
        <v>43984</v>
      </c>
      <c r="F229" s="406">
        <f t="shared" si="3"/>
        <v>1.0000682112730497</v>
      </c>
      <c r="G229" s="1031"/>
    </row>
    <row r="230" spans="1:7" ht="12">
      <c r="A230" s="399"/>
      <c r="B230" s="430" t="s">
        <v>257</v>
      </c>
      <c r="C230" s="405">
        <v>12315</v>
      </c>
      <c r="D230" s="405">
        <v>12732</v>
      </c>
      <c r="E230" s="405">
        <v>12733</v>
      </c>
      <c r="F230" s="406">
        <f t="shared" si="3"/>
        <v>1.0000785422557337</v>
      </c>
      <c r="G230" s="1031"/>
    </row>
    <row r="231" spans="1:6" ht="12">
      <c r="A231" s="399"/>
      <c r="B231" s="430" t="s">
        <v>258</v>
      </c>
      <c r="C231" s="405">
        <v>23296</v>
      </c>
      <c r="D231" s="405">
        <v>9588</v>
      </c>
      <c r="E231" s="405">
        <v>9088</v>
      </c>
      <c r="F231" s="406">
        <f t="shared" si="3"/>
        <v>0.9478514810179391</v>
      </c>
    </row>
    <row r="232" spans="1:6" ht="12">
      <c r="A232" s="399"/>
      <c r="B232" s="431" t="s">
        <v>260</v>
      </c>
      <c r="C232" s="405"/>
      <c r="D232" s="405"/>
      <c r="E232" s="405"/>
      <c r="F232" s="406"/>
    </row>
    <row r="233" spans="1:6" ht="12.75" thickBot="1">
      <c r="A233" s="399"/>
      <c r="B233" s="432" t="s">
        <v>259</v>
      </c>
      <c r="C233" s="405"/>
      <c r="D233" s="405">
        <v>811</v>
      </c>
      <c r="E233" s="405">
        <v>811</v>
      </c>
      <c r="F233" s="1094">
        <f t="shared" si="3"/>
        <v>1</v>
      </c>
    </row>
    <row r="234" spans="1:6" ht="12.75" thickBot="1">
      <c r="A234" s="399"/>
      <c r="B234" s="433" t="s">
        <v>1118</v>
      </c>
      <c r="C234" s="414">
        <f>SUM(C229:C233)</f>
        <v>78055</v>
      </c>
      <c r="D234" s="414">
        <f>SUM(D229:D233)</f>
        <v>67112</v>
      </c>
      <c r="E234" s="414">
        <f>SUM(E229:E233)</f>
        <v>66616</v>
      </c>
      <c r="F234" s="1096">
        <f t="shared" si="3"/>
        <v>0.9926093694123257</v>
      </c>
    </row>
    <row r="235" spans="1:6" ht="12">
      <c r="A235" s="399"/>
      <c r="B235" s="430" t="s">
        <v>163</v>
      </c>
      <c r="C235" s="405"/>
      <c r="D235" s="405">
        <v>200</v>
      </c>
      <c r="E235" s="405">
        <v>910</v>
      </c>
      <c r="F235" s="406">
        <f t="shared" si="3"/>
        <v>4.55</v>
      </c>
    </row>
    <row r="236" spans="1:6" ht="12">
      <c r="A236" s="399"/>
      <c r="B236" s="430" t="s">
        <v>164</v>
      </c>
      <c r="C236" s="405"/>
      <c r="D236" s="405"/>
      <c r="E236" s="405"/>
      <c r="F236" s="406"/>
    </row>
    <row r="237" spans="1:6" ht="12.75" thickBot="1">
      <c r="A237" s="399"/>
      <c r="B237" s="432" t="s">
        <v>266</v>
      </c>
      <c r="C237" s="405"/>
      <c r="D237" s="405"/>
      <c r="E237" s="405"/>
      <c r="F237" s="1094"/>
    </row>
    <row r="238" spans="1:6" ht="12.75" thickBot="1">
      <c r="A238" s="399"/>
      <c r="B238" s="434" t="s">
        <v>1125</v>
      </c>
      <c r="C238" s="414">
        <f>SUM(C235:C237)</f>
        <v>0</v>
      </c>
      <c r="D238" s="414">
        <f>SUM(D235:D237)</f>
        <v>200</v>
      </c>
      <c r="E238" s="414">
        <f>SUM(E235:E237)</f>
        <v>910</v>
      </c>
      <c r="F238" s="1096">
        <f t="shared" si="3"/>
        <v>4.55</v>
      </c>
    </row>
    <row r="239" spans="1:6" ht="14.25" thickBot="1">
      <c r="A239" s="396"/>
      <c r="B239" s="437" t="s">
        <v>1190</v>
      </c>
      <c r="C239" s="429">
        <f>SUM(C234+C238)</f>
        <v>78055</v>
      </c>
      <c r="D239" s="429">
        <f>SUM(D234+D238)</f>
        <v>67312</v>
      </c>
      <c r="E239" s="429">
        <f>SUM(E234+E238)</f>
        <v>67526</v>
      </c>
      <c r="F239" s="1096">
        <f t="shared" si="3"/>
        <v>1.003179225101022</v>
      </c>
    </row>
    <row r="240" spans="1:6" ht="13.5">
      <c r="A240" s="275">
        <v>2345</v>
      </c>
      <c r="B240" s="440" t="s">
        <v>272</v>
      </c>
      <c r="C240" s="405"/>
      <c r="D240" s="405"/>
      <c r="E240" s="405"/>
      <c r="F240" s="406"/>
    </row>
    <row r="241" spans="1:6" ht="12" customHeight="1">
      <c r="A241" s="399"/>
      <c r="B241" s="401" t="s">
        <v>85</v>
      </c>
      <c r="C241" s="399"/>
      <c r="D241" s="399"/>
      <c r="E241" s="399"/>
      <c r="F241" s="406"/>
    </row>
    <row r="242" spans="1:6" ht="12.75" thickBot="1">
      <c r="A242" s="399"/>
      <c r="B242" s="402" t="s">
        <v>86</v>
      </c>
      <c r="C242" s="713"/>
      <c r="D242" s="713">
        <v>770</v>
      </c>
      <c r="E242" s="713">
        <v>1300</v>
      </c>
      <c r="F242" s="1094">
        <f t="shared" si="3"/>
        <v>1.6883116883116882</v>
      </c>
    </row>
    <row r="243" spans="1:6" ht="12.75" thickBot="1">
      <c r="A243" s="399"/>
      <c r="B243" s="403" t="s">
        <v>104</v>
      </c>
      <c r="C243" s="714"/>
      <c r="D243" s="714">
        <f>SUM(D242)</f>
        <v>770</v>
      </c>
      <c r="E243" s="714">
        <f>SUM(E242)</f>
        <v>1300</v>
      </c>
      <c r="F243" s="1096">
        <f t="shared" si="3"/>
        <v>1.6883116883116882</v>
      </c>
    </row>
    <row r="244" spans="1:6" ht="12">
      <c r="A244" s="399"/>
      <c r="B244" s="401" t="s">
        <v>88</v>
      </c>
      <c r="C244" s="405"/>
      <c r="D244" s="405"/>
      <c r="E244" s="405"/>
      <c r="F244" s="406"/>
    </row>
    <row r="245" spans="1:6" ht="12.75">
      <c r="A245" s="399"/>
      <c r="B245" s="407" t="s">
        <v>89</v>
      </c>
      <c r="C245" s="408"/>
      <c r="D245" s="408"/>
      <c r="E245" s="408"/>
      <c r="F245" s="406"/>
    </row>
    <row r="246" spans="1:6" ht="12.75">
      <c r="A246" s="399"/>
      <c r="B246" s="407" t="s">
        <v>90</v>
      </c>
      <c r="C246" s="408"/>
      <c r="D246" s="408"/>
      <c r="E246" s="408"/>
      <c r="F246" s="406"/>
    </row>
    <row r="247" spans="1:6" ht="12">
      <c r="A247" s="399"/>
      <c r="B247" s="409" t="s">
        <v>91</v>
      </c>
      <c r="C247" s="405"/>
      <c r="D247" s="405"/>
      <c r="E247" s="405"/>
      <c r="F247" s="406"/>
    </row>
    <row r="248" spans="1:6" ht="12">
      <c r="A248" s="399"/>
      <c r="B248" s="409" t="s">
        <v>92</v>
      </c>
      <c r="C248" s="405">
        <v>6961</v>
      </c>
      <c r="D248" s="405">
        <v>1258</v>
      </c>
      <c r="E248" s="405">
        <v>1258</v>
      </c>
      <c r="F248" s="406">
        <f t="shared" si="3"/>
        <v>1</v>
      </c>
    </row>
    <row r="249" spans="1:6" ht="12">
      <c r="A249" s="399"/>
      <c r="B249" s="409" t="s">
        <v>93</v>
      </c>
      <c r="C249" s="405">
        <v>1876</v>
      </c>
      <c r="D249" s="405">
        <v>340</v>
      </c>
      <c r="E249" s="405">
        <v>340</v>
      </c>
      <c r="F249" s="406">
        <f t="shared" si="3"/>
        <v>1</v>
      </c>
    </row>
    <row r="250" spans="1:6" ht="12">
      <c r="A250" s="399"/>
      <c r="B250" s="410" t="s">
        <v>94</v>
      </c>
      <c r="C250" s="405"/>
      <c r="D250" s="405"/>
      <c r="E250" s="405"/>
      <c r="F250" s="406"/>
    </row>
    <row r="251" spans="1:6" ht="12.75" thickBot="1">
      <c r="A251" s="399"/>
      <c r="B251" s="411" t="s">
        <v>95</v>
      </c>
      <c r="C251" s="405">
        <v>200</v>
      </c>
      <c r="D251" s="405">
        <v>200</v>
      </c>
      <c r="E251" s="405"/>
      <c r="F251" s="1094">
        <f t="shared" si="3"/>
        <v>0</v>
      </c>
    </row>
    <row r="252" spans="1:6" ht="12.75" thickBot="1">
      <c r="A252" s="399"/>
      <c r="B252" s="413" t="s">
        <v>283</v>
      </c>
      <c r="C252" s="414">
        <f>SUM(C244+C247+C248+C249+C251)</f>
        <v>9037</v>
      </c>
      <c r="D252" s="414">
        <f>SUM(D244+D247+D248+D249+D251)</f>
        <v>1798</v>
      </c>
      <c r="E252" s="414">
        <f>SUM(E244+E247+E248+E249+E251)</f>
        <v>1598</v>
      </c>
      <c r="F252" s="1096">
        <f t="shared" si="3"/>
        <v>0.8887652947719689</v>
      </c>
    </row>
    <row r="253" spans="1:6" ht="13.5" thickBot="1">
      <c r="A253" s="399"/>
      <c r="B253" s="416" t="s">
        <v>1126</v>
      </c>
      <c r="C253" s="417">
        <f>SUM(C252+C243)</f>
        <v>9037</v>
      </c>
      <c r="D253" s="417">
        <f>SUM(D252+D243)</f>
        <v>2568</v>
      </c>
      <c r="E253" s="417">
        <f>SUM(E252+E243)</f>
        <v>2898</v>
      </c>
      <c r="F253" s="1096">
        <f t="shared" si="3"/>
        <v>1.1285046728971964</v>
      </c>
    </row>
    <row r="254" spans="1:6" ht="12.75" thickBot="1">
      <c r="A254" s="399"/>
      <c r="B254" s="418" t="s">
        <v>1127</v>
      </c>
      <c r="C254" s="419"/>
      <c r="D254" s="419"/>
      <c r="E254" s="419"/>
      <c r="F254" s="1095"/>
    </row>
    <row r="255" spans="1:6" ht="12">
      <c r="A255" s="399"/>
      <c r="B255" s="420" t="s">
        <v>96</v>
      </c>
      <c r="C255" s="421"/>
      <c r="D255" s="421">
        <v>1516</v>
      </c>
      <c r="E255" s="421">
        <v>1516</v>
      </c>
      <c r="F255" s="406">
        <f t="shared" si="3"/>
        <v>1</v>
      </c>
    </row>
    <row r="256" spans="1:7" ht="12">
      <c r="A256" s="399"/>
      <c r="B256" s="422" t="s">
        <v>101</v>
      </c>
      <c r="C256" s="1041">
        <v>61020</v>
      </c>
      <c r="D256" s="1041">
        <v>58624</v>
      </c>
      <c r="E256" s="405">
        <v>58694</v>
      </c>
      <c r="F256" s="406">
        <f t="shared" si="3"/>
        <v>1.0011940502183405</v>
      </c>
      <c r="G256" s="1031"/>
    </row>
    <row r="257" spans="1:7" ht="12.75" thickBot="1">
      <c r="A257" s="399"/>
      <c r="B257" s="423" t="s">
        <v>102</v>
      </c>
      <c r="C257" s="412">
        <v>3023</v>
      </c>
      <c r="D257" s="412">
        <v>730</v>
      </c>
      <c r="E257" s="412">
        <v>730</v>
      </c>
      <c r="F257" s="1094">
        <f t="shared" si="3"/>
        <v>1</v>
      </c>
      <c r="G257" s="1031"/>
    </row>
    <row r="258" spans="1:6" ht="13.5" thickBot="1">
      <c r="A258" s="399"/>
      <c r="B258" s="424" t="s">
        <v>1119</v>
      </c>
      <c r="C258" s="425">
        <f>SUM(C255:C257)</f>
        <v>64043</v>
      </c>
      <c r="D258" s="425">
        <f>SUM(D255:D257)</f>
        <v>60870</v>
      </c>
      <c r="E258" s="425">
        <f>SUM(E255:E257)</f>
        <v>60940</v>
      </c>
      <c r="F258" s="1096">
        <f t="shared" si="3"/>
        <v>1.001149991785773</v>
      </c>
    </row>
    <row r="259" spans="1:6" ht="14.25" thickBot="1">
      <c r="A259" s="399"/>
      <c r="B259" s="428" t="s">
        <v>1136</v>
      </c>
      <c r="C259" s="429">
        <f>SUM(C253+C254+C258)</f>
        <v>73080</v>
      </c>
      <c r="D259" s="429">
        <f>SUM(D253+D254+D258)</f>
        <v>63438</v>
      </c>
      <c r="E259" s="429">
        <f>SUM(E253+E254+E258)</f>
        <v>63838</v>
      </c>
      <c r="F259" s="1096">
        <f t="shared" si="3"/>
        <v>1.006305369021722</v>
      </c>
    </row>
    <row r="260" spans="1:7" ht="12">
      <c r="A260" s="399"/>
      <c r="B260" s="430" t="s">
        <v>256</v>
      </c>
      <c r="C260" s="405">
        <v>40543</v>
      </c>
      <c r="D260" s="405">
        <v>41733</v>
      </c>
      <c r="E260" s="405">
        <v>41788</v>
      </c>
      <c r="F260" s="406">
        <f t="shared" si="3"/>
        <v>1.001317901900175</v>
      </c>
      <c r="G260" s="1031"/>
    </row>
    <row r="261" spans="1:7" ht="12">
      <c r="A261" s="399"/>
      <c r="B261" s="430" t="s">
        <v>257</v>
      </c>
      <c r="C261" s="405">
        <v>11096</v>
      </c>
      <c r="D261" s="405">
        <v>11415</v>
      </c>
      <c r="E261" s="405">
        <v>11430</v>
      </c>
      <c r="F261" s="406">
        <f t="shared" si="3"/>
        <v>1.0013140604467805</v>
      </c>
      <c r="G261" s="1031"/>
    </row>
    <row r="262" spans="1:6" ht="12">
      <c r="A262" s="399"/>
      <c r="B262" s="430" t="s">
        <v>258</v>
      </c>
      <c r="C262" s="405">
        <v>20806</v>
      </c>
      <c r="D262" s="405">
        <v>9297</v>
      </c>
      <c r="E262" s="405">
        <v>8583</v>
      </c>
      <c r="F262" s="406">
        <f t="shared" si="3"/>
        <v>0.9232010325911585</v>
      </c>
    </row>
    <row r="263" spans="1:6" ht="12">
      <c r="A263" s="399"/>
      <c r="B263" s="431" t="s">
        <v>260</v>
      </c>
      <c r="C263" s="405"/>
      <c r="D263" s="405"/>
      <c r="E263" s="405"/>
      <c r="F263" s="406"/>
    </row>
    <row r="264" spans="1:6" ht="12.75" thickBot="1">
      <c r="A264" s="399"/>
      <c r="B264" s="432" t="s">
        <v>259</v>
      </c>
      <c r="C264" s="405"/>
      <c r="D264" s="405">
        <v>358</v>
      </c>
      <c r="E264" s="405">
        <v>358</v>
      </c>
      <c r="F264" s="1094">
        <f t="shared" si="3"/>
        <v>1</v>
      </c>
    </row>
    <row r="265" spans="1:6" ht="12.75" thickBot="1">
      <c r="A265" s="399"/>
      <c r="B265" s="433" t="s">
        <v>1118</v>
      </c>
      <c r="C265" s="414">
        <f>SUM(C260:C264)</f>
        <v>72445</v>
      </c>
      <c r="D265" s="414">
        <f>SUM(D260:D264)</f>
        <v>62803</v>
      </c>
      <c r="E265" s="414">
        <f>SUM(E260:E264)</f>
        <v>62159</v>
      </c>
      <c r="F265" s="1096">
        <f t="shared" si="3"/>
        <v>0.9897457127844211</v>
      </c>
    </row>
    <row r="266" spans="1:6" ht="12">
      <c r="A266" s="399"/>
      <c r="B266" s="430" t="s">
        <v>163</v>
      </c>
      <c r="C266" s="405">
        <v>635</v>
      </c>
      <c r="D266" s="405">
        <v>635</v>
      </c>
      <c r="E266" s="405">
        <v>1679</v>
      </c>
      <c r="F266" s="406">
        <f t="shared" si="3"/>
        <v>2.6440944881889763</v>
      </c>
    </row>
    <row r="267" spans="1:6" ht="12">
      <c r="A267" s="399"/>
      <c r="B267" s="430" t="s">
        <v>164</v>
      </c>
      <c r="C267" s="405"/>
      <c r="D267" s="405"/>
      <c r="E267" s="405"/>
      <c r="F267" s="406"/>
    </row>
    <row r="268" spans="1:6" ht="12.75" thickBot="1">
      <c r="A268" s="399"/>
      <c r="B268" s="432" t="s">
        <v>266</v>
      </c>
      <c r="C268" s="405"/>
      <c r="D268" s="405"/>
      <c r="E268" s="405"/>
      <c r="F268" s="1094"/>
    </row>
    <row r="269" spans="1:6" ht="12.75" thickBot="1">
      <c r="A269" s="399"/>
      <c r="B269" s="434" t="s">
        <v>1125</v>
      </c>
      <c r="C269" s="414">
        <f>SUM(C266:C268)</f>
        <v>635</v>
      </c>
      <c r="D269" s="414">
        <f>SUM(D266:D268)</f>
        <v>635</v>
      </c>
      <c r="E269" s="414">
        <f>SUM(E266:E268)</f>
        <v>1679</v>
      </c>
      <c r="F269" s="1096">
        <f t="shared" si="3"/>
        <v>2.6440944881889763</v>
      </c>
    </row>
    <row r="270" spans="1:6" ht="14.25" thickBot="1">
      <c r="A270" s="396"/>
      <c r="B270" s="437" t="s">
        <v>1190</v>
      </c>
      <c r="C270" s="429">
        <f>SUM(C265+C269)</f>
        <v>73080</v>
      </c>
      <c r="D270" s="429">
        <f>SUM(D265+D269)</f>
        <v>63438</v>
      </c>
      <c r="E270" s="429">
        <f>SUM(E265+E269)</f>
        <v>63838</v>
      </c>
      <c r="F270" s="1096">
        <f aca="true" t="shared" si="4" ref="F270:F333">SUM(E270/D270)</f>
        <v>1.006305369021722</v>
      </c>
    </row>
    <row r="271" spans="1:6" ht="13.5">
      <c r="A271" s="275">
        <v>2360</v>
      </c>
      <c r="B271" s="439" t="s">
        <v>273</v>
      </c>
      <c r="C271" s="405"/>
      <c r="D271" s="405"/>
      <c r="E271" s="405"/>
      <c r="F271" s="406"/>
    </row>
    <row r="272" spans="1:6" ht="12.75" customHeight="1">
      <c r="A272" s="399"/>
      <c r="B272" s="401" t="s">
        <v>85</v>
      </c>
      <c r="C272" s="399"/>
      <c r="D272" s="399"/>
      <c r="E272" s="399"/>
      <c r="F272" s="406"/>
    </row>
    <row r="273" spans="1:6" ht="12.75" thickBot="1">
      <c r="A273" s="399"/>
      <c r="B273" s="402" t="s">
        <v>86</v>
      </c>
      <c r="C273" s="713"/>
      <c r="D273" s="713">
        <v>230</v>
      </c>
      <c r="E273" s="713">
        <v>330</v>
      </c>
      <c r="F273" s="1094">
        <f t="shared" si="4"/>
        <v>1.434782608695652</v>
      </c>
    </row>
    <row r="274" spans="1:6" ht="12.75" thickBot="1">
      <c r="A274" s="399"/>
      <c r="B274" s="403" t="s">
        <v>104</v>
      </c>
      <c r="C274" s="714"/>
      <c r="D274" s="714">
        <f>SUM(D273)</f>
        <v>230</v>
      </c>
      <c r="E274" s="714">
        <f>SUM(E273)</f>
        <v>330</v>
      </c>
      <c r="F274" s="1096">
        <f t="shared" si="4"/>
        <v>1.434782608695652</v>
      </c>
    </row>
    <row r="275" spans="1:6" ht="12">
      <c r="A275" s="399"/>
      <c r="B275" s="401" t="s">
        <v>88</v>
      </c>
      <c r="C275" s="405"/>
      <c r="D275" s="405"/>
      <c r="E275" s="405"/>
      <c r="F275" s="406"/>
    </row>
    <row r="276" spans="1:6" ht="12.75">
      <c r="A276" s="399"/>
      <c r="B276" s="407" t="s">
        <v>89</v>
      </c>
      <c r="C276" s="408"/>
      <c r="D276" s="408"/>
      <c r="E276" s="408"/>
      <c r="F276" s="406"/>
    </row>
    <row r="277" spans="1:6" ht="12.75">
      <c r="A277" s="399"/>
      <c r="B277" s="407" t="s">
        <v>90</v>
      </c>
      <c r="C277" s="408"/>
      <c r="D277" s="408"/>
      <c r="E277" s="408"/>
      <c r="F277" s="406"/>
    </row>
    <row r="278" spans="1:6" ht="12">
      <c r="A278" s="399"/>
      <c r="B278" s="409" t="s">
        <v>91</v>
      </c>
      <c r="C278" s="405"/>
      <c r="D278" s="405"/>
      <c r="E278" s="405"/>
      <c r="F278" s="406"/>
    </row>
    <row r="279" spans="1:6" ht="12">
      <c r="A279" s="399"/>
      <c r="B279" s="409" t="s">
        <v>92</v>
      </c>
      <c r="C279" s="405">
        <v>4923</v>
      </c>
      <c r="D279" s="405">
        <v>1307</v>
      </c>
      <c r="E279" s="405">
        <v>1307</v>
      </c>
      <c r="F279" s="406">
        <f t="shared" si="4"/>
        <v>1</v>
      </c>
    </row>
    <row r="280" spans="1:6" ht="12">
      <c r="A280" s="399"/>
      <c r="B280" s="409" t="s">
        <v>93</v>
      </c>
      <c r="C280" s="405">
        <v>1318</v>
      </c>
      <c r="D280" s="405">
        <v>353</v>
      </c>
      <c r="E280" s="405">
        <v>353</v>
      </c>
      <c r="F280" s="406">
        <f t="shared" si="4"/>
        <v>1</v>
      </c>
    </row>
    <row r="281" spans="1:6" ht="12">
      <c r="A281" s="399"/>
      <c r="B281" s="410" t="s">
        <v>94</v>
      </c>
      <c r="C281" s="405"/>
      <c r="D281" s="405"/>
      <c r="E281" s="405"/>
      <c r="F281" s="406"/>
    </row>
    <row r="282" spans="1:6" ht="12.75" thickBot="1">
      <c r="A282" s="399"/>
      <c r="B282" s="411" t="s">
        <v>95</v>
      </c>
      <c r="C282" s="405"/>
      <c r="D282" s="405"/>
      <c r="E282" s="405"/>
      <c r="F282" s="1094"/>
    </row>
    <row r="283" spans="1:6" ht="12.75" thickBot="1">
      <c r="A283" s="399"/>
      <c r="B283" s="413" t="s">
        <v>283</v>
      </c>
      <c r="C283" s="414">
        <f>SUM(C275+C278+C279+C280+C282)</f>
        <v>6241</v>
      </c>
      <c r="D283" s="414">
        <f>SUM(D275+D278+D279+D280+D282)</f>
        <v>1660</v>
      </c>
      <c r="E283" s="414">
        <f>SUM(E275+E278+E279+E280+E282)</f>
        <v>1660</v>
      </c>
      <c r="F283" s="1096">
        <f t="shared" si="4"/>
        <v>1</v>
      </c>
    </row>
    <row r="284" spans="1:6" ht="13.5" thickBot="1">
      <c r="A284" s="399"/>
      <c r="B284" s="416" t="s">
        <v>1126</v>
      </c>
      <c r="C284" s="417">
        <f>SUM(C283+C274)</f>
        <v>6241</v>
      </c>
      <c r="D284" s="417">
        <f>SUM(D283+D274)</f>
        <v>1890</v>
      </c>
      <c r="E284" s="417">
        <f>SUM(E283+E274)</f>
        <v>1990</v>
      </c>
      <c r="F284" s="1096">
        <f t="shared" si="4"/>
        <v>1.052910052910053</v>
      </c>
    </row>
    <row r="285" spans="1:6" ht="12.75" thickBot="1">
      <c r="A285" s="399"/>
      <c r="B285" s="418" t="s">
        <v>1127</v>
      </c>
      <c r="C285" s="419"/>
      <c r="D285" s="419"/>
      <c r="E285" s="419"/>
      <c r="F285" s="1095"/>
    </row>
    <row r="286" spans="1:6" ht="12">
      <c r="A286" s="399"/>
      <c r="B286" s="420" t="s">
        <v>96</v>
      </c>
      <c r="C286" s="699"/>
      <c r="D286" s="699">
        <v>870</v>
      </c>
      <c r="E286" s="699">
        <v>870</v>
      </c>
      <c r="F286" s="406">
        <f t="shared" si="4"/>
        <v>1</v>
      </c>
    </row>
    <row r="287" spans="1:7" ht="12">
      <c r="A287" s="399"/>
      <c r="B287" s="422" t="s">
        <v>101</v>
      </c>
      <c r="C287" s="1041">
        <v>64516</v>
      </c>
      <c r="D287" s="1041">
        <v>60997</v>
      </c>
      <c r="E287" s="405">
        <v>61076</v>
      </c>
      <c r="F287" s="406">
        <f t="shared" si="4"/>
        <v>1.0012951456629016</v>
      </c>
      <c r="G287" s="1031"/>
    </row>
    <row r="288" spans="1:7" ht="12.75" thickBot="1">
      <c r="A288" s="399"/>
      <c r="B288" s="423" t="s">
        <v>102</v>
      </c>
      <c r="C288" s="1042">
        <v>5905</v>
      </c>
      <c r="D288" s="1042">
        <v>976</v>
      </c>
      <c r="E288" s="412">
        <v>976</v>
      </c>
      <c r="F288" s="1094">
        <f t="shared" si="4"/>
        <v>1</v>
      </c>
      <c r="G288" s="1031"/>
    </row>
    <row r="289" spans="1:6" ht="13.5" thickBot="1">
      <c r="A289" s="399"/>
      <c r="B289" s="424" t="s">
        <v>1119</v>
      </c>
      <c r="C289" s="425">
        <f>SUM(C286:C288)</f>
        <v>70421</v>
      </c>
      <c r="D289" s="425">
        <f>SUM(D286:D288)</f>
        <v>62843</v>
      </c>
      <c r="E289" s="425">
        <f>SUM(E286:E288)</f>
        <v>62922</v>
      </c>
      <c r="F289" s="1096">
        <f t="shared" si="4"/>
        <v>1.00125710102955</v>
      </c>
    </row>
    <row r="290" spans="1:6" ht="14.25" thickBot="1">
      <c r="A290" s="399"/>
      <c r="B290" s="428" t="s">
        <v>1136</v>
      </c>
      <c r="C290" s="429">
        <f>SUM(C284+C285+C289)</f>
        <v>76662</v>
      </c>
      <c r="D290" s="429">
        <f>SUM(D284+D285+D289)</f>
        <v>64733</v>
      </c>
      <c r="E290" s="429">
        <f>SUM(E284+E285+E289)</f>
        <v>64912</v>
      </c>
      <c r="F290" s="1096">
        <f t="shared" si="4"/>
        <v>1.0027652047641853</v>
      </c>
    </row>
    <row r="291" spans="1:6" ht="12">
      <c r="A291" s="399"/>
      <c r="B291" s="430" t="s">
        <v>256</v>
      </c>
      <c r="C291" s="405">
        <v>42204</v>
      </c>
      <c r="D291" s="405">
        <v>43613</v>
      </c>
      <c r="E291" s="405">
        <v>43675</v>
      </c>
      <c r="F291" s="406">
        <f t="shared" si="4"/>
        <v>1.0014215944787104</v>
      </c>
    </row>
    <row r="292" spans="1:6" ht="12">
      <c r="A292" s="399"/>
      <c r="B292" s="430" t="s">
        <v>257</v>
      </c>
      <c r="C292" s="405">
        <v>12046</v>
      </c>
      <c r="D292" s="405">
        <v>12425</v>
      </c>
      <c r="E292" s="405">
        <v>12442</v>
      </c>
      <c r="F292" s="406">
        <f t="shared" si="4"/>
        <v>1.0013682092555332</v>
      </c>
    </row>
    <row r="293" spans="1:6" ht="12">
      <c r="A293" s="399"/>
      <c r="B293" s="430" t="s">
        <v>258</v>
      </c>
      <c r="C293" s="405">
        <v>22412</v>
      </c>
      <c r="D293" s="405">
        <v>8560</v>
      </c>
      <c r="E293" s="405">
        <v>8375</v>
      </c>
      <c r="F293" s="406">
        <f t="shared" si="4"/>
        <v>0.9783878504672897</v>
      </c>
    </row>
    <row r="294" spans="1:6" ht="12">
      <c r="A294" s="399"/>
      <c r="B294" s="431" t="s">
        <v>260</v>
      </c>
      <c r="C294" s="405"/>
      <c r="D294" s="405"/>
      <c r="E294" s="405"/>
      <c r="F294" s="406"/>
    </row>
    <row r="295" spans="1:6" ht="12.75" thickBot="1">
      <c r="A295" s="399"/>
      <c r="B295" s="432" t="s">
        <v>259</v>
      </c>
      <c r="C295" s="405"/>
      <c r="D295" s="405">
        <v>135</v>
      </c>
      <c r="E295" s="405">
        <v>135</v>
      </c>
      <c r="F295" s="1094">
        <f t="shared" si="4"/>
        <v>1</v>
      </c>
    </row>
    <row r="296" spans="1:6" ht="12.75" thickBot="1">
      <c r="A296" s="399"/>
      <c r="B296" s="433" t="s">
        <v>1118</v>
      </c>
      <c r="C296" s="414">
        <f>SUM(C291:C295)</f>
        <v>76662</v>
      </c>
      <c r="D296" s="414">
        <f>SUM(D291:D295)</f>
        <v>64733</v>
      </c>
      <c r="E296" s="414">
        <f>SUM(E291:E295)</f>
        <v>64627</v>
      </c>
      <c r="F296" s="1096">
        <f t="shared" si="4"/>
        <v>0.9983625044413205</v>
      </c>
    </row>
    <row r="297" spans="1:6" ht="12">
      <c r="A297" s="399"/>
      <c r="B297" s="430" t="s">
        <v>163</v>
      </c>
      <c r="C297" s="405"/>
      <c r="D297" s="405"/>
      <c r="E297" s="405">
        <v>285</v>
      </c>
      <c r="F297" s="406"/>
    </row>
    <row r="298" spans="1:6" ht="12">
      <c r="A298" s="399"/>
      <c r="B298" s="430" t="s">
        <v>164</v>
      </c>
      <c r="C298" s="405"/>
      <c r="D298" s="405"/>
      <c r="E298" s="405"/>
      <c r="F298" s="406"/>
    </row>
    <row r="299" spans="1:6" ht="12.75" thickBot="1">
      <c r="A299" s="399"/>
      <c r="B299" s="432" t="s">
        <v>266</v>
      </c>
      <c r="C299" s="405"/>
      <c r="D299" s="405"/>
      <c r="E299" s="405"/>
      <c r="F299" s="1094"/>
    </row>
    <row r="300" spans="1:6" ht="12.75" thickBot="1">
      <c r="A300" s="399"/>
      <c r="B300" s="434" t="s">
        <v>1125</v>
      </c>
      <c r="C300" s="414">
        <f>SUM(C297:C299)</f>
        <v>0</v>
      </c>
      <c r="D300" s="414">
        <f>SUM(D297:D299)</f>
        <v>0</v>
      </c>
      <c r="E300" s="414">
        <f>SUM(E297:E299)</f>
        <v>285</v>
      </c>
      <c r="F300" s="1095"/>
    </row>
    <row r="301" spans="1:6" ht="14.25" thickBot="1">
      <c r="A301" s="396"/>
      <c r="B301" s="437" t="s">
        <v>1190</v>
      </c>
      <c r="C301" s="429">
        <f>SUM(C296+C300)</f>
        <v>76662</v>
      </c>
      <c r="D301" s="429">
        <f>SUM(D296+D300)</f>
        <v>64733</v>
      </c>
      <c r="E301" s="429">
        <f>SUM(E296+E300)</f>
        <v>64912</v>
      </c>
      <c r="F301" s="1096">
        <f t="shared" si="4"/>
        <v>1.0027652047641853</v>
      </c>
    </row>
    <row r="302" spans="1:6" ht="13.5">
      <c r="A302" s="439">
        <v>2499</v>
      </c>
      <c r="B302" s="278" t="s">
        <v>274</v>
      </c>
      <c r="C302" s="441"/>
      <c r="D302" s="441"/>
      <c r="E302" s="441"/>
      <c r="F302" s="406"/>
    </row>
    <row r="303" spans="1:6" ht="12.75" customHeight="1">
      <c r="A303" s="439"/>
      <c r="B303" s="401" t="s">
        <v>85</v>
      </c>
      <c r="C303" s="399"/>
      <c r="D303" s="399"/>
      <c r="E303" s="399"/>
      <c r="F303" s="406"/>
    </row>
    <row r="304" spans="1:6" ht="12.75" customHeight="1" thickBot="1">
      <c r="A304" s="439"/>
      <c r="B304" s="402" t="s">
        <v>86</v>
      </c>
      <c r="C304" s="447">
        <f>C44+C78+C111+C145+C178+C211+C242+C273+C11</f>
        <v>0</v>
      </c>
      <c r="D304" s="447">
        <f>D44+D78+D111+D145+D178+D211+D242+D273+D11</f>
        <v>4642</v>
      </c>
      <c r="E304" s="447">
        <f>E44+E78+E111+E145+E178+E211+E242+E273+E11</f>
        <v>6807</v>
      </c>
      <c r="F304" s="1094">
        <f t="shared" si="4"/>
        <v>1.466393795777682</v>
      </c>
    </row>
    <row r="305" spans="1:6" ht="12.75" customHeight="1" thickBot="1">
      <c r="A305" s="439"/>
      <c r="B305" s="403" t="s">
        <v>104</v>
      </c>
      <c r="C305" s="448">
        <f>SUM(C304)</f>
        <v>0</v>
      </c>
      <c r="D305" s="448">
        <f>SUM(D304)</f>
        <v>4642</v>
      </c>
      <c r="E305" s="448">
        <f>SUM(E304)</f>
        <v>6807</v>
      </c>
      <c r="F305" s="1096">
        <f t="shared" si="4"/>
        <v>1.466393795777682</v>
      </c>
    </row>
    <row r="306" spans="1:6" ht="12.75" customHeight="1">
      <c r="A306" s="439"/>
      <c r="B306" s="401" t="s">
        <v>88</v>
      </c>
      <c r="C306" s="405">
        <f aca="true" t="shared" si="5" ref="C306:C311">SUM(C13+C46+C80+C113+C147+C180+C213+C244+C275)</f>
        <v>360</v>
      </c>
      <c r="D306" s="405">
        <f aca="true" t="shared" si="6" ref="D306:E311">SUM(D13+D46+D80+D113+D147+D180+D213+D244+D275)</f>
        <v>360</v>
      </c>
      <c r="E306" s="405">
        <f t="shared" si="6"/>
        <v>500</v>
      </c>
      <c r="F306" s="406">
        <f t="shared" si="4"/>
        <v>1.3888888888888888</v>
      </c>
    </row>
    <row r="307" spans="1:6" ht="12.75" customHeight="1">
      <c r="A307" s="439"/>
      <c r="B307" s="407" t="s">
        <v>89</v>
      </c>
      <c r="C307" s="408">
        <f t="shared" si="5"/>
        <v>0</v>
      </c>
      <c r="D307" s="408">
        <f t="shared" si="6"/>
        <v>0</v>
      </c>
      <c r="E307" s="408">
        <f t="shared" si="6"/>
        <v>0</v>
      </c>
      <c r="F307" s="406"/>
    </row>
    <row r="308" spans="1:6" ht="12.75" customHeight="1">
      <c r="A308" s="439"/>
      <c r="B308" s="407" t="s">
        <v>90</v>
      </c>
      <c r="C308" s="408">
        <f t="shared" si="5"/>
        <v>360</v>
      </c>
      <c r="D308" s="408">
        <f t="shared" si="6"/>
        <v>360</v>
      </c>
      <c r="E308" s="408">
        <f t="shared" si="6"/>
        <v>500</v>
      </c>
      <c r="F308" s="406">
        <f t="shared" si="4"/>
        <v>1.3888888888888888</v>
      </c>
    </row>
    <row r="309" spans="1:6" ht="12.75" customHeight="1">
      <c r="A309" s="439"/>
      <c r="B309" s="409" t="s">
        <v>91</v>
      </c>
      <c r="C309" s="405">
        <f t="shared" si="5"/>
        <v>315</v>
      </c>
      <c r="D309" s="405">
        <f t="shared" si="6"/>
        <v>126</v>
      </c>
      <c r="E309" s="405">
        <f t="shared" si="6"/>
        <v>554</v>
      </c>
      <c r="F309" s="406">
        <f t="shared" si="4"/>
        <v>4.396825396825397</v>
      </c>
    </row>
    <row r="310" spans="1:6" ht="12.75" customHeight="1">
      <c r="A310" s="439"/>
      <c r="B310" s="409" t="s">
        <v>92</v>
      </c>
      <c r="C310" s="405">
        <f t="shared" si="5"/>
        <v>63516</v>
      </c>
      <c r="D310" s="405">
        <f t="shared" si="6"/>
        <v>17492</v>
      </c>
      <c r="E310" s="405">
        <f t="shared" si="6"/>
        <v>17400</v>
      </c>
      <c r="F310" s="406">
        <f t="shared" si="4"/>
        <v>0.9947404527784129</v>
      </c>
    </row>
    <row r="311" spans="1:6" ht="13.5" customHeight="1">
      <c r="A311" s="439"/>
      <c r="B311" s="409" t="s">
        <v>93</v>
      </c>
      <c r="C311" s="405">
        <f t="shared" si="5"/>
        <v>17112</v>
      </c>
      <c r="D311" s="405">
        <f t="shared" si="6"/>
        <v>4719</v>
      </c>
      <c r="E311" s="405">
        <f t="shared" si="6"/>
        <v>4817</v>
      </c>
      <c r="F311" s="406">
        <f t="shared" si="4"/>
        <v>1.0207671116762025</v>
      </c>
    </row>
    <row r="312" spans="1:6" ht="12.75" customHeight="1">
      <c r="A312" s="439"/>
      <c r="B312" s="409" t="s">
        <v>288</v>
      </c>
      <c r="C312" s="405">
        <f>C119+C52</f>
        <v>0</v>
      </c>
      <c r="D312" s="405">
        <f>D119+D52</f>
        <v>0</v>
      </c>
      <c r="E312" s="405">
        <f>E119+E52</f>
        <v>0</v>
      </c>
      <c r="F312" s="406"/>
    </row>
    <row r="313" spans="1:6" ht="12.75" customHeight="1">
      <c r="A313" s="439"/>
      <c r="B313" s="410" t="s">
        <v>94</v>
      </c>
      <c r="C313" s="405">
        <f aca="true" t="shared" si="7" ref="C313:E314">SUM(C19+C53+C86+C120+C153+C186+C219+C250+C281)</f>
        <v>0</v>
      </c>
      <c r="D313" s="405">
        <f t="shared" si="7"/>
        <v>0</v>
      </c>
      <c r="E313" s="405">
        <f t="shared" si="7"/>
        <v>0</v>
      </c>
      <c r="F313" s="406"/>
    </row>
    <row r="314" spans="1:6" ht="12.75" customHeight="1" thickBot="1">
      <c r="A314" s="439"/>
      <c r="B314" s="411" t="s">
        <v>95</v>
      </c>
      <c r="C314" s="405">
        <f t="shared" si="7"/>
        <v>1200</v>
      </c>
      <c r="D314" s="405">
        <f t="shared" si="7"/>
        <v>728</v>
      </c>
      <c r="E314" s="405">
        <f>SUM(E20+E54+E87+E121+E154+E187+E220+E251+E282)</f>
        <v>600</v>
      </c>
      <c r="F314" s="1094">
        <f t="shared" si="4"/>
        <v>0.8241758241758241</v>
      </c>
    </row>
    <row r="315" spans="1:6" ht="12.75" customHeight="1" thickBot="1">
      <c r="A315" s="439"/>
      <c r="B315" s="413" t="s">
        <v>283</v>
      </c>
      <c r="C315" s="414">
        <f>SUM(C306+C309+C310+C311+C314+C312)</f>
        <v>82503</v>
      </c>
      <c r="D315" s="414">
        <f>SUM(D306+D309+D310+D311+D314+D312)</f>
        <v>23425</v>
      </c>
      <c r="E315" s="414">
        <f>SUM(E306+E309+E310+E311+E314+E312)</f>
        <v>23871</v>
      </c>
      <c r="F315" s="1096">
        <f t="shared" si="4"/>
        <v>1.0190394877267877</v>
      </c>
    </row>
    <row r="316" spans="1:6" ht="12.75" customHeight="1" thickBot="1">
      <c r="A316" s="439"/>
      <c r="B316" s="416" t="s">
        <v>1126</v>
      </c>
      <c r="C316" s="417">
        <f>SUM(C315+C305)</f>
        <v>82503</v>
      </c>
      <c r="D316" s="417">
        <f>SUM(D315+D305)</f>
        <v>28067</v>
      </c>
      <c r="E316" s="417">
        <f>SUM(E315+E305)</f>
        <v>30678</v>
      </c>
      <c r="F316" s="1096">
        <f t="shared" si="4"/>
        <v>1.0930273987244807</v>
      </c>
    </row>
    <row r="317" spans="1:6" ht="12.75" customHeight="1" thickBot="1">
      <c r="A317" s="439"/>
      <c r="B317" s="418" t="s">
        <v>1127</v>
      </c>
      <c r="C317" s="419"/>
      <c r="D317" s="419"/>
      <c r="E317" s="419"/>
      <c r="F317" s="1095"/>
    </row>
    <row r="318" spans="1:6" ht="12.75" customHeight="1">
      <c r="A318" s="439"/>
      <c r="B318" s="420" t="s">
        <v>96</v>
      </c>
      <c r="C318" s="421">
        <f aca="true" t="shared" si="8" ref="C318:E320">SUM(C24+C58+C91+C125+C158+C191+C224+C255+C286)</f>
        <v>0</v>
      </c>
      <c r="D318" s="421">
        <f t="shared" si="8"/>
        <v>28714</v>
      </c>
      <c r="E318" s="421">
        <f t="shared" si="8"/>
        <v>28714</v>
      </c>
      <c r="F318" s="406">
        <f t="shared" si="4"/>
        <v>1</v>
      </c>
    </row>
    <row r="319" spans="1:6" ht="12.75" customHeight="1">
      <c r="A319" s="439"/>
      <c r="B319" s="422" t="s">
        <v>101</v>
      </c>
      <c r="C319" s="405">
        <f t="shared" si="8"/>
        <v>1093533</v>
      </c>
      <c r="D319" s="405">
        <f t="shared" si="8"/>
        <v>984780</v>
      </c>
      <c r="E319" s="405">
        <f t="shared" si="8"/>
        <v>985871</v>
      </c>
      <c r="F319" s="406">
        <f t="shared" si="4"/>
        <v>1.0011078616543796</v>
      </c>
    </row>
    <row r="320" spans="1:6" ht="12.75" customHeight="1" thickBot="1">
      <c r="A320" s="439"/>
      <c r="B320" s="423" t="s">
        <v>102</v>
      </c>
      <c r="C320" s="412">
        <f t="shared" si="8"/>
        <v>90978</v>
      </c>
      <c r="D320" s="412">
        <f t="shared" si="8"/>
        <v>14098</v>
      </c>
      <c r="E320" s="412">
        <f t="shared" si="8"/>
        <v>14098</v>
      </c>
      <c r="F320" s="1094">
        <f t="shared" si="4"/>
        <v>1</v>
      </c>
    </row>
    <row r="321" spans="1:6" ht="12.75" customHeight="1" thickBot="1">
      <c r="A321" s="439"/>
      <c r="B321" s="424" t="s">
        <v>1119</v>
      </c>
      <c r="C321" s="425">
        <f>SUM(C318:C320)</f>
        <v>1184511</v>
      </c>
      <c r="D321" s="425">
        <f>SUM(D318:D320)</f>
        <v>1027592</v>
      </c>
      <c r="E321" s="425">
        <f>SUM(E318:E320)</f>
        <v>1028683</v>
      </c>
      <c r="F321" s="1096">
        <f t="shared" si="4"/>
        <v>1.0010617054239426</v>
      </c>
    </row>
    <row r="322" spans="1:6" ht="12.75" customHeight="1" thickBot="1">
      <c r="A322" s="439"/>
      <c r="B322" s="442" t="s">
        <v>1136</v>
      </c>
      <c r="C322" s="443">
        <f>SUM(C316+C317+C321)</f>
        <v>1267014</v>
      </c>
      <c r="D322" s="443">
        <f>SUM(D316+D317+D321)</f>
        <v>1055659</v>
      </c>
      <c r="E322" s="443">
        <f>SUM(E316+E317+E321)</f>
        <v>1059361</v>
      </c>
      <c r="F322" s="1096">
        <f t="shared" si="4"/>
        <v>1.0035068142269425</v>
      </c>
    </row>
    <row r="323" spans="1:6" ht="13.5">
      <c r="A323" s="439"/>
      <c r="B323" s="430" t="s">
        <v>256</v>
      </c>
      <c r="C323" s="405">
        <f aca="true" t="shared" si="9" ref="C323:E327">SUM(C30+C64+C97+C131+C164+C197+C229+C260+C291)</f>
        <v>702642</v>
      </c>
      <c r="D323" s="405">
        <f t="shared" si="9"/>
        <v>692059</v>
      </c>
      <c r="E323" s="405">
        <f t="shared" si="9"/>
        <v>691669</v>
      </c>
      <c r="F323" s="406">
        <f t="shared" si="4"/>
        <v>0.9994364642320959</v>
      </c>
    </row>
    <row r="324" spans="1:6" ht="12">
      <c r="A324" s="399"/>
      <c r="B324" s="430" t="s">
        <v>257</v>
      </c>
      <c r="C324" s="405">
        <f t="shared" si="9"/>
        <v>198868</v>
      </c>
      <c r="D324" s="405">
        <f t="shared" si="9"/>
        <v>196125</v>
      </c>
      <c r="E324" s="405">
        <f t="shared" si="9"/>
        <v>196925</v>
      </c>
      <c r="F324" s="406">
        <f t="shared" si="4"/>
        <v>1.004079031230083</v>
      </c>
    </row>
    <row r="325" spans="1:6" ht="12">
      <c r="A325" s="399"/>
      <c r="B325" s="430" t="s">
        <v>258</v>
      </c>
      <c r="C325" s="405">
        <f t="shared" si="9"/>
        <v>358900</v>
      </c>
      <c r="D325" s="405">
        <f t="shared" si="9"/>
        <v>152886</v>
      </c>
      <c r="E325" s="405">
        <f t="shared" si="9"/>
        <v>146665</v>
      </c>
      <c r="F325" s="406">
        <f t="shared" si="4"/>
        <v>0.9593095509072119</v>
      </c>
    </row>
    <row r="326" spans="1:6" ht="12">
      <c r="A326" s="399"/>
      <c r="B326" s="431" t="s">
        <v>260</v>
      </c>
      <c r="C326" s="405">
        <f t="shared" si="9"/>
        <v>0</v>
      </c>
      <c r="D326" s="405">
        <f t="shared" si="9"/>
        <v>0</v>
      </c>
      <c r="E326" s="405">
        <f t="shared" si="9"/>
        <v>0</v>
      </c>
      <c r="F326" s="406"/>
    </row>
    <row r="327" spans="1:6" ht="12.75" thickBot="1">
      <c r="A327" s="399"/>
      <c r="B327" s="432" t="s">
        <v>259</v>
      </c>
      <c r="C327" s="405">
        <f t="shared" si="9"/>
        <v>0</v>
      </c>
      <c r="D327" s="405">
        <f t="shared" si="9"/>
        <v>7785</v>
      </c>
      <c r="E327" s="405">
        <f t="shared" si="9"/>
        <v>7843</v>
      </c>
      <c r="F327" s="1094">
        <f t="shared" si="4"/>
        <v>1.0074502247912653</v>
      </c>
    </row>
    <row r="328" spans="1:6" ht="12.75" thickBot="1">
      <c r="A328" s="399"/>
      <c r="B328" s="433" t="s">
        <v>1118</v>
      </c>
      <c r="C328" s="414">
        <f>SUM(C323:C327)</f>
        <v>1260410</v>
      </c>
      <c r="D328" s="414">
        <f>SUM(D323:D327)</f>
        <v>1048855</v>
      </c>
      <c r="E328" s="414">
        <f>SUM(E323:E327)</f>
        <v>1043102</v>
      </c>
      <c r="F328" s="1098">
        <f t="shared" si="4"/>
        <v>0.9945149710875193</v>
      </c>
    </row>
    <row r="329" spans="1:6" ht="12">
      <c r="A329" s="399"/>
      <c r="B329" s="430" t="s">
        <v>163</v>
      </c>
      <c r="C329" s="405">
        <f>SUM(C297+C266+C235+C203+C170+C137+C103+C70+C36)</f>
        <v>6604</v>
      </c>
      <c r="D329" s="405">
        <f>SUM(D297+D266+D235+D203+D170+D137+D103+D70+D36)</f>
        <v>6804</v>
      </c>
      <c r="E329" s="405">
        <f>SUM(E297+E266+E235+E203+E170+E137+E103+E70+E36)</f>
        <v>16259</v>
      </c>
      <c r="F329" s="406">
        <f t="shared" si="4"/>
        <v>2.3896237507348617</v>
      </c>
    </row>
    <row r="330" spans="1:6" ht="12">
      <c r="A330" s="399"/>
      <c r="B330" s="430" t="s">
        <v>164</v>
      </c>
      <c r="C330" s="405">
        <f>C37+C71+C104+C138+C171+C204+C236+C267</f>
        <v>0</v>
      </c>
      <c r="D330" s="405">
        <f>D37+D71+D104+D138+D171+D204+D236+D267</f>
        <v>0</v>
      </c>
      <c r="E330" s="405">
        <f>E37+E71+E104+E138+E171+E204+E236+E267</f>
        <v>0</v>
      </c>
      <c r="F330" s="406"/>
    </row>
    <row r="331" spans="1:6" ht="12.75" thickBot="1">
      <c r="A331" s="399"/>
      <c r="B331" s="432" t="s">
        <v>266</v>
      </c>
      <c r="C331" s="412"/>
      <c r="D331" s="412"/>
      <c r="E331" s="412"/>
      <c r="F331" s="1094"/>
    </row>
    <row r="332" spans="1:6" ht="12.75" thickBot="1">
      <c r="A332" s="399"/>
      <c r="B332" s="434" t="s">
        <v>1125</v>
      </c>
      <c r="C332" s="414">
        <f>SUM(C329:C331)</f>
        <v>6604</v>
      </c>
      <c r="D332" s="414">
        <f>SUM(D329:D331)</f>
        <v>6804</v>
      </c>
      <c r="E332" s="414">
        <f>SUM(E329:E331)</f>
        <v>16259</v>
      </c>
      <c r="F332" s="1096">
        <f t="shared" si="4"/>
        <v>2.3896237507348617</v>
      </c>
    </row>
    <row r="333" spans="1:6" ht="14.25" thickBot="1">
      <c r="A333" s="396"/>
      <c r="B333" s="437" t="s">
        <v>1190</v>
      </c>
      <c r="C333" s="429">
        <f>SUM(C328+C332)</f>
        <v>1267014</v>
      </c>
      <c r="D333" s="429">
        <f>SUM(D328+D332)</f>
        <v>1055659</v>
      </c>
      <c r="E333" s="429">
        <f>SUM(E328+E332)</f>
        <v>1059361</v>
      </c>
      <c r="F333" s="1096">
        <f t="shared" si="4"/>
        <v>1.0035068142269425</v>
      </c>
    </row>
    <row r="334" spans="1:6" ht="13.5">
      <c r="A334" s="277">
        <v>2795</v>
      </c>
      <c r="B334" s="444" t="s">
        <v>1068</v>
      </c>
      <c r="C334" s="445"/>
      <c r="D334" s="445"/>
      <c r="E334" s="445"/>
      <c r="F334" s="406"/>
    </row>
    <row r="335" spans="1:6" ht="12" customHeight="1">
      <c r="A335" s="399"/>
      <c r="B335" s="401" t="s">
        <v>85</v>
      </c>
      <c r="C335" s="399"/>
      <c r="D335" s="399"/>
      <c r="E335" s="399"/>
      <c r="F335" s="406"/>
    </row>
    <row r="336" spans="1:6" ht="12.75" thickBot="1">
      <c r="A336" s="399"/>
      <c r="B336" s="402" t="s">
        <v>86</v>
      </c>
      <c r="C336" s="396"/>
      <c r="D336" s="412">
        <v>10065</v>
      </c>
      <c r="E336" s="412">
        <v>13624</v>
      </c>
      <c r="F336" s="1094">
        <f aca="true" t="shared" si="10" ref="F336:F397">SUM(E336/D336)</f>
        <v>1.3536015896671634</v>
      </c>
    </row>
    <row r="337" spans="1:6" ht="12.75" thickBot="1">
      <c r="A337" s="399"/>
      <c r="B337" s="403" t="s">
        <v>104</v>
      </c>
      <c r="C337" s="396"/>
      <c r="D337" s="446">
        <f>SUM(D336)</f>
        <v>10065</v>
      </c>
      <c r="E337" s="446">
        <f>SUM(E336)</f>
        <v>13624</v>
      </c>
      <c r="F337" s="1096">
        <f t="shared" si="10"/>
        <v>1.3536015896671634</v>
      </c>
    </row>
    <row r="338" spans="1:6" ht="12">
      <c r="A338" s="399"/>
      <c r="B338" s="401" t="s">
        <v>88</v>
      </c>
      <c r="C338" s="405">
        <v>38000</v>
      </c>
      <c r="D338" s="405">
        <f>SUM(D339:D340)</f>
        <v>64591</v>
      </c>
      <c r="E338" s="405">
        <f>SUM(E339:E340)</f>
        <v>69246</v>
      </c>
      <c r="F338" s="406">
        <f t="shared" si="10"/>
        <v>1.0720688640832314</v>
      </c>
    </row>
    <row r="339" spans="1:6" ht="12.75">
      <c r="A339" s="399"/>
      <c r="B339" s="407" t="s">
        <v>89</v>
      </c>
      <c r="C339" s="408"/>
      <c r="D339" s="408">
        <v>10500</v>
      </c>
      <c r="E339" s="408">
        <v>10134</v>
      </c>
      <c r="F339" s="406">
        <f t="shared" si="10"/>
        <v>0.9651428571428572</v>
      </c>
    </row>
    <row r="340" spans="1:6" ht="12.75">
      <c r="A340" s="399"/>
      <c r="B340" s="407" t="s">
        <v>90</v>
      </c>
      <c r="C340" s="408">
        <v>38000</v>
      </c>
      <c r="D340" s="408">
        <v>54091</v>
      </c>
      <c r="E340" s="408">
        <v>59112</v>
      </c>
      <c r="F340" s="406">
        <f t="shared" si="10"/>
        <v>1.0928250540755393</v>
      </c>
    </row>
    <row r="341" spans="1:6" ht="12">
      <c r="A341" s="399"/>
      <c r="B341" s="409" t="s">
        <v>91</v>
      </c>
      <c r="C341" s="405">
        <v>25000</v>
      </c>
      <c r="D341" s="405">
        <v>27589</v>
      </c>
      <c r="E341" s="405">
        <v>26644</v>
      </c>
      <c r="F341" s="406">
        <f t="shared" si="10"/>
        <v>0.965747218094168</v>
      </c>
    </row>
    <row r="342" spans="1:6" ht="12">
      <c r="A342" s="399"/>
      <c r="B342" s="409" t="s">
        <v>92</v>
      </c>
      <c r="C342" s="405">
        <v>95500</v>
      </c>
      <c r="D342" s="405">
        <v>136043</v>
      </c>
      <c r="E342" s="405">
        <v>132974</v>
      </c>
      <c r="F342" s="406">
        <f t="shared" si="10"/>
        <v>0.9774409561682703</v>
      </c>
    </row>
    <row r="343" spans="1:6" ht="12">
      <c r="A343" s="399"/>
      <c r="B343" s="409" t="s">
        <v>93</v>
      </c>
      <c r="C343" s="405">
        <v>38000</v>
      </c>
      <c r="D343" s="405">
        <v>51077</v>
      </c>
      <c r="E343" s="405">
        <v>60447</v>
      </c>
      <c r="F343" s="406">
        <f t="shared" si="10"/>
        <v>1.183448518902833</v>
      </c>
    </row>
    <row r="344" spans="1:6" ht="12">
      <c r="A344" s="399"/>
      <c r="B344" s="409" t="s">
        <v>288</v>
      </c>
      <c r="C344" s="405"/>
      <c r="D344" s="405"/>
      <c r="E344" s="405">
        <v>941</v>
      </c>
      <c r="F344" s="406"/>
    </row>
    <row r="345" spans="1:6" ht="12">
      <c r="A345" s="399"/>
      <c r="B345" s="410" t="s">
        <v>94</v>
      </c>
      <c r="C345" s="405"/>
      <c r="D345" s="405"/>
      <c r="E345" s="405">
        <v>55</v>
      </c>
      <c r="F345" s="406"/>
    </row>
    <row r="346" spans="1:6" ht="12.75" thickBot="1">
      <c r="A346" s="399"/>
      <c r="B346" s="411" t="s">
        <v>95</v>
      </c>
      <c r="C346" s="405">
        <v>6000</v>
      </c>
      <c r="D346" s="405">
        <v>6472</v>
      </c>
      <c r="E346" s="405">
        <v>9757</v>
      </c>
      <c r="F346" s="1094">
        <f t="shared" si="10"/>
        <v>1.5075710754017306</v>
      </c>
    </row>
    <row r="347" spans="1:6" ht="12.75" thickBot="1">
      <c r="A347" s="399"/>
      <c r="B347" s="413" t="s">
        <v>283</v>
      </c>
      <c r="C347" s="414">
        <f>SUM(C338+C341+C342+C343+C346)</f>
        <v>202500</v>
      </c>
      <c r="D347" s="414">
        <f>SUM(D338+D341+D342+D343+D346)</f>
        <v>285772</v>
      </c>
      <c r="E347" s="414">
        <f>SUM(E338+E341+E342+E343+E346+E344+E345)</f>
        <v>300064</v>
      </c>
      <c r="F347" s="1096">
        <f t="shared" si="10"/>
        <v>1.0500118975966855</v>
      </c>
    </row>
    <row r="348" spans="1:6" ht="13.5" thickBot="1">
      <c r="A348" s="399"/>
      <c r="B348" s="416" t="s">
        <v>1126</v>
      </c>
      <c r="C348" s="417">
        <f>SUM(C347+C337)</f>
        <v>202500</v>
      </c>
      <c r="D348" s="417">
        <f>SUM(D347+D337)</f>
        <v>295837</v>
      </c>
      <c r="E348" s="417">
        <f>SUM(E347+E337)</f>
        <v>313688</v>
      </c>
      <c r="F348" s="1096">
        <f t="shared" si="10"/>
        <v>1.0603406605664605</v>
      </c>
    </row>
    <row r="349" spans="1:6" ht="12.75" thickBot="1">
      <c r="A349" s="399"/>
      <c r="B349" s="418" t="s">
        <v>1127</v>
      </c>
      <c r="C349" s="419"/>
      <c r="D349" s="419"/>
      <c r="E349" s="419"/>
      <c r="F349" s="1095"/>
    </row>
    <row r="350" spans="1:6" ht="12">
      <c r="A350" s="399"/>
      <c r="B350" s="420" t="s">
        <v>96</v>
      </c>
      <c r="C350" s="421"/>
      <c r="D350" s="421">
        <v>3383</v>
      </c>
      <c r="E350" s="421">
        <v>3383</v>
      </c>
      <c r="F350" s="406">
        <f t="shared" si="10"/>
        <v>1</v>
      </c>
    </row>
    <row r="351" spans="1:7" ht="12">
      <c r="A351" s="399"/>
      <c r="B351" s="422" t="s">
        <v>101</v>
      </c>
      <c r="C351" s="1041">
        <v>950295</v>
      </c>
      <c r="D351" s="1041">
        <v>1183380</v>
      </c>
      <c r="E351" s="405">
        <v>1184526</v>
      </c>
      <c r="F351" s="406">
        <f t="shared" si="10"/>
        <v>1.0009684125133094</v>
      </c>
      <c r="G351" s="1031"/>
    </row>
    <row r="352" spans="1:7" ht="12.75" thickBot="1">
      <c r="A352" s="399"/>
      <c r="B352" s="423" t="s">
        <v>102</v>
      </c>
      <c r="C352" s="412">
        <v>183989</v>
      </c>
      <c r="D352" s="412">
        <v>271652</v>
      </c>
      <c r="E352" s="412">
        <v>271652</v>
      </c>
      <c r="F352" s="1094">
        <f t="shared" si="10"/>
        <v>1</v>
      </c>
      <c r="G352" s="1031"/>
    </row>
    <row r="353" spans="1:6" ht="13.5" thickBot="1">
      <c r="A353" s="399"/>
      <c r="B353" s="424" t="s">
        <v>1119</v>
      </c>
      <c r="C353" s="425">
        <f>SUM(C350:C352)</f>
        <v>1134284</v>
      </c>
      <c r="D353" s="425">
        <f>SUM(D350:D352)</f>
        <v>1458415</v>
      </c>
      <c r="E353" s="425">
        <f>SUM(E350:E352)</f>
        <v>1459561</v>
      </c>
      <c r="F353" s="1096">
        <f t="shared" si="10"/>
        <v>1.0007857845674928</v>
      </c>
    </row>
    <row r="354" spans="1:6" ht="14.25" thickBot="1">
      <c r="A354" s="399"/>
      <c r="B354" s="428" t="s">
        <v>1136</v>
      </c>
      <c r="C354" s="429">
        <f>SUM(C348+C349+C353)</f>
        <v>1336784</v>
      </c>
      <c r="D354" s="429">
        <f>SUM(D348+D349+D353)</f>
        <v>1754252</v>
      </c>
      <c r="E354" s="429">
        <f>SUM(E348+E349+E353)</f>
        <v>1773249</v>
      </c>
      <c r="F354" s="1096">
        <f t="shared" si="10"/>
        <v>1.0108291169113675</v>
      </c>
    </row>
    <row r="355" spans="1:7" ht="12">
      <c r="A355" s="399"/>
      <c r="B355" s="430" t="s">
        <v>256</v>
      </c>
      <c r="C355" s="405">
        <v>395948</v>
      </c>
      <c r="D355" s="405">
        <v>469074</v>
      </c>
      <c r="E355" s="405">
        <v>469976</v>
      </c>
      <c r="F355" s="406">
        <f t="shared" si="10"/>
        <v>1.0019229375322445</v>
      </c>
      <c r="G355" s="1031"/>
    </row>
    <row r="356" spans="1:7" ht="12">
      <c r="A356" s="399"/>
      <c r="B356" s="430" t="s">
        <v>257</v>
      </c>
      <c r="C356" s="405">
        <v>109164</v>
      </c>
      <c r="D356" s="405">
        <v>128935</v>
      </c>
      <c r="E356" s="405">
        <v>129897</v>
      </c>
      <c r="F356" s="406">
        <f t="shared" si="10"/>
        <v>1.007461123822081</v>
      </c>
      <c r="G356" s="1031"/>
    </row>
    <row r="357" spans="1:6" ht="12">
      <c r="A357" s="399"/>
      <c r="B357" s="430" t="s">
        <v>258</v>
      </c>
      <c r="C357" s="405">
        <v>811672</v>
      </c>
      <c r="D357" s="405">
        <v>1131243</v>
      </c>
      <c r="E357" s="405">
        <v>1142395</v>
      </c>
      <c r="F357" s="406">
        <f t="shared" si="10"/>
        <v>1.0098581825478699</v>
      </c>
    </row>
    <row r="358" spans="1:6" ht="12">
      <c r="A358" s="399"/>
      <c r="B358" s="431" t="s">
        <v>260</v>
      </c>
      <c r="C358" s="405"/>
      <c r="D358" s="405"/>
      <c r="E358" s="405"/>
      <c r="F358" s="406"/>
    </row>
    <row r="359" spans="1:6" ht="12.75" thickBot="1">
      <c r="A359" s="399"/>
      <c r="B359" s="432" t="s">
        <v>259</v>
      </c>
      <c r="C359" s="405"/>
      <c r="D359" s="405"/>
      <c r="E359" s="405"/>
      <c r="F359" s="1094"/>
    </row>
    <row r="360" spans="1:6" ht="12.75" thickBot="1">
      <c r="A360" s="399"/>
      <c r="B360" s="433" t="s">
        <v>1118</v>
      </c>
      <c r="C360" s="414">
        <f>SUM(C355:C359)</f>
        <v>1316784</v>
      </c>
      <c r="D360" s="414">
        <f>SUM(D355:D359)</f>
        <v>1729252</v>
      </c>
      <c r="E360" s="414">
        <f>SUM(E355:E359)</f>
        <v>1742268</v>
      </c>
      <c r="F360" s="1096">
        <f t="shared" si="10"/>
        <v>1.0075269538505667</v>
      </c>
    </row>
    <row r="361" spans="1:6" ht="12">
      <c r="A361" s="399"/>
      <c r="B361" s="430" t="s">
        <v>163</v>
      </c>
      <c r="C361" s="405">
        <v>20000</v>
      </c>
      <c r="D361" s="405">
        <v>25000</v>
      </c>
      <c r="E361" s="405">
        <v>30981</v>
      </c>
      <c r="F361" s="406">
        <f t="shared" si="10"/>
        <v>1.23924</v>
      </c>
    </row>
    <row r="362" spans="1:6" ht="12">
      <c r="A362" s="399"/>
      <c r="B362" s="430" t="s">
        <v>164</v>
      </c>
      <c r="C362" s="405"/>
      <c r="D362" s="405"/>
      <c r="E362" s="405"/>
      <c r="F362" s="406"/>
    </row>
    <row r="363" spans="1:6" ht="12.75" thickBot="1">
      <c r="A363" s="399"/>
      <c r="B363" s="432" t="s">
        <v>266</v>
      </c>
      <c r="C363" s="405"/>
      <c r="D363" s="405"/>
      <c r="E363" s="405"/>
      <c r="F363" s="1094"/>
    </row>
    <row r="364" spans="1:6" ht="12.75" thickBot="1">
      <c r="A364" s="399"/>
      <c r="B364" s="434" t="s">
        <v>1125</v>
      </c>
      <c r="C364" s="414">
        <f>SUM(C361:C363)</f>
        <v>20000</v>
      </c>
      <c r="D364" s="414">
        <f>SUM(D361:D363)</f>
        <v>25000</v>
      </c>
      <c r="E364" s="414">
        <f>SUM(E361:E363)</f>
        <v>30981</v>
      </c>
      <c r="F364" s="1096">
        <f t="shared" si="10"/>
        <v>1.23924</v>
      </c>
    </row>
    <row r="365" spans="1:6" ht="14.25" thickBot="1">
      <c r="A365" s="396"/>
      <c r="B365" s="437" t="s">
        <v>1190</v>
      </c>
      <c r="C365" s="429">
        <f>SUM(C360+C364)</f>
        <v>1336784</v>
      </c>
      <c r="D365" s="429">
        <f>SUM(D360+D364)</f>
        <v>1754252</v>
      </c>
      <c r="E365" s="429">
        <f>SUM(E360+E364)</f>
        <v>1773249</v>
      </c>
      <c r="F365" s="1096">
        <f t="shared" si="10"/>
        <v>1.0108291169113675</v>
      </c>
    </row>
    <row r="366" spans="1:6" ht="13.5">
      <c r="A366" s="275">
        <v>2799</v>
      </c>
      <c r="B366" s="278" t="s">
        <v>1149</v>
      </c>
      <c r="C366" s="441"/>
      <c r="D366" s="441"/>
      <c r="E366" s="441"/>
      <c r="F366" s="406"/>
    </row>
    <row r="367" spans="1:6" ht="12">
      <c r="A367" s="399"/>
      <c r="B367" s="401" t="s">
        <v>85</v>
      </c>
      <c r="C367" s="399"/>
      <c r="D367" s="399"/>
      <c r="E367" s="399"/>
      <c r="F367" s="406"/>
    </row>
    <row r="368" spans="1:6" ht="12.75" thickBot="1">
      <c r="A368" s="399"/>
      <c r="B368" s="402" t="s">
        <v>86</v>
      </c>
      <c r="C368" s="447">
        <f>C304</f>
        <v>0</v>
      </c>
      <c r="D368" s="447">
        <f>D304+D336</f>
        <v>14707</v>
      </c>
      <c r="E368" s="447">
        <f>E304+E336</f>
        <v>20431</v>
      </c>
      <c r="F368" s="1094">
        <f t="shared" si="10"/>
        <v>1.3892024206160332</v>
      </c>
    </row>
    <row r="369" spans="1:6" ht="12.75" thickBot="1">
      <c r="A369" s="399"/>
      <c r="B369" s="403" t="s">
        <v>104</v>
      </c>
      <c r="C369" s="448">
        <f>SUM(C368)</f>
        <v>0</v>
      </c>
      <c r="D369" s="448">
        <f>SUM(D368)</f>
        <v>14707</v>
      </c>
      <c r="E369" s="448">
        <f>SUM(E368)</f>
        <v>20431</v>
      </c>
      <c r="F369" s="1096">
        <f t="shared" si="10"/>
        <v>1.3892024206160332</v>
      </c>
    </row>
    <row r="370" spans="1:6" ht="12">
      <c r="A370" s="399"/>
      <c r="B370" s="401" t="s">
        <v>88</v>
      </c>
      <c r="C370" s="405">
        <f aca="true" t="shared" si="11" ref="C370:C375">SUM(C338+C306)</f>
        <v>38360</v>
      </c>
      <c r="D370" s="405">
        <f>SUM(D371:D372)</f>
        <v>64951</v>
      </c>
      <c r="E370" s="405">
        <f>SUM(E371:E372)</f>
        <v>69746</v>
      </c>
      <c r="F370" s="406">
        <f t="shared" si="10"/>
        <v>1.0738248833736201</v>
      </c>
    </row>
    <row r="371" spans="1:6" ht="12.75">
      <c r="A371" s="399"/>
      <c r="B371" s="407" t="s">
        <v>89</v>
      </c>
      <c r="C371" s="408">
        <f t="shared" si="11"/>
        <v>0</v>
      </c>
      <c r="D371" s="408">
        <f aca="true" t="shared" si="12" ref="D371:E375">SUM(D339+D307)</f>
        <v>10500</v>
      </c>
      <c r="E371" s="408">
        <f t="shared" si="12"/>
        <v>10134</v>
      </c>
      <c r="F371" s="406">
        <f t="shared" si="10"/>
        <v>0.9651428571428572</v>
      </c>
    </row>
    <row r="372" spans="1:6" ht="12.75">
      <c r="A372" s="399"/>
      <c r="B372" s="407" t="s">
        <v>90</v>
      </c>
      <c r="C372" s="408">
        <f t="shared" si="11"/>
        <v>38360</v>
      </c>
      <c r="D372" s="408">
        <f t="shared" si="12"/>
        <v>54451</v>
      </c>
      <c r="E372" s="408">
        <f t="shared" si="12"/>
        <v>59612</v>
      </c>
      <c r="F372" s="406">
        <f t="shared" si="10"/>
        <v>1.0947824649685038</v>
      </c>
    </row>
    <row r="373" spans="1:6" ht="12">
      <c r="A373" s="399"/>
      <c r="B373" s="409" t="s">
        <v>91</v>
      </c>
      <c r="C373" s="405">
        <f t="shared" si="11"/>
        <v>25315</v>
      </c>
      <c r="D373" s="405">
        <f t="shared" si="12"/>
        <v>27715</v>
      </c>
      <c r="E373" s="405">
        <f t="shared" si="12"/>
        <v>27198</v>
      </c>
      <c r="F373" s="406">
        <f t="shared" si="10"/>
        <v>0.9813458416020205</v>
      </c>
    </row>
    <row r="374" spans="1:6" ht="12">
      <c r="A374" s="399"/>
      <c r="B374" s="409" t="s">
        <v>92</v>
      </c>
      <c r="C374" s="405">
        <f t="shared" si="11"/>
        <v>159016</v>
      </c>
      <c r="D374" s="405">
        <f t="shared" si="12"/>
        <v>153535</v>
      </c>
      <c r="E374" s="405">
        <f t="shared" si="12"/>
        <v>150374</v>
      </c>
      <c r="F374" s="406">
        <f t="shared" si="10"/>
        <v>0.9794118604878367</v>
      </c>
    </row>
    <row r="375" spans="1:6" ht="12">
      <c r="A375" s="399"/>
      <c r="B375" s="409" t="s">
        <v>93</v>
      </c>
      <c r="C375" s="405">
        <f t="shared" si="11"/>
        <v>55112</v>
      </c>
      <c r="D375" s="405">
        <f t="shared" si="12"/>
        <v>55796</v>
      </c>
      <c r="E375" s="405">
        <f t="shared" si="12"/>
        <v>65264</v>
      </c>
      <c r="F375" s="406">
        <f t="shared" si="10"/>
        <v>1.169689583482687</v>
      </c>
    </row>
    <row r="376" spans="1:6" ht="12">
      <c r="A376" s="399"/>
      <c r="B376" s="409" t="s">
        <v>288</v>
      </c>
      <c r="C376" s="405">
        <f>C312</f>
        <v>0</v>
      </c>
      <c r="D376" s="405">
        <f>D312</f>
        <v>0</v>
      </c>
      <c r="E376" s="405">
        <f>SUM(E344)</f>
        <v>941</v>
      </c>
      <c r="F376" s="406"/>
    </row>
    <row r="377" spans="1:6" ht="12">
      <c r="A377" s="399"/>
      <c r="B377" s="410" t="s">
        <v>94</v>
      </c>
      <c r="C377" s="405">
        <f aca="true" t="shared" si="13" ref="C377:E378">SUM(C345+C313)</f>
        <v>0</v>
      </c>
      <c r="D377" s="405">
        <f t="shared" si="13"/>
        <v>0</v>
      </c>
      <c r="E377" s="405">
        <f t="shared" si="13"/>
        <v>55</v>
      </c>
      <c r="F377" s="406"/>
    </row>
    <row r="378" spans="1:6" ht="12.75" thickBot="1">
      <c r="A378" s="399"/>
      <c r="B378" s="411" t="s">
        <v>95</v>
      </c>
      <c r="C378" s="405">
        <f t="shared" si="13"/>
        <v>7200</v>
      </c>
      <c r="D378" s="405">
        <f t="shared" si="13"/>
        <v>7200</v>
      </c>
      <c r="E378" s="405">
        <f t="shared" si="13"/>
        <v>10357</v>
      </c>
      <c r="F378" s="1094">
        <f t="shared" si="10"/>
        <v>1.4384722222222222</v>
      </c>
    </row>
    <row r="379" spans="1:6" ht="12.75" thickBot="1">
      <c r="A379" s="399"/>
      <c r="B379" s="413" t="s">
        <v>283</v>
      </c>
      <c r="C379" s="414">
        <f>SUM(C370+C373+C374+C375+C378+C376)</f>
        <v>285003</v>
      </c>
      <c r="D379" s="414">
        <f>SUM(D370+D373+D374+D375+D378+D376)</f>
        <v>309197</v>
      </c>
      <c r="E379" s="414">
        <f>SUM(E370+E373+E374+E375+E378+E376)</f>
        <v>323880</v>
      </c>
      <c r="F379" s="1096">
        <f t="shared" si="10"/>
        <v>1.0474875241350983</v>
      </c>
    </row>
    <row r="380" spans="1:6" ht="13.5" thickBot="1">
      <c r="A380" s="399"/>
      <c r="B380" s="416" t="s">
        <v>1126</v>
      </c>
      <c r="C380" s="417">
        <f>SUM(C379+C369)</f>
        <v>285003</v>
      </c>
      <c r="D380" s="417">
        <f>SUM(D379+D369)</f>
        <v>323904</v>
      </c>
      <c r="E380" s="417">
        <f>SUM(E379+E369)</f>
        <v>344311</v>
      </c>
      <c r="F380" s="1096">
        <f t="shared" si="10"/>
        <v>1.0630032355265757</v>
      </c>
    </row>
    <row r="381" spans="1:6" ht="12.75" thickBot="1">
      <c r="A381" s="399"/>
      <c r="B381" s="418" t="s">
        <v>1127</v>
      </c>
      <c r="C381" s="419"/>
      <c r="D381" s="419"/>
      <c r="E381" s="419"/>
      <c r="F381" s="1096"/>
    </row>
    <row r="382" spans="1:6" ht="12">
      <c r="A382" s="399"/>
      <c r="B382" s="420" t="s">
        <v>96</v>
      </c>
      <c r="C382" s="421">
        <f aca="true" t="shared" si="14" ref="C382:E384">SUM(C350+C318)</f>
        <v>0</v>
      </c>
      <c r="D382" s="421">
        <f t="shared" si="14"/>
        <v>32097</v>
      </c>
      <c r="E382" s="421">
        <f t="shared" si="14"/>
        <v>32097</v>
      </c>
      <c r="F382" s="406">
        <f t="shared" si="10"/>
        <v>1</v>
      </c>
    </row>
    <row r="383" spans="1:6" ht="12">
      <c r="A383" s="399"/>
      <c r="B383" s="422" t="s">
        <v>101</v>
      </c>
      <c r="C383" s="405">
        <f t="shared" si="14"/>
        <v>2043828</v>
      </c>
      <c r="D383" s="405">
        <f t="shared" si="14"/>
        <v>2168160</v>
      </c>
      <c r="E383" s="405">
        <f t="shared" si="14"/>
        <v>2170397</v>
      </c>
      <c r="F383" s="406">
        <f t="shared" si="10"/>
        <v>1.001031750424323</v>
      </c>
    </row>
    <row r="384" spans="1:6" ht="12.75" thickBot="1">
      <c r="A384" s="399"/>
      <c r="B384" s="423" t="s">
        <v>102</v>
      </c>
      <c r="C384" s="412">
        <f t="shared" si="14"/>
        <v>274967</v>
      </c>
      <c r="D384" s="412">
        <f t="shared" si="14"/>
        <v>285750</v>
      </c>
      <c r="E384" s="412">
        <f t="shared" si="14"/>
        <v>285750</v>
      </c>
      <c r="F384" s="1094">
        <f t="shared" si="10"/>
        <v>1</v>
      </c>
    </row>
    <row r="385" spans="1:6" ht="13.5" thickBot="1">
      <c r="A385" s="399"/>
      <c r="B385" s="424" t="s">
        <v>1119</v>
      </c>
      <c r="C385" s="425">
        <f>SUM(C382:C384)</f>
        <v>2318795</v>
      </c>
      <c r="D385" s="425">
        <f>SUM(D382:D384)</f>
        <v>2486007</v>
      </c>
      <c r="E385" s="425">
        <f>SUM(E382:E384)</f>
        <v>2488244</v>
      </c>
      <c r="F385" s="1096">
        <f t="shared" si="10"/>
        <v>1.0008998365652229</v>
      </c>
    </row>
    <row r="386" spans="1:6" ht="14.25" thickBot="1">
      <c r="A386" s="399"/>
      <c r="B386" s="428" t="s">
        <v>1136</v>
      </c>
      <c r="C386" s="429">
        <f>SUM(C380+C381+C385)</f>
        <v>2603798</v>
      </c>
      <c r="D386" s="429">
        <f>SUM(D380+D381+D385)</f>
        <v>2809911</v>
      </c>
      <c r="E386" s="429">
        <f>SUM(E380+E381+E385)</f>
        <v>2832555</v>
      </c>
      <c r="F386" s="1096">
        <f t="shared" si="10"/>
        <v>1.0080586182266982</v>
      </c>
    </row>
    <row r="387" spans="1:6" ht="12">
      <c r="A387" s="399"/>
      <c r="B387" s="430" t="s">
        <v>256</v>
      </c>
      <c r="C387" s="405">
        <f aca="true" t="shared" si="15" ref="C387:E391">SUM(C355+C323)</f>
        <v>1098590</v>
      </c>
      <c r="D387" s="405">
        <f t="shared" si="15"/>
        <v>1161133</v>
      </c>
      <c r="E387" s="405">
        <f t="shared" si="15"/>
        <v>1161645</v>
      </c>
      <c r="F387" s="406">
        <f t="shared" si="10"/>
        <v>1.000440948625179</v>
      </c>
    </row>
    <row r="388" spans="1:6" ht="12">
      <c r="A388" s="399"/>
      <c r="B388" s="430" t="s">
        <v>257</v>
      </c>
      <c r="C388" s="405">
        <f t="shared" si="15"/>
        <v>308032</v>
      </c>
      <c r="D388" s="405">
        <f t="shared" si="15"/>
        <v>325060</v>
      </c>
      <c r="E388" s="405">
        <f t="shared" si="15"/>
        <v>326822</v>
      </c>
      <c r="F388" s="406">
        <f t="shared" si="10"/>
        <v>1.0054205377468775</v>
      </c>
    </row>
    <row r="389" spans="1:6" ht="12">
      <c r="A389" s="399"/>
      <c r="B389" s="430" t="s">
        <v>258</v>
      </c>
      <c r="C389" s="405">
        <f t="shared" si="15"/>
        <v>1170572</v>
      </c>
      <c r="D389" s="405">
        <f t="shared" si="15"/>
        <v>1284129</v>
      </c>
      <c r="E389" s="405">
        <f t="shared" si="15"/>
        <v>1289060</v>
      </c>
      <c r="F389" s="406">
        <f t="shared" si="10"/>
        <v>1.0038399568890664</v>
      </c>
    </row>
    <row r="390" spans="1:6" ht="12">
      <c r="A390" s="399"/>
      <c r="B390" s="431" t="s">
        <v>260</v>
      </c>
      <c r="C390" s="405">
        <f t="shared" si="15"/>
        <v>0</v>
      </c>
      <c r="D390" s="405">
        <f t="shared" si="15"/>
        <v>0</v>
      </c>
      <c r="E390" s="405">
        <f t="shared" si="15"/>
        <v>0</v>
      </c>
      <c r="F390" s="406"/>
    </row>
    <row r="391" spans="1:6" ht="12.75" thickBot="1">
      <c r="A391" s="399"/>
      <c r="B391" s="432" t="s">
        <v>259</v>
      </c>
      <c r="C391" s="405">
        <f t="shared" si="15"/>
        <v>0</v>
      </c>
      <c r="D391" s="405">
        <f t="shared" si="15"/>
        <v>7785</v>
      </c>
      <c r="E391" s="405">
        <f t="shared" si="15"/>
        <v>7843</v>
      </c>
      <c r="F391" s="1094">
        <f t="shared" si="10"/>
        <v>1.0074502247912653</v>
      </c>
    </row>
    <row r="392" spans="1:6" ht="12.75" thickBot="1">
      <c r="A392" s="399"/>
      <c r="B392" s="433" t="s">
        <v>1118</v>
      </c>
      <c r="C392" s="414">
        <f>SUM(C387:C391)</f>
        <v>2577194</v>
      </c>
      <c r="D392" s="414">
        <f>SUM(D387:D391)</f>
        <v>2778107</v>
      </c>
      <c r="E392" s="414">
        <f>SUM(E387:E391)</f>
        <v>2785370</v>
      </c>
      <c r="F392" s="1098">
        <f t="shared" si="10"/>
        <v>1.0026143701448504</v>
      </c>
    </row>
    <row r="393" spans="1:6" ht="12">
      <c r="A393" s="399"/>
      <c r="B393" s="430" t="s">
        <v>163</v>
      </c>
      <c r="C393" s="405">
        <f aca="true" t="shared" si="16" ref="C393:E394">SUM(C361+C329)</f>
        <v>26604</v>
      </c>
      <c r="D393" s="405">
        <f t="shared" si="16"/>
        <v>31804</v>
      </c>
      <c r="E393" s="405">
        <f t="shared" si="16"/>
        <v>47240</v>
      </c>
      <c r="F393" s="406">
        <f t="shared" si="10"/>
        <v>1.4853477549993712</v>
      </c>
    </row>
    <row r="394" spans="1:6" ht="12">
      <c r="A394" s="399"/>
      <c r="B394" s="430" t="s">
        <v>164</v>
      </c>
      <c r="C394" s="405">
        <f t="shared" si="16"/>
        <v>0</v>
      </c>
      <c r="D394" s="405">
        <f t="shared" si="16"/>
        <v>0</v>
      </c>
      <c r="E394" s="405">
        <f t="shared" si="16"/>
        <v>0</v>
      </c>
      <c r="F394" s="406"/>
    </row>
    <row r="395" spans="1:6" ht="12.75" thickBot="1">
      <c r="A395" s="399"/>
      <c r="B395" s="432" t="s">
        <v>266</v>
      </c>
      <c r="C395" s="412"/>
      <c r="D395" s="412"/>
      <c r="E395" s="412"/>
      <c r="F395" s="1094"/>
    </row>
    <row r="396" spans="1:6" ht="12.75" thickBot="1">
      <c r="A396" s="399"/>
      <c r="B396" s="434" t="s">
        <v>1125</v>
      </c>
      <c r="C396" s="414">
        <f>SUM(C393:C395)</f>
        <v>26604</v>
      </c>
      <c r="D396" s="414">
        <f>SUM(D393:D395)</f>
        <v>31804</v>
      </c>
      <c r="E396" s="414">
        <f>SUM(E393:E395)</f>
        <v>47240</v>
      </c>
      <c r="F396" s="1096">
        <f t="shared" si="10"/>
        <v>1.4853477549993712</v>
      </c>
    </row>
    <row r="397" spans="1:6" ht="14.25" thickBot="1">
      <c r="A397" s="396"/>
      <c r="B397" s="437" t="s">
        <v>1190</v>
      </c>
      <c r="C397" s="429">
        <f>SUM(C392+C396)</f>
        <v>2603798</v>
      </c>
      <c r="D397" s="429">
        <f>SUM(D392+D396)</f>
        <v>2809911</v>
      </c>
      <c r="E397" s="429">
        <f>SUM(E392+E396)</f>
        <v>2832610</v>
      </c>
      <c r="F397" s="1096">
        <f t="shared" si="10"/>
        <v>1.008078191800381</v>
      </c>
    </row>
    <row r="398" spans="1:6" ht="13.5">
      <c r="A398" s="275">
        <v>2850</v>
      </c>
      <c r="B398" s="278" t="s">
        <v>275</v>
      </c>
      <c r="C398" s="405"/>
      <c r="D398" s="405"/>
      <c r="E398" s="405"/>
      <c r="F398" s="406"/>
    </row>
    <row r="399" spans="1:6" ht="12" customHeight="1">
      <c r="A399" s="399"/>
      <c r="B399" s="401" t="s">
        <v>85</v>
      </c>
      <c r="C399" s="399"/>
      <c r="D399" s="399"/>
      <c r="E399" s="399"/>
      <c r="F399" s="406"/>
    </row>
    <row r="400" spans="1:6" ht="12.75" thickBot="1">
      <c r="A400" s="399"/>
      <c r="B400" s="402" t="s">
        <v>86</v>
      </c>
      <c r="C400" s="396"/>
      <c r="D400" s="396"/>
      <c r="E400" s="716">
        <v>993</v>
      </c>
      <c r="F400" s="1094"/>
    </row>
    <row r="401" spans="1:6" ht="12.75" thickBot="1">
      <c r="A401" s="399"/>
      <c r="B401" s="403" t="s">
        <v>104</v>
      </c>
      <c r="C401" s="396"/>
      <c r="D401" s="396"/>
      <c r="E401" s="715">
        <f>SUM(E400)</f>
        <v>993</v>
      </c>
      <c r="F401" s="1095"/>
    </row>
    <row r="402" spans="1:6" ht="12">
      <c r="A402" s="399"/>
      <c r="B402" s="401" t="s">
        <v>88</v>
      </c>
      <c r="C402" s="405">
        <v>877</v>
      </c>
      <c r="D402" s="405">
        <v>877</v>
      </c>
      <c r="E402" s="405">
        <f>SUM(E403)</f>
        <v>1040</v>
      </c>
      <c r="F402" s="406">
        <f aca="true" t="shared" si="17" ref="F402:F462">SUM(E402/D402)</f>
        <v>1.185860889395667</v>
      </c>
    </row>
    <row r="403" spans="1:6" ht="12.75">
      <c r="A403" s="399"/>
      <c r="B403" s="407" t="s">
        <v>89</v>
      </c>
      <c r="C403" s="408">
        <v>877</v>
      </c>
      <c r="D403" s="408">
        <v>877</v>
      </c>
      <c r="E403" s="408">
        <v>1040</v>
      </c>
      <c r="F403" s="406">
        <f t="shared" si="17"/>
        <v>1.185860889395667</v>
      </c>
    </row>
    <row r="404" spans="1:6" ht="12.75">
      <c r="A404" s="399"/>
      <c r="B404" s="407" t="s">
        <v>90</v>
      </c>
      <c r="C404" s="408"/>
      <c r="D404" s="408"/>
      <c r="E404" s="408"/>
      <c r="F404" s="406"/>
    </row>
    <row r="405" spans="1:6" ht="12">
      <c r="A405" s="399"/>
      <c r="B405" s="409" t="s">
        <v>91</v>
      </c>
      <c r="C405" s="405">
        <v>3100</v>
      </c>
      <c r="D405" s="405">
        <v>3100</v>
      </c>
      <c r="E405" s="405">
        <v>3444</v>
      </c>
      <c r="F405" s="406">
        <f t="shared" si="17"/>
        <v>1.110967741935484</v>
      </c>
    </row>
    <row r="406" spans="1:6" ht="12">
      <c r="A406" s="399"/>
      <c r="B406" s="409" t="s">
        <v>92</v>
      </c>
      <c r="C406" s="405">
        <v>25966</v>
      </c>
      <c r="D406" s="405">
        <v>24141</v>
      </c>
      <c r="E406" s="405">
        <v>27326</v>
      </c>
      <c r="F406" s="406">
        <f t="shared" si="17"/>
        <v>1.131933225632741</v>
      </c>
    </row>
    <row r="407" spans="1:6" ht="12">
      <c r="A407" s="399"/>
      <c r="B407" s="409" t="s">
        <v>93</v>
      </c>
      <c r="C407" s="405">
        <v>6379</v>
      </c>
      <c r="D407" s="405">
        <v>5886</v>
      </c>
      <c r="E407" s="405">
        <v>6360</v>
      </c>
      <c r="F407" s="406">
        <f t="shared" si="17"/>
        <v>1.0805300713557595</v>
      </c>
    </row>
    <row r="408" spans="1:6" ht="12">
      <c r="A408" s="399"/>
      <c r="B408" s="410" t="s">
        <v>94</v>
      </c>
      <c r="C408" s="405"/>
      <c r="D408" s="405"/>
      <c r="E408" s="405"/>
      <c r="F408" s="406"/>
    </row>
    <row r="409" spans="1:6" ht="12.75" thickBot="1">
      <c r="A409" s="399"/>
      <c r="B409" s="411" t="s">
        <v>95</v>
      </c>
      <c r="C409" s="405"/>
      <c r="D409" s="405"/>
      <c r="E409" s="405"/>
      <c r="F409" s="1094"/>
    </row>
    <row r="410" spans="1:6" ht="12.75" thickBot="1">
      <c r="A410" s="399"/>
      <c r="B410" s="413" t="s">
        <v>283</v>
      </c>
      <c r="C410" s="414">
        <f>SUM(C402+C405+C406+C407+C409)</f>
        <v>36322</v>
      </c>
      <c r="D410" s="414">
        <f>SUM(D402+D405+D406+D407+D409)</f>
        <v>34004</v>
      </c>
      <c r="E410" s="414">
        <f>SUM(E402+E405+E406+E407+E409)</f>
        <v>38170</v>
      </c>
      <c r="F410" s="1096">
        <f t="shared" si="17"/>
        <v>1.1225149982355016</v>
      </c>
    </row>
    <row r="411" spans="1:6" ht="13.5" thickBot="1">
      <c r="A411" s="399"/>
      <c r="B411" s="416" t="s">
        <v>1126</v>
      </c>
      <c r="C411" s="417">
        <f>SUM(C410+C401)</f>
        <v>36322</v>
      </c>
      <c r="D411" s="417">
        <f>SUM(D410+D401)</f>
        <v>34004</v>
      </c>
      <c r="E411" s="417">
        <f>SUM(E410+E401)</f>
        <v>39163</v>
      </c>
      <c r="F411" s="1096">
        <f t="shared" si="17"/>
        <v>1.1517174450064698</v>
      </c>
    </row>
    <row r="412" spans="1:6" ht="12.75" thickBot="1">
      <c r="A412" s="399"/>
      <c r="B412" s="418" t="s">
        <v>1127</v>
      </c>
      <c r="C412" s="419"/>
      <c r="D412" s="419"/>
      <c r="E412" s="419"/>
      <c r="F412" s="1095"/>
    </row>
    <row r="413" spans="1:6" ht="12">
      <c r="A413" s="399"/>
      <c r="B413" s="420" t="s">
        <v>96</v>
      </c>
      <c r="C413" s="421"/>
      <c r="D413" s="421"/>
      <c r="E413" s="421"/>
      <c r="F413" s="406"/>
    </row>
    <row r="414" spans="1:7" ht="12">
      <c r="A414" s="399"/>
      <c r="B414" s="422" t="s">
        <v>101</v>
      </c>
      <c r="C414" s="1041">
        <v>392177</v>
      </c>
      <c r="D414" s="1041">
        <v>409141</v>
      </c>
      <c r="E414" s="405">
        <v>410108</v>
      </c>
      <c r="F414" s="406">
        <f t="shared" si="17"/>
        <v>1.0023634883817558</v>
      </c>
      <c r="G414" s="1031"/>
    </row>
    <row r="415" spans="1:7" ht="12.75" thickBot="1">
      <c r="A415" s="399"/>
      <c r="B415" s="423" t="s">
        <v>102</v>
      </c>
      <c r="C415" s="1042">
        <v>2370</v>
      </c>
      <c r="D415" s="1042">
        <v>4688</v>
      </c>
      <c r="E415" s="412">
        <v>4688</v>
      </c>
      <c r="F415" s="1094">
        <f t="shared" si="17"/>
        <v>1</v>
      </c>
      <c r="G415" s="1031"/>
    </row>
    <row r="416" spans="1:6" ht="13.5" thickBot="1">
      <c r="A416" s="399"/>
      <c r="B416" s="424" t="s">
        <v>1119</v>
      </c>
      <c r="C416" s="425">
        <f>SUM(C413:C415)</f>
        <v>394547</v>
      </c>
      <c r="D416" s="425">
        <f>SUM(D413:D415)</f>
        <v>413829</v>
      </c>
      <c r="E416" s="425">
        <f>SUM(E413:E415)</f>
        <v>414796</v>
      </c>
      <c r="F416" s="1096">
        <f t="shared" si="17"/>
        <v>1.002336713956731</v>
      </c>
    </row>
    <row r="417" spans="1:6" ht="14.25" thickBot="1">
      <c r="A417" s="399"/>
      <c r="B417" s="428" t="s">
        <v>1136</v>
      </c>
      <c r="C417" s="429">
        <f>SUM(C411+C412+C416)</f>
        <v>430869</v>
      </c>
      <c r="D417" s="429">
        <f>SUM(D411+D412+D416)</f>
        <v>447833</v>
      </c>
      <c r="E417" s="429">
        <f>SUM(E411+E412+E416)</f>
        <v>453959</v>
      </c>
      <c r="F417" s="1096">
        <f t="shared" si="17"/>
        <v>1.0136792063112812</v>
      </c>
    </row>
    <row r="418" spans="1:7" ht="12.75" customHeight="1">
      <c r="A418" s="399"/>
      <c r="B418" s="430" t="s">
        <v>256</v>
      </c>
      <c r="C418" s="405">
        <v>253473</v>
      </c>
      <c r="D418" s="405">
        <v>266043</v>
      </c>
      <c r="E418" s="405">
        <v>266804</v>
      </c>
      <c r="F418" s="406">
        <f t="shared" si="17"/>
        <v>1.0028604398537078</v>
      </c>
      <c r="G418" s="1031"/>
    </row>
    <row r="419" spans="1:7" ht="12">
      <c r="A419" s="399"/>
      <c r="B419" s="430" t="s">
        <v>257</v>
      </c>
      <c r="C419" s="405">
        <v>74097</v>
      </c>
      <c r="D419" s="405">
        <v>77491</v>
      </c>
      <c r="E419" s="405">
        <v>78609</v>
      </c>
      <c r="F419" s="406">
        <f t="shared" si="17"/>
        <v>1.014427481901124</v>
      </c>
      <c r="G419" s="1031"/>
    </row>
    <row r="420" spans="1:6" ht="12">
      <c r="A420" s="399"/>
      <c r="B420" s="430" t="s">
        <v>258</v>
      </c>
      <c r="C420" s="405">
        <v>101013</v>
      </c>
      <c r="D420" s="405">
        <v>101013</v>
      </c>
      <c r="E420" s="405">
        <v>100577</v>
      </c>
      <c r="F420" s="406">
        <f t="shared" si="17"/>
        <v>0.9956837238771247</v>
      </c>
    </row>
    <row r="421" spans="1:6" ht="12">
      <c r="A421" s="399"/>
      <c r="B421" s="431" t="s">
        <v>260</v>
      </c>
      <c r="C421" s="405"/>
      <c r="D421" s="405"/>
      <c r="E421" s="405"/>
      <c r="F421" s="406"/>
    </row>
    <row r="422" spans="1:6" ht="12.75" thickBot="1">
      <c r="A422" s="399"/>
      <c r="B422" s="432" t="s">
        <v>259</v>
      </c>
      <c r="C422" s="405"/>
      <c r="D422" s="405"/>
      <c r="E422" s="405"/>
      <c r="F422" s="1094"/>
    </row>
    <row r="423" spans="1:6" ht="12.75" thickBot="1">
      <c r="A423" s="399"/>
      <c r="B423" s="433" t="s">
        <v>1118</v>
      </c>
      <c r="C423" s="414">
        <f>SUM(C418:C422)</f>
        <v>428583</v>
      </c>
      <c r="D423" s="414">
        <f>SUM(D418:D422)</f>
        <v>444547</v>
      </c>
      <c r="E423" s="414">
        <f>SUM(E418:E422)</f>
        <v>445990</v>
      </c>
      <c r="F423" s="1096">
        <f t="shared" si="17"/>
        <v>1.0032460009852726</v>
      </c>
    </row>
    <row r="424" spans="1:6" ht="12">
      <c r="A424" s="399"/>
      <c r="B424" s="430" t="s">
        <v>163</v>
      </c>
      <c r="C424" s="405">
        <v>2286</v>
      </c>
      <c r="D424" s="405">
        <v>3286</v>
      </c>
      <c r="E424" s="405">
        <v>7969</v>
      </c>
      <c r="F424" s="406">
        <f t="shared" si="17"/>
        <v>2.425136944613512</v>
      </c>
    </row>
    <row r="425" spans="1:6" ht="12">
      <c r="A425" s="399"/>
      <c r="B425" s="430" t="s">
        <v>164</v>
      </c>
      <c r="C425" s="405"/>
      <c r="D425" s="405"/>
      <c r="E425" s="405"/>
      <c r="F425" s="406"/>
    </row>
    <row r="426" spans="1:6" ht="12.75" thickBot="1">
      <c r="A426" s="399"/>
      <c r="B426" s="432" t="s">
        <v>266</v>
      </c>
      <c r="C426" s="405"/>
      <c r="D426" s="405"/>
      <c r="E426" s="405"/>
      <c r="F426" s="1094"/>
    </row>
    <row r="427" spans="1:6" ht="12.75" thickBot="1">
      <c r="A427" s="399"/>
      <c r="B427" s="434" t="s">
        <v>1125</v>
      </c>
      <c r="C427" s="414">
        <f>SUM(C424:C426)</f>
        <v>2286</v>
      </c>
      <c r="D427" s="414">
        <f>SUM(D424:D426)</f>
        <v>3286</v>
      </c>
      <c r="E427" s="414">
        <f>SUM(E424:E426)</f>
        <v>7969</v>
      </c>
      <c r="F427" s="1096">
        <f t="shared" si="17"/>
        <v>2.425136944613512</v>
      </c>
    </row>
    <row r="428" spans="1:6" ht="14.25" thickBot="1">
      <c r="A428" s="396"/>
      <c r="B428" s="437" t="s">
        <v>1190</v>
      </c>
      <c r="C428" s="429">
        <f>SUM(C423+C427)</f>
        <v>430869</v>
      </c>
      <c r="D428" s="429">
        <f>SUM(D423+D427)</f>
        <v>447833</v>
      </c>
      <c r="E428" s="429">
        <f>SUM(E423+E427)</f>
        <v>453959</v>
      </c>
      <c r="F428" s="1096">
        <f t="shared" si="17"/>
        <v>1.0136792063112812</v>
      </c>
    </row>
    <row r="429" spans="1:6" ht="13.5">
      <c r="A429" s="275">
        <v>2875</v>
      </c>
      <c r="B429" s="278" t="s">
        <v>232</v>
      </c>
      <c r="C429" s="405"/>
      <c r="D429" s="405"/>
      <c r="E429" s="405"/>
      <c r="F429" s="406"/>
    </row>
    <row r="430" spans="1:6" ht="12" customHeight="1">
      <c r="A430" s="399"/>
      <c r="B430" s="401" t="s">
        <v>85</v>
      </c>
      <c r="C430" s="399"/>
      <c r="D430" s="399"/>
      <c r="E430" s="399"/>
      <c r="F430" s="406"/>
    </row>
    <row r="431" spans="1:6" ht="12.75" thickBot="1">
      <c r="A431" s="399"/>
      <c r="B431" s="402" t="s">
        <v>86</v>
      </c>
      <c r="C431" s="412"/>
      <c r="D431" s="412">
        <v>12545</v>
      </c>
      <c r="E431" s="412">
        <v>18584</v>
      </c>
      <c r="F431" s="1094">
        <f t="shared" si="17"/>
        <v>1.4813870067756079</v>
      </c>
    </row>
    <row r="432" spans="1:6" ht="12.75" thickBot="1">
      <c r="A432" s="399"/>
      <c r="B432" s="403" t="s">
        <v>104</v>
      </c>
      <c r="C432" s="446"/>
      <c r="D432" s="446">
        <f>SUM(D431)</f>
        <v>12545</v>
      </c>
      <c r="E432" s="446">
        <f>SUM(E431)</f>
        <v>18584</v>
      </c>
      <c r="F432" s="1096">
        <f t="shared" si="17"/>
        <v>1.4813870067756079</v>
      </c>
    </row>
    <row r="433" spans="1:6" ht="12">
      <c r="A433" s="399"/>
      <c r="B433" s="401" t="s">
        <v>88</v>
      </c>
      <c r="C433" s="405">
        <v>418</v>
      </c>
      <c r="D433" s="405">
        <v>418</v>
      </c>
      <c r="E433" s="405">
        <f>SUM(E434)</f>
        <v>380</v>
      </c>
      <c r="F433" s="406">
        <f t="shared" si="17"/>
        <v>0.9090909090909091</v>
      </c>
    </row>
    <row r="434" spans="1:6" ht="12.75">
      <c r="A434" s="399"/>
      <c r="B434" s="407" t="s">
        <v>89</v>
      </c>
      <c r="C434" s="408">
        <v>418</v>
      </c>
      <c r="D434" s="408">
        <v>418</v>
      </c>
      <c r="E434" s="408">
        <v>380</v>
      </c>
      <c r="F434" s="406">
        <f t="shared" si="17"/>
        <v>0.9090909090909091</v>
      </c>
    </row>
    <row r="435" spans="1:6" ht="12.75">
      <c r="A435" s="399"/>
      <c r="B435" s="407" t="s">
        <v>90</v>
      </c>
      <c r="C435" s="408"/>
      <c r="D435" s="408"/>
      <c r="E435" s="408"/>
      <c r="F435" s="406"/>
    </row>
    <row r="436" spans="1:6" ht="12">
      <c r="A436" s="399"/>
      <c r="B436" s="409" t="s">
        <v>91</v>
      </c>
      <c r="C436" s="405">
        <v>970</v>
      </c>
      <c r="D436" s="405">
        <v>970</v>
      </c>
      <c r="E436" s="405">
        <v>1422</v>
      </c>
      <c r="F436" s="406">
        <f t="shared" si="17"/>
        <v>1.4659793814432989</v>
      </c>
    </row>
    <row r="437" spans="1:6" ht="12">
      <c r="A437" s="399"/>
      <c r="B437" s="409" t="s">
        <v>92</v>
      </c>
      <c r="C437" s="405">
        <v>37577</v>
      </c>
      <c r="D437" s="405">
        <v>37577</v>
      </c>
      <c r="E437" s="405">
        <v>34332</v>
      </c>
      <c r="F437" s="406">
        <f t="shared" si="17"/>
        <v>0.9136439843521303</v>
      </c>
    </row>
    <row r="438" spans="1:6" ht="12">
      <c r="A438" s="399"/>
      <c r="B438" s="409" t="s">
        <v>93</v>
      </c>
      <c r="C438" s="405">
        <v>9748</v>
      </c>
      <c r="D438" s="405">
        <v>9748</v>
      </c>
      <c r="E438" s="405">
        <v>9344</v>
      </c>
      <c r="F438" s="406">
        <f t="shared" si="17"/>
        <v>0.9585556011489537</v>
      </c>
    </row>
    <row r="439" spans="1:6" ht="12">
      <c r="A439" s="399"/>
      <c r="B439" s="410" t="s">
        <v>94</v>
      </c>
      <c r="C439" s="405"/>
      <c r="D439" s="405"/>
      <c r="E439" s="405">
        <v>2</v>
      </c>
      <c r="F439" s="406"/>
    </row>
    <row r="440" spans="1:6" ht="12.75" thickBot="1">
      <c r="A440" s="399"/>
      <c r="B440" s="411" t="s">
        <v>95</v>
      </c>
      <c r="C440" s="405"/>
      <c r="D440" s="405"/>
      <c r="E440" s="405">
        <v>578</v>
      </c>
      <c r="F440" s="1094"/>
    </row>
    <row r="441" spans="1:6" ht="12.75" thickBot="1">
      <c r="A441" s="399"/>
      <c r="B441" s="413" t="s">
        <v>283</v>
      </c>
      <c r="C441" s="414">
        <f>SUM(C433+C436+C437+C438+C440)</f>
        <v>48713</v>
      </c>
      <c r="D441" s="414">
        <f>SUM(D433+D436+D437+D438+D440)</f>
        <v>48713</v>
      </c>
      <c r="E441" s="414">
        <f>SUM(E433+E436+E437+E438+E440+E439)</f>
        <v>46058</v>
      </c>
      <c r="F441" s="1096">
        <f t="shared" si="17"/>
        <v>0.9454970952312525</v>
      </c>
    </row>
    <row r="442" spans="1:6" ht="13.5" thickBot="1">
      <c r="A442" s="399"/>
      <c r="B442" s="416" t="s">
        <v>1126</v>
      </c>
      <c r="C442" s="417">
        <f>SUM(C441+C432)</f>
        <v>48713</v>
      </c>
      <c r="D442" s="417">
        <f>SUM(D441+D432)</f>
        <v>61258</v>
      </c>
      <c r="E442" s="417">
        <f>SUM(E441+E432)</f>
        <v>64642</v>
      </c>
      <c r="F442" s="1096">
        <f t="shared" si="17"/>
        <v>1.055241764340984</v>
      </c>
    </row>
    <row r="443" spans="1:6" ht="12.75" thickBot="1">
      <c r="A443" s="399"/>
      <c r="B443" s="418" t="s">
        <v>1127</v>
      </c>
      <c r="C443" s="419"/>
      <c r="D443" s="419"/>
      <c r="E443" s="419"/>
      <c r="F443" s="1095"/>
    </row>
    <row r="444" spans="1:6" ht="12">
      <c r="A444" s="399"/>
      <c r="B444" s="420" t="s">
        <v>96</v>
      </c>
      <c r="C444" s="421"/>
      <c r="D444" s="421">
        <v>16357</v>
      </c>
      <c r="E444" s="421">
        <v>16357</v>
      </c>
      <c r="F444" s="406">
        <f t="shared" si="17"/>
        <v>1</v>
      </c>
    </row>
    <row r="445" spans="1:7" ht="12">
      <c r="A445" s="399"/>
      <c r="B445" s="422" t="s">
        <v>101</v>
      </c>
      <c r="C445" s="1041">
        <v>491565</v>
      </c>
      <c r="D445" s="1041">
        <v>524377</v>
      </c>
      <c r="E445" s="405">
        <v>526061</v>
      </c>
      <c r="F445" s="406">
        <f t="shared" si="17"/>
        <v>1.0032114299444865</v>
      </c>
      <c r="G445" s="1031"/>
    </row>
    <row r="446" spans="1:6" ht="12.75" thickBot="1">
      <c r="A446" s="399"/>
      <c r="B446" s="423" t="s">
        <v>102</v>
      </c>
      <c r="C446" s="412"/>
      <c r="D446" s="412"/>
      <c r="E446" s="412"/>
      <c r="F446" s="1094"/>
    </row>
    <row r="447" spans="1:6" ht="13.5" thickBot="1">
      <c r="A447" s="399"/>
      <c r="B447" s="424" t="s">
        <v>1119</v>
      </c>
      <c r="C447" s="425">
        <f>SUM(C444:C446)</f>
        <v>491565</v>
      </c>
      <c r="D447" s="425">
        <f>SUM(D444:D446)</f>
        <v>540734</v>
      </c>
      <c r="E447" s="425">
        <f>SUM(E444:E446)</f>
        <v>542418</v>
      </c>
      <c r="F447" s="1096">
        <f t="shared" si="17"/>
        <v>1.0031142853972563</v>
      </c>
    </row>
    <row r="448" spans="1:6" ht="14.25" thickBot="1">
      <c r="A448" s="399"/>
      <c r="B448" s="428" t="s">
        <v>1136</v>
      </c>
      <c r="C448" s="429">
        <f>SUM(C442+C443+C447)</f>
        <v>540278</v>
      </c>
      <c r="D448" s="429">
        <f>SUM(D442+D443+D447)</f>
        <v>601992</v>
      </c>
      <c r="E448" s="429">
        <f>SUM(E442+E443+E447)</f>
        <v>607060</v>
      </c>
      <c r="F448" s="1096">
        <f t="shared" si="17"/>
        <v>1.0084187165277945</v>
      </c>
    </row>
    <row r="449" spans="1:7" ht="12">
      <c r="A449" s="399"/>
      <c r="B449" s="430" t="s">
        <v>256</v>
      </c>
      <c r="C449" s="405">
        <v>303222</v>
      </c>
      <c r="D449" s="405">
        <v>341668</v>
      </c>
      <c r="E449" s="405">
        <v>343113</v>
      </c>
      <c r="F449" s="406">
        <f t="shared" si="17"/>
        <v>1.0042292517882858</v>
      </c>
      <c r="G449" s="1031"/>
    </row>
    <row r="450" spans="1:7" ht="12">
      <c r="A450" s="399"/>
      <c r="B450" s="430" t="s">
        <v>257</v>
      </c>
      <c r="C450" s="405">
        <v>87273</v>
      </c>
      <c r="D450" s="405">
        <v>97499</v>
      </c>
      <c r="E450" s="405">
        <v>97857</v>
      </c>
      <c r="F450" s="406">
        <f t="shared" si="17"/>
        <v>1.0036718325316156</v>
      </c>
      <c r="G450" s="1031"/>
    </row>
    <row r="451" spans="1:6" ht="12">
      <c r="A451" s="399"/>
      <c r="B451" s="430" t="s">
        <v>258</v>
      </c>
      <c r="C451" s="405">
        <v>146528</v>
      </c>
      <c r="D451" s="405">
        <v>154670</v>
      </c>
      <c r="E451" s="405">
        <v>157935</v>
      </c>
      <c r="F451" s="406">
        <f t="shared" si="17"/>
        <v>1.0211094588478697</v>
      </c>
    </row>
    <row r="452" spans="1:6" ht="12">
      <c r="A452" s="399"/>
      <c r="B452" s="431" t="s">
        <v>260</v>
      </c>
      <c r="C452" s="405">
        <v>1300</v>
      </c>
      <c r="D452" s="405">
        <v>1300</v>
      </c>
      <c r="E452" s="405">
        <v>1300</v>
      </c>
      <c r="F452" s="406">
        <f t="shared" si="17"/>
        <v>1</v>
      </c>
    </row>
    <row r="453" spans="1:6" ht="12.75" thickBot="1">
      <c r="A453" s="399"/>
      <c r="B453" s="432" t="s">
        <v>259</v>
      </c>
      <c r="C453" s="405"/>
      <c r="D453" s="405"/>
      <c r="E453" s="405"/>
      <c r="F453" s="1094"/>
    </row>
    <row r="454" spans="1:6" ht="12.75" thickBot="1">
      <c r="A454" s="399"/>
      <c r="B454" s="433" t="s">
        <v>1118</v>
      </c>
      <c r="C454" s="414">
        <f>SUM(C449:C453)</f>
        <v>538323</v>
      </c>
      <c r="D454" s="414">
        <f>SUM(D449:D453)</f>
        <v>595137</v>
      </c>
      <c r="E454" s="414">
        <f>SUM(E449:E453)</f>
        <v>600205</v>
      </c>
      <c r="F454" s="1096">
        <f t="shared" si="17"/>
        <v>1.008515686304162</v>
      </c>
    </row>
    <row r="455" spans="1:6" ht="12">
      <c r="A455" s="399"/>
      <c r="B455" s="430" t="s">
        <v>163</v>
      </c>
      <c r="C455" s="405">
        <v>1955</v>
      </c>
      <c r="D455" s="405">
        <v>6855</v>
      </c>
      <c r="E455" s="405">
        <v>6855</v>
      </c>
      <c r="F455" s="406">
        <f t="shared" si="17"/>
        <v>1</v>
      </c>
    </row>
    <row r="456" spans="1:6" ht="12">
      <c r="A456" s="399"/>
      <c r="B456" s="430" t="s">
        <v>164</v>
      </c>
      <c r="C456" s="405"/>
      <c r="D456" s="405"/>
      <c r="E456" s="405"/>
      <c r="F456" s="406"/>
    </row>
    <row r="457" spans="1:6" ht="12.75" thickBot="1">
      <c r="A457" s="399"/>
      <c r="B457" s="432" t="s">
        <v>266</v>
      </c>
      <c r="C457" s="405"/>
      <c r="D457" s="405"/>
      <c r="E457" s="405"/>
      <c r="F457" s="1094"/>
    </row>
    <row r="458" spans="1:6" ht="12.75" thickBot="1">
      <c r="A458" s="399"/>
      <c r="B458" s="434" t="s">
        <v>1125</v>
      </c>
      <c r="C458" s="414">
        <f>SUM(C455:C457)</f>
        <v>1955</v>
      </c>
      <c r="D458" s="414">
        <f>SUM(D455:D457)</f>
        <v>6855</v>
      </c>
      <c r="E458" s="414">
        <f>SUM(E455:E457)</f>
        <v>6855</v>
      </c>
      <c r="F458" s="1096">
        <f t="shared" si="17"/>
        <v>1</v>
      </c>
    </row>
    <row r="459" spans="1:6" ht="14.25" thickBot="1">
      <c r="A459" s="396"/>
      <c r="B459" s="437" t="s">
        <v>1190</v>
      </c>
      <c r="C459" s="429">
        <f>SUM(C454+C458)</f>
        <v>540278</v>
      </c>
      <c r="D459" s="429">
        <f>SUM(D454+D458)</f>
        <v>601992</v>
      </c>
      <c r="E459" s="429">
        <f>SUM(E454+E458)</f>
        <v>607060</v>
      </c>
      <c r="F459" s="1096">
        <f t="shared" si="17"/>
        <v>1.0084187165277945</v>
      </c>
    </row>
    <row r="460" spans="1:6" ht="13.5">
      <c r="A460" s="275">
        <v>2898</v>
      </c>
      <c r="B460" s="439" t="s">
        <v>276</v>
      </c>
      <c r="C460" s="441"/>
      <c r="D460" s="441"/>
      <c r="E460" s="441"/>
      <c r="F460" s="406"/>
    </row>
    <row r="461" spans="1:6" ht="12">
      <c r="A461" s="399"/>
      <c r="B461" s="401" t="s">
        <v>85</v>
      </c>
      <c r="C461" s="399"/>
      <c r="D461" s="399"/>
      <c r="E461" s="399"/>
      <c r="F461" s="406"/>
    </row>
    <row r="462" spans="1:6" ht="12.75" thickBot="1">
      <c r="A462" s="399"/>
      <c r="B462" s="402" t="s">
        <v>86</v>
      </c>
      <c r="C462" s="412">
        <f>SUM(C431+C400)</f>
        <v>0</v>
      </c>
      <c r="D462" s="412">
        <f>SUM(D431+D400)</f>
        <v>12545</v>
      </c>
      <c r="E462" s="412">
        <f>SUM(E431+E400)</f>
        <v>19577</v>
      </c>
      <c r="F462" s="1094">
        <f t="shared" si="17"/>
        <v>1.5605420486249502</v>
      </c>
    </row>
    <row r="463" spans="1:6" ht="12.75" thickBot="1">
      <c r="A463" s="399"/>
      <c r="B463" s="403" t="s">
        <v>104</v>
      </c>
      <c r="C463" s="446">
        <f>SUM(C462)</f>
        <v>0</v>
      </c>
      <c r="D463" s="446">
        <f>SUM(D462)</f>
        <v>12545</v>
      </c>
      <c r="E463" s="446">
        <f>SUM(E462)</f>
        <v>19577</v>
      </c>
      <c r="F463" s="1096">
        <f aca="true" t="shared" si="18" ref="F463:F527">SUM(E463/D463)</f>
        <v>1.5605420486249502</v>
      </c>
    </row>
    <row r="464" spans="1:6" ht="12">
      <c r="A464" s="399"/>
      <c r="B464" s="401" t="s">
        <v>88</v>
      </c>
      <c r="C464" s="405">
        <f aca="true" t="shared" si="19" ref="C464:C471">SUM(C433+C402)</f>
        <v>1295</v>
      </c>
      <c r="D464" s="405">
        <f aca="true" t="shared" si="20" ref="D464:E471">SUM(D433+D402)</f>
        <v>1295</v>
      </c>
      <c r="E464" s="405">
        <f t="shared" si="20"/>
        <v>1420</v>
      </c>
      <c r="F464" s="406">
        <f t="shared" si="18"/>
        <v>1.0965250965250966</v>
      </c>
    </row>
    <row r="465" spans="1:6" ht="12.75">
      <c r="A465" s="399"/>
      <c r="B465" s="407" t="s">
        <v>89</v>
      </c>
      <c r="C465" s="408">
        <f t="shared" si="19"/>
        <v>1295</v>
      </c>
      <c r="D465" s="408">
        <f t="shared" si="20"/>
        <v>1295</v>
      </c>
      <c r="E465" s="408">
        <f t="shared" si="20"/>
        <v>1420</v>
      </c>
      <c r="F465" s="406">
        <f t="shared" si="18"/>
        <v>1.0965250965250966</v>
      </c>
    </row>
    <row r="466" spans="1:6" ht="12.75">
      <c r="A466" s="399"/>
      <c r="B466" s="407" t="s">
        <v>90</v>
      </c>
      <c r="C466" s="408">
        <f t="shared" si="19"/>
        <v>0</v>
      </c>
      <c r="D466" s="408">
        <f t="shared" si="20"/>
        <v>0</v>
      </c>
      <c r="E466" s="408">
        <f t="shared" si="20"/>
        <v>0</v>
      </c>
      <c r="F466" s="406"/>
    </row>
    <row r="467" spans="1:6" ht="12">
      <c r="A467" s="399"/>
      <c r="B467" s="409" t="s">
        <v>91</v>
      </c>
      <c r="C467" s="405">
        <f t="shared" si="19"/>
        <v>4070</v>
      </c>
      <c r="D467" s="405">
        <f t="shared" si="20"/>
        <v>4070</v>
      </c>
      <c r="E467" s="405">
        <f t="shared" si="20"/>
        <v>4866</v>
      </c>
      <c r="F467" s="406">
        <f t="shared" si="18"/>
        <v>1.1955773955773956</v>
      </c>
    </row>
    <row r="468" spans="1:6" ht="12">
      <c r="A468" s="399"/>
      <c r="B468" s="409" t="s">
        <v>92</v>
      </c>
      <c r="C468" s="405">
        <f t="shared" si="19"/>
        <v>63543</v>
      </c>
      <c r="D468" s="405">
        <f t="shared" si="20"/>
        <v>61718</v>
      </c>
      <c r="E468" s="405">
        <f t="shared" si="20"/>
        <v>61658</v>
      </c>
      <c r="F468" s="406">
        <f t="shared" si="18"/>
        <v>0.9990278362876308</v>
      </c>
    </row>
    <row r="469" spans="1:6" ht="12">
      <c r="A469" s="399"/>
      <c r="B469" s="409" t="s">
        <v>93</v>
      </c>
      <c r="C469" s="405">
        <f t="shared" si="19"/>
        <v>16127</v>
      </c>
      <c r="D469" s="405">
        <f t="shared" si="20"/>
        <v>15634</v>
      </c>
      <c r="E469" s="405">
        <f t="shared" si="20"/>
        <v>15704</v>
      </c>
      <c r="F469" s="406">
        <f t="shared" si="18"/>
        <v>1.0044774210055007</v>
      </c>
    </row>
    <row r="470" spans="1:6" ht="12">
      <c r="A470" s="399"/>
      <c r="B470" s="410" t="s">
        <v>94</v>
      </c>
      <c r="C470" s="405">
        <f t="shared" si="19"/>
        <v>0</v>
      </c>
      <c r="D470" s="405">
        <f t="shared" si="20"/>
        <v>0</v>
      </c>
      <c r="E470" s="405">
        <f t="shared" si="20"/>
        <v>2</v>
      </c>
      <c r="F470" s="406"/>
    </row>
    <row r="471" spans="1:6" ht="12.75" thickBot="1">
      <c r="A471" s="399"/>
      <c r="B471" s="411" t="s">
        <v>95</v>
      </c>
      <c r="C471" s="405">
        <f t="shared" si="19"/>
        <v>0</v>
      </c>
      <c r="D471" s="405">
        <f t="shared" si="20"/>
        <v>0</v>
      </c>
      <c r="E471" s="405">
        <f t="shared" si="20"/>
        <v>578</v>
      </c>
      <c r="F471" s="1094"/>
    </row>
    <row r="472" spans="1:6" ht="12.75" thickBot="1">
      <c r="A472" s="399"/>
      <c r="B472" s="413" t="s">
        <v>283</v>
      </c>
      <c r="C472" s="414">
        <f>SUM(C464+C467+C468+C469+C471)</f>
        <v>85035</v>
      </c>
      <c r="D472" s="414">
        <f>SUM(D464+D467+D468+D469+D471)</f>
        <v>82717</v>
      </c>
      <c r="E472" s="414">
        <f>SUM(E464+E467+E468+E469+E471)</f>
        <v>84226</v>
      </c>
      <c r="F472" s="1096">
        <f t="shared" si="18"/>
        <v>1.0182429246708657</v>
      </c>
    </row>
    <row r="473" spans="1:6" ht="13.5" thickBot="1">
      <c r="A473" s="399"/>
      <c r="B473" s="416" t="s">
        <v>1126</v>
      </c>
      <c r="C473" s="417">
        <f>SUM(C472+C463)</f>
        <v>85035</v>
      </c>
      <c r="D473" s="417">
        <f>SUM(D472+D463)</f>
        <v>95262</v>
      </c>
      <c r="E473" s="417">
        <f>SUM(E472+E463)</f>
        <v>103803</v>
      </c>
      <c r="F473" s="1096">
        <f t="shared" si="18"/>
        <v>1.0896579958430435</v>
      </c>
    </row>
    <row r="474" spans="1:6" ht="12.75" thickBot="1">
      <c r="A474" s="399"/>
      <c r="B474" s="418" t="s">
        <v>1127</v>
      </c>
      <c r="C474" s="419"/>
      <c r="D474" s="419"/>
      <c r="E474" s="419"/>
      <c r="F474" s="1095"/>
    </row>
    <row r="475" spans="1:6" ht="12">
      <c r="A475" s="399"/>
      <c r="B475" s="420" t="s">
        <v>96</v>
      </c>
      <c r="C475" s="421">
        <f aca="true" t="shared" si="21" ref="C475:E477">SUM(C444+C413)</f>
        <v>0</v>
      </c>
      <c r="D475" s="421">
        <f t="shared" si="21"/>
        <v>16357</v>
      </c>
      <c r="E475" s="421">
        <f t="shared" si="21"/>
        <v>16357</v>
      </c>
      <c r="F475" s="406">
        <f t="shared" si="18"/>
        <v>1</v>
      </c>
    </row>
    <row r="476" spans="1:6" ht="12">
      <c r="A476" s="399"/>
      <c r="B476" s="422" t="s">
        <v>101</v>
      </c>
      <c r="C476" s="405">
        <f t="shared" si="21"/>
        <v>883742</v>
      </c>
      <c r="D476" s="405">
        <f t="shared" si="21"/>
        <v>933518</v>
      </c>
      <c r="E476" s="405">
        <f t="shared" si="21"/>
        <v>936169</v>
      </c>
      <c r="F476" s="406">
        <f t="shared" si="18"/>
        <v>1.0028397952690788</v>
      </c>
    </row>
    <row r="477" spans="1:6" ht="12.75" thickBot="1">
      <c r="A477" s="399"/>
      <c r="B477" s="423" t="s">
        <v>102</v>
      </c>
      <c r="C477" s="412">
        <f t="shared" si="21"/>
        <v>2370</v>
      </c>
      <c r="D477" s="412">
        <f t="shared" si="21"/>
        <v>4688</v>
      </c>
      <c r="E477" s="412">
        <f t="shared" si="21"/>
        <v>4688</v>
      </c>
      <c r="F477" s="1094">
        <f t="shared" si="18"/>
        <v>1</v>
      </c>
    </row>
    <row r="478" spans="1:6" ht="13.5" thickBot="1">
      <c r="A478" s="399"/>
      <c r="B478" s="424" t="s">
        <v>1119</v>
      </c>
      <c r="C478" s="425">
        <f>SUM(C475:C477)</f>
        <v>886112</v>
      </c>
      <c r="D478" s="425">
        <f>SUM(D475:D477)</f>
        <v>954563</v>
      </c>
      <c r="E478" s="425">
        <f>SUM(E475:E477)</f>
        <v>957214</v>
      </c>
      <c r="F478" s="1096">
        <f t="shared" si="18"/>
        <v>1.0027771870478952</v>
      </c>
    </row>
    <row r="479" spans="1:6" ht="14.25" thickBot="1">
      <c r="A479" s="399"/>
      <c r="B479" s="428" t="s">
        <v>1136</v>
      </c>
      <c r="C479" s="429">
        <f>SUM(C473+C474+C478)</f>
        <v>971147</v>
      </c>
      <c r="D479" s="429">
        <f>SUM(D473+D474+D478)</f>
        <v>1049825</v>
      </c>
      <c r="E479" s="429">
        <f>SUM(E473+E474+E478)</f>
        <v>1061017</v>
      </c>
      <c r="F479" s="1096">
        <f t="shared" si="18"/>
        <v>1.010660824423118</v>
      </c>
    </row>
    <row r="480" spans="1:6" ht="12">
      <c r="A480" s="399"/>
      <c r="B480" s="430" t="s">
        <v>256</v>
      </c>
      <c r="C480" s="405">
        <f aca="true" t="shared" si="22" ref="C480:E484">SUM(C449+C418)</f>
        <v>556695</v>
      </c>
      <c r="D480" s="405">
        <f t="shared" si="22"/>
        <v>607711</v>
      </c>
      <c r="E480" s="405">
        <f t="shared" si="22"/>
        <v>609917</v>
      </c>
      <c r="F480" s="406">
        <f t="shared" si="18"/>
        <v>1.0036300149248574</v>
      </c>
    </row>
    <row r="481" spans="1:6" ht="12">
      <c r="A481" s="399"/>
      <c r="B481" s="430" t="s">
        <v>257</v>
      </c>
      <c r="C481" s="405">
        <f t="shared" si="22"/>
        <v>161370</v>
      </c>
      <c r="D481" s="405">
        <f t="shared" si="22"/>
        <v>174990</v>
      </c>
      <c r="E481" s="405">
        <f t="shared" si="22"/>
        <v>176466</v>
      </c>
      <c r="F481" s="406">
        <f t="shared" si="18"/>
        <v>1.0084347677010115</v>
      </c>
    </row>
    <row r="482" spans="1:6" ht="12">
      <c r="A482" s="399"/>
      <c r="B482" s="430" t="s">
        <v>258</v>
      </c>
      <c r="C482" s="405">
        <f t="shared" si="22"/>
        <v>247541</v>
      </c>
      <c r="D482" s="405">
        <f t="shared" si="22"/>
        <v>255683</v>
      </c>
      <c r="E482" s="405">
        <f t="shared" si="22"/>
        <v>258512</v>
      </c>
      <c r="F482" s="406">
        <f t="shared" si="18"/>
        <v>1.0110644821908379</v>
      </c>
    </row>
    <row r="483" spans="1:6" ht="12">
      <c r="A483" s="399"/>
      <c r="B483" s="431" t="s">
        <v>260</v>
      </c>
      <c r="C483" s="405">
        <f t="shared" si="22"/>
        <v>1300</v>
      </c>
      <c r="D483" s="405">
        <f t="shared" si="22"/>
        <v>1300</v>
      </c>
      <c r="E483" s="405">
        <f t="shared" si="22"/>
        <v>1300</v>
      </c>
      <c r="F483" s="406">
        <f t="shared" si="18"/>
        <v>1</v>
      </c>
    </row>
    <row r="484" spans="1:6" ht="12.75" thickBot="1">
      <c r="A484" s="399"/>
      <c r="B484" s="432" t="s">
        <v>259</v>
      </c>
      <c r="C484" s="405">
        <f t="shared" si="22"/>
        <v>0</v>
      </c>
      <c r="D484" s="405">
        <f t="shared" si="22"/>
        <v>0</v>
      </c>
      <c r="E484" s="405">
        <f t="shared" si="22"/>
        <v>0</v>
      </c>
      <c r="F484" s="1094"/>
    </row>
    <row r="485" spans="1:6" ht="12.75" thickBot="1">
      <c r="A485" s="399"/>
      <c r="B485" s="433" t="s">
        <v>1118</v>
      </c>
      <c r="C485" s="414">
        <f>SUM(C480:C484)</f>
        <v>966906</v>
      </c>
      <c r="D485" s="414">
        <f>SUM(D480:D484)</f>
        <v>1039684</v>
      </c>
      <c r="E485" s="414">
        <f>SUM(E480:E484)</f>
        <v>1046195</v>
      </c>
      <c r="F485" s="1096">
        <f t="shared" si="18"/>
        <v>1.0062624797534636</v>
      </c>
    </row>
    <row r="486" spans="1:6" ht="12">
      <c r="A486" s="399"/>
      <c r="B486" s="430" t="s">
        <v>163</v>
      </c>
      <c r="C486" s="405">
        <f>SUM(C455+C424)</f>
        <v>4241</v>
      </c>
      <c r="D486" s="405">
        <f>SUM(D455+D424)</f>
        <v>10141</v>
      </c>
      <c r="E486" s="405">
        <f>SUM(E455+E424)</f>
        <v>14824</v>
      </c>
      <c r="F486" s="406">
        <f t="shared" si="18"/>
        <v>1.4617887782269994</v>
      </c>
    </row>
    <row r="487" spans="1:6" ht="12">
      <c r="A487" s="399"/>
      <c r="B487" s="430" t="s">
        <v>164</v>
      </c>
      <c r="C487" s="405">
        <f>SUM(C456)</f>
        <v>0</v>
      </c>
      <c r="D487" s="405">
        <f>SUM(D456)</f>
        <v>0</v>
      </c>
      <c r="E487" s="405">
        <f>SUM(E456)</f>
        <v>0</v>
      </c>
      <c r="F487" s="406"/>
    </row>
    <row r="488" spans="1:6" ht="12.75" thickBot="1">
      <c r="A488" s="399"/>
      <c r="B488" s="432" t="s">
        <v>266</v>
      </c>
      <c r="C488" s="412"/>
      <c r="D488" s="412"/>
      <c r="E488" s="412"/>
      <c r="F488" s="1094"/>
    </row>
    <row r="489" spans="1:6" ht="12.75" thickBot="1">
      <c r="A489" s="399"/>
      <c r="B489" s="434" t="s">
        <v>1125</v>
      </c>
      <c r="C489" s="414">
        <f>SUM(C486:C488)</f>
        <v>4241</v>
      </c>
      <c r="D489" s="414">
        <f>SUM(D486:D488)</f>
        <v>10141</v>
      </c>
      <c r="E489" s="414">
        <f>SUM(E486:E488)</f>
        <v>14824</v>
      </c>
      <c r="F489" s="1096">
        <f t="shared" si="18"/>
        <v>1.4617887782269994</v>
      </c>
    </row>
    <row r="490" spans="1:6" ht="14.25" thickBot="1">
      <c r="A490" s="396"/>
      <c r="B490" s="437" t="s">
        <v>1190</v>
      </c>
      <c r="C490" s="429">
        <f>SUM(C485+C489)</f>
        <v>971147</v>
      </c>
      <c r="D490" s="429">
        <f>SUM(D485+D489)</f>
        <v>1049825</v>
      </c>
      <c r="E490" s="429">
        <f>SUM(E485+E489)</f>
        <v>1061019</v>
      </c>
      <c r="F490" s="1096">
        <f t="shared" si="18"/>
        <v>1.010662729502536</v>
      </c>
    </row>
    <row r="491" spans="1:6" ht="13.5">
      <c r="A491" s="275">
        <v>2985</v>
      </c>
      <c r="B491" s="278" t="s">
        <v>277</v>
      </c>
      <c r="C491" s="405"/>
      <c r="D491" s="405"/>
      <c r="E491" s="405"/>
      <c r="F491" s="406"/>
    </row>
    <row r="492" spans="1:6" ht="12" customHeight="1">
      <c r="A492" s="399"/>
      <c r="B492" s="401" t="s">
        <v>85</v>
      </c>
      <c r="C492" s="399"/>
      <c r="D492" s="399"/>
      <c r="E492" s="399"/>
      <c r="F492" s="406"/>
    </row>
    <row r="493" spans="1:6" ht="12.75" thickBot="1">
      <c r="A493" s="399"/>
      <c r="B493" s="402" t="s">
        <v>86</v>
      </c>
      <c r="C493" s="447"/>
      <c r="D493" s="447">
        <v>1491</v>
      </c>
      <c r="E493" s="447">
        <v>1711</v>
      </c>
      <c r="F493" s="1094">
        <f t="shared" si="18"/>
        <v>1.147551978537894</v>
      </c>
    </row>
    <row r="494" spans="1:6" ht="12.75" thickBot="1">
      <c r="A494" s="399"/>
      <c r="B494" s="403" t="s">
        <v>104</v>
      </c>
      <c r="C494" s="448">
        <f>SUM(C492:C493)</f>
        <v>0</v>
      </c>
      <c r="D494" s="448">
        <f>SUM(D492:D493)</f>
        <v>1491</v>
      </c>
      <c r="E494" s="448">
        <f>SUM(E492:E493)</f>
        <v>1711</v>
      </c>
      <c r="F494" s="1095">
        <f t="shared" si="18"/>
        <v>1.147551978537894</v>
      </c>
    </row>
    <row r="495" spans="1:6" ht="12">
      <c r="A495" s="399"/>
      <c r="B495" s="401" t="s">
        <v>1217</v>
      </c>
      <c r="C495" s="1108"/>
      <c r="D495" s="1108"/>
      <c r="E495" s="1109">
        <v>51</v>
      </c>
      <c r="F495" s="406"/>
    </row>
    <row r="496" spans="1:6" ht="12">
      <c r="A496" s="399"/>
      <c r="B496" s="401" t="s">
        <v>88</v>
      </c>
      <c r="C496" s="405">
        <f>SUM(C497:C498)</f>
        <v>67559</v>
      </c>
      <c r="D496" s="405">
        <f>SUM(D497:D498)</f>
        <v>40968</v>
      </c>
      <c r="E496" s="405">
        <f>SUM(E497:E498)</f>
        <v>51768</v>
      </c>
      <c r="F496" s="406">
        <f t="shared" si="18"/>
        <v>1.2636203866432338</v>
      </c>
    </row>
    <row r="497" spans="1:6" ht="12.75">
      <c r="A497" s="399"/>
      <c r="B497" s="407" t="s">
        <v>89</v>
      </c>
      <c r="C497" s="408">
        <v>44409</v>
      </c>
      <c r="D497" s="408">
        <v>33909</v>
      </c>
      <c r="E497" s="408">
        <v>43199</v>
      </c>
      <c r="F497" s="406">
        <f t="shared" si="18"/>
        <v>1.2739685629183992</v>
      </c>
    </row>
    <row r="498" spans="1:6" ht="12.75">
      <c r="A498" s="399"/>
      <c r="B498" s="407" t="s">
        <v>90</v>
      </c>
      <c r="C498" s="408">
        <v>23150</v>
      </c>
      <c r="D498" s="408">
        <v>7059</v>
      </c>
      <c r="E498" s="408">
        <v>8569</v>
      </c>
      <c r="F498" s="406">
        <f t="shared" si="18"/>
        <v>1.2139113188836945</v>
      </c>
    </row>
    <row r="499" spans="1:6" ht="12">
      <c r="A499" s="399"/>
      <c r="B499" s="409" t="s">
        <v>91</v>
      </c>
      <c r="C499" s="405">
        <v>2400</v>
      </c>
      <c r="D499" s="405"/>
      <c r="E499" s="405"/>
      <c r="F499" s="406"/>
    </row>
    <row r="500" spans="1:6" ht="12">
      <c r="A500" s="399"/>
      <c r="B500" s="409" t="s">
        <v>92</v>
      </c>
      <c r="C500" s="405"/>
      <c r="D500" s="405"/>
      <c r="E500" s="405"/>
      <c r="F500" s="406"/>
    </row>
    <row r="501" spans="1:6" ht="12">
      <c r="A501" s="399"/>
      <c r="B501" s="409" t="s">
        <v>93</v>
      </c>
      <c r="C501" s="405">
        <v>20041</v>
      </c>
      <c r="D501" s="405">
        <v>17482</v>
      </c>
      <c r="E501" s="405">
        <v>10361</v>
      </c>
      <c r="F501" s="406">
        <f t="shared" si="18"/>
        <v>0.5926667429355909</v>
      </c>
    </row>
    <row r="502" spans="1:6" ht="12">
      <c r="A502" s="399"/>
      <c r="B502" s="409" t="s">
        <v>288</v>
      </c>
      <c r="C502" s="405"/>
      <c r="D502" s="405"/>
      <c r="E502" s="405">
        <v>6103</v>
      </c>
      <c r="F502" s="406"/>
    </row>
    <row r="503" spans="1:6" ht="12">
      <c r="A503" s="399"/>
      <c r="B503" s="410" t="s">
        <v>94</v>
      </c>
      <c r="C503" s="405"/>
      <c r="D503" s="405"/>
      <c r="E503" s="405"/>
      <c r="F503" s="406"/>
    </row>
    <row r="504" spans="1:6" ht="12.75" thickBot="1">
      <c r="A504" s="399"/>
      <c r="B504" s="411" t="s">
        <v>95</v>
      </c>
      <c r="C504" s="405"/>
      <c r="D504" s="405"/>
      <c r="E504" s="405">
        <v>22</v>
      </c>
      <c r="F504" s="1094"/>
    </row>
    <row r="505" spans="1:6" ht="12.75" thickBot="1">
      <c r="A505" s="399"/>
      <c r="B505" s="413" t="s">
        <v>283</v>
      </c>
      <c r="C505" s="414">
        <f>SUM(C496+C499+C500+C501+C504)</f>
        <v>90000</v>
      </c>
      <c r="D505" s="414">
        <f>SUM(D496+D499+D500+D501+D504)</f>
        <v>58450</v>
      </c>
      <c r="E505" s="414">
        <f>SUM(E496+E499+E500+E501+E504+E495+E502)</f>
        <v>68305</v>
      </c>
      <c r="F505" s="1096">
        <f t="shared" si="18"/>
        <v>1.168605645851155</v>
      </c>
    </row>
    <row r="506" spans="1:6" ht="12.75" thickBot="1">
      <c r="A506" s="399"/>
      <c r="B506" s="1110" t="s">
        <v>1218</v>
      </c>
      <c r="C506" s="414"/>
      <c r="D506" s="414"/>
      <c r="E506" s="414">
        <v>3064</v>
      </c>
      <c r="F506" s="1096"/>
    </row>
    <row r="507" spans="1:6" ht="13.5" thickBot="1">
      <c r="A507" s="399"/>
      <c r="B507" s="416" t="s">
        <v>1126</v>
      </c>
      <c r="C507" s="417">
        <f>SUM(C505+C494)</f>
        <v>90000</v>
      </c>
      <c r="D507" s="417">
        <f>SUM(D505+D494)</f>
        <v>59941</v>
      </c>
      <c r="E507" s="417">
        <f>SUM(E505+E494+E506)</f>
        <v>73080</v>
      </c>
      <c r="F507" s="1096">
        <f t="shared" si="18"/>
        <v>1.2191988788975827</v>
      </c>
    </row>
    <row r="508" spans="1:6" ht="12.75" thickBot="1">
      <c r="A508" s="399"/>
      <c r="B508" s="418" t="s">
        <v>1127</v>
      </c>
      <c r="C508" s="419"/>
      <c r="D508" s="419"/>
      <c r="E508" s="419"/>
      <c r="F508" s="1095"/>
    </row>
    <row r="509" spans="1:6" ht="12">
      <c r="A509" s="399"/>
      <c r="B509" s="420" t="s">
        <v>96</v>
      </c>
      <c r="C509" s="421"/>
      <c r="D509" s="421">
        <v>2257</v>
      </c>
      <c r="E509" s="421">
        <v>2257</v>
      </c>
      <c r="F509" s="406">
        <f t="shared" si="18"/>
        <v>1</v>
      </c>
    </row>
    <row r="510" spans="1:7" ht="12">
      <c r="A510" s="399"/>
      <c r="B510" s="422" t="s">
        <v>101</v>
      </c>
      <c r="C510" s="405">
        <v>335056</v>
      </c>
      <c r="D510" s="405">
        <v>289075</v>
      </c>
      <c r="E510" s="405">
        <v>289220</v>
      </c>
      <c r="F510" s="406">
        <f t="shared" si="18"/>
        <v>1.0005015999308138</v>
      </c>
      <c r="G510" s="1031"/>
    </row>
    <row r="511" spans="1:6" ht="12.75" thickBot="1">
      <c r="A511" s="399"/>
      <c r="B511" s="423" t="s">
        <v>102</v>
      </c>
      <c r="C511" s="412"/>
      <c r="D511" s="412"/>
      <c r="E511" s="412"/>
      <c r="F511" s="1094"/>
    </row>
    <row r="512" spans="1:6" ht="13.5" thickBot="1">
      <c r="A512" s="399"/>
      <c r="B512" s="424" t="s">
        <v>1119</v>
      </c>
      <c r="C512" s="425">
        <f>SUM(C509:C511)</f>
        <v>335056</v>
      </c>
      <c r="D512" s="425">
        <f>SUM(D509:D511)</f>
        <v>291332</v>
      </c>
      <c r="E512" s="425">
        <f>SUM(E509:E511)</f>
        <v>291477</v>
      </c>
      <c r="F512" s="1098">
        <f t="shared" si="18"/>
        <v>1.0004977139483475</v>
      </c>
    </row>
    <row r="513" spans="1:6" ht="14.25" thickBot="1">
      <c r="A513" s="399"/>
      <c r="B513" s="428" t="s">
        <v>1136</v>
      </c>
      <c r="C513" s="429">
        <f>SUM(C507+C508+C512)</f>
        <v>425056</v>
      </c>
      <c r="D513" s="429">
        <f>SUM(D507+D508+D512)</f>
        <v>351273</v>
      </c>
      <c r="E513" s="429">
        <f>SUM(E507+E508+E512)</f>
        <v>364557</v>
      </c>
      <c r="F513" s="1096">
        <f t="shared" si="18"/>
        <v>1.0378167408255117</v>
      </c>
    </row>
    <row r="514" spans="1:7" ht="12">
      <c r="A514" s="399"/>
      <c r="B514" s="430" t="s">
        <v>256</v>
      </c>
      <c r="C514" s="956">
        <v>135965</v>
      </c>
      <c r="D514" s="956">
        <v>99869</v>
      </c>
      <c r="E514" s="956">
        <v>99983</v>
      </c>
      <c r="F514" s="406">
        <f t="shared" si="18"/>
        <v>1.0011414953589202</v>
      </c>
      <c r="G514" s="1031"/>
    </row>
    <row r="515" spans="1:7" ht="12">
      <c r="A515" s="399"/>
      <c r="B515" s="430" t="s">
        <v>257</v>
      </c>
      <c r="C515" s="405">
        <v>39827</v>
      </c>
      <c r="D515" s="405">
        <v>30391</v>
      </c>
      <c r="E515" s="405">
        <v>30422</v>
      </c>
      <c r="F515" s="406">
        <f t="shared" si="18"/>
        <v>1.0010200388272843</v>
      </c>
      <c r="G515" s="1031"/>
    </row>
    <row r="516" spans="1:7" ht="12">
      <c r="A516" s="399"/>
      <c r="B516" s="430" t="s">
        <v>258</v>
      </c>
      <c r="C516" s="405">
        <v>244314</v>
      </c>
      <c r="D516" s="405">
        <v>212155</v>
      </c>
      <c r="E516" s="405">
        <v>225294</v>
      </c>
      <c r="F516" s="406">
        <f t="shared" si="18"/>
        <v>1.0619311352548844</v>
      </c>
      <c r="G516" s="1031"/>
    </row>
    <row r="517" spans="1:6" ht="12">
      <c r="A517" s="399"/>
      <c r="B517" s="430" t="s">
        <v>260</v>
      </c>
      <c r="C517" s="405"/>
      <c r="D517" s="405"/>
      <c r="E517" s="405"/>
      <c r="F517" s="406"/>
    </row>
    <row r="518" spans="1:6" ht="12.75" thickBot="1">
      <c r="A518" s="399"/>
      <c r="B518" s="939" t="s">
        <v>259</v>
      </c>
      <c r="C518" s="412"/>
      <c r="D518" s="412"/>
      <c r="E518" s="412"/>
      <c r="F518" s="1094"/>
    </row>
    <row r="519" spans="1:6" ht="12">
      <c r="A519" s="938"/>
      <c r="B519" s="934" t="s">
        <v>1118</v>
      </c>
      <c r="C519" s="957">
        <f>SUM(C514:C518)</f>
        <v>420106</v>
      </c>
      <c r="D519" s="957">
        <f>SUM(D514:D518)</f>
        <v>342415</v>
      </c>
      <c r="E519" s="957">
        <f>SUM(E514:E518)</f>
        <v>355699</v>
      </c>
      <c r="F519" s="1099">
        <f t="shared" si="18"/>
        <v>1.0387950294233605</v>
      </c>
    </row>
    <row r="520" spans="1:6" ht="12.75">
      <c r="A520" s="399"/>
      <c r="B520" s="935" t="s">
        <v>932</v>
      </c>
      <c r="C520" s="408">
        <v>55512</v>
      </c>
      <c r="D520" s="408">
        <v>52512</v>
      </c>
      <c r="E520" s="408">
        <v>59900</v>
      </c>
      <c r="F520" s="406">
        <f t="shared" si="18"/>
        <v>1.1406916514320535</v>
      </c>
    </row>
    <row r="521" spans="1:6" ht="12.75">
      <c r="A521" s="399"/>
      <c r="B521" s="935" t="s">
        <v>930</v>
      </c>
      <c r="C521" s="408">
        <v>32538</v>
      </c>
      <c r="D521" s="408">
        <v>42538</v>
      </c>
      <c r="E521" s="408">
        <v>36848</v>
      </c>
      <c r="F521" s="406">
        <f t="shared" si="18"/>
        <v>0.8662372466970708</v>
      </c>
    </row>
    <row r="522" spans="1:6" ht="13.5" thickBot="1">
      <c r="A522" s="399"/>
      <c r="B522" s="936" t="s">
        <v>931</v>
      </c>
      <c r="C522" s="937">
        <v>93792</v>
      </c>
      <c r="D522" s="937">
        <v>107194</v>
      </c>
      <c r="E522" s="937">
        <v>100577</v>
      </c>
      <c r="F522" s="1094">
        <f t="shared" si="18"/>
        <v>0.9382707987387354</v>
      </c>
    </row>
    <row r="523" spans="1:6" ht="12">
      <c r="A523" s="399"/>
      <c r="B523" s="430" t="s">
        <v>163</v>
      </c>
      <c r="C523" s="405">
        <v>4950</v>
      </c>
      <c r="D523" s="405">
        <v>7256</v>
      </c>
      <c r="E523" s="405">
        <v>7256</v>
      </c>
      <c r="F523" s="406">
        <f t="shared" si="18"/>
        <v>1</v>
      </c>
    </row>
    <row r="524" spans="1:6" ht="12">
      <c r="A524" s="399"/>
      <c r="B524" s="430" t="s">
        <v>164</v>
      </c>
      <c r="C524" s="405"/>
      <c r="D524" s="405">
        <v>1602</v>
      </c>
      <c r="E524" s="405">
        <v>1602</v>
      </c>
      <c r="F524" s="406">
        <f t="shared" si="18"/>
        <v>1</v>
      </c>
    </row>
    <row r="525" spans="1:6" ht="12.75" thickBot="1">
      <c r="A525" s="399"/>
      <c r="B525" s="432" t="s">
        <v>266</v>
      </c>
      <c r="C525" s="412"/>
      <c r="D525" s="412"/>
      <c r="E525" s="412"/>
      <c r="F525" s="1094"/>
    </row>
    <row r="526" spans="1:6" ht="12.75" thickBot="1">
      <c r="A526" s="399"/>
      <c r="B526" s="434" t="s">
        <v>1125</v>
      </c>
      <c r="C526" s="414">
        <f>SUM(C523:C525)</f>
        <v>4950</v>
      </c>
      <c r="D526" s="414">
        <f>SUM(D523:D525)</f>
        <v>8858</v>
      </c>
      <c r="E526" s="414">
        <f>SUM(E523:E525)</f>
        <v>8858</v>
      </c>
      <c r="F526" s="1096">
        <f t="shared" si="18"/>
        <v>1</v>
      </c>
    </row>
    <row r="527" spans="1:6" ht="14.25" thickBot="1">
      <c r="A527" s="396"/>
      <c r="B527" s="437" t="s">
        <v>1190</v>
      </c>
      <c r="C527" s="429">
        <f>SUM(C519+C526)</f>
        <v>425056</v>
      </c>
      <c r="D527" s="429">
        <f>SUM(D519+D526)</f>
        <v>351273</v>
      </c>
      <c r="E527" s="429">
        <f>SUM(E519+E526)</f>
        <v>364557</v>
      </c>
      <c r="F527" s="1096">
        <f t="shared" si="18"/>
        <v>1.0378167408255117</v>
      </c>
    </row>
    <row r="528" spans="1:6" ht="13.5">
      <c r="A528" s="275">
        <v>2991</v>
      </c>
      <c r="B528" s="278" t="s">
        <v>105</v>
      </c>
      <c r="C528" s="441"/>
      <c r="D528" s="441"/>
      <c r="E528" s="441"/>
      <c r="F528" s="406"/>
    </row>
    <row r="529" spans="1:6" ht="12">
      <c r="A529" s="399"/>
      <c r="B529" s="401" t="s">
        <v>85</v>
      </c>
      <c r="C529" s="399"/>
      <c r="D529" s="399"/>
      <c r="E529" s="399"/>
      <c r="F529" s="406"/>
    </row>
    <row r="530" spans="1:6" ht="12.75" thickBot="1">
      <c r="A530" s="399"/>
      <c r="B530" s="402" t="s">
        <v>86</v>
      </c>
      <c r="C530" s="412">
        <f>SUM(C462+C493+C368)</f>
        <v>0</v>
      </c>
      <c r="D530" s="412">
        <f>SUM(D462+D493+D368)</f>
        <v>28743</v>
      </c>
      <c r="E530" s="412">
        <f>SUM(E462+E493+E368)</f>
        <v>41719</v>
      </c>
      <c r="F530" s="1094">
        <f aca="true" t="shared" si="23" ref="F530:F561">SUM(E530/D530)</f>
        <v>1.451449048463974</v>
      </c>
    </row>
    <row r="531" spans="1:6" ht="12.75" thickBot="1">
      <c r="A531" s="399"/>
      <c r="B531" s="403" t="s">
        <v>104</v>
      </c>
      <c r="C531" s="446">
        <f>SUM(C530)</f>
        <v>0</v>
      </c>
      <c r="D531" s="446">
        <f>SUM(D530)</f>
        <v>28743</v>
      </c>
      <c r="E531" s="446">
        <f>SUM(E530)</f>
        <v>41719</v>
      </c>
      <c r="F531" s="1096">
        <f t="shared" si="23"/>
        <v>1.451449048463974</v>
      </c>
    </row>
    <row r="532" spans="1:6" ht="12">
      <c r="A532" s="399"/>
      <c r="B532" s="401" t="s">
        <v>1217</v>
      </c>
      <c r="C532" s="1118"/>
      <c r="D532" s="1118"/>
      <c r="E532" s="405">
        <f>SUM(E495)</f>
        <v>51</v>
      </c>
      <c r="F532" s="1099"/>
    </row>
    <row r="533" spans="1:6" ht="12">
      <c r="A533" s="399"/>
      <c r="B533" s="401" t="s">
        <v>88</v>
      </c>
      <c r="C533" s="405">
        <f aca="true" t="shared" si="24" ref="C533:E538">SUM(C496+C464+C370)</f>
        <v>107214</v>
      </c>
      <c r="D533" s="405">
        <f t="shared" si="24"/>
        <v>107214</v>
      </c>
      <c r="E533" s="405">
        <f t="shared" si="24"/>
        <v>122934</v>
      </c>
      <c r="F533" s="406">
        <f t="shared" si="23"/>
        <v>1.1466226425653365</v>
      </c>
    </row>
    <row r="534" spans="1:6" ht="12.75">
      <c r="A534" s="399"/>
      <c r="B534" s="407" t="s">
        <v>89</v>
      </c>
      <c r="C534" s="408">
        <f t="shared" si="24"/>
        <v>45704</v>
      </c>
      <c r="D534" s="408">
        <f t="shared" si="24"/>
        <v>45704</v>
      </c>
      <c r="E534" s="408">
        <f t="shared" si="24"/>
        <v>54753</v>
      </c>
      <c r="F534" s="406">
        <f t="shared" si="23"/>
        <v>1.1979914230701907</v>
      </c>
    </row>
    <row r="535" spans="1:6" ht="12.75">
      <c r="A535" s="399"/>
      <c r="B535" s="407" t="s">
        <v>90</v>
      </c>
      <c r="C535" s="408">
        <f t="shared" si="24"/>
        <v>61510</v>
      </c>
      <c r="D535" s="408">
        <f t="shared" si="24"/>
        <v>61510</v>
      </c>
      <c r="E535" s="408">
        <f t="shared" si="24"/>
        <v>68181</v>
      </c>
      <c r="F535" s="406">
        <f t="shared" si="23"/>
        <v>1.1084539099333441</v>
      </c>
    </row>
    <row r="536" spans="1:6" ht="12">
      <c r="A536" s="399"/>
      <c r="B536" s="409" t="s">
        <v>91</v>
      </c>
      <c r="C536" s="405">
        <f t="shared" si="24"/>
        <v>31785</v>
      </c>
      <c r="D536" s="405">
        <f t="shared" si="24"/>
        <v>31785</v>
      </c>
      <c r="E536" s="405">
        <f t="shared" si="24"/>
        <v>32064</v>
      </c>
      <c r="F536" s="406">
        <f t="shared" si="23"/>
        <v>1.0087777253421426</v>
      </c>
    </row>
    <row r="537" spans="1:6" ht="12">
      <c r="A537" s="399"/>
      <c r="B537" s="409" t="s">
        <v>92</v>
      </c>
      <c r="C537" s="405">
        <f t="shared" si="24"/>
        <v>222559</v>
      </c>
      <c r="D537" s="405">
        <f t="shared" si="24"/>
        <v>215253</v>
      </c>
      <c r="E537" s="405">
        <f t="shared" si="24"/>
        <v>212032</v>
      </c>
      <c r="F537" s="406">
        <f t="shared" si="23"/>
        <v>0.9850362132002806</v>
      </c>
    </row>
    <row r="538" spans="1:6" ht="12">
      <c r="A538" s="399"/>
      <c r="B538" s="409" t="s">
        <v>93</v>
      </c>
      <c r="C538" s="405">
        <f t="shared" si="24"/>
        <v>91280</v>
      </c>
      <c r="D538" s="405">
        <f t="shared" si="24"/>
        <v>88912</v>
      </c>
      <c r="E538" s="405">
        <f t="shared" si="24"/>
        <v>91329</v>
      </c>
      <c r="F538" s="406">
        <f t="shared" si="23"/>
        <v>1.0271841821126506</v>
      </c>
    </row>
    <row r="539" spans="1:6" ht="12">
      <c r="A539" s="399"/>
      <c r="B539" s="409" t="s">
        <v>288</v>
      </c>
      <c r="C539" s="405">
        <f>C376</f>
        <v>0</v>
      </c>
      <c r="D539" s="405">
        <f>D376</f>
        <v>0</v>
      </c>
      <c r="E539" s="405">
        <f>E376+E502</f>
        <v>7044</v>
      </c>
      <c r="F539" s="406"/>
    </row>
    <row r="540" spans="1:6" ht="12">
      <c r="A540" s="399"/>
      <c r="B540" s="410" t="s">
        <v>94</v>
      </c>
      <c r="C540" s="405">
        <f aca="true" t="shared" si="25" ref="C540:E541">SUM(C503+C470+C377)</f>
        <v>0</v>
      </c>
      <c r="D540" s="405">
        <f t="shared" si="25"/>
        <v>0</v>
      </c>
      <c r="E540" s="405">
        <f t="shared" si="25"/>
        <v>57</v>
      </c>
      <c r="F540" s="406"/>
    </row>
    <row r="541" spans="1:6" ht="12.75" thickBot="1">
      <c r="A541" s="399"/>
      <c r="B541" s="411" t="s">
        <v>95</v>
      </c>
      <c r="C541" s="405">
        <f t="shared" si="25"/>
        <v>7200</v>
      </c>
      <c r="D541" s="405">
        <f t="shared" si="25"/>
        <v>7200</v>
      </c>
      <c r="E541" s="405">
        <f t="shared" si="25"/>
        <v>10957</v>
      </c>
      <c r="F541" s="1094">
        <f t="shared" si="23"/>
        <v>1.5218055555555556</v>
      </c>
    </row>
    <row r="542" spans="1:6" ht="12.75" thickBot="1">
      <c r="A542" s="399"/>
      <c r="B542" s="413" t="s">
        <v>283</v>
      </c>
      <c r="C542" s="414">
        <f>SUM(C533+C536+C537+C538+C541+C539)</f>
        <v>460038</v>
      </c>
      <c r="D542" s="414">
        <f>SUM(D533+D536+D537+D538+D541+D539)</f>
        <v>450364</v>
      </c>
      <c r="E542" s="414">
        <f>SUM(E533+E536+E537+E538+E541+E539+E532+E540)</f>
        <v>476468</v>
      </c>
      <c r="F542" s="1096">
        <f t="shared" si="23"/>
        <v>1.0579620040678206</v>
      </c>
    </row>
    <row r="543" spans="1:6" ht="12.75" thickBot="1">
      <c r="A543" s="399"/>
      <c r="B543" s="1110" t="s">
        <v>1218</v>
      </c>
      <c r="C543" s="414"/>
      <c r="D543" s="414"/>
      <c r="E543" s="414">
        <v>3064</v>
      </c>
      <c r="F543" s="1098"/>
    </row>
    <row r="544" spans="1:6" ht="13.5" thickBot="1">
      <c r="A544" s="399"/>
      <c r="B544" s="416" t="s">
        <v>1126</v>
      </c>
      <c r="C544" s="417">
        <f>SUM(C542+C531)</f>
        <v>460038</v>
      </c>
      <c r="D544" s="417">
        <f>SUM(D542+D531)</f>
        <v>479107</v>
      </c>
      <c r="E544" s="417">
        <f>SUM(E542+E531+E543)</f>
        <v>521251</v>
      </c>
      <c r="F544" s="1098">
        <f t="shared" si="23"/>
        <v>1.0879636490387325</v>
      </c>
    </row>
    <row r="545" spans="1:6" ht="12.75" thickBot="1">
      <c r="A545" s="399"/>
      <c r="B545" s="418" t="s">
        <v>1127</v>
      </c>
      <c r="C545" s="419"/>
      <c r="D545" s="419"/>
      <c r="E545" s="419"/>
      <c r="F545" s="1095"/>
    </row>
    <row r="546" spans="1:6" ht="12">
      <c r="A546" s="399"/>
      <c r="B546" s="420" t="s">
        <v>96</v>
      </c>
      <c r="C546" s="421">
        <f aca="true" t="shared" si="26" ref="C546:E548">SUM(C509+C475+C382)</f>
        <v>0</v>
      </c>
      <c r="D546" s="421">
        <f t="shared" si="26"/>
        <v>50711</v>
      </c>
      <c r="E546" s="421">
        <f t="shared" si="26"/>
        <v>50711</v>
      </c>
      <c r="F546" s="406">
        <f t="shared" si="23"/>
        <v>1</v>
      </c>
    </row>
    <row r="547" spans="1:6" ht="12">
      <c r="A547" s="399"/>
      <c r="B547" s="422" t="s">
        <v>101</v>
      </c>
      <c r="C547" s="405">
        <f t="shared" si="26"/>
        <v>3262626</v>
      </c>
      <c r="D547" s="405">
        <f t="shared" si="26"/>
        <v>3390753</v>
      </c>
      <c r="E547" s="405">
        <f t="shared" si="26"/>
        <v>3395786</v>
      </c>
      <c r="F547" s="406">
        <f t="shared" si="23"/>
        <v>1.0014843310615666</v>
      </c>
    </row>
    <row r="548" spans="1:6" ht="12.75" thickBot="1">
      <c r="A548" s="399"/>
      <c r="B548" s="423" t="s">
        <v>102</v>
      </c>
      <c r="C548" s="412">
        <f t="shared" si="26"/>
        <v>277337</v>
      </c>
      <c r="D548" s="412">
        <f t="shared" si="26"/>
        <v>290438</v>
      </c>
      <c r="E548" s="412">
        <f t="shared" si="26"/>
        <v>290438</v>
      </c>
      <c r="F548" s="1094">
        <f t="shared" si="23"/>
        <v>1</v>
      </c>
    </row>
    <row r="549" spans="1:6" ht="13.5" thickBot="1">
      <c r="A549" s="399"/>
      <c r="B549" s="424" t="s">
        <v>1119</v>
      </c>
      <c r="C549" s="425">
        <f>SUM(C546:C548)</f>
        <v>3539963</v>
      </c>
      <c r="D549" s="425">
        <f>SUM(D546:D548)</f>
        <v>3731902</v>
      </c>
      <c r="E549" s="425">
        <f>SUM(E546:E548)</f>
        <v>3736935</v>
      </c>
      <c r="F549" s="1096">
        <f t="shared" si="23"/>
        <v>1.0013486420597326</v>
      </c>
    </row>
    <row r="550" spans="1:6" ht="14.25" thickBot="1">
      <c r="A550" s="399"/>
      <c r="B550" s="428" t="s">
        <v>1136</v>
      </c>
      <c r="C550" s="429">
        <f>SUM(C544+C545+C549)</f>
        <v>4000001</v>
      </c>
      <c r="D550" s="429">
        <f>SUM(D544+D545+D549)</f>
        <v>4211009</v>
      </c>
      <c r="E550" s="429">
        <f>SUM(E544+E545+E549)</f>
        <v>4258186</v>
      </c>
      <c r="F550" s="1096">
        <f t="shared" si="23"/>
        <v>1.0112032531870627</v>
      </c>
    </row>
    <row r="551" spans="1:6" ht="12">
      <c r="A551" s="399"/>
      <c r="B551" s="430" t="s">
        <v>256</v>
      </c>
      <c r="C551" s="405">
        <f aca="true" t="shared" si="27" ref="C551:E553">SUM(C514+C480+C387)</f>
        <v>1791250</v>
      </c>
      <c r="D551" s="405">
        <f t="shared" si="27"/>
        <v>1868713</v>
      </c>
      <c r="E551" s="405">
        <f t="shared" si="27"/>
        <v>1871545</v>
      </c>
      <c r="F551" s="406">
        <f t="shared" si="23"/>
        <v>1.001515481510537</v>
      </c>
    </row>
    <row r="552" spans="1:6" ht="12">
      <c r="A552" s="399"/>
      <c r="B552" s="430" t="s">
        <v>257</v>
      </c>
      <c r="C552" s="405">
        <f t="shared" si="27"/>
        <v>509229</v>
      </c>
      <c r="D552" s="405">
        <f t="shared" si="27"/>
        <v>530441</v>
      </c>
      <c r="E552" s="405">
        <f t="shared" si="27"/>
        <v>533710</v>
      </c>
      <c r="F552" s="406">
        <f t="shared" si="23"/>
        <v>1.0061627966164004</v>
      </c>
    </row>
    <row r="553" spans="1:6" ht="12">
      <c r="A553" s="399"/>
      <c r="B553" s="430" t="s">
        <v>258</v>
      </c>
      <c r="C553" s="405">
        <f t="shared" si="27"/>
        <v>1662427</v>
      </c>
      <c r="D553" s="405">
        <f t="shared" si="27"/>
        <v>1751967</v>
      </c>
      <c r="E553" s="405">
        <f t="shared" si="27"/>
        <v>1772866</v>
      </c>
      <c r="F553" s="406">
        <f t="shared" si="23"/>
        <v>1.0119288776558006</v>
      </c>
    </row>
    <row r="554" spans="1:6" ht="12">
      <c r="A554" s="399"/>
      <c r="B554" s="431" t="s">
        <v>260</v>
      </c>
      <c r="C554" s="405">
        <f>SUM(C452)</f>
        <v>1300</v>
      </c>
      <c r="D554" s="405">
        <f>SUM(D452)</f>
        <v>1300</v>
      </c>
      <c r="E554" s="405">
        <f>SUM(E452)</f>
        <v>1300</v>
      </c>
      <c r="F554" s="406">
        <f t="shared" si="23"/>
        <v>1</v>
      </c>
    </row>
    <row r="555" spans="1:6" ht="12.75" thickBot="1">
      <c r="A555" s="399"/>
      <c r="B555" s="432" t="s">
        <v>259</v>
      </c>
      <c r="C555" s="405">
        <f>SUM(C518+C484+C391)</f>
        <v>0</v>
      </c>
      <c r="D555" s="405">
        <f>SUM(D518+D484+D391)</f>
        <v>7785</v>
      </c>
      <c r="E555" s="405">
        <f>SUM(E518+E484+E391)</f>
        <v>7843</v>
      </c>
      <c r="F555" s="1094">
        <f t="shared" si="23"/>
        <v>1.0074502247912653</v>
      </c>
    </row>
    <row r="556" spans="1:6" ht="12.75" thickBot="1">
      <c r="A556" s="399"/>
      <c r="B556" s="433" t="s">
        <v>1118</v>
      </c>
      <c r="C556" s="414">
        <f>SUM(C551:C555)</f>
        <v>3964206</v>
      </c>
      <c r="D556" s="414">
        <f>SUM(D551:D555)</f>
        <v>4160206</v>
      </c>
      <c r="E556" s="414">
        <f>SUM(E551:E555)</f>
        <v>4187264</v>
      </c>
      <c r="F556" s="1096">
        <f t="shared" si="23"/>
        <v>1.0065040048497598</v>
      </c>
    </row>
    <row r="557" spans="1:6" ht="12">
      <c r="A557" s="399"/>
      <c r="B557" s="430" t="s">
        <v>163</v>
      </c>
      <c r="C557" s="405">
        <f>SUM(C393+C486+C523)</f>
        <v>35795</v>
      </c>
      <c r="D557" s="405">
        <f>SUM(D393+D486+D523)</f>
        <v>49201</v>
      </c>
      <c r="E557" s="405">
        <f>SUM(E393+E486+E523)</f>
        <v>69320</v>
      </c>
      <c r="F557" s="406">
        <f t="shared" si="23"/>
        <v>1.4089144529582731</v>
      </c>
    </row>
    <row r="558" spans="1:6" ht="12">
      <c r="A558" s="399"/>
      <c r="B558" s="430" t="s">
        <v>164</v>
      </c>
      <c r="C558" s="405">
        <f>SUM(C524+C487+C394)</f>
        <v>0</v>
      </c>
      <c r="D558" s="405">
        <f>SUM(D524+D487+D394)</f>
        <v>1602</v>
      </c>
      <c r="E558" s="405">
        <f>SUM(E524+E487+E394)</f>
        <v>1602</v>
      </c>
      <c r="F558" s="406">
        <f t="shared" si="23"/>
        <v>1</v>
      </c>
    </row>
    <row r="559" spans="1:6" ht="12.75" thickBot="1">
      <c r="A559" s="399"/>
      <c r="B559" s="432" t="s">
        <v>266</v>
      </c>
      <c r="C559" s="412"/>
      <c r="D559" s="412"/>
      <c r="E559" s="412"/>
      <c r="F559" s="1094"/>
    </row>
    <row r="560" spans="1:6" ht="12.75" thickBot="1">
      <c r="A560" s="399"/>
      <c r="B560" s="434" t="s">
        <v>1125</v>
      </c>
      <c r="C560" s="414">
        <f>SUM(C557:C559)</f>
        <v>35795</v>
      </c>
      <c r="D560" s="414">
        <f>SUM(D557:D559)</f>
        <v>50803</v>
      </c>
      <c r="E560" s="414">
        <f>SUM(E557:E559)</f>
        <v>70922</v>
      </c>
      <c r="F560" s="1096">
        <f t="shared" si="23"/>
        <v>1.3960199200834595</v>
      </c>
    </row>
    <row r="561" spans="1:6" ht="14.25" thickBot="1">
      <c r="A561" s="396"/>
      <c r="B561" s="437" t="s">
        <v>1190</v>
      </c>
      <c r="C561" s="429">
        <f>SUM(C556+C560)</f>
        <v>4000001</v>
      </c>
      <c r="D561" s="429">
        <f>SUM(D556+D560)</f>
        <v>4211009</v>
      </c>
      <c r="E561" s="429">
        <f>SUM(E556+E560)</f>
        <v>4258186</v>
      </c>
      <c r="F561" s="1096">
        <f t="shared" si="23"/>
        <v>1.0112032531870627</v>
      </c>
    </row>
  </sheetData>
  <sheetProtection/>
  <mergeCells count="8">
    <mergeCell ref="A2:F2"/>
    <mergeCell ref="C5:C7"/>
    <mergeCell ref="F5:F7"/>
    <mergeCell ref="A1:F1"/>
    <mergeCell ref="B5:B7"/>
    <mergeCell ref="A5:A7"/>
    <mergeCell ref="D5:D7"/>
    <mergeCell ref="E5:E7"/>
  </mergeCells>
  <printOptions horizontalCentered="1" verticalCentered="1"/>
  <pageMargins left="0" right="0" top="0.984251968503937" bottom="0.984251968503937" header="0.31496062992125984" footer="0.5118110236220472"/>
  <pageSetup firstPageNumber="14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5" max="255" man="1"/>
    <brk id="142" max="255" man="1"/>
    <brk id="208" max="255" man="1"/>
    <brk id="270" max="255" man="1"/>
    <brk id="333" max="255" man="1"/>
    <brk id="397" max="255" man="1"/>
    <brk id="459" max="255" man="1"/>
    <brk id="527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showZeros="0" zoomScalePageLayoutView="0" workbookViewId="0" topLeftCell="A37">
      <selection activeCell="E51" sqref="E51"/>
    </sheetView>
  </sheetViews>
  <sheetFormatPr defaultColWidth="9.125" defaultRowHeight="12.75"/>
  <cols>
    <col min="1" max="1" width="6.875" style="452" customWidth="1"/>
    <col min="2" max="2" width="50.125" style="449" customWidth="1"/>
    <col min="3" max="5" width="13.875" style="449" customWidth="1"/>
    <col min="6" max="6" width="8.875" style="449" customWidth="1"/>
    <col min="7" max="16384" width="9.125" style="449" customWidth="1"/>
  </cols>
  <sheetData>
    <row r="1" spans="1:6" ht="12">
      <c r="A1" s="1231" t="s">
        <v>246</v>
      </c>
      <c r="B1" s="1232"/>
      <c r="C1" s="1233"/>
      <c r="D1" s="1233"/>
      <c r="E1" s="1233"/>
      <c r="F1" s="1233"/>
    </row>
    <row r="2" spans="1:6" ht="12.75">
      <c r="A2" s="1231" t="s">
        <v>354</v>
      </c>
      <c r="B2" s="1232"/>
      <c r="C2" s="1233"/>
      <c r="D2" s="1233"/>
      <c r="E2" s="1233"/>
      <c r="F2" s="1233"/>
    </row>
    <row r="3" spans="1:2" s="451" customFormat="1" ht="11.25" customHeight="1">
      <c r="A3" s="450"/>
      <c r="B3" s="450"/>
    </row>
    <row r="4" spans="3:6" ht="11.25" customHeight="1">
      <c r="C4" s="453"/>
      <c r="D4" s="453"/>
      <c r="E4" s="453"/>
      <c r="F4" s="453" t="s">
        <v>72</v>
      </c>
    </row>
    <row r="5" spans="1:6" s="456" customFormat="1" ht="11.25" customHeight="1">
      <c r="A5" s="454"/>
      <c r="B5" s="455"/>
      <c r="C5" s="1219" t="s">
        <v>1005</v>
      </c>
      <c r="D5" s="1219" t="s">
        <v>330</v>
      </c>
      <c r="E5" s="1219" t="s">
        <v>1214</v>
      </c>
      <c r="F5" s="1229" t="s">
        <v>311</v>
      </c>
    </row>
    <row r="6" spans="1:6" s="456" customFormat="1" ht="12" customHeight="1">
      <c r="A6" s="457" t="s">
        <v>196</v>
      </c>
      <c r="B6" s="458" t="s">
        <v>210</v>
      </c>
      <c r="C6" s="1220"/>
      <c r="D6" s="1220"/>
      <c r="E6" s="1220"/>
      <c r="F6" s="1229"/>
    </row>
    <row r="7" spans="1:6" s="456" customFormat="1" ht="12.75" customHeight="1" thickBot="1">
      <c r="A7" s="459"/>
      <c r="B7" s="460"/>
      <c r="C7" s="1234"/>
      <c r="D7" s="1234"/>
      <c r="E7" s="1234"/>
      <c r="F7" s="1230"/>
    </row>
    <row r="8" spans="1:6" s="456" customFormat="1" ht="12" customHeight="1">
      <c r="A8" s="461" t="s">
        <v>46</v>
      </c>
      <c r="B8" s="462" t="s">
        <v>47</v>
      </c>
      <c r="C8" s="463" t="s">
        <v>48</v>
      </c>
      <c r="D8" s="463" t="s">
        <v>49</v>
      </c>
      <c r="E8" s="463" t="s">
        <v>50</v>
      </c>
      <c r="F8" s="463" t="s">
        <v>1094</v>
      </c>
    </row>
    <row r="9" spans="1:6" ht="12" customHeight="1">
      <c r="A9" s="454">
        <v>3010</v>
      </c>
      <c r="B9" s="464" t="s">
        <v>1106</v>
      </c>
      <c r="C9" s="465">
        <f>SUM(C19)</f>
        <v>10800</v>
      </c>
      <c r="D9" s="465">
        <f>SUM(D19)</f>
        <v>11749</v>
      </c>
      <c r="E9" s="465">
        <f>SUM(E19)</f>
        <v>11749</v>
      </c>
      <c r="F9" s="466">
        <f>SUM(E9/D9)</f>
        <v>1</v>
      </c>
    </row>
    <row r="10" spans="1:6" ht="12" customHeight="1">
      <c r="A10" s="84">
        <v>3011</v>
      </c>
      <c r="B10" s="467" t="s">
        <v>1193</v>
      </c>
      <c r="C10" s="465"/>
      <c r="D10" s="465"/>
      <c r="E10" s="465"/>
      <c r="F10" s="466"/>
    </row>
    <row r="11" spans="1:6" ht="12" customHeight="1">
      <c r="A11" s="468"/>
      <c r="B11" s="469" t="s">
        <v>1194</v>
      </c>
      <c r="C11" s="378">
        <v>3100</v>
      </c>
      <c r="D11" s="378">
        <v>3131</v>
      </c>
      <c r="E11" s="378">
        <v>3131</v>
      </c>
      <c r="F11" s="1100">
        <f aca="true" t="shared" si="0" ref="F11:F55">SUM(E11/D11)</f>
        <v>1</v>
      </c>
    </row>
    <row r="12" spans="1:6" ht="12" customHeight="1">
      <c r="A12" s="468"/>
      <c r="B12" s="210" t="s">
        <v>220</v>
      </c>
      <c r="C12" s="378">
        <v>900</v>
      </c>
      <c r="D12" s="378">
        <v>935</v>
      </c>
      <c r="E12" s="378">
        <v>935</v>
      </c>
      <c r="F12" s="1100">
        <f t="shared" si="0"/>
        <v>1</v>
      </c>
    </row>
    <row r="13" spans="1:6" ht="12" customHeight="1">
      <c r="A13" s="371"/>
      <c r="B13" s="470" t="s">
        <v>202</v>
      </c>
      <c r="C13" s="378">
        <v>4800</v>
      </c>
      <c r="D13" s="378">
        <v>5683</v>
      </c>
      <c r="E13" s="378">
        <v>5683</v>
      </c>
      <c r="F13" s="1100">
        <f t="shared" si="0"/>
        <v>1</v>
      </c>
    </row>
    <row r="14" spans="1:6" ht="12" customHeight="1">
      <c r="A14" s="468"/>
      <c r="B14" s="379" t="s">
        <v>1200</v>
      </c>
      <c r="C14" s="378"/>
      <c r="D14" s="378"/>
      <c r="E14" s="378"/>
      <c r="F14" s="1100"/>
    </row>
    <row r="15" spans="1:6" ht="12" customHeight="1">
      <c r="A15" s="468"/>
      <c r="B15" s="210" t="s">
        <v>212</v>
      </c>
      <c r="C15" s="471"/>
      <c r="D15" s="471"/>
      <c r="E15" s="471"/>
      <c r="F15" s="1100"/>
    </row>
    <row r="16" spans="1:6" ht="12" customHeight="1">
      <c r="A16" s="371"/>
      <c r="B16" s="469" t="s">
        <v>165</v>
      </c>
      <c r="C16" s="378">
        <v>1500</v>
      </c>
      <c r="D16" s="378">
        <v>1000</v>
      </c>
      <c r="E16" s="378">
        <v>1000</v>
      </c>
      <c r="F16" s="1100">
        <f t="shared" si="0"/>
        <v>1</v>
      </c>
    </row>
    <row r="17" spans="1:6" ht="12" customHeight="1">
      <c r="A17" s="371"/>
      <c r="B17" s="83" t="s">
        <v>166</v>
      </c>
      <c r="C17" s="471">
        <v>500</v>
      </c>
      <c r="D17" s="471">
        <v>1000</v>
      </c>
      <c r="E17" s="471">
        <v>1000</v>
      </c>
      <c r="F17" s="1100">
        <f t="shared" si="0"/>
        <v>1</v>
      </c>
    </row>
    <row r="18" spans="1:6" ht="12" customHeight="1" thickBot="1">
      <c r="A18" s="468"/>
      <c r="B18" s="472" t="s">
        <v>1191</v>
      </c>
      <c r="C18" s="473"/>
      <c r="D18" s="473"/>
      <c r="E18" s="473"/>
      <c r="F18" s="1102"/>
    </row>
    <row r="19" spans="1:6" ht="12" customHeight="1" thickBot="1">
      <c r="A19" s="459"/>
      <c r="B19" s="474" t="s">
        <v>194</v>
      </c>
      <c r="C19" s="475">
        <f>SUM(C11:C18)</f>
        <v>10800</v>
      </c>
      <c r="D19" s="475">
        <f>SUM(D11:D18)</f>
        <v>11749</v>
      </c>
      <c r="E19" s="475">
        <f>SUM(E11:E18)</f>
        <v>11749</v>
      </c>
      <c r="F19" s="1103">
        <f t="shared" si="0"/>
        <v>1</v>
      </c>
    </row>
    <row r="20" spans="1:6" s="456" customFormat="1" ht="12" customHeight="1">
      <c r="A20" s="476">
        <v>3020</v>
      </c>
      <c r="B20" s="259" t="s">
        <v>1159</v>
      </c>
      <c r="C20" s="477">
        <f>SUM(C30+C40)</f>
        <v>1714141</v>
      </c>
      <c r="D20" s="477">
        <f>SUM(D30+D40)</f>
        <v>1863200</v>
      </c>
      <c r="E20" s="477">
        <f>SUM(E30+E40)</f>
        <v>1864282</v>
      </c>
      <c r="F20" s="1101">
        <f t="shared" si="0"/>
        <v>1.0005807213396307</v>
      </c>
    </row>
    <row r="21" spans="1:6" s="456" customFormat="1" ht="12" customHeight="1">
      <c r="A21" s="457">
        <v>3021</v>
      </c>
      <c r="B21" s="478" t="s">
        <v>316</v>
      </c>
      <c r="C21" s="465"/>
      <c r="D21" s="465"/>
      <c r="E21" s="465"/>
      <c r="F21" s="466"/>
    </row>
    <row r="22" spans="1:6" ht="12" customHeight="1">
      <c r="A22" s="468"/>
      <c r="B22" s="469" t="s">
        <v>1194</v>
      </c>
      <c r="C22" s="378">
        <v>951803</v>
      </c>
      <c r="D22" s="378">
        <v>1012282</v>
      </c>
      <c r="E22" s="378">
        <v>1013134</v>
      </c>
      <c r="F22" s="1100">
        <f t="shared" si="0"/>
        <v>1.0008416626987342</v>
      </c>
    </row>
    <row r="23" spans="1:6" ht="12" customHeight="1">
      <c r="A23" s="468"/>
      <c r="B23" s="210" t="s">
        <v>220</v>
      </c>
      <c r="C23" s="378">
        <v>278892</v>
      </c>
      <c r="D23" s="378">
        <v>307826</v>
      </c>
      <c r="E23" s="378">
        <v>308056</v>
      </c>
      <c r="F23" s="1100">
        <f t="shared" si="0"/>
        <v>1.0007471753523094</v>
      </c>
    </row>
    <row r="24" spans="1:6" ht="12" customHeight="1">
      <c r="A24" s="371"/>
      <c r="B24" s="470" t="s">
        <v>202</v>
      </c>
      <c r="C24" s="378">
        <v>250000</v>
      </c>
      <c r="D24" s="378">
        <v>288208</v>
      </c>
      <c r="E24" s="378">
        <v>288208</v>
      </c>
      <c r="F24" s="1100">
        <f t="shared" si="0"/>
        <v>1</v>
      </c>
    </row>
    <row r="25" spans="1:6" ht="12" customHeight="1">
      <c r="A25" s="468"/>
      <c r="B25" s="379" t="s">
        <v>1200</v>
      </c>
      <c r="C25" s="378"/>
      <c r="D25" s="378"/>
      <c r="E25" s="378"/>
      <c r="F25" s="1100"/>
    </row>
    <row r="26" spans="1:6" ht="12" customHeight="1">
      <c r="A26" s="468"/>
      <c r="B26" s="210" t="s">
        <v>212</v>
      </c>
      <c r="C26" s="378"/>
      <c r="D26" s="378"/>
      <c r="E26" s="378"/>
      <c r="F26" s="1100"/>
    </row>
    <row r="27" spans="1:6" ht="12" customHeight="1">
      <c r="A27" s="371"/>
      <c r="B27" s="469" t="s">
        <v>165</v>
      </c>
      <c r="C27" s="471">
        <v>70000</v>
      </c>
      <c r="D27" s="471">
        <v>60531</v>
      </c>
      <c r="E27" s="471">
        <v>60531</v>
      </c>
      <c r="F27" s="1100">
        <f t="shared" si="0"/>
        <v>1</v>
      </c>
    </row>
    <row r="28" spans="1:6" ht="12" customHeight="1">
      <c r="A28" s="371"/>
      <c r="B28" s="83" t="s">
        <v>166</v>
      </c>
      <c r="C28" s="471">
        <v>40000</v>
      </c>
      <c r="D28" s="471">
        <v>55000</v>
      </c>
      <c r="E28" s="471">
        <v>55000</v>
      </c>
      <c r="F28" s="1100">
        <f t="shared" si="0"/>
        <v>1</v>
      </c>
    </row>
    <row r="29" spans="1:6" ht="12" customHeight="1" thickBot="1">
      <c r="A29" s="468"/>
      <c r="B29" s="472" t="s">
        <v>1191</v>
      </c>
      <c r="C29" s="473"/>
      <c r="D29" s="473"/>
      <c r="E29" s="473"/>
      <c r="F29" s="1102"/>
    </row>
    <row r="30" spans="1:6" ht="12" customHeight="1" thickBot="1">
      <c r="A30" s="459"/>
      <c r="B30" s="474" t="s">
        <v>194</v>
      </c>
      <c r="C30" s="475">
        <f>SUM(C22:C29)</f>
        <v>1590695</v>
      </c>
      <c r="D30" s="475">
        <f>SUM(D22:D29)</f>
        <v>1723847</v>
      </c>
      <c r="E30" s="475">
        <f>SUM(E22:E29)</f>
        <v>1724929</v>
      </c>
      <c r="F30" s="1103">
        <f t="shared" si="0"/>
        <v>1.000627665912346</v>
      </c>
    </row>
    <row r="31" spans="1:6" ht="12" customHeight="1">
      <c r="A31" s="481">
        <v>3026</v>
      </c>
      <c r="B31" s="482" t="s">
        <v>216</v>
      </c>
      <c r="C31" s="465"/>
      <c r="D31" s="465"/>
      <c r="E31" s="465"/>
      <c r="F31" s="1101"/>
    </row>
    <row r="32" spans="1:6" ht="12" customHeight="1">
      <c r="A32" s="84"/>
      <c r="B32" s="469" t="s">
        <v>1194</v>
      </c>
      <c r="C32" s="378"/>
      <c r="D32" s="378"/>
      <c r="E32" s="378"/>
      <c r="F32" s="466"/>
    </row>
    <row r="33" spans="1:6" ht="12" customHeight="1">
      <c r="A33" s="84"/>
      <c r="B33" s="210" t="s">
        <v>220</v>
      </c>
      <c r="C33" s="378"/>
      <c r="D33" s="378"/>
      <c r="E33" s="378"/>
      <c r="F33" s="466"/>
    </row>
    <row r="34" spans="1:6" ht="12" customHeight="1">
      <c r="A34" s="84"/>
      <c r="B34" s="470" t="s">
        <v>202</v>
      </c>
      <c r="C34" s="378">
        <v>68146</v>
      </c>
      <c r="D34" s="378">
        <v>80918</v>
      </c>
      <c r="E34" s="378">
        <v>80918</v>
      </c>
      <c r="F34" s="1100">
        <f t="shared" si="0"/>
        <v>1</v>
      </c>
    </row>
    <row r="35" spans="1:6" ht="12" customHeight="1">
      <c r="A35" s="84"/>
      <c r="B35" s="379" t="s">
        <v>1200</v>
      </c>
      <c r="C35" s="483"/>
      <c r="D35" s="483"/>
      <c r="E35" s="483"/>
      <c r="F35" s="1100"/>
    </row>
    <row r="36" spans="1:6" ht="12" customHeight="1">
      <c r="A36" s="84"/>
      <c r="B36" s="210" t="s">
        <v>212</v>
      </c>
      <c r="C36" s="484"/>
      <c r="D36" s="484"/>
      <c r="E36" s="484"/>
      <c r="F36" s="1100"/>
    </row>
    <row r="37" spans="1:6" ht="12" customHeight="1">
      <c r="A37" s="84"/>
      <c r="B37" s="469" t="s">
        <v>165</v>
      </c>
      <c r="C37" s="485">
        <v>55300</v>
      </c>
      <c r="D37" s="485">
        <v>58435</v>
      </c>
      <c r="E37" s="485">
        <v>58435</v>
      </c>
      <c r="F37" s="1100">
        <f t="shared" si="0"/>
        <v>1</v>
      </c>
    </row>
    <row r="38" spans="1:6" ht="12" customHeight="1">
      <c r="A38" s="84"/>
      <c r="B38" s="83" t="s">
        <v>166</v>
      </c>
      <c r="C38" s="485"/>
      <c r="D38" s="485"/>
      <c r="E38" s="485"/>
      <c r="F38" s="466"/>
    </row>
    <row r="39" spans="1:6" ht="12" customHeight="1" thickBot="1">
      <c r="A39" s="84"/>
      <c r="B39" s="472" t="s">
        <v>1191</v>
      </c>
      <c r="C39" s="486"/>
      <c r="D39" s="486"/>
      <c r="E39" s="486"/>
      <c r="F39" s="1102"/>
    </row>
    <row r="40" spans="1:6" ht="12" customHeight="1" thickBot="1">
      <c r="A40" s="480"/>
      <c r="B40" s="474" t="s">
        <v>194</v>
      </c>
      <c r="C40" s="475">
        <f>SUM(C31:C37)</f>
        <v>123446</v>
      </c>
      <c r="D40" s="475">
        <f>SUM(D31:D37)</f>
        <v>139353</v>
      </c>
      <c r="E40" s="475">
        <f>SUM(E31:E37)</f>
        <v>139353</v>
      </c>
      <c r="F40" s="1103">
        <f t="shared" si="0"/>
        <v>1</v>
      </c>
    </row>
    <row r="41" spans="1:6" ht="12" customHeight="1">
      <c r="A41" s="457">
        <v>3000</v>
      </c>
      <c r="B41" s="487" t="s">
        <v>1196</v>
      </c>
      <c r="C41" s="378"/>
      <c r="D41" s="378"/>
      <c r="E41" s="378"/>
      <c r="F41" s="1101"/>
    </row>
    <row r="42" spans="1:6" ht="12" customHeight="1">
      <c r="A42" s="457"/>
      <c r="B42" s="488" t="s">
        <v>1129</v>
      </c>
      <c r="C42" s="378"/>
      <c r="D42" s="378"/>
      <c r="E42" s="378"/>
      <c r="F42" s="466"/>
    </row>
    <row r="43" spans="1:6" ht="12" customHeight="1">
      <c r="A43" s="468"/>
      <c r="B43" s="469" t="s">
        <v>1194</v>
      </c>
      <c r="C43" s="378">
        <f aca="true" t="shared" si="1" ref="C43:E44">SUM(C22+C11)</f>
        <v>954903</v>
      </c>
      <c r="D43" s="378">
        <f t="shared" si="1"/>
        <v>1015413</v>
      </c>
      <c r="E43" s="378">
        <f t="shared" si="1"/>
        <v>1016265</v>
      </c>
      <c r="F43" s="1100">
        <f t="shared" si="0"/>
        <v>1.0008390674533416</v>
      </c>
    </row>
    <row r="44" spans="1:6" ht="12" customHeight="1">
      <c r="A44" s="468"/>
      <c r="B44" s="210" t="s">
        <v>220</v>
      </c>
      <c r="C44" s="378">
        <f t="shared" si="1"/>
        <v>279792</v>
      </c>
      <c r="D44" s="378">
        <f t="shared" si="1"/>
        <v>308761</v>
      </c>
      <c r="E44" s="378">
        <f t="shared" si="1"/>
        <v>308991</v>
      </c>
      <c r="F44" s="1100">
        <f t="shared" si="0"/>
        <v>1.0007449127318542</v>
      </c>
    </row>
    <row r="45" spans="1:6" ht="12" customHeight="1">
      <c r="A45" s="371"/>
      <c r="B45" s="379" t="s">
        <v>217</v>
      </c>
      <c r="C45" s="378">
        <f>SUM(C24+C13+C34)</f>
        <v>322946</v>
      </c>
      <c r="D45" s="378">
        <f>SUM(D24+D13+D34)</f>
        <v>374809</v>
      </c>
      <c r="E45" s="378">
        <f>SUM(E24+E13+E34)</f>
        <v>374809</v>
      </c>
      <c r="F45" s="1100">
        <f t="shared" si="0"/>
        <v>1</v>
      </c>
    </row>
    <row r="46" spans="1:6" ht="12" customHeight="1">
      <c r="A46" s="468"/>
      <c r="B46" s="379" t="s">
        <v>1200</v>
      </c>
      <c r="C46" s="378">
        <f>SUM(C14)</f>
        <v>0</v>
      </c>
      <c r="D46" s="378">
        <f>SUM(D14)</f>
        <v>0</v>
      </c>
      <c r="E46" s="378">
        <f>SUM(E14)</f>
        <v>0</v>
      </c>
      <c r="F46" s="466"/>
    </row>
    <row r="47" spans="1:6" ht="12" customHeight="1">
      <c r="A47" s="468"/>
      <c r="B47" s="210" t="s">
        <v>212</v>
      </c>
      <c r="C47" s="378">
        <f>SUM(C25+C15)</f>
        <v>0</v>
      </c>
      <c r="D47" s="378">
        <f>SUM(D25+D15)</f>
        <v>0</v>
      </c>
      <c r="E47" s="378">
        <f>SUM(E25+E15)</f>
        <v>0</v>
      </c>
      <c r="F47" s="466"/>
    </row>
    <row r="48" spans="1:6" ht="12" customHeight="1">
      <c r="A48" s="468"/>
      <c r="B48" s="385" t="s">
        <v>1118</v>
      </c>
      <c r="C48" s="489">
        <f>SUM(C43:C47)</f>
        <v>1557641</v>
      </c>
      <c r="D48" s="489">
        <f>SUM(D43:D47)</f>
        <v>1698983</v>
      </c>
      <c r="E48" s="489">
        <f>SUM(E43:E47)</f>
        <v>1700065</v>
      </c>
      <c r="F48" s="466">
        <f t="shared" si="0"/>
        <v>1.0006368515753248</v>
      </c>
    </row>
    <row r="49" spans="1:6" ht="12" customHeight="1">
      <c r="A49" s="468"/>
      <c r="B49" s="490" t="s">
        <v>1130</v>
      </c>
      <c r="C49" s="378"/>
      <c r="D49" s="378"/>
      <c r="E49" s="378"/>
      <c r="F49" s="466"/>
    </row>
    <row r="50" spans="1:6" ht="12" customHeight="1">
      <c r="A50" s="468"/>
      <c r="B50" s="469" t="s">
        <v>167</v>
      </c>
      <c r="C50" s="378">
        <f>SUM(C28+C17)</f>
        <v>40500</v>
      </c>
      <c r="D50" s="378">
        <f>SUM(D28+D17)</f>
        <v>56000</v>
      </c>
      <c r="E50" s="378">
        <f>SUM(E28+E17)</f>
        <v>56000</v>
      </c>
      <c r="F50" s="1100">
        <f t="shared" si="0"/>
        <v>1</v>
      </c>
    </row>
    <row r="51" spans="1:6" ht="12" customHeight="1">
      <c r="A51" s="468"/>
      <c r="B51" s="83" t="s">
        <v>371</v>
      </c>
      <c r="C51" s="378">
        <f>SUM(C27+C16+C37)</f>
        <v>126800</v>
      </c>
      <c r="D51" s="378">
        <f>SUM(D27+D16+D37)</f>
        <v>119966</v>
      </c>
      <c r="E51" s="378">
        <f>SUM(E27+E16+E37)</f>
        <v>119966</v>
      </c>
      <c r="F51" s="1100">
        <f t="shared" si="0"/>
        <v>1</v>
      </c>
    </row>
    <row r="52" spans="1:6" ht="12" customHeight="1">
      <c r="A52" s="468"/>
      <c r="B52" s="379" t="s">
        <v>168</v>
      </c>
      <c r="C52" s="378"/>
      <c r="D52" s="378"/>
      <c r="E52" s="378"/>
      <c r="F52" s="466"/>
    </row>
    <row r="53" spans="1:6" ht="12" customHeight="1" thickBot="1">
      <c r="A53" s="468"/>
      <c r="B53" s="385" t="s">
        <v>1131</v>
      </c>
      <c r="C53" s="489">
        <f>SUM(C50:C52)</f>
        <v>167300</v>
      </c>
      <c r="D53" s="489">
        <f>SUM(D50:D52)</f>
        <v>175966</v>
      </c>
      <c r="E53" s="489">
        <f>SUM(E50:E52)</f>
        <v>175966</v>
      </c>
      <c r="F53" s="1102">
        <f t="shared" si="0"/>
        <v>1</v>
      </c>
    </row>
    <row r="54" spans="1:6" ht="12" customHeight="1" thickBot="1">
      <c r="A54" s="459"/>
      <c r="B54" s="474" t="s">
        <v>170</v>
      </c>
      <c r="C54" s="475">
        <f>SUM(C48+C53)</f>
        <v>1724941</v>
      </c>
      <c r="D54" s="475">
        <f>SUM(D48+D53)</f>
        <v>1874949</v>
      </c>
      <c r="E54" s="475">
        <f>SUM(E48+E53)</f>
        <v>1876031</v>
      </c>
      <c r="F54" s="1103">
        <f t="shared" si="0"/>
        <v>1.000577082363307</v>
      </c>
    </row>
    <row r="55" spans="1:6" ht="12" thickBot="1">
      <c r="A55" s="491"/>
      <c r="B55" s="492" t="s">
        <v>1147</v>
      </c>
      <c r="C55" s="493">
        <f>SUM(C54)</f>
        <v>1724941</v>
      </c>
      <c r="D55" s="493">
        <f>SUM(D54)</f>
        <v>1874949</v>
      </c>
      <c r="E55" s="1185">
        <f>SUM(E54)</f>
        <v>1876031</v>
      </c>
      <c r="F55" s="1103">
        <f t="shared" si="0"/>
        <v>1.000577082363307</v>
      </c>
    </row>
    <row r="57" spans="3:5" ht="11.25">
      <c r="C57" s="494"/>
      <c r="D57" s="494"/>
      <c r="E57" s="494"/>
    </row>
  </sheetData>
  <sheetProtection/>
  <mergeCells count="6">
    <mergeCell ref="F5:F7"/>
    <mergeCell ref="A2:F2"/>
    <mergeCell ref="A1:F1"/>
    <mergeCell ref="C5:C7"/>
    <mergeCell ref="D5:D7"/>
    <mergeCell ref="E5:E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3" useFirstPageNumber="1" horizontalDpi="600" verticalDpi="600" orientation="landscape" paperSize="9" r:id="rId2"/>
  <headerFooter alignWithMargins="0">
    <oddFooter>&amp;C&amp;P. oldal</oddFooter>
  </headerFooter>
  <rowBreaks count="1" manualBreakCount="1">
    <brk id="3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8">
      <selection activeCell="E49" sqref="E49"/>
    </sheetView>
  </sheetViews>
  <sheetFormatPr defaultColWidth="9.125" defaultRowHeight="12.75"/>
  <cols>
    <col min="1" max="1" width="9.125" style="495" customWidth="1"/>
    <col min="2" max="2" width="60.00390625" style="495" customWidth="1"/>
    <col min="3" max="5" width="10.875" style="495" customWidth="1"/>
    <col min="6" max="6" width="9.50390625" style="495" customWidth="1"/>
    <col min="7" max="16384" width="9.125" style="495" customWidth="1"/>
  </cols>
  <sheetData>
    <row r="2" spans="1:6" ht="13.5">
      <c r="A2" s="1240" t="s">
        <v>244</v>
      </c>
      <c r="B2" s="1233"/>
      <c r="C2" s="1233"/>
      <c r="D2" s="1233"/>
      <c r="E2" s="1233"/>
      <c r="F2" s="1233"/>
    </row>
    <row r="3" spans="1:6" ht="12">
      <c r="A3" s="1239" t="s">
        <v>353</v>
      </c>
      <c r="B3" s="1233"/>
      <c r="C3" s="1233"/>
      <c r="D3" s="1233"/>
      <c r="E3" s="1233"/>
      <c r="F3" s="1233"/>
    </row>
    <row r="4" ht="12.75">
      <c r="B4" s="496"/>
    </row>
    <row r="5" ht="12.75">
      <c r="B5" s="496"/>
    </row>
    <row r="6" spans="3:6" ht="12.75">
      <c r="C6" s="497"/>
      <c r="D6" s="497"/>
      <c r="E6" s="497"/>
      <c r="F6" s="497" t="s">
        <v>72</v>
      </c>
    </row>
    <row r="7" spans="1:6" ht="12.75" customHeight="1">
      <c r="A7" s="498"/>
      <c r="B7" s="499" t="s">
        <v>45</v>
      </c>
      <c r="C7" s="1219" t="s">
        <v>1005</v>
      </c>
      <c r="D7" s="1219" t="s">
        <v>330</v>
      </c>
      <c r="E7" s="1219" t="s">
        <v>1215</v>
      </c>
      <c r="F7" s="1236" t="s">
        <v>307</v>
      </c>
    </row>
    <row r="8" spans="1:6" ht="12">
      <c r="A8" s="500"/>
      <c r="B8" s="501" t="s">
        <v>197</v>
      </c>
      <c r="C8" s="1235"/>
      <c r="D8" s="1235"/>
      <c r="E8" s="1235"/>
      <c r="F8" s="1237"/>
    </row>
    <row r="9" spans="1:6" ht="12.75" thickBot="1">
      <c r="A9" s="502"/>
      <c r="B9" s="503"/>
      <c r="C9" s="1234"/>
      <c r="D9" s="1234"/>
      <c r="E9" s="1234"/>
      <c r="F9" s="1238"/>
    </row>
    <row r="10" spans="1:6" ht="12.75" thickBot="1">
      <c r="A10" s="504" t="s">
        <v>46</v>
      </c>
      <c r="B10" s="503" t="s">
        <v>47</v>
      </c>
      <c r="C10" s="505" t="s">
        <v>48</v>
      </c>
      <c r="D10" s="505" t="s">
        <v>49</v>
      </c>
      <c r="E10" s="505" t="s">
        <v>50</v>
      </c>
      <c r="F10" s="505" t="s">
        <v>1094</v>
      </c>
    </row>
    <row r="11" spans="1:6" ht="15" customHeight="1">
      <c r="A11" s="506">
        <v>3030</v>
      </c>
      <c r="B11" s="507" t="s">
        <v>1137</v>
      </c>
      <c r="C11" s="508"/>
      <c r="D11" s="508"/>
      <c r="E11" s="508"/>
      <c r="F11" s="509"/>
    </row>
    <row r="12" spans="1:6" ht="15" customHeight="1">
      <c r="A12" s="506"/>
      <c r="B12" s="401" t="s">
        <v>85</v>
      </c>
      <c r="C12" s="508"/>
      <c r="D12" s="508"/>
      <c r="E12" s="508"/>
      <c r="F12" s="500"/>
    </row>
    <row r="13" spans="1:6" ht="15" customHeight="1" thickBot="1">
      <c r="A13" s="506"/>
      <c r="B13" s="402" t="s">
        <v>86</v>
      </c>
      <c r="C13" s="510"/>
      <c r="D13" s="510"/>
      <c r="E13" s="510"/>
      <c r="F13" s="718"/>
    </row>
    <row r="14" spans="1:6" ht="15" customHeight="1" thickBot="1">
      <c r="A14" s="511"/>
      <c r="B14" s="403" t="s">
        <v>104</v>
      </c>
      <c r="C14" s="516"/>
      <c r="D14" s="516"/>
      <c r="E14" s="516"/>
      <c r="F14" s="718"/>
    </row>
    <row r="15" spans="1:6" ht="15" customHeight="1">
      <c r="A15" s="506"/>
      <c r="B15" s="991" t="s">
        <v>1010</v>
      </c>
      <c r="C15" s="513"/>
      <c r="D15" s="513"/>
      <c r="E15" s="513"/>
      <c r="F15" s="719"/>
    </row>
    <row r="16" spans="1:6" ht="15" customHeight="1" thickBot="1">
      <c r="A16" s="515"/>
      <c r="B16" s="993" t="s">
        <v>1011</v>
      </c>
      <c r="C16" s="516"/>
      <c r="D16" s="510">
        <v>9100</v>
      </c>
      <c r="E16" s="510">
        <v>8170</v>
      </c>
      <c r="F16" s="718">
        <f>SUM(E16/D16)</f>
        <v>0.8978021978021978</v>
      </c>
    </row>
    <row r="17" spans="1:6" ht="15" customHeight="1" thickBot="1">
      <c r="A17" s="515"/>
      <c r="B17" s="992" t="s">
        <v>1012</v>
      </c>
      <c r="C17" s="516"/>
      <c r="D17" s="516">
        <f>SUM(D16)</f>
        <v>9100</v>
      </c>
      <c r="E17" s="516">
        <f>SUM(E16)</f>
        <v>8170</v>
      </c>
      <c r="F17" s="1104">
        <f aca="true" t="shared" si="0" ref="F17:F49">SUM(E17/D17)</f>
        <v>0.8978021978021978</v>
      </c>
    </row>
    <row r="18" spans="1:6" ht="15" customHeight="1">
      <c r="A18" s="506"/>
      <c r="B18" s="401" t="s">
        <v>88</v>
      </c>
      <c r="C18" s="513"/>
      <c r="D18" s="513"/>
      <c r="E18" s="513"/>
      <c r="F18" s="719"/>
    </row>
    <row r="19" spans="1:6" ht="15" customHeight="1">
      <c r="A19" s="506"/>
      <c r="B19" s="407" t="s">
        <v>89</v>
      </c>
      <c r="C19" s="514"/>
      <c r="D19" s="514">
        <v>234</v>
      </c>
      <c r="E19" s="514">
        <v>234</v>
      </c>
      <c r="F19" s="719">
        <f t="shared" si="0"/>
        <v>1</v>
      </c>
    </row>
    <row r="20" spans="1:6" ht="15" customHeight="1">
      <c r="A20" s="506"/>
      <c r="B20" s="407" t="s">
        <v>90</v>
      </c>
      <c r="C20" s="513"/>
      <c r="D20" s="514"/>
      <c r="E20" s="514"/>
      <c r="F20" s="719"/>
    </row>
    <row r="21" spans="1:6" ht="15" customHeight="1">
      <c r="A21" s="506"/>
      <c r="B21" s="409" t="s">
        <v>91</v>
      </c>
      <c r="C21" s="513"/>
      <c r="D21" s="514">
        <v>146</v>
      </c>
      <c r="E21" s="514">
        <v>146</v>
      </c>
      <c r="F21" s="719">
        <f t="shared" si="0"/>
        <v>1</v>
      </c>
    </row>
    <row r="22" spans="1:6" ht="15" customHeight="1">
      <c r="A22" s="506"/>
      <c r="B22" s="409" t="s">
        <v>92</v>
      </c>
      <c r="C22" s="513"/>
      <c r="D22" s="513"/>
      <c r="E22" s="513"/>
      <c r="F22" s="719"/>
    </row>
    <row r="23" spans="1:6" ht="15" customHeight="1">
      <c r="A23" s="506"/>
      <c r="B23" s="409" t="s">
        <v>93</v>
      </c>
      <c r="C23" s="514"/>
      <c r="D23" s="514">
        <v>99</v>
      </c>
      <c r="E23" s="514">
        <v>99</v>
      </c>
      <c r="F23" s="719">
        <f t="shared" si="0"/>
        <v>1</v>
      </c>
    </row>
    <row r="24" spans="1:6" ht="15" customHeight="1">
      <c r="A24" s="506"/>
      <c r="B24" s="410" t="s">
        <v>94</v>
      </c>
      <c r="C24" s="514"/>
      <c r="D24" s="514">
        <v>6</v>
      </c>
      <c r="E24" s="514">
        <v>6</v>
      </c>
      <c r="F24" s="719">
        <f t="shared" si="0"/>
        <v>1</v>
      </c>
    </row>
    <row r="25" spans="1:6" ht="15" customHeight="1" thickBot="1">
      <c r="A25" s="515"/>
      <c r="B25" s="411" t="s">
        <v>95</v>
      </c>
      <c r="C25" s="510"/>
      <c r="D25" s="510">
        <v>331</v>
      </c>
      <c r="E25" s="510">
        <v>331</v>
      </c>
      <c r="F25" s="718">
        <f t="shared" si="0"/>
        <v>1</v>
      </c>
    </row>
    <row r="26" spans="1:6" ht="15" customHeight="1" thickBot="1">
      <c r="A26" s="511"/>
      <c r="B26" s="413" t="s">
        <v>283</v>
      </c>
      <c r="C26" s="516"/>
      <c r="D26" s="516">
        <f>SUM(D21:D25)+D19</f>
        <v>816</v>
      </c>
      <c r="E26" s="516">
        <f>SUM(E21:E25)+E19</f>
        <v>816</v>
      </c>
      <c r="F26" s="1106">
        <f t="shared" si="0"/>
        <v>1</v>
      </c>
    </row>
    <row r="27" spans="1:6" ht="15" customHeight="1" thickBot="1">
      <c r="A27" s="511"/>
      <c r="B27" s="416" t="s">
        <v>1126</v>
      </c>
      <c r="C27" s="516"/>
      <c r="D27" s="516">
        <f>SUM(D17+D26)</f>
        <v>9916</v>
      </c>
      <c r="E27" s="516">
        <f>SUM(E17+E26)</f>
        <v>8986</v>
      </c>
      <c r="F27" s="1106">
        <f t="shared" si="0"/>
        <v>0.9062121823315853</v>
      </c>
    </row>
    <row r="28" spans="1:6" ht="15" customHeight="1" thickBot="1">
      <c r="A28" s="511"/>
      <c r="B28" s="418" t="s">
        <v>1127</v>
      </c>
      <c r="C28" s="516"/>
      <c r="D28" s="997">
        <v>8</v>
      </c>
      <c r="E28" s="997">
        <v>8</v>
      </c>
      <c r="F28" s="1105">
        <f t="shared" si="0"/>
        <v>1</v>
      </c>
    </row>
    <row r="29" spans="1:6" ht="15" customHeight="1">
      <c r="A29" s="506"/>
      <c r="B29" s="420" t="s">
        <v>96</v>
      </c>
      <c r="C29" s="514"/>
      <c r="D29" s="996">
        <v>26420</v>
      </c>
      <c r="E29" s="996">
        <v>26420</v>
      </c>
      <c r="F29" s="719">
        <f t="shared" si="0"/>
        <v>1</v>
      </c>
    </row>
    <row r="30" spans="1:6" ht="15" customHeight="1" thickBot="1">
      <c r="A30" s="506"/>
      <c r="B30" s="423" t="s">
        <v>101</v>
      </c>
      <c r="C30" s="510">
        <v>485420</v>
      </c>
      <c r="D30" s="994">
        <v>474288</v>
      </c>
      <c r="E30" s="994">
        <v>474578</v>
      </c>
      <c r="F30" s="718">
        <f t="shared" si="0"/>
        <v>1.0006114428364201</v>
      </c>
    </row>
    <row r="31" spans="1:6" ht="15" customHeight="1" thickBot="1">
      <c r="A31" s="511"/>
      <c r="B31" s="424" t="s">
        <v>1119</v>
      </c>
      <c r="C31" s="512">
        <f>SUM(C29:C30)</f>
        <v>485420</v>
      </c>
      <c r="D31" s="995">
        <f>SUM(D29:D30)</f>
        <v>500708</v>
      </c>
      <c r="E31" s="995">
        <f>SUM(E29:E30)</f>
        <v>500998</v>
      </c>
      <c r="F31" s="1106">
        <f t="shared" si="0"/>
        <v>1.0005791798812882</v>
      </c>
    </row>
    <row r="32" spans="1:6" ht="15" customHeight="1">
      <c r="A32" s="506"/>
      <c r="B32" s="420" t="s">
        <v>96</v>
      </c>
      <c r="C32" s="513"/>
      <c r="D32" s="996">
        <v>3640</v>
      </c>
      <c r="E32" s="996">
        <v>3640</v>
      </c>
      <c r="F32" s="719">
        <f t="shared" si="0"/>
        <v>1</v>
      </c>
    </row>
    <row r="33" spans="1:6" ht="15" customHeight="1" thickBot="1">
      <c r="A33" s="506"/>
      <c r="B33" s="423" t="s">
        <v>101</v>
      </c>
      <c r="C33" s="510">
        <v>3000</v>
      </c>
      <c r="D33" s="994">
        <v>11703</v>
      </c>
      <c r="E33" s="994">
        <v>11703</v>
      </c>
      <c r="F33" s="718">
        <f t="shared" si="0"/>
        <v>1</v>
      </c>
    </row>
    <row r="34" spans="1:6" ht="15" customHeight="1" thickBot="1">
      <c r="A34" s="511"/>
      <c r="B34" s="424" t="s">
        <v>1122</v>
      </c>
      <c r="C34" s="512">
        <f>SUM(C33)</f>
        <v>3000</v>
      </c>
      <c r="D34" s="995">
        <f>SUM(D32:D33)</f>
        <v>15343</v>
      </c>
      <c r="E34" s="995">
        <f>SUM(E32:E33)</f>
        <v>15343</v>
      </c>
      <c r="F34" s="1106">
        <f t="shared" si="0"/>
        <v>1</v>
      </c>
    </row>
    <row r="35" spans="1:6" ht="15" customHeight="1" thickBot="1">
      <c r="A35" s="506"/>
      <c r="B35" s="426" t="s">
        <v>364</v>
      </c>
      <c r="C35" s="516"/>
      <c r="D35" s="997"/>
      <c r="E35" s="997"/>
      <c r="F35" s="1105"/>
    </row>
    <row r="36" spans="1:6" ht="15" customHeight="1" thickBot="1">
      <c r="A36" s="511"/>
      <c r="B36" s="428" t="s">
        <v>1136</v>
      </c>
      <c r="C36" s="516">
        <f>SUM(C34+C31+C27)</f>
        <v>488420</v>
      </c>
      <c r="D36" s="997">
        <f>SUM(D34+D31+D27+D28)</f>
        <v>525975</v>
      </c>
      <c r="E36" s="997">
        <f>SUM(E34+E31+E27+E28)</f>
        <v>525335</v>
      </c>
      <c r="F36" s="1106">
        <f t="shared" si="0"/>
        <v>0.9987832121298541</v>
      </c>
    </row>
    <row r="37" spans="1:6" ht="15" customHeight="1">
      <c r="A37" s="506"/>
      <c r="B37" s="430" t="s">
        <v>256</v>
      </c>
      <c r="C37" s="514">
        <v>252138</v>
      </c>
      <c r="D37" s="996">
        <v>268040</v>
      </c>
      <c r="E37" s="996">
        <v>268268</v>
      </c>
      <c r="F37" s="719">
        <f t="shared" si="0"/>
        <v>1.0008506193105506</v>
      </c>
    </row>
    <row r="38" spans="1:6" ht="15" customHeight="1">
      <c r="A38" s="506"/>
      <c r="B38" s="430" t="s">
        <v>257</v>
      </c>
      <c r="C38" s="514">
        <v>69554</v>
      </c>
      <c r="D38" s="996">
        <v>76371</v>
      </c>
      <c r="E38" s="996">
        <v>76433</v>
      </c>
      <c r="F38" s="719">
        <f t="shared" si="0"/>
        <v>1.0008118264786372</v>
      </c>
    </row>
    <row r="39" spans="1:6" ht="15" customHeight="1">
      <c r="A39" s="506"/>
      <c r="B39" s="430" t="s">
        <v>258</v>
      </c>
      <c r="C39" s="514">
        <v>163728</v>
      </c>
      <c r="D39" s="996">
        <v>166221</v>
      </c>
      <c r="E39" s="996">
        <v>165291</v>
      </c>
      <c r="F39" s="719">
        <f t="shared" si="0"/>
        <v>0.9944050390744852</v>
      </c>
    </row>
    <row r="40" spans="1:6" ht="15" customHeight="1">
      <c r="A40" s="506"/>
      <c r="B40" s="431" t="s">
        <v>260</v>
      </c>
      <c r="C40" s="513"/>
      <c r="D40" s="998"/>
      <c r="E40" s="998"/>
      <c r="F40" s="719"/>
    </row>
    <row r="41" spans="1:6" ht="15" customHeight="1" thickBot="1">
      <c r="A41" s="942"/>
      <c r="B41" s="432" t="s">
        <v>259</v>
      </c>
      <c r="C41" s="516"/>
      <c r="D41" s="997"/>
      <c r="E41" s="997"/>
      <c r="F41" s="718"/>
    </row>
    <row r="42" spans="1:6" ht="15" customHeight="1">
      <c r="A42" s="940"/>
      <c r="B42" s="944" t="s">
        <v>1118</v>
      </c>
      <c r="C42" s="513">
        <f>SUM(C37:C41)</f>
        <v>485420</v>
      </c>
      <c r="D42" s="998">
        <f>SUM(D37:D41)</f>
        <v>510632</v>
      </c>
      <c r="E42" s="998">
        <f>SUM(E37:E41)</f>
        <v>509992</v>
      </c>
      <c r="F42" s="1107">
        <f t="shared" si="0"/>
        <v>0.9987466512086982</v>
      </c>
    </row>
    <row r="43" spans="1:6" ht="15" customHeight="1">
      <c r="A43" s="943"/>
      <c r="B43" s="941" t="s">
        <v>937</v>
      </c>
      <c r="C43" s="951">
        <v>125000</v>
      </c>
      <c r="D43" s="999">
        <v>115000</v>
      </c>
      <c r="E43" s="999">
        <v>115000</v>
      </c>
      <c r="F43" s="719">
        <f t="shared" si="0"/>
        <v>1</v>
      </c>
    </row>
    <row r="44" spans="1:6" ht="15" customHeight="1" thickBot="1">
      <c r="A44" s="515"/>
      <c r="B44" s="936" t="s">
        <v>943</v>
      </c>
      <c r="C44" s="952">
        <v>71000</v>
      </c>
      <c r="D44" s="1000">
        <v>61000</v>
      </c>
      <c r="E44" s="1000">
        <v>61000</v>
      </c>
      <c r="F44" s="718">
        <f t="shared" si="0"/>
        <v>1</v>
      </c>
    </row>
    <row r="45" spans="1:6" ht="15.75" customHeight="1">
      <c r="A45" s="506"/>
      <c r="B45" s="430" t="s">
        <v>163</v>
      </c>
      <c r="C45" s="517">
        <v>3000</v>
      </c>
      <c r="D45" s="1001">
        <v>15343</v>
      </c>
      <c r="E45" s="1001">
        <v>15343</v>
      </c>
      <c r="F45" s="719">
        <f t="shared" si="0"/>
        <v>1</v>
      </c>
    </row>
    <row r="46" spans="1:6" ht="15" customHeight="1">
      <c r="A46" s="506"/>
      <c r="B46" s="430" t="s">
        <v>164</v>
      </c>
      <c r="C46" s="513"/>
      <c r="D46" s="998"/>
      <c r="E46" s="998"/>
      <c r="F46" s="719"/>
    </row>
    <row r="47" spans="1:6" ht="15" customHeight="1" thickBot="1">
      <c r="A47" s="506"/>
      <c r="B47" s="432" t="s">
        <v>266</v>
      </c>
      <c r="C47" s="516"/>
      <c r="D47" s="997"/>
      <c r="E47" s="997"/>
      <c r="F47" s="718"/>
    </row>
    <row r="48" spans="1:6" ht="15" customHeight="1" thickBot="1">
      <c r="A48" s="511"/>
      <c r="B48" s="434" t="s">
        <v>1125</v>
      </c>
      <c r="C48" s="512">
        <f>SUM(C45:C47)</f>
        <v>3000</v>
      </c>
      <c r="D48" s="995">
        <f>SUM(D45:D47)</f>
        <v>15343</v>
      </c>
      <c r="E48" s="995">
        <f>SUM(E45:E47)</f>
        <v>15343</v>
      </c>
      <c r="F48" s="1106">
        <f t="shared" si="0"/>
        <v>1</v>
      </c>
    </row>
    <row r="49" spans="1:6" ht="15" customHeight="1" thickBot="1">
      <c r="A49" s="515"/>
      <c r="B49" s="437" t="s">
        <v>1190</v>
      </c>
      <c r="C49" s="512">
        <f>SUM(C48,C42)</f>
        <v>488420</v>
      </c>
      <c r="D49" s="995">
        <f>SUM(D48,D42)</f>
        <v>525975</v>
      </c>
      <c r="E49" s="1135">
        <f>SUM(E48,E42)</f>
        <v>525335</v>
      </c>
      <c r="F49" s="1104">
        <f t="shared" si="0"/>
        <v>0.9987832121298541</v>
      </c>
    </row>
    <row r="52" ht="16.5" customHeight="1">
      <c r="B52" s="724"/>
    </row>
    <row r="53" ht="15" customHeight="1">
      <c r="B53" s="724"/>
    </row>
  </sheetData>
  <sheetProtection/>
  <mergeCells count="6">
    <mergeCell ref="C7:C9"/>
    <mergeCell ref="F7:F9"/>
    <mergeCell ref="A3:F3"/>
    <mergeCell ref="A2:F2"/>
    <mergeCell ref="D7:D9"/>
    <mergeCell ref="E7:E9"/>
  </mergeCells>
  <printOptions/>
  <pageMargins left="0.5511811023622047" right="0.5511811023622047" top="0.984251968503937" bottom="0.984251968503937" header="0.5118110236220472" footer="0.5118110236220472"/>
  <pageSetup firstPageNumber="25" useFirstPageNumber="1" horizontalDpi="600" verticalDpi="600" orientation="portrait" paperSize="9" scale="63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897"/>
  <sheetViews>
    <sheetView showZeros="0" zoomScaleSheetLayoutView="100" zoomScalePageLayoutView="0" workbookViewId="0" topLeftCell="A852">
      <selection activeCell="C12" sqref="C12"/>
    </sheetView>
  </sheetViews>
  <sheetFormatPr defaultColWidth="9.125" defaultRowHeight="12.75"/>
  <cols>
    <col min="1" max="1" width="6.125" style="520" customWidth="1"/>
    <col min="2" max="2" width="50.875" style="449" customWidth="1"/>
    <col min="3" max="5" width="14.50390625" style="627" customWidth="1"/>
    <col min="6" max="6" width="9.50390625" style="627" customWidth="1"/>
    <col min="7" max="7" width="39.875" style="627" customWidth="1"/>
    <col min="8" max="8" width="11.50390625" style="627" customWidth="1"/>
    <col min="9" max="9" width="12.50390625" style="627" customWidth="1"/>
    <col min="10" max="16384" width="9.125" style="449" customWidth="1"/>
  </cols>
  <sheetData>
    <row r="1" spans="1:9" ht="12">
      <c r="A1" s="1241" t="s">
        <v>245</v>
      </c>
      <c r="B1" s="1242"/>
      <c r="C1" s="1242"/>
      <c r="D1" s="1242"/>
      <c r="E1" s="1242"/>
      <c r="F1" s="1242"/>
      <c r="G1" s="1242"/>
      <c r="H1" s="1242"/>
      <c r="I1" s="518"/>
    </row>
    <row r="2" spans="1:9" ht="12">
      <c r="A2" s="1243" t="s">
        <v>352</v>
      </c>
      <c r="B2" s="1244"/>
      <c r="C2" s="1244"/>
      <c r="D2" s="1244"/>
      <c r="E2" s="1244"/>
      <c r="F2" s="1244"/>
      <c r="G2" s="1244"/>
      <c r="H2" s="1244"/>
      <c r="I2" s="519"/>
    </row>
    <row r="3" spans="1:9" ht="12">
      <c r="A3" s="519"/>
      <c r="B3" s="519"/>
      <c r="C3" s="519"/>
      <c r="D3" s="519"/>
      <c r="E3" s="519"/>
      <c r="F3" s="519"/>
      <c r="G3" s="519"/>
      <c r="H3" s="519"/>
      <c r="I3" s="519"/>
    </row>
    <row r="4" spans="3:12" ht="11.25">
      <c r="C4" s="521"/>
      <c r="D4" s="521"/>
      <c r="E4" s="521"/>
      <c r="F4" s="521"/>
      <c r="G4" s="522" t="s">
        <v>72</v>
      </c>
      <c r="H4" s="523"/>
      <c r="I4" s="523"/>
      <c r="J4" s="524"/>
      <c r="K4" s="524"/>
      <c r="L4" s="524"/>
    </row>
    <row r="5" spans="1:7" s="456" customFormat="1" ht="12" customHeight="1">
      <c r="A5" s="454"/>
      <c r="B5" s="455"/>
      <c r="C5" s="1219" t="s">
        <v>1007</v>
      </c>
      <c r="D5" s="1219" t="s">
        <v>332</v>
      </c>
      <c r="E5" s="1219" t="s">
        <v>1216</v>
      </c>
      <c r="F5" s="1245" t="s">
        <v>308</v>
      </c>
      <c r="G5" s="525" t="s">
        <v>24</v>
      </c>
    </row>
    <row r="6" spans="1:7" s="456" customFormat="1" ht="12" customHeight="1">
      <c r="A6" s="457" t="s">
        <v>196</v>
      </c>
      <c r="B6" s="458" t="s">
        <v>210</v>
      </c>
      <c r="C6" s="1220"/>
      <c r="D6" s="1245"/>
      <c r="E6" s="1245"/>
      <c r="F6" s="1235"/>
      <c r="G6" s="84" t="s">
        <v>25</v>
      </c>
    </row>
    <row r="7" spans="1:7" s="456" customFormat="1" ht="12.75" customHeight="1" thickBot="1">
      <c r="A7" s="457"/>
      <c r="B7" s="460"/>
      <c r="C7" s="1234"/>
      <c r="D7" s="1247"/>
      <c r="E7" s="1247"/>
      <c r="F7" s="1246"/>
      <c r="G7" s="480"/>
    </row>
    <row r="8" spans="1:7" s="456" customFormat="1" ht="11.25">
      <c r="A8" s="461" t="s">
        <v>46</v>
      </c>
      <c r="B8" s="526" t="s">
        <v>47</v>
      </c>
      <c r="C8" s="463" t="s">
        <v>48</v>
      </c>
      <c r="D8" s="463" t="s">
        <v>49</v>
      </c>
      <c r="E8" s="463" t="s">
        <v>50</v>
      </c>
      <c r="F8" s="463" t="s">
        <v>1094</v>
      </c>
      <c r="G8" s="463" t="s">
        <v>338</v>
      </c>
    </row>
    <row r="9" spans="1:8" s="456" customFormat="1" ht="12" customHeight="1">
      <c r="A9" s="457">
        <v>3050</v>
      </c>
      <c r="B9" s="527" t="s">
        <v>171</v>
      </c>
      <c r="C9" s="528">
        <f>SUM(C17)</f>
        <v>4500</v>
      </c>
      <c r="D9" s="528">
        <f>SUM(D17)</f>
        <v>8057</v>
      </c>
      <c r="E9" s="528">
        <f>SUM(E17)</f>
        <v>8057</v>
      </c>
      <c r="F9" s="529">
        <f>SUM(E9/D9)</f>
        <v>1</v>
      </c>
      <c r="G9" s="530"/>
      <c r="H9" s="531"/>
    </row>
    <row r="10" spans="1:9" ht="12" customHeight="1">
      <c r="A10" s="532">
        <v>3052</v>
      </c>
      <c r="B10" s="533" t="s">
        <v>1064</v>
      </c>
      <c r="C10" s="534"/>
      <c r="D10" s="534"/>
      <c r="E10" s="534"/>
      <c r="F10" s="529"/>
      <c r="G10" s="535"/>
      <c r="H10" s="449"/>
      <c r="I10" s="449"/>
    </row>
    <row r="11" spans="1:9" ht="12" customHeight="1">
      <c r="A11" s="536"/>
      <c r="B11" s="537" t="s">
        <v>1194</v>
      </c>
      <c r="C11" s="534"/>
      <c r="D11" s="552"/>
      <c r="E11" s="552"/>
      <c r="F11" s="529"/>
      <c r="G11" s="538"/>
      <c r="H11" s="449"/>
      <c r="I11" s="449"/>
    </row>
    <row r="12" spans="1:9" ht="12" customHeight="1">
      <c r="A12" s="536"/>
      <c r="B12" s="539" t="s">
        <v>220</v>
      </c>
      <c r="C12" s="534"/>
      <c r="D12" s="552"/>
      <c r="E12" s="552"/>
      <c r="F12" s="529"/>
      <c r="G12" s="538"/>
      <c r="H12" s="449"/>
      <c r="I12" s="449"/>
    </row>
    <row r="13" spans="1:9" ht="12" customHeight="1">
      <c r="A13" s="536"/>
      <c r="B13" s="540" t="s">
        <v>202</v>
      </c>
      <c r="C13" s="552">
        <v>4500</v>
      </c>
      <c r="D13" s="552">
        <v>8057</v>
      </c>
      <c r="E13" s="552">
        <v>8057</v>
      </c>
      <c r="F13" s="1059">
        <f>SUM(E13/D13)</f>
        <v>1</v>
      </c>
      <c r="G13" s="538"/>
      <c r="H13" s="449"/>
      <c r="I13" s="449"/>
    </row>
    <row r="14" spans="1:9" ht="12" customHeight="1">
      <c r="A14" s="536"/>
      <c r="B14" s="541" t="s">
        <v>1200</v>
      </c>
      <c r="C14" s="552"/>
      <c r="D14" s="552"/>
      <c r="E14" s="1136"/>
      <c r="F14" s="529"/>
      <c r="G14" s="538"/>
      <c r="H14" s="449"/>
      <c r="I14" s="449"/>
    </row>
    <row r="15" spans="1:9" ht="12" customHeight="1">
      <c r="A15" s="536"/>
      <c r="B15" s="541" t="s">
        <v>212</v>
      </c>
      <c r="C15" s="534"/>
      <c r="D15" s="534"/>
      <c r="E15" s="1137"/>
      <c r="F15" s="529"/>
      <c r="G15" s="538"/>
      <c r="H15" s="449"/>
      <c r="I15" s="449"/>
    </row>
    <row r="16" spans="1:9" ht="12" customHeight="1" thickBot="1">
      <c r="A16" s="536"/>
      <c r="B16" s="542" t="s">
        <v>1156</v>
      </c>
      <c r="C16" s="543"/>
      <c r="D16" s="543"/>
      <c r="E16" s="1138"/>
      <c r="F16" s="1060"/>
      <c r="G16" s="544"/>
      <c r="H16" s="449"/>
      <c r="I16" s="449"/>
    </row>
    <row r="17" spans="1:9" ht="13.5" customHeight="1" thickBot="1">
      <c r="A17" s="545"/>
      <c r="B17" s="546" t="s">
        <v>13</v>
      </c>
      <c r="C17" s="547">
        <f>SUM(C13:C16)</f>
        <v>4500</v>
      </c>
      <c r="D17" s="547">
        <f>SUM(D11:D14)</f>
        <v>8057</v>
      </c>
      <c r="E17" s="1194">
        <f>SUM(E11:E14)</f>
        <v>8057</v>
      </c>
      <c r="F17" s="1061">
        <f>SUM(E17/D17)</f>
        <v>1</v>
      </c>
      <c r="G17" s="548"/>
      <c r="H17" s="449"/>
      <c r="I17" s="449"/>
    </row>
    <row r="18" spans="1:9" ht="12">
      <c r="A18" s="532">
        <v>3060</v>
      </c>
      <c r="B18" s="549" t="s">
        <v>1154</v>
      </c>
      <c r="C18" s="913">
        <f>SUM(C26+C34)</f>
        <v>5000</v>
      </c>
      <c r="D18" s="913">
        <f>SUM(D26+D34)</f>
        <v>7304</v>
      </c>
      <c r="E18" s="1139">
        <f>SUM(E26+E34)</f>
        <v>7304</v>
      </c>
      <c r="F18" s="529">
        <f>SUM(E18/D18)</f>
        <v>1</v>
      </c>
      <c r="G18" s="535"/>
      <c r="H18" s="449"/>
      <c r="I18" s="449"/>
    </row>
    <row r="19" spans="1:9" ht="12" customHeight="1">
      <c r="A19" s="532">
        <v>3061</v>
      </c>
      <c r="B19" s="550" t="s">
        <v>1201</v>
      </c>
      <c r="C19" s="534"/>
      <c r="D19" s="534"/>
      <c r="E19" s="1137"/>
      <c r="F19" s="529"/>
      <c r="G19" s="551"/>
      <c r="H19" s="449"/>
      <c r="I19" s="449"/>
    </row>
    <row r="20" spans="1:9" ht="12" customHeight="1">
      <c r="A20" s="536"/>
      <c r="B20" s="537" t="s">
        <v>1194</v>
      </c>
      <c r="C20" s="552"/>
      <c r="D20" s="552"/>
      <c r="E20" s="1136"/>
      <c r="F20" s="529"/>
      <c r="G20" s="551"/>
      <c r="H20" s="449"/>
      <c r="I20" s="449"/>
    </row>
    <row r="21" spans="1:9" ht="12" customHeight="1">
      <c r="A21" s="536"/>
      <c r="B21" s="539" t="s">
        <v>220</v>
      </c>
      <c r="C21" s="552"/>
      <c r="D21" s="552"/>
      <c r="E21" s="1136"/>
      <c r="F21" s="529"/>
      <c r="G21" s="551"/>
      <c r="H21" s="449"/>
      <c r="I21" s="449"/>
    </row>
    <row r="22" spans="1:9" ht="12" customHeight="1">
      <c r="A22" s="553"/>
      <c r="B22" s="540" t="s">
        <v>202</v>
      </c>
      <c r="C22" s="552">
        <v>2000</v>
      </c>
      <c r="D22" s="552">
        <v>2728</v>
      </c>
      <c r="E22" s="1136">
        <v>2525</v>
      </c>
      <c r="F22" s="1059">
        <f>SUM(E22/D22)</f>
        <v>0.9255865102639296</v>
      </c>
      <c r="G22" s="551"/>
      <c r="H22" s="449"/>
      <c r="I22" s="449"/>
    </row>
    <row r="23" spans="1:9" ht="12" customHeight="1">
      <c r="A23" s="553"/>
      <c r="B23" s="541" t="s">
        <v>1200</v>
      </c>
      <c r="C23" s="552"/>
      <c r="D23" s="552"/>
      <c r="E23" s="1136"/>
      <c r="F23" s="529"/>
      <c r="G23" s="551"/>
      <c r="H23" s="449"/>
      <c r="I23" s="449"/>
    </row>
    <row r="24" spans="1:9" ht="11.25">
      <c r="A24" s="553"/>
      <c r="B24" s="541" t="s">
        <v>212</v>
      </c>
      <c r="C24" s="552"/>
      <c r="D24" s="552"/>
      <c r="E24" s="1136"/>
      <c r="F24" s="529"/>
      <c r="G24" s="551"/>
      <c r="H24" s="449"/>
      <c r="I24" s="449"/>
    </row>
    <row r="25" spans="1:9" ht="12" thickBot="1">
      <c r="A25" s="553" t="s">
        <v>197</v>
      </c>
      <c r="B25" s="592" t="s">
        <v>165</v>
      </c>
      <c r="C25" s="554"/>
      <c r="D25" s="554"/>
      <c r="E25" s="1140">
        <v>203</v>
      </c>
      <c r="F25" s="1060"/>
      <c r="G25" s="555"/>
      <c r="H25" s="449"/>
      <c r="I25" s="449"/>
    </row>
    <row r="26" spans="1:9" ht="12" thickBot="1">
      <c r="A26" s="556"/>
      <c r="B26" s="546" t="s">
        <v>13</v>
      </c>
      <c r="C26" s="557">
        <f>SUM(C20:C25)</f>
        <v>2000</v>
      </c>
      <c r="D26" s="557">
        <f>SUM(D20:D25)</f>
        <v>2728</v>
      </c>
      <c r="E26" s="1141">
        <f>SUM(E20:E25)</f>
        <v>2728</v>
      </c>
      <c r="F26" s="1075">
        <f>SUM(E26/D26)</f>
        <v>1</v>
      </c>
      <c r="G26" s="558"/>
      <c r="H26" s="449"/>
      <c r="I26" s="449"/>
    </row>
    <row r="27" spans="1:9" ht="11.25">
      <c r="A27" s="559">
        <v>3071</v>
      </c>
      <c r="B27" s="533" t="s">
        <v>17</v>
      </c>
      <c r="C27" s="534"/>
      <c r="D27" s="534"/>
      <c r="E27" s="1137"/>
      <c r="F27" s="529"/>
      <c r="G27" s="560" t="s">
        <v>41</v>
      </c>
      <c r="H27" s="449"/>
      <c r="I27" s="449"/>
    </row>
    <row r="28" spans="1:9" ht="12" customHeight="1">
      <c r="A28" s="553"/>
      <c r="B28" s="537" t="s">
        <v>1194</v>
      </c>
      <c r="C28" s="552"/>
      <c r="D28" s="552"/>
      <c r="E28" s="1136"/>
      <c r="F28" s="529"/>
      <c r="G28" s="530" t="s">
        <v>42</v>
      </c>
      <c r="H28" s="449"/>
      <c r="I28" s="449"/>
    </row>
    <row r="29" spans="1:9" ht="12" customHeight="1">
      <c r="A29" s="536"/>
      <c r="B29" s="539" t="s">
        <v>220</v>
      </c>
      <c r="C29" s="552"/>
      <c r="D29" s="552"/>
      <c r="E29" s="1136"/>
      <c r="F29" s="529"/>
      <c r="G29" s="530"/>
      <c r="H29" s="449"/>
      <c r="I29" s="449"/>
    </row>
    <row r="30" spans="1:9" ht="12" customHeight="1">
      <c r="A30" s="536"/>
      <c r="B30" s="540" t="s">
        <v>202</v>
      </c>
      <c r="C30" s="552">
        <v>3000</v>
      </c>
      <c r="D30" s="552">
        <v>4576</v>
      </c>
      <c r="E30" s="1136">
        <v>4576</v>
      </c>
      <c r="F30" s="1059">
        <f>SUM(E30/D30)</f>
        <v>1</v>
      </c>
      <c r="G30" s="551"/>
      <c r="H30" s="449"/>
      <c r="I30" s="449"/>
    </row>
    <row r="31" spans="1:9" ht="12" customHeight="1">
      <c r="A31" s="536"/>
      <c r="B31" s="541" t="s">
        <v>1200</v>
      </c>
      <c r="C31" s="552"/>
      <c r="D31" s="552"/>
      <c r="E31" s="1136"/>
      <c r="F31" s="529"/>
      <c r="G31" s="561"/>
      <c r="H31" s="449"/>
      <c r="I31" s="449"/>
    </row>
    <row r="32" spans="1:9" ht="12" customHeight="1">
      <c r="A32" s="536"/>
      <c r="B32" s="541" t="s">
        <v>212</v>
      </c>
      <c r="C32" s="552"/>
      <c r="D32" s="552"/>
      <c r="E32" s="1136"/>
      <c r="F32" s="529"/>
      <c r="G32" s="562"/>
      <c r="H32" s="449"/>
      <c r="I32" s="449"/>
    </row>
    <row r="33" spans="1:9" ht="12" customHeight="1" thickBot="1">
      <c r="A33" s="536"/>
      <c r="B33" s="542" t="s">
        <v>1156</v>
      </c>
      <c r="C33" s="554"/>
      <c r="D33" s="554"/>
      <c r="E33" s="1140"/>
      <c r="F33" s="1060"/>
      <c r="G33" s="563"/>
      <c r="H33" s="449"/>
      <c r="I33" s="449"/>
    </row>
    <row r="34" spans="1:9" ht="12" customHeight="1" thickBot="1">
      <c r="A34" s="564"/>
      <c r="B34" s="546" t="s">
        <v>13</v>
      </c>
      <c r="C34" s="557">
        <f>SUM(C28:C33)</f>
        <v>3000</v>
      </c>
      <c r="D34" s="557">
        <f>SUM(D28:D33)</f>
        <v>4576</v>
      </c>
      <c r="E34" s="1141">
        <f>SUM(E28:E33)</f>
        <v>4576</v>
      </c>
      <c r="F34" s="1061">
        <f>SUM(E34/D34)</f>
        <v>1</v>
      </c>
      <c r="G34" s="565"/>
      <c r="H34" s="449"/>
      <c r="I34" s="449"/>
    </row>
    <row r="35" spans="1:9" ht="12" customHeight="1">
      <c r="A35" s="559">
        <v>3080</v>
      </c>
      <c r="B35" s="566" t="s">
        <v>1157</v>
      </c>
      <c r="C35" s="534">
        <f>SUM(C43)</f>
        <v>21500</v>
      </c>
      <c r="D35" s="534">
        <f>SUM(D43)</f>
        <v>25751</v>
      </c>
      <c r="E35" s="1137">
        <f>SUM(E43)</f>
        <v>25751</v>
      </c>
      <c r="F35" s="529">
        <f>SUM(E35/D35)</f>
        <v>1</v>
      </c>
      <c r="G35" s="560"/>
      <c r="H35" s="449"/>
      <c r="I35" s="449"/>
    </row>
    <row r="36" spans="1:9" ht="12" customHeight="1">
      <c r="A36" s="559">
        <v>3081</v>
      </c>
      <c r="B36" s="550" t="s">
        <v>22</v>
      </c>
      <c r="C36" s="534"/>
      <c r="D36" s="534"/>
      <c r="E36" s="1137"/>
      <c r="F36" s="529"/>
      <c r="G36" s="530"/>
      <c r="H36" s="449"/>
      <c r="I36" s="449"/>
    </row>
    <row r="37" spans="1:9" ht="12" customHeight="1">
      <c r="A37" s="553"/>
      <c r="B37" s="537" t="s">
        <v>1194</v>
      </c>
      <c r="C37" s="552"/>
      <c r="D37" s="552"/>
      <c r="E37" s="1136"/>
      <c r="F37" s="529"/>
      <c r="G37" s="530"/>
      <c r="H37" s="449"/>
      <c r="I37" s="449"/>
    </row>
    <row r="38" spans="1:9" ht="12" customHeight="1">
      <c r="A38" s="553"/>
      <c r="B38" s="539" t="s">
        <v>220</v>
      </c>
      <c r="C38" s="552"/>
      <c r="D38" s="552"/>
      <c r="E38" s="1136"/>
      <c r="F38" s="529"/>
      <c r="G38" s="530"/>
      <c r="H38" s="449"/>
      <c r="I38" s="449"/>
    </row>
    <row r="39" spans="1:9" ht="12" customHeight="1">
      <c r="A39" s="553"/>
      <c r="B39" s="540" t="s">
        <v>202</v>
      </c>
      <c r="C39" s="552">
        <v>13700</v>
      </c>
      <c r="D39" s="552">
        <v>13971</v>
      </c>
      <c r="E39" s="1136">
        <v>13971</v>
      </c>
      <c r="F39" s="1059">
        <f>SUM(E39/D39)</f>
        <v>1</v>
      </c>
      <c r="G39" s="725"/>
      <c r="H39" s="449"/>
      <c r="I39" s="449"/>
    </row>
    <row r="40" spans="1:9" ht="12" customHeight="1">
      <c r="A40" s="553"/>
      <c r="B40" s="540" t="s">
        <v>1155</v>
      </c>
      <c r="C40" s="552">
        <v>7800</v>
      </c>
      <c r="D40" s="552">
        <v>11780</v>
      </c>
      <c r="E40" s="1136">
        <v>11780</v>
      </c>
      <c r="F40" s="1059">
        <f>SUM(E40/D40)</f>
        <v>1</v>
      </c>
      <c r="G40" s="567"/>
      <c r="H40" s="449"/>
      <c r="I40" s="449"/>
    </row>
    <row r="41" spans="1:9" ht="12" customHeight="1">
      <c r="A41" s="553"/>
      <c r="B41" s="541" t="s">
        <v>212</v>
      </c>
      <c r="C41" s="552"/>
      <c r="D41" s="552"/>
      <c r="E41" s="1136"/>
      <c r="F41" s="529"/>
      <c r="G41" s="530"/>
      <c r="H41" s="449"/>
      <c r="I41" s="449"/>
    </row>
    <row r="42" spans="1:9" ht="12" customHeight="1" thickBot="1">
      <c r="A42" s="536"/>
      <c r="B42" s="542" t="s">
        <v>1156</v>
      </c>
      <c r="C42" s="554"/>
      <c r="D42" s="554"/>
      <c r="E42" s="1140"/>
      <c r="F42" s="1060"/>
      <c r="G42" s="563"/>
      <c r="H42" s="449"/>
      <c r="I42" s="449"/>
    </row>
    <row r="43" spans="1:9" ht="12" customHeight="1" thickBot="1">
      <c r="A43" s="564"/>
      <c r="B43" s="546" t="s">
        <v>13</v>
      </c>
      <c r="C43" s="557">
        <f>SUM(C37:C42)</f>
        <v>21500</v>
      </c>
      <c r="D43" s="557">
        <f>SUM(D37:D42)</f>
        <v>25751</v>
      </c>
      <c r="E43" s="1141">
        <f>SUM(E37:E42)</f>
        <v>25751</v>
      </c>
      <c r="F43" s="1061">
        <f>SUM(E43/D43)</f>
        <v>1</v>
      </c>
      <c r="G43" s="565"/>
      <c r="H43" s="449"/>
      <c r="I43" s="449"/>
    </row>
    <row r="44" spans="1:9" ht="12" customHeight="1" thickBot="1">
      <c r="A44" s="568">
        <v>3130</v>
      </c>
      <c r="B44" s="569" t="s">
        <v>334</v>
      </c>
      <c r="C44" s="557">
        <f>SUM(C45+C71)</f>
        <v>673900</v>
      </c>
      <c r="D44" s="557">
        <f>SUM(D45+D71)</f>
        <v>741492</v>
      </c>
      <c r="E44" s="1141">
        <f>SUM(E45+E71)</f>
        <v>741492</v>
      </c>
      <c r="F44" s="1061">
        <f>SUM(E44/D44)</f>
        <v>1</v>
      </c>
      <c r="G44" s="565"/>
      <c r="H44" s="449"/>
      <c r="I44" s="449"/>
    </row>
    <row r="45" spans="1:9" ht="12" customHeight="1" thickBot="1">
      <c r="A45" s="559">
        <v>3110</v>
      </c>
      <c r="B45" s="569" t="s">
        <v>306</v>
      </c>
      <c r="C45" s="557">
        <f>SUM(C53+C61+C70)</f>
        <v>609900</v>
      </c>
      <c r="D45" s="557">
        <f>SUM(D53+D61+D70)</f>
        <v>651177</v>
      </c>
      <c r="E45" s="1141">
        <f>SUM(E53+E61+E70)</f>
        <v>651177</v>
      </c>
      <c r="F45" s="1061">
        <f>SUM(E45/D45)</f>
        <v>1</v>
      </c>
      <c r="G45" s="565"/>
      <c r="H45" s="449"/>
      <c r="I45" s="449"/>
    </row>
    <row r="46" spans="1:9" ht="12" customHeight="1">
      <c r="A46" s="570">
        <v>3111</v>
      </c>
      <c r="B46" s="571" t="s">
        <v>40</v>
      </c>
      <c r="C46" s="534"/>
      <c r="D46" s="534"/>
      <c r="E46" s="1137"/>
      <c r="F46" s="529"/>
      <c r="G46" s="463" t="s">
        <v>43</v>
      </c>
      <c r="H46" s="449"/>
      <c r="I46" s="449"/>
    </row>
    <row r="47" spans="1:9" ht="12" customHeight="1">
      <c r="A47" s="536"/>
      <c r="B47" s="537" t="s">
        <v>1194</v>
      </c>
      <c r="C47" s="552"/>
      <c r="D47" s="552"/>
      <c r="E47" s="1136"/>
      <c r="F47" s="529"/>
      <c r="G47" s="561"/>
      <c r="H47" s="449"/>
      <c r="I47" s="449"/>
    </row>
    <row r="48" spans="1:9" ht="12" customHeight="1">
      <c r="A48" s="536"/>
      <c r="B48" s="539" t="s">
        <v>220</v>
      </c>
      <c r="C48" s="552"/>
      <c r="D48" s="552"/>
      <c r="E48" s="1136"/>
      <c r="F48" s="529"/>
      <c r="G48" s="561"/>
      <c r="H48" s="449"/>
      <c r="I48" s="449"/>
    </row>
    <row r="49" spans="1:9" ht="12" customHeight="1">
      <c r="A49" s="536"/>
      <c r="B49" s="540" t="s">
        <v>202</v>
      </c>
      <c r="C49" s="552"/>
      <c r="D49" s="552">
        <v>76</v>
      </c>
      <c r="E49" s="1136">
        <v>544</v>
      </c>
      <c r="F49" s="1059">
        <f>SUM(E49/D49)</f>
        <v>7.157894736842105</v>
      </c>
      <c r="G49" s="561"/>
      <c r="H49" s="449"/>
      <c r="I49" s="449"/>
    </row>
    <row r="50" spans="1:9" ht="12" customHeight="1">
      <c r="A50" s="536"/>
      <c r="B50" s="541" t="s">
        <v>1200</v>
      </c>
      <c r="C50" s="552"/>
      <c r="D50" s="552"/>
      <c r="E50" s="1136"/>
      <c r="F50" s="529"/>
      <c r="G50" s="561"/>
      <c r="H50" s="449"/>
      <c r="I50" s="449"/>
    </row>
    <row r="51" spans="1:9" ht="12" customHeight="1">
      <c r="A51" s="536"/>
      <c r="B51" s="541" t="s">
        <v>212</v>
      </c>
      <c r="C51" s="552"/>
      <c r="D51" s="552"/>
      <c r="E51" s="1136"/>
      <c r="F51" s="529"/>
      <c r="G51" s="561"/>
      <c r="H51" s="449"/>
      <c r="I51" s="449"/>
    </row>
    <row r="52" spans="1:9" ht="12" customHeight="1" thickBot="1">
      <c r="A52" s="536"/>
      <c r="B52" s="542" t="s">
        <v>189</v>
      </c>
      <c r="C52" s="554">
        <v>480000</v>
      </c>
      <c r="D52" s="554">
        <v>543449</v>
      </c>
      <c r="E52" s="1140">
        <v>542981</v>
      </c>
      <c r="F52" s="1062">
        <f>SUM(E52/D52)</f>
        <v>0.9991388336348029</v>
      </c>
      <c r="G52" s="561"/>
      <c r="H52" s="449"/>
      <c r="I52" s="449"/>
    </row>
    <row r="53" spans="1:9" ht="12" customHeight="1" thickBot="1">
      <c r="A53" s="564"/>
      <c r="B53" s="546" t="s">
        <v>13</v>
      </c>
      <c r="C53" s="557">
        <f>SUM(C47:C52)</f>
        <v>480000</v>
      </c>
      <c r="D53" s="557">
        <f>SUM(D47:D52)</f>
        <v>543525</v>
      </c>
      <c r="E53" s="1141">
        <f>SUM(E47:E52)</f>
        <v>543525</v>
      </c>
      <c r="F53" s="1061">
        <f>SUM(E53/D53)</f>
        <v>1</v>
      </c>
      <c r="G53" s="565"/>
      <c r="H53" s="449"/>
      <c r="I53" s="449"/>
    </row>
    <row r="54" spans="1:9" ht="12" customHeight="1">
      <c r="A54" s="457">
        <v>3113</v>
      </c>
      <c r="B54" s="259" t="s">
        <v>83</v>
      </c>
      <c r="C54" s="465"/>
      <c r="D54" s="465"/>
      <c r="E54" s="1142"/>
      <c r="F54" s="529"/>
      <c r="G54" s="560"/>
      <c r="H54" s="449"/>
      <c r="I54" s="449"/>
    </row>
    <row r="55" spans="1:9" ht="12" customHeight="1">
      <c r="A55" s="371"/>
      <c r="B55" s="469" t="s">
        <v>1194</v>
      </c>
      <c r="C55" s="378"/>
      <c r="D55" s="378"/>
      <c r="E55" s="1143"/>
      <c r="F55" s="529"/>
      <c r="G55" s="561"/>
      <c r="H55" s="449"/>
      <c r="I55" s="449"/>
    </row>
    <row r="56" spans="1:9" ht="12" customHeight="1">
      <c r="A56" s="371"/>
      <c r="B56" s="210" t="s">
        <v>220</v>
      </c>
      <c r="C56" s="378"/>
      <c r="D56" s="378"/>
      <c r="E56" s="1143"/>
      <c r="F56" s="529"/>
      <c r="G56" s="726"/>
      <c r="H56" s="449"/>
      <c r="I56" s="449"/>
    </row>
    <row r="57" spans="1:9" ht="12" customHeight="1">
      <c r="A57" s="371"/>
      <c r="B57" s="470" t="s">
        <v>202</v>
      </c>
      <c r="C57" s="378">
        <v>19900</v>
      </c>
      <c r="D57" s="378"/>
      <c r="E57" s="1143"/>
      <c r="F57" s="529"/>
      <c r="G57" s="726"/>
      <c r="H57" s="449"/>
      <c r="I57" s="449"/>
    </row>
    <row r="58" spans="1:9" ht="12" customHeight="1">
      <c r="A58" s="371"/>
      <c r="B58" s="379" t="s">
        <v>1200</v>
      </c>
      <c r="C58" s="378"/>
      <c r="D58" s="378"/>
      <c r="E58" s="1143"/>
      <c r="F58" s="529"/>
      <c r="G58" s="726"/>
      <c r="H58" s="449"/>
      <c r="I58" s="449"/>
    </row>
    <row r="59" spans="1:9" ht="12" customHeight="1">
      <c r="A59" s="371"/>
      <c r="B59" s="379" t="s">
        <v>212</v>
      </c>
      <c r="C59" s="378"/>
      <c r="D59" s="378"/>
      <c r="E59" s="1143"/>
      <c r="F59" s="529"/>
      <c r="G59" s="726"/>
      <c r="H59" s="449"/>
      <c r="I59" s="449"/>
    </row>
    <row r="60" spans="1:9" ht="12" customHeight="1" thickBot="1">
      <c r="A60" s="371"/>
      <c r="B60" s="542" t="s">
        <v>1156</v>
      </c>
      <c r="C60" s="473"/>
      <c r="D60" s="473"/>
      <c r="E60" s="1144"/>
      <c r="F60" s="1060"/>
      <c r="G60" s="561"/>
      <c r="H60" s="449"/>
      <c r="I60" s="449"/>
    </row>
    <row r="61" spans="1:9" ht="12" customHeight="1" thickBot="1">
      <c r="A61" s="459"/>
      <c r="B61" s="546" t="s">
        <v>13</v>
      </c>
      <c r="C61" s="475">
        <f>SUM(C55:C60)</f>
        <v>19900</v>
      </c>
      <c r="D61" s="475">
        <f>SUM(D55:D60)</f>
        <v>0</v>
      </c>
      <c r="E61" s="1145">
        <f>SUM(E55:E60)</f>
        <v>0</v>
      </c>
      <c r="F61" s="1061"/>
      <c r="G61" s="565"/>
      <c r="H61" s="449"/>
      <c r="I61" s="449"/>
    </row>
    <row r="62" spans="1:9" ht="12" customHeight="1">
      <c r="A62" s="457">
        <v>3114</v>
      </c>
      <c r="B62" s="572" t="s">
        <v>1203</v>
      </c>
      <c r="C62" s="465"/>
      <c r="D62" s="465"/>
      <c r="E62" s="1142"/>
      <c r="F62" s="529"/>
      <c r="G62" s="573"/>
      <c r="H62" s="449"/>
      <c r="I62" s="449"/>
    </row>
    <row r="63" spans="1:9" ht="12" customHeight="1">
      <c r="A63" s="371"/>
      <c r="B63" s="469" t="s">
        <v>1194</v>
      </c>
      <c r="C63" s="378"/>
      <c r="D63" s="378">
        <v>150</v>
      </c>
      <c r="E63" s="1143">
        <v>150</v>
      </c>
      <c r="F63" s="1063">
        <f>SUM(E63/D63)</f>
        <v>1</v>
      </c>
      <c r="G63" s="561"/>
      <c r="H63" s="449"/>
      <c r="I63" s="449"/>
    </row>
    <row r="64" spans="1:9" ht="12" customHeight="1">
      <c r="A64" s="371"/>
      <c r="B64" s="210" t="s">
        <v>220</v>
      </c>
      <c r="C64" s="378"/>
      <c r="D64" s="378">
        <v>70</v>
      </c>
      <c r="E64" s="1143">
        <v>70</v>
      </c>
      <c r="F64" s="1059">
        <f>SUM(E64/D64)</f>
        <v>1</v>
      </c>
      <c r="G64" s="561"/>
      <c r="H64" s="449"/>
      <c r="I64" s="449"/>
    </row>
    <row r="65" spans="1:9" ht="12" customHeight="1">
      <c r="A65" s="371"/>
      <c r="B65" s="470" t="s">
        <v>202</v>
      </c>
      <c r="C65" s="378">
        <v>110000</v>
      </c>
      <c r="D65" s="378">
        <v>102723</v>
      </c>
      <c r="E65" s="1143">
        <v>97153</v>
      </c>
      <c r="F65" s="1059">
        <f>SUM(E65/D65)</f>
        <v>0.9457765057484692</v>
      </c>
      <c r="G65" s="551"/>
      <c r="H65" s="449"/>
      <c r="I65" s="449"/>
    </row>
    <row r="66" spans="1:9" ht="12" customHeight="1">
      <c r="A66" s="371"/>
      <c r="B66" s="379" t="s">
        <v>1200</v>
      </c>
      <c r="C66" s="378"/>
      <c r="D66" s="378"/>
      <c r="E66" s="1143"/>
      <c r="F66" s="1059"/>
      <c r="G66" s="551"/>
      <c r="H66" s="449"/>
      <c r="I66" s="449"/>
    </row>
    <row r="67" spans="1:9" ht="12" customHeight="1">
      <c r="A67" s="371"/>
      <c r="B67" s="379" t="s">
        <v>212</v>
      </c>
      <c r="C67" s="378"/>
      <c r="D67" s="378"/>
      <c r="E67" s="1143"/>
      <c r="F67" s="1059"/>
      <c r="G67" s="561"/>
      <c r="H67" s="449"/>
      <c r="I67" s="449"/>
    </row>
    <row r="68" spans="1:9" ht="12" customHeight="1">
      <c r="A68" s="371"/>
      <c r="B68" s="591" t="s">
        <v>1015</v>
      </c>
      <c r="C68" s="471"/>
      <c r="D68" s="471"/>
      <c r="E68" s="1146">
        <v>2690</v>
      </c>
      <c r="F68" s="1063"/>
      <c r="G68" s="562"/>
      <c r="H68" s="449"/>
      <c r="I68" s="449"/>
    </row>
    <row r="69" spans="1:9" ht="12" thickBot="1">
      <c r="A69" s="468"/>
      <c r="B69" s="592" t="s">
        <v>1210</v>
      </c>
      <c r="C69" s="473"/>
      <c r="D69" s="473">
        <v>4709</v>
      </c>
      <c r="E69" s="1144">
        <v>7589</v>
      </c>
      <c r="F69" s="1064">
        <f>SUM(E69/D69)</f>
        <v>1.6115948184327882</v>
      </c>
      <c r="G69" s="574"/>
      <c r="H69" s="449"/>
      <c r="I69" s="449"/>
    </row>
    <row r="70" spans="1:9" ht="12" customHeight="1" thickBot="1">
      <c r="A70" s="480"/>
      <c r="B70" s="546" t="s">
        <v>13</v>
      </c>
      <c r="C70" s="475">
        <f>SUM(C63:C69)</f>
        <v>110000</v>
      </c>
      <c r="D70" s="475">
        <f>SUM(D63:D69)</f>
        <v>107652</v>
      </c>
      <c r="E70" s="1145">
        <f>SUM(E63:E69)</f>
        <v>107652</v>
      </c>
      <c r="F70" s="1061">
        <f>SUM(E70/D70)</f>
        <v>1</v>
      </c>
      <c r="G70" s="565"/>
      <c r="H70" s="449"/>
      <c r="I70" s="449"/>
    </row>
    <row r="71" spans="1:9" ht="12" customHeight="1" thickBot="1">
      <c r="A71" s="575">
        <v>3120</v>
      </c>
      <c r="B71" s="569" t="s">
        <v>335</v>
      </c>
      <c r="C71" s="475">
        <f>SUM(C79+C87+C95+C103+C111+C119)</f>
        <v>64000</v>
      </c>
      <c r="D71" s="475">
        <f>SUM(D79+D87+D95+D103+D111+D119)</f>
        <v>90315</v>
      </c>
      <c r="E71" s="1145">
        <f>SUM(E79+E87+E95+E103+E111+E119)</f>
        <v>90315</v>
      </c>
      <c r="F71" s="1061">
        <f>SUM(E71/D71)</f>
        <v>1</v>
      </c>
      <c r="G71" s="565"/>
      <c r="H71" s="449"/>
      <c r="I71" s="449"/>
    </row>
    <row r="72" spans="1:9" ht="12" customHeight="1">
      <c r="A72" s="84">
        <v>3121</v>
      </c>
      <c r="B72" s="576" t="s">
        <v>78</v>
      </c>
      <c r="C72" s="465"/>
      <c r="D72" s="465"/>
      <c r="E72" s="1142"/>
      <c r="F72" s="529"/>
      <c r="G72" s="560"/>
      <c r="H72" s="449"/>
      <c r="I72" s="449"/>
    </row>
    <row r="73" spans="1:9" ht="12" customHeight="1">
      <c r="A73" s="84"/>
      <c r="B73" s="469" t="s">
        <v>1194</v>
      </c>
      <c r="C73" s="465"/>
      <c r="D73" s="465"/>
      <c r="E73" s="1142"/>
      <c r="F73" s="529"/>
      <c r="G73" s="530"/>
      <c r="H73" s="449"/>
      <c r="I73" s="449"/>
    </row>
    <row r="74" spans="1:9" ht="12" customHeight="1">
      <c r="A74" s="84"/>
      <c r="B74" s="210" t="s">
        <v>220</v>
      </c>
      <c r="C74" s="465"/>
      <c r="D74" s="465"/>
      <c r="E74" s="1142"/>
      <c r="F74" s="529"/>
      <c r="G74" s="530"/>
      <c r="H74" s="449"/>
      <c r="I74" s="449"/>
    </row>
    <row r="75" spans="1:9" ht="12" customHeight="1">
      <c r="A75" s="457"/>
      <c r="B75" s="470" t="s">
        <v>202</v>
      </c>
      <c r="C75" s="577">
        <v>5000</v>
      </c>
      <c r="D75" s="577">
        <v>5525</v>
      </c>
      <c r="E75" s="1147">
        <v>5525</v>
      </c>
      <c r="F75" s="1059">
        <f>SUM(E75/D75)</f>
        <v>1</v>
      </c>
      <c r="G75" s="551"/>
      <c r="H75" s="449"/>
      <c r="I75" s="449"/>
    </row>
    <row r="76" spans="1:9" ht="12" customHeight="1">
      <c r="A76" s="457"/>
      <c r="B76" s="379" t="s">
        <v>212</v>
      </c>
      <c r="C76" s="577"/>
      <c r="D76" s="577"/>
      <c r="E76" s="1147"/>
      <c r="F76" s="529"/>
      <c r="G76" s="578"/>
      <c r="H76" s="449"/>
      <c r="I76" s="449"/>
    </row>
    <row r="77" spans="1:9" ht="12" customHeight="1">
      <c r="A77" s="84"/>
      <c r="B77" s="379" t="s">
        <v>212</v>
      </c>
      <c r="C77" s="465"/>
      <c r="D77" s="465"/>
      <c r="E77" s="1142"/>
      <c r="F77" s="529"/>
      <c r="G77" s="530"/>
      <c r="H77" s="449"/>
      <c r="I77" s="449"/>
    </row>
    <row r="78" spans="1:9" ht="12" customHeight="1" thickBot="1">
      <c r="A78" s="84"/>
      <c r="B78" s="542" t="s">
        <v>1156</v>
      </c>
      <c r="C78" s="579"/>
      <c r="D78" s="579"/>
      <c r="E78" s="1148"/>
      <c r="F78" s="1060"/>
      <c r="G78" s="525"/>
      <c r="H78" s="449"/>
      <c r="I78" s="449"/>
    </row>
    <row r="79" spans="1:9" ht="12" customHeight="1" thickBot="1">
      <c r="A79" s="480"/>
      <c r="B79" s="546" t="s">
        <v>13</v>
      </c>
      <c r="C79" s="475">
        <f>SUM(C75:C78)</f>
        <v>5000</v>
      </c>
      <c r="D79" s="475">
        <f>SUM(D75:D78)</f>
        <v>5525</v>
      </c>
      <c r="E79" s="1145">
        <f>SUM(E75:E78)</f>
        <v>5525</v>
      </c>
      <c r="F79" s="1061">
        <f>SUM(E79/D79)</f>
        <v>1</v>
      </c>
      <c r="G79" s="565"/>
      <c r="H79" s="449"/>
      <c r="I79" s="449"/>
    </row>
    <row r="80" spans="1:9" ht="12" customHeight="1">
      <c r="A80" s="457">
        <v>3122</v>
      </c>
      <c r="B80" s="572" t="s">
        <v>69</v>
      </c>
      <c r="C80" s="465"/>
      <c r="D80" s="465"/>
      <c r="E80" s="1142"/>
      <c r="F80" s="529"/>
      <c r="G80" s="580"/>
      <c r="H80" s="449"/>
      <c r="I80" s="449"/>
    </row>
    <row r="81" spans="1:9" ht="12" customHeight="1">
      <c r="A81" s="371"/>
      <c r="B81" s="469" t="s">
        <v>1194</v>
      </c>
      <c r="C81" s="378"/>
      <c r="D81" s="378"/>
      <c r="E81" s="1143"/>
      <c r="F81" s="529"/>
      <c r="G81" s="561"/>
      <c r="H81" s="449"/>
      <c r="I81" s="449"/>
    </row>
    <row r="82" spans="1:9" ht="12" customHeight="1">
      <c r="A82" s="371"/>
      <c r="B82" s="210" t="s">
        <v>220</v>
      </c>
      <c r="C82" s="378"/>
      <c r="D82" s="378"/>
      <c r="E82" s="1143"/>
      <c r="F82" s="529"/>
      <c r="G82" s="561"/>
      <c r="H82" s="449"/>
      <c r="I82" s="449"/>
    </row>
    <row r="83" spans="1:9" ht="12" customHeight="1">
      <c r="A83" s="371"/>
      <c r="B83" s="470" t="s">
        <v>202</v>
      </c>
      <c r="C83" s="378">
        <v>20000</v>
      </c>
      <c r="D83" s="378">
        <v>23860</v>
      </c>
      <c r="E83" s="1143">
        <v>23860</v>
      </c>
      <c r="F83" s="1059">
        <f>SUM(E83/D83)</f>
        <v>1</v>
      </c>
      <c r="G83" s="551"/>
      <c r="H83" s="449"/>
      <c r="I83" s="449"/>
    </row>
    <row r="84" spans="1:9" ht="12" customHeight="1">
      <c r="A84" s="371"/>
      <c r="B84" s="379" t="s">
        <v>1200</v>
      </c>
      <c r="C84" s="378"/>
      <c r="D84" s="378"/>
      <c r="E84" s="1143"/>
      <c r="F84" s="529"/>
      <c r="G84" s="561"/>
      <c r="H84" s="449"/>
      <c r="I84" s="449"/>
    </row>
    <row r="85" spans="1:9" ht="12" customHeight="1">
      <c r="A85" s="371"/>
      <c r="B85" s="379" t="s">
        <v>212</v>
      </c>
      <c r="C85" s="378"/>
      <c r="D85" s="378"/>
      <c r="E85" s="1143"/>
      <c r="F85" s="529"/>
      <c r="G85" s="561"/>
      <c r="H85" s="449"/>
      <c r="I85" s="449"/>
    </row>
    <row r="86" spans="1:9" ht="12" customHeight="1" thickBot="1">
      <c r="A86" s="371"/>
      <c r="B86" s="542" t="s">
        <v>1156</v>
      </c>
      <c r="C86" s="473"/>
      <c r="D86" s="473"/>
      <c r="E86" s="1144"/>
      <c r="F86" s="1060"/>
      <c r="G86" s="561"/>
      <c r="H86" s="449"/>
      <c r="I86" s="449"/>
    </row>
    <row r="87" spans="1:9" ht="12" customHeight="1" thickBot="1">
      <c r="A87" s="459"/>
      <c r="B87" s="546" t="s">
        <v>13</v>
      </c>
      <c r="C87" s="475">
        <f>SUM(C81:C86)</f>
        <v>20000</v>
      </c>
      <c r="D87" s="475">
        <f>SUM(D81:D86)</f>
        <v>23860</v>
      </c>
      <c r="E87" s="1145">
        <f>SUM(E81:E86)</f>
        <v>23860</v>
      </c>
      <c r="F87" s="1061">
        <f>SUM(E87/D87)</f>
        <v>1</v>
      </c>
      <c r="G87" s="565"/>
      <c r="H87" s="449"/>
      <c r="I87" s="449"/>
    </row>
    <row r="88" spans="1:9" ht="12" customHeight="1">
      <c r="A88" s="457">
        <v>3123</v>
      </c>
      <c r="B88" s="259" t="s">
        <v>1202</v>
      </c>
      <c r="C88" s="465"/>
      <c r="D88" s="465"/>
      <c r="E88" s="1142"/>
      <c r="F88" s="529"/>
      <c r="G88" s="463"/>
      <c r="H88" s="449"/>
      <c r="I88" s="449"/>
    </row>
    <row r="89" spans="1:9" ht="12" customHeight="1">
      <c r="A89" s="371"/>
      <c r="B89" s="469" t="s">
        <v>1194</v>
      </c>
      <c r="C89" s="378"/>
      <c r="D89" s="378">
        <v>200</v>
      </c>
      <c r="E89" s="1143">
        <v>200</v>
      </c>
      <c r="F89" s="1059">
        <f>SUM(E89/D89)</f>
        <v>1</v>
      </c>
      <c r="G89" s="561"/>
      <c r="H89" s="449"/>
      <c r="I89" s="449"/>
    </row>
    <row r="90" spans="1:9" ht="12" customHeight="1">
      <c r="A90" s="371"/>
      <c r="B90" s="210" t="s">
        <v>220</v>
      </c>
      <c r="C90" s="378"/>
      <c r="D90" s="378">
        <v>49</v>
      </c>
      <c r="E90" s="1143">
        <v>49</v>
      </c>
      <c r="F90" s="1059">
        <f>SUM(E90/D90)</f>
        <v>1</v>
      </c>
      <c r="G90" s="561"/>
      <c r="H90" s="449"/>
      <c r="I90" s="449"/>
    </row>
    <row r="91" spans="1:9" ht="12" customHeight="1">
      <c r="A91" s="371"/>
      <c r="B91" s="470" t="s">
        <v>202</v>
      </c>
      <c r="C91" s="378">
        <v>10000</v>
      </c>
      <c r="D91" s="378">
        <v>11332</v>
      </c>
      <c r="E91" s="1143">
        <v>11332</v>
      </c>
      <c r="F91" s="1059">
        <f>SUM(E91/D91)</f>
        <v>1</v>
      </c>
      <c r="G91" s="551"/>
      <c r="H91" s="449"/>
      <c r="I91" s="449"/>
    </row>
    <row r="92" spans="1:9" ht="12" customHeight="1">
      <c r="A92" s="371"/>
      <c r="B92" s="379" t="s">
        <v>1200</v>
      </c>
      <c r="C92" s="378"/>
      <c r="D92" s="378"/>
      <c r="E92" s="1143"/>
      <c r="F92" s="529"/>
      <c r="G92" s="561"/>
      <c r="H92" s="449"/>
      <c r="I92" s="449"/>
    </row>
    <row r="93" spans="1:9" ht="12" customHeight="1">
      <c r="A93" s="371"/>
      <c r="B93" s="379" t="s">
        <v>212</v>
      </c>
      <c r="C93" s="378"/>
      <c r="D93" s="378"/>
      <c r="E93" s="1143"/>
      <c r="F93" s="529"/>
      <c r="G93" s="561"/>
      <c r="H93" s="449"/>
      <c r="I93" s="449"/>
    </row>
    <row r="94" spans="1:9" ht="12" customHeight="1" thickBot="1">
      <c r="A94" s="371"/>
      <c r="B94" s="542" t="s">
        <v>1156</v>
      </c>
      <c r="C94" s="473"/>
      <c r="D94" s="473"/>
      <c r="E94" s="1144"/>
      <c r="F94" s="1060"/>
      <c r="G94" s="561"/>
      <c r="H94" s="449"/>
      <c r="I94" s="449"/>
    </row>
    <row r="95" spans="1:9" ht="12" customHeight="1" thickBot="1">
      <c r="A95" s="459"/>
      <c r="B95" s="546" t="s">
        <v>13</v>
      </c>
      <c r="C95" s="475">
        <f>SUM(C89:C94)</f>
        <v>10000</v>
      </c>
      <c r="D95" s="475">
        <f>SUM(D89:D94)</f>
        <v>11581</v>
      </c>
      <c r="E95" s="1145">
        <f>SUM(E89:E94)</f>
        <v>11581</v>
      </c>
      <c r="F95" s="1061">
        <f>SUM(E95/D95)</f>
        <v>1</v>
      </c>
      <c r="G95" s="565"/>
      <c r="H95" s="449"/>
      <c r="I95" s="449"/>
    </row>
    <row r="96" spans="1:9" ht="12" customHeight="1">
      <c r="A96" s="457">
        <v>3124</v>
      </c>
      <c r="B96" s="259" t="s">
        <v>1205</v>
      </c>
      <c r="C96" s="465"/>
      <c r="D96" s="465"/>
      <c r="E96" s="1142"/>
      <c r="F96" s="529"/>
      <c r="G96" s="463" t="s">
        <v>43</v>
      </c>
      <c r="H96" s="449"/>
      <c r="I96" s="449"/>
    </row>
    <row r="97" spans="1:9" ht="12" customHeight="1">
      <c r="A97" s="371"/>
      <c r="B97" s="469" t="s">
        <v>1194</v>
      </c>
      <c r="C97" s="378"/>
      <c r="D97" s="378"/>
      <c r="E97" s="1143"/>
      <c r="F97" s="529"/>
      <c r="G97" s="561"/>
      <c r="H97" s="449"/>
      <c r="I97" s="449"/>
    </row>
    <row r="98" spans="1:9" ht="12" customHeight="1">
      <c r="A98" s="371"/>
      <c r="B98" s="210" t="s">
        <v>220</v>
      </c>
      <c r="C98" s="378"/>
      <c r="D98" s="378"/>
      <c r="E98" s="1143"/>
      <c r="F98" s="529"/>
      <c r="G98" s="561"/>
      <c r="H98" s="449"/>
      <c r="I98" s="449"/>
    </row>
    <row r="99" spans="1:9" ht="12" customHeight="1">
      <c r="A99" s="371"/>
      <c r="B99" s="470" t="s">
        <v>202</v>
      </c>
      <c r="C99" s="378">
        <v>15000</v>
      </c>
      <c r="D99" s="378">
        <v>10249</v>
      </c>
      <c r="E99" s="1143">
        <v>10249</v>
      </c>
      <c r="F99" s="1059">
        <f>SUM(E99/D99)</f>
        <v>1</v>
      </c>
      <c r="G99" s="551"/>
      <c r="H99" s="449"/>
      <c r="I99" s="449"/>
    </row>
    <row r="100" spans="1:9" ht="12" customHeight="1">
      <c r="A100" s="371"/>
      <c r="B100" s="379" t="s">
        <v>212</v>
      </c>
      <c r="C100" s="378"/>
      <c r="D100" s="378"/>
      <c r="E100" s="1143"/>
      <c r="F100" s="529"/>
      <c r="G100" s="561"/>
      <c r="H100" s="449"/>
      <c r="I100" s="449"/>
    </row>
    <row r="101" spans="1:9" ht="12" customHeight="1">
      <c r="A101" s="371"/>
      <c r="B101" s="379" t="s">
        <v>212</v>
      </c>
      <c r="C101" s="378"/>
      <c r="D101" s="378"/>
      <c r="E101" s="1143"/>
      <c r="F101" s="529"/>
      <c r="G101" s="561"/>
      <c r="H101" s="449"/>
      <c r="I101" s="449"/>
    </row>
    <row r="102" spans="1:9" ht="12" customHeight="1" thickBot="1">
      <c r="A102" s="371"/>
      <c r="B102" s="542" t="s">
        <v>1156</v>
      </c>
      <c r="C102" s="473"/>
      <c r="D102" s="473"/>
      <c r="E102" s="1144"/>
      <c r="F102" s="1060"/>
      <c r="G102" s="561"/>
      <c r="H102" s="449"/>
      <c r="I102" s="449"/>
    </row>
    <row r="103" spans="1:9" ht="12" customHeight="1" thickBot="1">
      <c r="A103" s="459"/>
      <c r="B103" s="546" t="s">
        <v>13</v>
      </c>
      <c r="C103" s="475">
        <f>SUM(C97:C102)</f>
        <v>15000</v>
      </c>
      <c r="D103" s="475">
        <f>SUM(D97:D102)</f>
        <v>10249</v>
      </c>
      <c r="E103" s="1145">
        <f>SUM(E97:E102)</f>
        <v>10249</v>
      </c>
      <c r="F103" s="1061">
        <f>SUM(E103/D103)</f>
        <v>1</v>
      </c>
      <c r="G103" s="565"/>
      <c r="H103" s="449"/>
      <c r="I103" s="449"/>
    </row>
    <row r="104" spans="1:9" ht="12" customHeight="1">
      <c r="A104" s="457">
        <v>3125</v>
      </c>
      <c r="B104" s="259" t="s">
        <v>1084</v>
      </c>
      <c r="C104" s="465"/>
      <c r="D104" s="465"/>
      <c r="E104" s="1142"/>
      <c r="F104" s="529"/>
      <c r="G104" s="463"/>
      <c r="H104" s="449"/>
      <c r="I104" s="449"/>
    </row>
    <row r="105" spans="1:9" ht="12" customHeight="1">
      <c r="A105" s="371"/>
      <c r="B105" s="469" t="s">
        <v>1194</v>
      </c>
      <c r="C105" s="378"/>
      <c r="D105" s="378"/>
      <c r="E105" s="1143"/>
      <c r="F105" s="529"/>
      <c r="G105" s="561"/>
      <c r="H105" s="449"/>
      <c r="I105" s="449"/>
    </row>
    <row r="106" spans="1:9" ht="12" customHeight="1">
      <c r="A106" s="371"/>
      <c r="B106" s="210" t="s">
        <v>220</v>
      </c>
      <c r="C106" s="378"/>
      <c r="D106" s="378"/>
      <c r="E106" s="1143"/>
      <c r="F106" s="529"/>
      <c r="G106" s="561"/>
      <c r="H106" s="449"/>
      <c r="I106" s="449"/>
    </row>
    <row r="107" spans="1:9" ht="12" customHeight="1">
      <c r="A107" s="371"/>
      <c r="B107" s="470" t="s">
        <v>202</v>
      </c>
      <c r="C107" s="378">
        <v>4000</v>
      </c>
      <c r="D107" s="378">
        <v>29100</v>
      </c>
      <c r="E107" s="1143">
        <v>29100</v>
      </c>
      <c r="F107" s="1059">
        <f>SUM(E107/D107)</f>
        <v>1</v>
      </c>
      <c r="G107" s="726"/>
      <c r="H107" s="449"/>
      <c r="I107" s="449"/>
    </row>
    <row r="108" spans="1:9" ht="12" customHeight="1">
      <c r="A108" s="371"/>
      <c r="B108" s="379" t="s">
        <v>1200</v>
      </c>
      <c r="C108" s="378"/>
      <c r="D108" s="378"/>
      <c r="E108" s="1143"/>
      <c r="F108" s="529"/>
      <c r="G108" s="726"/>
      <c r="H108" s="449"/>
      <c r="I108" s="449"/>
    </row>
    <row r="109" spans="1:9" ht="12" customHeight="1">
      <c r="A109" s="371"/>
      <c r="B109" s="379" t="s">
        <v>212</v>
      </c>
      <c r="C109" s="378"/>
      <c r="D109" s="378"/>
      <c r="E109" s="1143"/>
      <c r="F109" s="529"/>
      <c r="G109" s="561"/>
      <c r="H109" s="449"/>
      <c r="I109" s="449"/>
    </row>
    <row r="110" spans="1:9" ht="12" customHeight="1" thickBot="1">
      <c r="A110" s="371"/>
      <c r="B110" s="542" t="s">
        <v>1156</v>
      </c>
      <c r="C110" s="473"/>
      <c r="D110" s="473"/>
      <c r="E110" s="1144"/>
      <c r="F110" s="1060"/>
      <c r="G110" s="561"/>
      <c r="H110" s="449"/>
      <c r="I110" s="449"/>
    </row>
    <row r="111" spans="1:9" ht="12" customHeight="1" thickBot="1">
      <c r="A111" s="459"/>
      <c r="B111" s="546" t="s">
        <v>13</v>
      </c>
      <c r="C111" s="475">
        <f>SUM(C105:C110)</f>
        <v>4000</v>
      </c>
      <c r="D111" s="475">
        <f>SUM(D105:D110)</f>
        <v>29100</v>
      </c>
      <c r="E111" s="1145">
        <f>SUM(E105:E110)</f>
        <v>29100</v>
      </c>
      <c r="F111" s="1061">
        <f>SUM(E111/D111)</f>
        <v>1</v>
      </c>
      <c r="G111" s="565"/>
      <c r="H111" s="449"/>
      <c r="I111" s="449"/>
    </row>
    <row r="112" spans="1:9" ht="12" customHeight="1">
      <c r="A112" s="457">
        <v>3126</v>
      </c>
      <c r="B112" s="259" t="s">
        <v>363</v>
      </c>
      <c r="C112" s="465"/>
      <c r="D112" s="465"/>
      <c r="E112" s="1142"/>
      <c r="F112" s="529"/>
      <c r="G112" s="463"/>
      <c r="H112" s="449"/>
      <c r="I112" s="449"/>
    </row>
    <row r="113" spans="1:9" ht="12" customHeight="1">
      <c r="A113" s="371"/>
      <c r="B113" s="469" t="s">
        <v>1194</v>
      </c>
      <c r="C113" s="378"/>
      <c r="D113" s="378"/>
      <c r="E113" s="1143"/>
      <c r="F113" s="529"/>
      <c r="G113" s="561"/>
      <c r="H113" s="449"/>
      <c r="I113" s="449"/>
    </row>
    <row r="114" spans="1:9" ht="12" customHeight="1">
      <c r="A114" s="371"/>
      <c r="B114" s="210" t="s">
        <v>220</v>
      </c>
      <c r="C114" s="378"/>
      <c r="D114" s="378"/>
      <c r="E114" s="1143"/>
      <c r="F114" s="529"/>
      <c r="G114" s="561"/>
      <c r="H114" s="449"/>
      <c r="I114" s="449"/>
    </row>
    <row r="115" spans="1:9" ht="12" customHeight="1">
      <c r="A115" s="371"/>
      <c r="B115" s="470" t="s">
        <v>202</v>
      </c>
      <c r="C115" s="378">
        <v>10000</v>
      </c>
      <c r="D115" s="378">
        <v>10000</v>
      </c>
      <c r="E115" s="1143">
        <v>10000</v>
      </c>
      <c r="F115" s="1059">
        <f>SUM(E115/D115)</f>
        <v>1</v>
      </c>
      <c r="G115" s="726"/>
      <c r="H115" s="449"/>
      <c r="I115" s="449"/>
    </row>
    <row r="116" spans="1:9" ht="12" customHeight="1">
      <c r="A116" s="371"/>
      <c r="B116" s="379" t="s">
        <v>1200</v>
      </c>
      <c r="C116" s="378"/>
      <c r="D116" s="378"/>
      <c r="E116" s="1143"/>
      <c r="F116" s="529"/>
      <c r="G116" s="726"/>
      <c r="H116" s="449"/>
      <c r="I116" s="449"/>
    </row>
    <row r="117" spans="1:9" ht="12" customHeight="1">
      <c r="A117" s="371"/>
      <c r="B117" s="379" t="s">
        <v>212</v>
      </c>
      <c r="C117" s="378"/>
      <c r="D117" s="378"/>
      <c r="E117" s="1143"/>
      <c r="F117" s="529"/>
      <c r="G117" s="561"/>
      <c r="H117" s="449"/>
      <c r="I117" s="449"/>
    </row>
    <row r="118" spans="1:9" ht="12" customHeight="1" thickBot="1">
      <c r="A118" s="371"/>
      <c r="B118" s="542" t="s">
        <v>1156</v>
      </c>
      <c r="C118" s="473"/>
      <c r="D118" s="473"/>
      <c r="E118" s="1144"/>
      <c r="F118" s="1060"/>
      <c r="G118" s="561"/>
      <c r="H118" s="449"/>
      <c r="I118" s="449"/>
    </row>
    <row r="119" spans="1:9" ht="12" customHeight="1" thickBot="1">
      <c r="A119" s="459"/>
      <c r="B119" s="546" t="s">
        <v>13</v>
      </c>
      <c r="C119" s="475">
        <f>SUM(C113:C118)</f>
        <v>10000</v>
      </c>
      <c r="D119" s="475">
        <f>SUM(D113:D118)</f>
        <v>10000</v>
      </c>
      <c r="E119" s="1145">
        <f>SUM(E113:E118)</f>
        <v>10000</v>
      </c>
      <c r="F119" s="1061">
        <f>SUM(E119/D119)</f>
        <v>1</v>
      </c>
      <c r="G119" s="565"/>
      <c r="H119" s="449"/>
      <c r="I119" s="449"/>
    </row>
    <row r="120" spans="1:9" ht="12" customHeight="1" thickBot="1">
      <c r="A120" s="575">
        <v>3140</v>
      </c>
      <c r="B120" s="581" t="s">
        <v>1207</v>
      </c>
      <c r="C120" s="475">
        <f>SUM(C128+C136+C144+C152+C160+C168)</f>
        <v>44000</v>
      </c>
      <c r="D120" s="475">
        <f>SUM(D128+D136+D144+D152+D160+D168)</f>
        <v>54045</v>
      </c>
      <c r="E120" s="1145">
        <f>SUM(E128+E136+E144+E152+E160+E168)</f>
        <v>54045</v>
      </c>
      <c r="F120" s="1061">
        <f>SUM(E120/D120)</f>
        <v>1</v>
      </c>
      <c r="G120" s="565"/>
      <c r="H120" s="449"/>
      <c r="I120" s="449"/>
    </row>
    <row r="121" spans="1:9" ht="12" customHeight="1">
      <c r="A121" s="457">
        <v>3141</v>
      </c>
      <c r="B121" s="259" t="s">
        <v>11</v>
      </c>
      <c r="C121" s="465"/>
      <c r="D121" s="465"/>
      <c r="E121" s="1142"/>
      <c r="F121" s="529"/>
      <c r="G121" s="561"/>
      <c r="H121" s="449"/>
      <c r="I121" s="449"/>
    </row>
    <row r="122" spans="1:9" ht="12" customHeight="1">
      <c r="A122" s="371"/>
      <c r="B122" s="469" t="s">
        <v>1194</v>
      </c>
      <c r="C122" s="378"/>
      <c r="D122" s="378"/>
      <c r="E122" s="1143"/>
      <c r="F122" s="529"/>
      <c r="G122" s="727"/>
      <c r="H122" s="449"/>
      <c r="I122" s="449"/>
    </row>
    <row r="123" spans="1:9" ht="12" customHeight="1">
      <c r="A123" s="371"/>
      <c r="B123" s="210" t="s">
        <v>220</v>
      </c>
      <c r="C123" s="378"/>
      <c r="D123" s="378"/>
      <c r="E123" s="1143"/>
      <c r="F123" s="529"/>
      <c r="G123" s="726"/>
      <c r="H123" s="449"/>
      <c r="I123" s="449"/>
    </row>
    <row r="124" spans="1:9" ht="12" customHeight="1">
      <c r="A124" s="371"/>
      <c r="B124" s="470" t="s">
        <v>202</v>
      </c>
      <c r="C124" s="378"/>
      <c r="D124" s="378"/>
      <c r="E124" s="1143"/>
      <c r="F124" s="529"/>
      <c r="G124" s="726"/>
      <c r="H124" s="449"/>
      <c r="I124" s="449"/>
    </row>
    <row r="125" spans="1:9" ht="12" customHeight="1">
      <c r="A125" s="371"/>
      <c r="B125" s="379" t="s">
        <v>1200</v>
      </c>
      <c r="C125" s="378"/>
      <c r="D125" s="378">
        <v>5144</v>
      </c>
      <c r="E125" s="1143">
        <v>5629</v>
      </c>
      <c r="F125" s="1059">
        <f>SUM(E125/D125)</f>
        <v>1.094284603421462</v>
      </c>
      <c r="G125" s="726"/>
      <c r="H125" s="449"/>
      <c r="I125" s="449"/>
    </row>
    <row r="126" spans="1:9" ht="12" customHeight="1">
      <c r="A126" s="371"/>
      <c r="B126" s="379" t="s">
        <v>212</v>
      </c>
      <c r="C126" s="577">
        <v>20000</v>
      </c>
      <c r="D126" s="577">
        <v>15856</v>
      </c>
      <c r="E126" s="1147">
        <v>15371</v>
      </c>
      <c r="F126" s="1059">
        <f>SUM(E126/D126)</f>
        <v>0.969412209889001</v>
      </c>
      <c r="G126" s="726"/>
      <c r="H126" s="449"/>
      <c r="I126" s="449"/>
    </row>
    <row r="127" spans="1:9" ht="12" customHeight="1" thickBot="1">
      <c r="A127" s="371"/>
      <c r="B127" s="542" t="s">
        <v>1156</v>
      </c>
      <c r="C127" s="473"/>
      <c r="D127" s="473"/>
      <c r="E127" s="1144"/>
      <c r="F127" s="1060"/>
      <c r="G127" s="728"/>
      <c r="H127" s="449"/>
      <c r="I127" s="449"/>
    </row>
    <row r="128" spans="1:9" ht="12" customHeight="1" thickBot="1">
      <c r="A128" s="459"/>
      <c r="B128" s="546" t="s">
        <v>13</v>
      </c>
      <c r="C128" s="475">
        <f>SUM(C122:C127)</f>
        <v>20000</v>
      </c>
      <c r="D128" s="475">
        <f>SUM(D122:D127)</f>
        <v>21000</v>
      </c>
      <c r="E128" s="1145">
        <f>SUM(E122:E127)</f>
        <v>21000</v>
      </c>
      <c r="F128" s="1061">
        <f>SUM(E128/D128)</f>
        <v>1</v>
      </c>
      <c r="G128" s="565"/>
      <c r="H128" s="449"/>
      <c r="I128" s="449"/>
    </row>
    <row r="129" spans="1:9" ht="12" customHeight="1">
      <c r="A129" s="457">
        <v>3142</v>
      </c>
      <c r="B129" s="479" t="s">
        <v>1072</v>
      </c>
      <c r="C129" s="465"/>
      <c r="D129" s="465"/>
      <c r="E129" s="1142"/>
      <c r="F129" s="529"/>
      <c r="G129" s="560"/>
      <c r="H129" s="449"/>
      <c r="I129" s="449"/>
    </row>
    <row r="130" spans="1:9" ht="12" customHeight="1">
      <c r="A130" s="457"/>
      <c r="B130" s="469" t="s">
        <v>1194</v>
      </c>
      <c r="C130" s="378">
        <v>3000</v>
      </c>
      <c r="D130" s="378">
        <v>1555</v>
      </c>
      <c r="E130" s="1143">
        <v>2088</v>
      </c>
      <c r="F130" s="1063">
        <f>SUM(E130/D130)</f>
        <v>1.342765273311897</v>
      </c>
      <c r="G130" s="727"/>
      <c r="H130" s="449"/>
      <c r="I130" s="449"/>
    </row>
    <row r="131" spans="1:9" ht="12" customHeight="1">
      <c r="A131" s="457"/>
      <c r="B131" s="210" t="s">
        <v>220</v>
      </c>
      <c r="C131" s="378">
        <v>1000</v>
      </c>
      <c r="D131" s="378">
        <v>900</v>
      </c>
      <c r="E131" s="1143">
        <v>1166</v>
      </c>
      <c r="F131" s="1059">
        <f>SUM(E131/D131)</f>
        <v>1.2955555555555556</v>
      </c>
      <c r="G131" s="578"/>
      <c r="H131" s="449"/>
      <c r="I131" s="449"/>
    </row>
    <row r="132" spans="1:9" ht="12" customHeight="1">
      <c r="A132" s="457"/>
      <c r="B132" s="470" t="s">
        <v>202</v>
      </c>
      <c r="C132" s="577">
        <v>4000</v>
      </c>
      <c r="D132" s="577">
        <v>6115</v>
      </c>
      <c r="E132" s="1147">
        <v>5316</v>
      </c>
      <c r="F132" s="1059">
        <f>SUM(E132/D132)</f>
        <v>0.8693376941946034</v>
      </c>
      <c r="G132" s="729"/>
      <c r="H132" s="449"/>
      <c r="I132" s="449"/>
    </row>
    <row r="133" spans="1:9" ht="12" customHeight="1">
      <c r="A133" s="457"/>
      <c r="B133" s="379" t="s">
        <v>1200</v>
      </c>
      <c r="C133" s="577"/>
      <c r="D133" s="577"/>
      <c r="E133" s="1147"/>
      <c r="F133" s="1059"/>
      <c r="G133" s="561"/>
      <c r="H133" s="449"/>
      <c r="I133" s="449"/>
    </row>
    <row r="134" spans="1:9" ht="12" customHeight="1">
      <c r="A134" s="457"/>
      <c r="B134" s="379" t="s">
        <v>212</v>
      </c>
      <c r="C134" s="577"/>
      <c r="D134" s="577"/>
      <c r="E134" s="1147"/>
      <c r="F134" s="1059"/>
      <c r="G134" s="578"/>
      <c r="H134" s="449"/>
      <c r="I134" s="449"/>
    </row>
    <row r="135" spans="1:9" ht="12" thickBot="1">
      <c r="A135" s="457"/>
      <c r="B135" s="542" t="s">
        <v>1015</v>
      </c>
      <c r="C135" s="486"/>
      <c r="D135" s="486">
        <v>110</v>
      </c>
      <c r="E135" s="1149">
        <v>110</v>
      </c>
      <c r="F135" s="1064">
        <f>SUM(E135/D135)</f>
        <v>1</v>
      </c>
      <c r="G135" s="582"/>
      <c r="H135" s="449"/>
      <c r="I135" s="449"/>
    </row>
    <row r="136" spans="1:9" ht="12" customHeight="1" thickBot="1">
      <c r="A136" s="459"/>
      <c r="B136" s="546" t="s">
        <v>13</v>
      </c>
      <c r="C136" s="475">
        <f>SUM(C130:C135)</f>
        <v>8000</v>
      </c>
      <c r="D136" s="475">
        <f>SUM(D130:D135)</f>
        <v>8680</v>
      </c>
      <c r="E136" s="1145">
        <f>SUM(E130:E135)</f>
        <v>8680</v>
      </c>
      <c r="F136" s="1061">
        <f>SUM(E136/D136)</f>
        <v>1</v>
      </c>
      <c r="G136" s="565"/>
      <c r="H136" s="449"/>
      <c r="I136" s="449"/>
    </row>
    <row r="137" spans="1:9" ht="12" customHeight="1">
      <c r="A137" s="476">
        <v>3143</v>
      </c>
      <c r="B137" s="259" t="s">
        <v>1086</v>
      </c>
      <c r="C137" s="465"/>
      <c r="D137" s="465"/>
      <c r="E137" s="1142"/>
      <c r="F137" s="529"/>
      <c r="G137" s="526" t="s">
        <v>1066</v>
      </c>
      <c r="H137" s="449"/>
      <c r="I137" s="449"/>
    </row>
    <row r="138" spans="1:9" ht="12" customHeight="1">
      <c r="A138" s="371"/>
      <c r="B138" s="469" t="s">
        <v>1194</v>
      </c>
      <c r="C138" s="378"/>
      <c r="D138" s="378"/>
      <c r="E138" s="1143"/>
      <c r="F138" s="529"/>
      <c r="G138" s="561"/>
      <c r="H138" s="449"/>
      <c r="I138" s="449"/>
    </row>
    <row r="139" spans="1:9" ht="12" customHeight="1">
      <c r="A139" s="371"/>
      <c r="B139" s="210" t="s">
        <v>220</v>
      </c>
      <c r="C139" s="378"/>
      <c r="D139" s="378"/>
      <c r="E139" s="1143"/>
      <c r="F139" s="529"/>
      <c r="G139" s="727"/>
      <c r="H139" s="449"/>
      <c r="I139" s="449"/>
    </row>
    <row r="140" spans="1:9" ht="12" customHeight="1">
      <c r="A140" s="371"/>
      <c r="B140" s="470" t="s">
        <v>202</v>
      </c>
      <c r="C140" s="577"/>
      <c r="D140" s="577"/>
      <c r="E140" s="1147">
        <v>243</v>
      </c>
      <c r="F140" s="529"/>
      <c r="G140" s="727"/>
      <c r="H140" s="449"/>
      <c r="I140" s="449"/>
    </row>
    <row r="141" spans="1:9" ht="12" customHeight="1">
      <c r="A141" s="371"/>
      <c r="B141" s="379" t="s">
        <v>1200</v>
      </c>
      <c r="C141" s="577"/>
      <c r="D141" s="577"/>
      <c r="E141" s="1147"/>
      <c r="F141" s="529"/>
      <c r="G141" s="726"/>
      <c r="H141" s="449"/>
      <c r="I141" s="449"/>
    </row>
    <row r="142" spans="1:9" ht="12" customHeight="1">
      <c r="A142" s="371"/>
      <c r="B142" s="379" t="s">
        <v>212</v>
      </c>
      <c r="C142" s="378">
        <v>6000</v>
      </c>
      <c r="D142" s="378">
        <v>9968</v>
      </c>
      <c r="E142" s="1143">
        <v>9725</v>
      </c>
      <c r="F142" s="1059">
        <f aca="true" t="shared" si="0" ref="F142:F202">SUM(E142/D142)</f>
        <v>0.9756219903691814</v>
      </c>
      <c r="G142" s="561"/>
      <c r="H142" s="449"/>
      <c r="I142" s="449"/>
    </row>
    <row r="143" spans="1:9" ht="12" customHeight="1" thickBot="1">
      <c r="A143" s="371"/>
      <c r="B143" s="542" t="s">
        <v>1053</v>
      </c>
      <c r="C143" s="473"/>
      <c r="D143" s="473">
        <v>50</v>
      </c>
      <c r="E143" s="1144">
        <v>50</v>
      </c>
      <c r="F143" s="1062">
        <f t="shared" si="0"/>
        <v>1</v>
      </c>
      <c r="G143" s="530"/>
      <c r="H143" s="449"/>
      <c r="I143" s="449"/>
    </row>
    <row r="144" spans="1:9" ht="12" customHeight="1" thickBot="1">
      <c r="A144" s="459"/>
      <c r="B144" s="546" t="s">
        <v>13</v>
      </c>
      <c r="C144" s="475">
        <f>SUM(C138:C143)</f>
        <v>6000</v>
      </c>
      <c r="D144" s="475">
        <f>SUM(D138:D143)</f>
        <v>10018</v>
      </c>
      <c r="E144" s="1145">
        <f>SUM(E138:E143)</f>
        <v>10018</v>
      </c>
      <c r="F144" s="1061">
        <f t="shared" si="0"/>
        <v>1</v>
      </c>
      <c r="G144" s="565"/>
      <c r="H144" s="449"/>
      <c r="I144" s="449"/>
    </row>
    <row r="145" spans="1:9" ht="12" customHeight="1">
      <c r="A145" s="457">
        <v>3144</v>
      </c>
      <c r="B145" s="259" t="s">
        <v>940</v>
      </c>
      <c r="C145" s="465"/>
      <c r="D145" s="465"/>
      <c r="E145" s="1142"/>
      <c r="F145" s="529"/>
      <c r="G145" s="561"/>
      <c r="H145" s="449"/>
      <c r="I145" s="449"/>
    </row>
    <row r="146" spans="1:9" ht="12" customHeight="1">
      <c r="A146" s="371"/>
      <c r="B146" s="469" t="s">
        <v>1194</v>
      </c>
      <c r="C146" s="378"/>
      <c r="D146" s="378"/>
      <c r="E146" s="1143"/>
      <c r="F146" s="529"/>
      <c r="G146" s="561"/>
      <c r="H146" s="449"/>
      <c r="I146" s="449"/>
    </row>
    <row r="147" spans="1:9" ht="12" customHeight="1">
      <c r="A147" s="371"/>
      <c r="B147" s="210" t="s">
        <v>220</v>
      </c>
      <c r="C147" s="378"/>
      <c r="D147" s="378"/>
      <c r="E147" s="1143"/>
      <c r="F147" s="529"/>
      <c r="G147" s="578"/>
      <c r="H147" s="449"/>
      <c r="I147" s="449"/>
    </row>
    <row r="148" spans="1:9" ht="12" customHeight="1">
      <c r="A148" s="371"/>
      <c r="B148" s="470" t="s">
        <v>202</v>
      </c>
      <c r="C148" s="378">
        <v>15</v>
      </c>
      <c r="D148" s="378">
        <v>15</v>
      </c>
      <c r="E148" s="1143">
        <v>15</v>
      </c>
      <c r="F148" s="1059">
        <f t="shared" si="0"/>
        <v>1</v>
      </c>
      <c r="G148" s="727"/>
      <c r="H148" s="449"/>
      <c r="I148" s="449"/>
    </row>
    <row r="149" spans="1:9" ht="12" customHeight="1">
      <c r="A149" s="371"/>
      <c r="B149" s="379" t="s">
        <v>1200</v>
      </c>
      <c r="C149" s="378">
        <v>1985</v>
      </c>
      <c r="D149" s="378">
        <v>1985</v>
      </c>
      <c r="E149" s="1143">
        <v>1985</v>
      </c>
      <c r="F149" s="1059">
        <f t="shared" si="0"/>
        <v>1</v>
      </c>
      <c r="G149" s="583"/>
      <c r="H149" s="449"/>
      <c r="I149" s="449"/>
    </row>
    <row r="150" spans="1:9" ht="12" customHeight="1">
      <c r="A150" s="371"/>
      <c r="B150" s="379" t="s">
        <v>212</v>
      </c>
      <c r="C150" s="378"/>
      <c r="D150" s="378"/>
      <c r="E150" s="1143"/>
      <c r="F150" s="529"/>
      <c r="G150" s="561"/>
      <c r="H150" s="449"/>
      <c r="I150" s="449"/>
    </row>
    <row r="151" spans="1:9" ht="12" customHeight="1" thickBot="1">
      <c r="A151" s="371"/>
      <c r="B151" s="542" t="s">
        <v>1156</v>
      </c>
      <c r="C151" s="473"/>
      <c r="D151" s="473"/>
      <c r="E151" s="1144"/>
      <c r="F151" s="1060"/>
      <c r="G151" s="582"/>
      <c r="H151" s="449"/>
      <c r="I151" s="449"/>
    </row>
    <row r="152" spans="1:9" ht="12" customHeight="1" thickBot="1">
      <c r="A152" s="459"/>
      <c r="B152" s="546" t="s">
        <v>13</v>
      </c>
      <c r="C152" s="475">
        <f>SUM(C146:C151)</f>
        <v>2000</v>
      </c>
      <c r="D152" s="475">
        <f>SUM(D146:D151)</f>
        <v>2000</v>
      </c>
      <c r="E152" s="1145">
        <f>SUM(E146:E151)</f>
        <v>2000</v>
      </c>
      <c r="F152" s="1061">
        <f t="shared" si="0"/>
        <v>1</v>
      </c>
      <c r="G152" s="565"/>
      <c r="H152" s="449"/>
      <c r="I152" s="449"/>
    </row>
    <row r="153" spans="1:9" ht="12" customHeight="1">
      <c r="A153" s="559">
        <v>3145</v>
      </c>
      <c r="B153" s="533" t="s">
        <v>1095</v>
      </c>
      <c r="C153" s="534"/>
      <c r="D153" s="534"/>
      <c r="E153" s="1137"/>
      <c r="F153" s="529"/>
      <c r="G153" s="584"/>
      <c r="H153" s="449"/>
      <c r="I153" s="449"/>
    </row>
    <row r="154" spans="1:9" ht="12" customHeight="1">
      <c r="A154" s="553"/>
      <c r="B154" s="537" t="s">
        <v>1194</v>
      </c>
      <c r="C154" s="552">
        <v>500</v>
      </c>
      <c r="D154" s="552">
        <v>762</v>
      </c>
      <c r="E154" s="1136">
        <v>621</v>
      </c>
      <c r="F154" s="1059">
        <f t="shared" si="0"/>
        <v>0.8149606299212598</v>
      </c>
      <c r="G154" s="584"/>
      <c r="H154" s="449"/>
      <c r="I154" s="449"/>
    </row>
    <row r="155" spans="1:9" ht="12" customHeight="1">
      <c r="A155" s="553"/>
      <c r="B155" s="539" t="s">
        <v>220</v>
      </c>
      <c r="C155" s="552">
        <v>200</v>
      </c>
      <c r="D155" s="552">
        <v>386</v>
      </c>
      <c r="E155" s="1136">
        <v>431</v>
      </c>
      <c r="F155" s="1059">
        <f t="shared" si="0"/>
        <v>1.116580310880829</v>
      </c>
      <c r="G155" s="727"/>
      <c r="H155" s="449"/>
      <c r="I155" s="449"/>
    </row>
    <row r="156" spans="1:9" ht="12" customHeight="1">
      <c r="A156" s="553"/>
      <c r="B156" s="540" t="s">
        <v>202</v>
      </c>
      <c r="C156" s="552">
        <v>3300</v>
      </c>
      <c r="D156" s="552">
        <v>3499</v>
      </c>
      <c r="E156" s="1136">
        <v>3595</v>
      </c>
      <c r="F156" s="1059">
        <f t="shared" si="0"/>
        <v>1.0274364104029723</v>
      </c>
      <c r="G156" s="585"/>
      <c r="H156" s="449"/>
      <c r="I156" s="449"/>
    </row>
    <row r="157" spans="1:9" ht="12" customHeight="1">
      <c r="A157" s="553"/>
      <c r="B157" s="541" t="s">
        <v>1200</v>
      </c>
      <c r="C157" s="552"/>
      <c r="D157" s="552"/>
      <c r="E157" s="1136"/>
      <c r="F157" s="529"/>
      <c r="G157" s="585"/>
      <c r="H157" s="449"/>
      <c r="I157" s="449"/>
    </row>
    <row r="158" spans="1:9" ht="12" customHeight="1">
      <c r="A158" s="553"/>
      <c r="B158" s="541" t="s">
        <v>212</v>
      </c>
      <c r="C158" s="552"/>
      <c r="D158" s="552"/>
      <c r="E158" s="1136"/>
      <c r="F158" s="529"/>
      <c r="G158" s="584"/>
      <c r="H158" s="449"/>
      <c r="I158" s="449"/>
    </row>
    <row r="159" spans="1:9" ht="12" customHeight="1" thickBot="1">
      <c r="A159" s="553"/>
      <c r="B159" s="542" t="s">
        <v>1156</v>
      </c>
      <c r="C159" s="554"/>
      <c r="D159" s="554"/>
      <c r="E159" s="1140"/>
      <c r="F159" s="1060"/>
      <c r="G159" s="586"/>
      <c r="H159" s="449"/>
      <c r="I159" s="449"/>
    </row>
    <row r="160" spans="1:9" ht="12" customHeight="1" thickBot="1">
      <c r="A160" s="556"/>
      <c r="B160" s="546" t="s">
        <v>13</v>
      </c>
      <c r="C160" s="557">
        <f>SUM(C154:C159)</f>
        <v>4000</v>
      </c>
      <c r="D160" s="557">
        <f>SUM(D154:D159)</f>
        <v>4647</v>
      </c>
      <c r="E160" s="1141">
        <f>SUM(E154:E159)</f>
        <v>4647</v>
      </c>
      <c r="F160" s="1061">
        <f t="shared" si="0"/>
        <v>1</v>
      </c>
      <c r="G160" s="587"/>
      <c r="H160" s="449"/>
      <c r="I160" s="449"/>
    </row>
    <row r="161" spans="1:9" ht="12" customHeight="1">
      <c r="A161" s="559">
        <v>3146</v>
      </c>
      <c r="B161" s="533" t="s">
        <v>710</v>
      </c>
      <c r="C161" s="534"/>
      <c r="D161" s="534"/>
      <c r="E161" s="1137"/>
      <c r="F161" s="529"/>
      <c r="G161" s="720" t="s">
        <v>1067</v>
      </c>
      <c r="H161" s="449"/>
      <c r="I161" s="449"/>
    </row>
    <row r="162" spans="1:9" ht="12" customHeight="1">
      <c r="A162" s="553"/>
      <c r="B162" s="537" t="s">
        <v>1194</v>
      </c>
      <c r="C162" s="552"/>
      <c r="D162" s="552">
        <v>960</v>
      </c>
      <c r="E162" s="1136">
        <v>1351</v>
      </c>
      <c r="F162" s="1059">
        <f t="shared" si="0"/>
        <v>1.4072916666666666</v>
      </c>
      <c r="G162" s="584"/>
      <c r="H162" s="449"/>
      <c r="I162" s="449"/>
    </row>
    <row r="163" spans="1:9" ht="12" customHeight="1">
      <c r="A163" s="553"/>
      <c r="B163" s="539" t="s">
        <v>220</v>
      </c>
      <c r="C163" s="552"/>
      <c r="D163" s="552">
        <v>260</v>
      </c>
      <c r="E163" s="1136">
        <v>462</v>
      </c>
      <c r="F163" s="1059">
        <f t="shared" si="0"/>
        <v>1.7769230769230768</v>
      </c>
      <c r="G163" s="584"/>
      <c r="H163" s="449"/>
      <c r="I163" s="449"/>
    </row>
    <row r="164" spans="1:9" ht="12" customHeight="1">
      <c r="A164" s="553"/>
      <c r="B164" s="540" t="s">
        <v>202</v>
      </c>
      <c r="C164" s="552"/>
      <c r="D164" s="552">
        <v>1016</v>
      </c>
      <c r="E164" s="1136">
        <v>2778</v>
      </c>
      <c r="F164" s="1059">
        <f t="shared" si="0"/>
        <v>2.734251968503937</v>
      </c>
      <c r="G164" s="727"/>
      <c r="H164" s="449"/>
      <c r="I164" s="449"/>
    </row>
    <row r="165" spans="1:9" ht="12" customHeight="1">
      <c r="A165" s="553"/>
      <c r="B165" s="541" t="s">
        <v>1200</v>
      </c>
      <c r="C165" s="552"/>
      <c r="D165" s="552"/>
      <c r="E165" s="1136"/>
      <c r="F165" s="1059"/>
      <c r="G165" s="584"/>
      <c r="H165" s="449"/>
      <c r="I165" s="449"/>
    </row>
    <row r="166" spans="1:9" ht="12" customHeight="1">
      <c r="A166" s="553"/>
      <c r="B166" s="541" t="s">
        <v>212</v>
      </c>
      <c r="C166" s="552">
        <v>4000</v>
      </c>
      <c r="D166" s="552">
        <v>5464</v>
      </c>
      <c r="E166" s="1136">
        <v>3109</v>
      </c>
      <c r="F166" s="1059">
        <f t="shared" si="0"/>
        <v>0.5689970717423133</v>
      </c>
      <c r="G166" s="584"/>
      <c r="H166" s="449"/>
      <c r="I166" s="449"/>
    </row>
    <row r="167" spans="1:9" ht="12" customHeight="1" thickBot="1">
      <c r="A167" s="553"/>
      <c r="B167" s="542" t="s">
        <v>1156</v>
      </c>
      <c r="C167" s="554"/>
      <c r="D167" s="554"/>
      <c r="E167" s="1140"/>
      <c r="F167" s="1060"/>
      <c r="G167" s="586"/>
      <c r="H167" s="449"/>
      <c r="I167" s="449"/>
    </row>
    <row r="168" spans="1:9" ht="12" customHeight="1" thickBot="1">
      <c r="A168" s="556"/>
      <c r="B168" s="546" t="s">
        <v>13</v>
      </c>
      <c r="C168" s="557">
        <f>SUM(C162:C167)</f>
        <v>4000</v>
      </c>
      <c r="D168" s="557">
        <f>SUM(D162:D167)</f>
        <v>7700</v>
      </c>
      <c r="E168" s="1141">
        <f>SUM(E162:E167)</f>
        <v>7700</v>
      </c>
      <c r="F168" s="1061">
        <f t="shared" si="0"/>
        <v>1</v>
      </c>
      <c r="G168" s="587"/>
      <c r="H168" s="449"/>
      <c r="I168" s="449"/>
    </row>
    <row r="169" spans="1:9" ht="12" thickBot="1">
      <c r="A169" s="575"/>
      <c r="B169" s="588" t="s">
        <v>1107</v>
      </c>
      <c r="C169" s="475">
        <f>SUM(C193+C202+C219+C227+C235+C269+C243+C252+C277+C185+C285+C293+C260+C177+C210+C301)</f>
        <v>2428914</v>
      </c>
      <c r="D169" s="475">
        <f>SUM(D193+D202+D219+D227+D235+D269+D243+D252+D277+D185+D285+D293+D260+D177+D210+D301)</f>
        <v>2619173</v>
      </c>
      <c r="E169" s="1145">
        <f>SUM(E193+E202+E219+E227+E235+E269+E243+E252+E277+E185+E285+E293+E260+E177+E210+E301)</f>
        <v>2499246</v>
      </c>
      <c r="F169" s="1061">
        <f t="shared" si="0"/>
        <v>0.9542118829111327</v>
      </c>
      <c r="G169" s="565"/>
      <c r="H169" s="449"/>
      <c r="I169" s="449"/>
    </row>
    <row r="170" spans="1:9" ht="11.25">
      <c r="A170" s="457">
        <v>3200</v>
      </c>
      <c r="B170" s="589" t="s">
        <v>1195</v>
      </c>
      <c r="C170" s="465"/>
      <c r="D170" s="465"/>
      <c r="E170" s="1142"/>
      <c r="F170" s="529"/>
      <c r="G170" s="526"/>
      <c r="H170" s="449"/>
      <c r="I170" s="449"/>
    </row>
    <row r="171" spans="1:9" ht="11.25">
      <c r="A171" s="468"/>
      <c r="B171" s="469" t="s">
        <v>1194</v>
      </c>
      <c r="C171" s="378">
        <v>65094</v>
      </c>
      <c r="D171" s="378">
        <v>69499</v>
      </c>
      <c r="E171" s="1143">
        <v>69499</v>
      </c>
      <c r="F171" s="1059">
        <f t="shared" si="0"/>
        <v>1</v>
      </c>
      <c r="G171" s="83"/>
      <c r="H171" s="449"/>
      <c r="I171" s="449"/>
    </row>
    <row r="172" spans="1:9" ht="12">
      <c r="A172" s="468"/>
      <c r="B172" s="210" t="s">
        <v>220</v>
      </c>
      <c r="C172" s="378">
        <v>17575</v>
      </c>
      <c r="D172" s="378">
        <v>18664</v>
      </c>
      <c r="E172" s="1143">
        <v>18664</v>
      </c>
      <c r="F172" s="1059">
        <f t="shared" si="0"/>
        <v>1</v>
      </c>
      <c r="G172" s="727"/>
      <c r="H172" s="449"/>
      <c r="I172" s="449"/>
    </row>
    <row r="173" spans="1:9" ht="12">
      <c r="A173" s="371"/>
      <c r="B173" s="470" t="s">
        <v>202</v>
      </c>
      <c r="C173" s="378">
        <v>1719</v>
      </c>
      <c r="D173" s="378">
        <v>1719</v>
      </c>
      <c r="E173" s="1143">
        <v>1719</v>
      </c>
      <c r="F173" s="1059">
        <f t="shared" si="0"/>
        <v>1</v>
      </c>
      <c r="G173" s="727"/>
      <c r="H173" s="449"/>
      <c r="I173" s="449"/>
    </row>
    <row r="174" spans="1:9" ht="12">
      <c r="A174" s="371"/>
      <c r="B174" s="379" t="s">
        <v>1200</v>
      </c>
      <c r="C174" s="378"/>
      <c r="D174" s="378"/>
      <c r="E174" s="1143"/>
      <c r="F174" s="529"/>
      <c r="G174" s="727"/>
      <c r="H174" s="449"/>
      <c r="I174" s="449"/>
    </row>
    <row r="175" spans="1:9" ht="12">
      <c r="A175" s="468"/>
      <c r="B175" s="379" t="s">
        <v>212</v>
      </c>
      <c r="C175" s="378"/>
      <c r="D175" s="378"/>
      <c r="E175" s="1143"/>
      <c r="F175" s="529"/>
      <c r="G175" s="730"/>
      <c r="H175" s="449"/>
      <c r="I175" s="449"/>
    </row>
    <row r="176" spans="1:9" ht="12" thickBot="1">
      <c r="A176" s="371"/>
      <c r="B176" s="542" t="s">
        <v>1156</v>
      </c>
      <c r="C176" s="590"/>
      <c r="D176" s="590"/>
      <c r="E176" s="1150"/>
      <c r="F176" s="1060"/>
      <c r="G176" s="563"/>
      <c r="H176" s="449"/>
      <c r="I176" s="449"/>
    </row>
    <row r="177" spans="1:9" ht="12" thickBot="1">
      <c r="A177" s="459"/>
      <c r="B177" s="546" t="s">
        <v>13</v>
      </c>
      <c r="C177" s="475">
        <f>SUM(C171:C176)</f>
        <v>84388</v>
      </c>
      <c r="D177" s="475">
        <f>SUM(D171:D176)</f>
        <v>89882</v>
      </c>
      <c r="E177" s="1145">
        <f>SUM(E171:E176)</f>
        <v>89882</v>
      </c>
      <c r="F177" s="1061">
        <f t="shared" si="0"/>
        <v>1</v>
      </c>
      <c r="G177" s="565"/>
      <c r="H177" s="449"/>
      <c r="I177" s="449"/>
    </row>
    <row r="178" spans="1:9" ht="11.25">
      <c r="A178" s="457">
        <v>3201</v>
      </c>
      <c r="B178" s="569" t="s">
        <v>294</v>
      </c>
      <c r="C178" s="465"/>
      <c r="D178" s="465"/>
      <c r="E178" s="1142"/>
      <c r="F178" s="529"/>
      <c r="G178" s="526"/>
      <c r="H178" s="449"/>
      <c r="I178" s="449"/>
    </row>
    <row r="179" spans="1:9" ht="12">
      <c r="A179" s="457"/>
      <c r="B179" s="470" t="s">
        <v>1194</v>
      </c>
      <c r="C179" s="577">
        <v>20000</v>
      </c>
      <c r="D179" s="577">
        <v>20000</v>
      </c>
      <c r="E179" s="1147">
        <v>20000</v>
      </c>
      <c r="F179" s="1059">
        <f t="shared" si="0"/>
        <v>1</v>
      </c>
      <c r="G179" s="727"/>
      <c r="H179" s="449"/>
      <c r="I179" s="449"/>
    </row>
    <row r="180" spans="1:9" ht="12">
      <c r="A180" s="457"/>
      <c r="B180" s="210" t="s">
        <v>220</v>
      </c>
      <c r="C180" s="577">
        <v>4916</v>
      </c>
      <c r="D180" s="577">
        <v>4916</v>
      </c>
      <c r="E180" s="1147">
        <v>4916</v>
      </c>
      <c r="F180" s="1059">
        <f t="shared" si="0"/>
        <v>1</v>
      </c>
      <c r="G180" s="727"/>
      <c r="H180" s="449"/>
      <c r="I180" s="449"/>
    </row>
    <row r="181" spans="1:9" ht="12">
      <c r="A181" s="457"/>
      <c r="B181" s="470" t="s">
        <v>202</v>
      </c>
      <c r="C181" s="577">
        <v>79784</v>
      </c>
      <c r="D181" s="577">
        <v>90902</v>
      </c>
      <c r="E181" s="1147">
        <v>90804</v>
      </c>
      <c r="F181" s="1059">
        <f t="shared" si="0"/>
        <v>0.9989219159094409</v>
      </c>
      <c r="G181" s="727"/>
      <c r="H181" s="449"/>
      <c r="I181" s="449"/>
    </row>
    <row r="182" spans="1:9" ht="11.25">
      <c r="A182" s="457"/>
      <c r="B182" s="591" t="s">
        <v>1200</v>
      </c>
      <c r="C182" s="577">
        <v>300</v>
      </c>
      <c r="D182" s="577">
        <v>300</v>
      </c>
      <c r="E182" s="1147">
        <v>300</v>
      </c>
      <c r="F182" s="1059">
        <f t="shared" si="0"/>
        <v>1</v>
      </c>
      <c r="G182" s="578"/>
      <c r="H182" s="449"/>
      <c r="I182" s="449"/>
    </row>
    <row r="183" spans="1:9" ht="11.25">
      <c r="A183" s="457"/>
      <c r="B183" s="591" t="s">
        <v>212</v>
      </c>
      <c r="C183" s="577"/>
      <c r="D183" s="577"/>
      <c r="E183" s="1147"/>
      <c r="F183" s="529"/>
      <c r="G183" s="530"/>
      <c r="H183" s="449"/>
      <c r="I183" s="449"/>
    </row>
    <row r="184" spans="1:9" ht="12" thickBot="1">
      <c r="A184" s="457"/>
      <c r="B184" s="592" t="s">
        <v>165</v>
      </c>
      <c r="C184" s="644"/>
      <c r="D184" s="644"/>
      <c r="E184" s="1151">
        <v>98</v>
      </c>
      <c r="F184" s="1060"/>
      <c r="G184" s="530"/>
      <c r="H184" s="449"/>
      <c r="I184" s="449"/>
    </row>
    <row r="185" spans="1:9" ht="12" thickBot="1">
      <c r="A185" s="480"/>
      <c r="B185" s="546" t="s">
        <v>13</v>
      </c>
      <c r="C185" s="475">
        <f>SUM(C179:C184)</f>
        <v>105000</v>
      </c>
      <c r="D185" s="475">
        <f>SUM(D179:D184)</f>
        <v>116118</v>
      </c>
      <c r="E185" s="1145">
        <f>SUM(E179:E184)</f>
        <v>116118</v>
      </c>
      <c r="F185" s="1061">
        <f t="shared" si="0"/>
        <v>1</v>
      </c>
      <c r="G185" s="565"/>
      <c r="H185" s="449"/>
      <c r="I185" s="449"/>
    </row>
    <row r="186" spans="1:9" ht="11.25">
      <c r="A186" s="84">
        <v>3202</v>
      </c>
      <c r="B186" s="479" t="s">
        <v>203</v>
      </c>
      <c r="C186" s="465"/>
      <c r="D186" s="465"/>
      <c r="E186" s="1142"/>
      <c r="F186" s="529"/>
      <c r="G186" s="720" t="s">
        <v>1067</v>
      </c>
      <c r="H186" s="449"/>
      <c r="I186" s="449"/>
    </row>
    <row r="187" spans="1:9" ht="11.25">
      <c r="A187" s="84"/>
      <c r="B187" s="469" t="s">
        <v>1194</v>
      </c>
      <c r="C187" s="577">
        <v>2000</v>
      </c>
      <c r="D187" s="577">
        <v>1561</v>
      </c>
      <c r="E187" s="1147">
        <v>1561</v>
      </c>
      <c r="F187" s="1059">
        <f t="shared" si="0"/>
        <v>1</v>
      </c>
      <c r="G187" s="530"/>
      <c r="H187" s="449"/>
      <c r="I187" s="449"/>
    </row>
    <row r="188" spans="1:9" ht="11.25">
      <c r="A188" s="84"/>
      <c r="B188" s="210" t="s">
        <v>220</v>
      </c>
      <c r="C188" s="577">
        <v>700</v>
      </c>
      <c r="D188" s="577">
        <v>747</v>
      </c>
      <c r="E188" s="1147">
        <v>747</v>
      </c>
      <c r="F188" s="1059">
        <f t="shared" si="0"/>
        <v>1</v>
      </c>
      <c r="G188" s="578"/>
      <c r="H188" s="449"/>
      <c r="I188" s="449"/>
    </row>
    <row r="189" spans="1:9" ht="11.25">
      <c r="A189" s="84"/>
      <c r="B189" s="470" t="s">
        <v>202</v>
      </c>
      <c r="C189" s="577">
        <v>6300</v>
      </c>
      <c r="D189" s="577">
        <v>7011</v>
      </c>
      <c r="E189" s="1147">
        <v>5861</v>
      </c>
      <c r="F189" s="1059">
        <f t="shared" si="0"/>
        <v>0.8359720439309656</v>
      </c>
      <c r="G189" s="578"/>
      <c r="H189" s="449"/>
      <c r="I189" s="449"/>
    </row>
    <row r="190" spans="1:9" ht="11.25">
      <c r="A190" s="84"/>
      <c r="B190" s="379" t="s">
        <v>1200</v>
      </c>
      <c r="C190" s="577"/>
      <c r="D190" s="577"/>
      <c r="E190" s="1147"/>
      <c r="F190" s="1059"/>
      <c r="G190" s="578"/>
      <c r="H190" s="449"/>
      <c r="I190" s="449"/>
    </row>
    <row r="191" spans="1:9" ht="11.25">
      <c r="A191" s="84"/>
      <c r="B191" s="379" t="s">
        <v>212</v>
      </c>
      <c r="C191" s="577">
        <v>1000</v>
      </c>
      <c r="D191" s="577">
        <v>1500</v>
      </c>
      <c r="E191" s="1147">
        <v>3000</v>
      </c>
      <c r="F191" s="1059">
        <f t="shared" si="0"/>
        <v>2</v>
      </c>
      <c r="G191" s="578"/>
      <c r="H191" s="449"/>
      <c r="I191" s="449"/>
    </row>
    <row r="192" spans="1:9" ht="12" thickBot="1">
      <c r="A192" s="84"/>
      <c r="B192" s="542" t="s">
        <v>189</v>
      </c>
      <c r="C192" s="721"/>
      <c r="D192" s="721">
        <v>1941</v>
      </c>
      <c r="E192" s="1152">
        <v>1941</v>
      </c>
      <c r="F192" s="1062">
        <f t="shared" si="0"/>
        <v>1</v>
      </c>
      <c r="G192" s="563"/>
      <c r="H192" s="449"/>
      <c r="I192" s="449"/>
    </row>
    <row r="193" spans="1:9" ht="12" thickBot="1">
      <c r="A193" s="480"/>
      <c r="B193" s="546" t="s">
        <v>13</v>
      </c>
      <c r="C193" s="475">
        <f>SUM(C187:C192)</f>
        <v>10000</v>
      </c>
      <c r="D193" s="475">
        <f>SUM(D187:D192)</f>
        <v>12760</v>
      </c>
      <c r="E193" s="1145">
        <f>SUM(E187:E192)</f>
        <v>13110</v>
      </c>
      <c r="F193" s="1061">
        <f t="shared" si="0"/>
        <v>1.0274294670846396</v>
      </c>
      <c r="G193" s="565"/>
      <c r="H193" s="449"/>
      <c r="I193" s="449"/>
    </row>
    <row r="194" spans="1:9" ht="11.25">
      <c r="A194" s="84">
        <v>3203</v>
      </c>
      <c r="B194" s="572" t="s">
        <v>54</v>
      </c>
      <c r="C194" s="465"/>
      <c r="D194" s="465"/>
      <c r="E194" s="1142"/>
      <c r="F194" s="529"/>
      <c r="G194" s="560" t="s">
        <v>41</v>
      </c>
      <c r="H194" s="449"/>
      <c r="I194" s="449"/>
    </row>
    <row r="195" spans="1:9" ht="12" customHeight="1">
      <c r="A195" s="468"/>
      <c r="B195" s="469" t="s">
        <v>1194</v>
      </c>
      <c r="C195" s="378"/>
      <c r="D195" s="378"/>
      <c r="E195" s="1143"/>
      <c r="F195" s="529"/>
      <c r="G195" s="530" t="s">
        <v>42</v>
      </c>
      <c r="H195" s="449"/>
      <c r="I195" s="449"/>
    </row>
    <row r="196" spans="1:9" ht="12" customHeight="1">
      <c r="A196" s="468"/>
      <c r="B196" s="210" t="s">
        <v>220</v>
      </c>
      <c r="C196" s="378"/>
      <c r="D196" s="378"/>
      <c r="E196" s="1143"/>
      <c r="F196" s="529"/>
      <c r="G196" s="560"/>
      <c r="H196" s="449"/>
      <c r="I196" s="449"/>
    </row>
    <row r="197" spans="1:9" ht="12" customHeight="1">
      <c r="A197" s="468"/>
      <c r="B197" s="470" t="s">
        <v>202</v>
      </c>
      <c r="C197" s="378">
        <v>10000</v>
      </c>
      <c r="D197" s="378">
        <v>7736</v>
      </c>
      <c r="E197" s="1143">
        <v>6717</v>
      </c>
      <c r="F197" s="1059">
        <f t="shared" si="0"/>
        <v>0.8682781799379524</v>
      </c>
      <c r="G197" s="726"/>
      <c r="H197" s="449"/>
      <c r="I197" s="449"/>
    </row>
    <row r="198" spans="1:9" ht="12" customHeight="1">
      <c r="A198" s="468"/>
      <c r="B198" s="379" t="s">
        <v>1200</v>
      </c>
      <c r="C198" s="378"/>
      <c r="D198" s="378"/>
      <c r="E198" s="1143"/>
      <c r="F198" s="1059"/>
      <c r="G198" s="726"/>
      <c r="H198" s="449"/>
      <c r="I198" s="449"/>
    </row>
    <row r="199" spans="1:9" ht="12" customHeight="1">
      <c r="A199" s="468"/>
      <c r="B199" s="379" t="s">
        <v>212</v>
      </c>
      <c r="C199" s="378"/>
      <c r="D199" s="378">
        <v>2500</v>
      </c>
      <c r="E199" s="1143">
        <v>2500</v>
      </c>
      <c r="F199" s="1059">
        <f t="shared" si="0"/>
        <v>1</v>
      </c>
      <c r="G199" s="583"/>
      <c r="H199" s="449"/>
      <c r="I199" s="449"/>
    </row>
    <row r="200" spans="1:9" ht="11.25">
      <c r="A200" s="468"/>
      <c r="B200" s="592" t="s">
        <v>165</v>
      </c>
      <c r="C200" s="378"/>
      <c r="D200" s="378"/>
      <c r="E200" s="1143">
        <v>1019</v>
      </c>
      <c r="F200" s="529"/>
      <c r="G200" s="578"/>
      <c r="H200" s="449"/>
      <c r="I200" s="449"/>
    </row>
    <row r="201" spans="1:9" ht="12" thickBot="1">
      <c r="A201" s="468"/>
      <c r="B201" s="542" t="s">
        <v>189</v>
      </c>
      <c r="C201" s="473"/>
      <c r="D201" s="473"/>
      <c r="E201" s="1144"/>
      <c r="F201" s="1060"/>
      <c r="G201" s="525"/>
      <c r="H201" s="449"/>
      <c r="I201" s="449"/>
    </row>
    <row r="202" spans="1:9" ht="12" customHeight="1" thickBot="1">
      <c r="A202" s="480"/>
      <c r="B202" s="546" t="s">
        <v>13</v>
      </c>
      <c r="C202" s="475">
        <f>SUM(C195:C201)</f>
        <v>10000</v>
      </c>
      <c r="D202" s="475">
        <f>SUM(D195:D201)</f>
        <v>10236</v>
      </c>
      <c r="E202" s="1145">
        <f>SUM(E195:E201)</f>
        <v>10236</v>
      </c>
      <c r="F202" s="1061">
        <f t="shared" si="0"/>
        <v>1</v>
      </c>
      <c r="G202" s="565"/>
      <c r="H202" s="449"/>
      <c r="I202" s="449"/>
    </row>
    <row r="203" spans="1:9" ht="12" customHeight="1">
      <c r="A203" s="84">
        <v>3204</v>
      </c>
      <c r="B203" s="572" t="s">
        <v>3</v>
      </c>
      <c r="C203" s="465"/>
      <c r="D203" s="465"/>
      <c r="E203" s="1142"/>
      <c r="F203" s="529"/>
      <c r="G203" s="560"/>
      <c r="H203" s="449"/>
      <c r="I203" s="449"/>
    </row>
    <row r="204" spans="1:9" ht="12" customHeight="1">
      <c r="A204" s="468"/>
      <c r="B204" s="469" t="s">
        <v>1194</v>
      </c>
      <c r="C204" s="378"/>
      <c r="D204" s="378"/>
      <c r="E204" s="1143"/>
      <c r="F204" s="529"/>
      <c r="G204" s="530"/>
      <c r="H204" s="449"/>
      <c r="I204" s="449"/>
    </row>
    <row r="205" spans="1:9" ht="12" customHeight="1">
      <c r="A205" s="468"/>
      <c r="B205" s="210" t="s">
        <v>220</v>
      </c>
      <c r="C205" s="378"/>
      <c r="D205" s="378"/>
      <c r="E205" s="1143"/>
      <c r="F205" s="529"/>
      <c r="G205" s="726"/>
      <c r="H205" s="449"/>
      <c r="I205" s="449"/>
    </row>
    <row r="206" spans="1:9" ht="12" customHeight="1">
      <c r="A206" s="468"/>
      <c r="B206" s="470" t="s">
        <v>202</v>
      </c>
      <c r="C206" s="378">
        <v>3000</v>
      </c>
      <c r="D206" s="378">
        <v>3754</v>
      </c>
      <c r="E206" s="1143">
        <v>3754</v>
      </c>
      <c r="F206" s="1059">
        <f>SUM(E206/D206)</f>
        <v>1</v>
      </c>
      <c r="G206" s="726"/>
      <c r="H206" s="449"/>
      <c r="I206" s="449"/>
    </row>
    <row r="207" spans="1:9" ht="12" customHeight="1">
      <c r="A207" s="468"/>
      <c r="B207" s="379" t="s">
        <v>212</v>
      </c>
      <c r="C207" s="378"/>
      <c r="D207" s="378"/>
      <c r="E207" s="1143"/>
      <c r="F207" s="529"/>
      <c r="G207" s="583"/>
      <c r="H207" s="449"/>
      <c r="I207" s="449"/>
    </row>
    <row r="208" spans="1:9" ht="12" customHeight="1">
      <c r="A208" s="468"/>
      <c r="B208" s="379" t="s">
        <v>1200</v>
      </c>
      <c r="C208" s="378"/>
      <c r="D208" s="378"/>
      <c r="E208" s="1143"/>
      <c r="F208" s="529"/>
      <c r="G208" s="530"/>
      <c r="H208" s="449"/>
      <c r="I208" s="449"/>
    </row>
    <row r="209" spans="1:9" ht="12" customHeight="1" thickBot="1">
      <c r="A209" s="468"/>
      <c r="B209" s="542" t="s">
        <v>1156</v>
      </c>
      <c r="C209" s="473"/>
      <c r="D209" s="473"/>
      <c r="E209" s="1144"/>
      <c r="F209" s="1060"/>
      <c r="G209" s="525"/>
      <c r="H209" s="449"/>
      <c r="I209" s="449"/>
    </row>
    <row r="210" spans="1:9" ht="12" customHeight="1" thickBot="1">
      <c r="A210" s="480"/>
      <c r="B210" s="546" t="s">
        <v>13</v>
      </c>
      <c r="C210" s="475">
        <f>SUM(C204:C209)</f>
        <v>3000</v>
      </c>
      <c r="D210" s="475">
        <f>SUM(D204:D209)</f>
        <v>3754</v>
      </c>
      <c r="E210" s="1145">
        <f>SUM(E204:E209)</f>
        <v>3754</v>
      </c>
      <c r="F210" s="1061">
        <f>SUM(E210/D210)</f>
        <v>1</v>
      </c>
      <c r="G210" s="565"/>
      <c r="H210" s="449"/>
      <c r="I210" s="449"/>
    </row>
    <row r="211" spans="1:9" ht="12" customHeight="1">
      <c r="A211" s="84">
        <v>3205</v>
      </c>
      <c r="B211" s="572" t="s">
        <v>297</v>
      </c>
      <c r="C211" s="465"/>
      <c r="D211" s="465"/>
      <c r="E211" s="1142"/>
      <c r="F211" s="529"/>
      <c r="G211" s="560" t="s">
        <v>41</v>
      </c>
      <c r="H211" s="449"/>
      <c r="I211" s="449"/>
    </row>
    <row r="212" spans="1:9" ht="12" customHeight="1">
      <c r="A212" s="468"/>
      <c r="B212" s="469" t="s">
        <v>1194</v>
      </c>
      <c r="C212" s="378">
        <v>1700</v>
      </c>
      <c r="D212" s="378">
        <v>1700</v>
      </c>
      <c r="E212" s="1143">
        <v>1779</v>
      </c>
      <c r="F212" s="1059">
        <f>SUM(E212/D212)</f>
        <v>1.046470588235294</v>
      </c>
      <c r="G212" s="530" t="s">
        <v>42</v>
      </c>
      <c r="H212" s="449"/>
      <c r="I212" s="449"/>
    </row>
    <row r="213" spans="1:9" ht="12" customHeight="1">
      <c r="A213" s="468"/>
      <c r="B213" s="210" t="s">
        <v>220</v>
      </c>
      <c r="C213" s="378">
        <v>460</v>
      </c>
      <c r="D213" s="378">
        <v>460</v>
      </c>
      <c r="E213" s="1143">
        <v>460</v>
      </c>
      <c r="F213" s="1059">
        <f>SUM(E213/D213)</f>
        <v>1</v>
      </c>
      <c r="G213" s="561"/>
      <c r="H213" s="449"/>
      <c r="I213" s="449"/>
    </row>
    <row r="214" spans="1:9" ht="12" customHeight="1">
      <c r="A214" s="371"/>
      <c r="B214" s="470" t="s">
        <v>202</v>
      </c>
      <c r="C214" s="378">
        <v>26840</v>
      </c>
      <c r="D214" s="378">
        <v>31799</v>
      </c>
      <c r="E214" s="1143">
        <v>24261</v>
      </c>
      <c r="F214" s="1059">
        <f>SUM(E214/D214)</f>
        <v>0.7629485203937231</v>
      </c>
      <c r="G214" s="726"/>
      <c r="H214" s="449"/>
      <c r="I214" s="449"/>
    </row>
    <row r="215" spans="1:9" ht="12" customHeight="1">
      <c r="A215" s="371"/>
      <c r="B215" s="379" t="s">
        <v>1200</v>
      </c>
      <c r="C215" s="378"/>
      <c r="D215" s="378"/>
      <c r="E215" s="1143"/>
      <c r="F215" s="1059"/>
      <c r="G215" s="726"/>
      <c r="H215" s="449"/>
      <c r="I215" s="449"/>
    </row>
    <row r="216" spans="1:9" ht="12" customHeight="1">
      <c r="A216" s="371"/>
      <c r="B216" s="379" t="s">
        <v>212</v>
      </c>
      <c r="C216" s="378"/>
      <c r="D216" s="378">
        <v>8000</v>
      </c>
      <c r="E216" s="1143">
        <v>11790</v>
      </c>
      <c r="F216" s="1059">
        <f>SUM(E216/D216)</f>
        <v>1.47375</v>
      </c>
      <c r="G216" s="562"/>
      <c r="H216" s="449"/>
      <c r="I216" s="449"/>
    </row>
    <row r="217" spans="1:9" ht="12" customHeight="1">
      <c r="A217" s="371"/>
      <c r="B217" s="379" t="s">
        <v>1200</v>
      </c>
      <c r="C217" s="378"/>
      <c r="D217" s="378"/>
      <c r="E217" s="1143"/>
      <c r="F217" s="529"/>
      <c r="G217" s="562"/>
      <c r="H217" s="449"/>
      <c r="I217" s="449"/>
    </row>
    <row r="218" spans="1:9" ht="12" customHeight="1" thickBot="1">
      <c r="A218" s="371"/>
      <c r="B218" s="542" t="s">
        <v>1156</v>
      </c>
      <c r="C218" s="473"/>
      <c r="D218" s="473"/>
      <c r="E218" s="1144">
        <v>3669</v>
      </c>
      <c r="F218" s="1060"/>
      <c r="G218" s="593"/>
      <c r="H218" s="449"/>
      <c r="I218" s="449"/>
    </row>
    <row r="219" spans="1:9" ht="12" customHeight="1" thickBot="1">
      <c r="A219" s="480"/>
      <c r="B219" s="546" t="s">
        <v>13</v>
      </c>
      <c r="C219" s="475">
        <f>SUM(C212:C218)</f>
        <v>29000</v>
      </c>
      <c r="D219" s="475">
        <f>SUM(D212:D218)</f>
        <v>41959</v>
      </c>
      <c r="E219" s="1145">
        <f>SUM(E212:E218)</f>
        <v>41959</v>
      </c>
      <c r="F219" s="1061">
        <f>SUM(E219/D219)</f>
        <v>1</v>
      </c>
      <c r="G219" s="594"/>
      <c r="H219" s="449"/>
      <c r="I219" s="449"/>
    </row>
    <row r="220" spans="1:9" ht="12" customHeight="1">
      <c r="A220" s="457">
        <v>3206</v>
      </c>
      <c r="B220" s="572" t="s">
        <v>1206</v>
      </c>
      <c r="C220" s="465"/>
      <c r="D220" s="465"/>
      <c r="E220" s="1142"/>
      <c r="F220" s="529"/>
      <c r="G220" s="560" t="s">
        <v>41</v>
      </c>
      <c r="H220" s="449"/>
      <c r="I220" s="449"/>
    </row>
    <row r="221" spans="1:9" ht="12" customHeight="1">
      <c r="A221" s="371"/>
      <c r="B221" s="469" t="s">
        <v>1194</v>
      </c>
      <c r="C221" s="378"/>
      <c r="D221" s="378"/>
      <c r="E221" s="1143"/>
      <c r="F221" s="529"/>
      <c r="G221" s="530" t="s">
        <v>42</v>
      </c>
      <c r="H221" s="449"/>
      <c r="I221" s="449"/>
    </row>
    <row r="222" spans="1:9" ht="12" customHeight="1">
      <c r="A222" s="371"/>
      <c r="B222" s="210" t="s">
        <v>220</v>
      </c>
      <c r="C222" s="378"/>
      <c r="D222" s="378"/>
      <c r="E222" s="1143"/>
      <c r="F222" s="529"/>
      <c r="G222" s="726"/>
      <c r="H222" s="449"/>
      <c r="I222" s="449"/>
    </row>
    <row r="223" spans="1:9" ht="12" customHeight="1">
      <c r="A223" s="371"/>
      <c r="B223" s="470" t="s">
        <v>202</v>
      </c>
      <c r="C223" s="378">
        <v>3000</v>
      </c>
      <c r="D223" s="378">
        <v>3000</v>
      </c>
      <c r="E223" s="1143">
        <v>3000</v>
      </c>
      <c r="F223" s="1059">
        <f>SUM(E223/D223)</f>
        <v>1</v>
      </c>
      <c r="G223" s="726"/>
      <c r="H223" s="449"/>
      <c r="I223" s="449"/>
    </row>
    <row r="224" spans="1:9" ht="12" customHeight="1">
      <c r="A224" s="371"/>
      <c r="B224" s="379" t="s">
        <v>1200</v>
      </c>
      <c r="C224" s="378"/>
      <c r="D224" s="378"/>
      <c r="E224" s="1143"/>
      <c r="F224" s="529"/>
      <c r="G224" s="726"/>
      <c r="H224" s="449"/>
      <c r="I224" s="449"/>
    </row>
    <row r="225" spans="1:9" ht="12" customHeight="1">
      <c r="A225" s="468"/>
      <c r="B225" s="379" t="s">
        <v>212</v>
      </c>
      <c r="C225" s="378"/>
      <c r="D225" s="378"/>
      <c r="E225" s="1143"/>
      <c r="F225" s="529"/>
      <c r="G225" s="727"/>
      <c r="H225" s="449"/>
      <c r="I225" s="449"/>
    </row>
    <row r="226" spans="1:9" ht="12" customHeight="1" thickBot="1">
      <c r="A226" s="468"/>
      <c r="B226" s="542" t="s">
        <v>1156</v>
      </c>
      <c r="C226" s="473"/>
      <c r="D226" s="473"/>
      <c r="E226" s="1144"/>
      <c r="F226" s="1060"/>
      <c r="G226" s="582"/>
      <c r="H226" s="449"/>
      <c r="I226" s="449"/>
    </row>
    <row r="227" spans="1:9" ht="12" customHeight="1" thickBot="1">
      <c r="A227" s="480"/>
      <c r="B227" s="546" t="s">
        <v>13</v>
      </c>
      <c r="C227" s="475">
        <f>SUM(C221:C226)</f>
        <v>3000</v>
      </c>
      <c r="D227" s="475">
        <f>SUM(D221:D226)</f>
        <v>3000</v>
      </c>
      <c r="E227" s="1145">
        <f>SUM(E221:E226)</f>
        <v>3000</v>
      </c>
      <c r="F227" s="1061">
        <f>SUM(E227/D227)</f>
        <v>1</v>
      </c>
      <c r="G227" s="595"/>
      <c r="H227" s="449"/>
      <c r="I227" s="449"/>
    </row>
    <row r="228" spans="1:9" ht="12" customHeight="1">
      <c r="A228" s="457">
        <v>3207</v>
      </c>
      <c r="B228" s="572" t="s">
        <v>209</v>
      </c>
      <c r="C228" s="465"/>
      <c r="D228" s="465"/>
      <c r="E228" s="1142"/>
      <c r="F228" s="529"/>
      <c r="G228" s="561"/>
      <c r="H228" s="449"/>
      <c r="I228" s="449"/>
    </row>
    <row r="229" spans="1:9" ht="12" customHeight="1">
      <c r="A229" s="371"/>
      <c r="B229" s="469" t="s">
        <v>1194</v>
      </c>
      <c r="C229" s="378"/>
      <c r="D229" s="378"/>
      <c r="E229" s="1143"/>
      <c r="F229" s="529"/>
      <c r="G229" s="561"/>
      <c r="H229" s="449"/>
      <c r="I229" s="449"/>
    </row>
    <row r="230" spans="1:9" ht="12" customHeight="1">
      <c r="A230" s="371"/>
      <c r="B230" s="210" t="s">
        <v>220</v>
      </c>
      <c r="C230" s="378"/>
      <c r="D230" s="378"/>
      <c r="E230" s="1143"/>
      <c r="F230" s="529"/>
      <c r="G230" s="551"/>
      <c r="H230" s="449"/>
      <c r="I230" s="449"/>
    </row>
    <row r="231" spans="1:9" ht="12" customHeight="1">
      <c r="A231" s="371"/>
      <c r="B231" s="470" t="s">
        <v>202</v>
      </c>
      <c r="C231" s="378">
        <v>26000</v>
      </c>
      <c r="D231" s="378">
        <v>26000</v>
      </c>
      <c r="E231" s="1143">
        <v>26000</v>
      </c>
      <c r="F231" s="1059">
        <f>SUM(E231/D231)</f>
        <v>1</v>
      </c>
      <c r="G231" s="726"/>
      <c r="H231" s="449"/>
      <c r="I231" s="449"/>
    </row>
    <row r="232" spans="1:9" ht="12" customHeight="1">
      <c r="A232" s="371"/>
      <c r="B232" s="379" t="s">
        <v>1200</v>
      </c>
      <c r="C232" s="378"/>
      <c r="D232" s="378"/>
      <c r="E232" s="1143"/>
      <c r="F232" s="529"/>
      <c r="G232" s="726"/>
      <c r="H232" s="449"/>
      <c r="I232" s="449"/>
    </row>
    <row r="233" spans="1:9" ht="12" customHeight="1">
      <c r="A233" s="371"/>
      <c r="B233" s="379" t="s">
        <v>212</v>
      </c>
      <c r="C233" s="378"/>
      <c r="D233" s="378"/>
      <c r="E233" s="1143"/>
      <c r="F233" s="529"/>
      <c r="G233" s="561"/>
      <c r="H233" s="449"/>
      <c r="I233" s="449"/>
    </row>
    <row r="234" spans="1:9" ht="12" customHeight="1" thickBot="1">
      <c r="A234" s="371"/>
      <c r="B234" s="542" t="s">
        <v>1156</v>
      </c>
      <c r="C234" s="473"/>
      <c r="D234" s="473"/>
      <c r="E234" s="1144"/>
      <c r="F234" s="1060"/>
      <c r="G234" s="525"/>
      <c r="H234" s="449"/>
      <c r="I234" s="449"/>
    </row>
    <row r="235" spans="1:9" ht="12" thickBot="1">
      <c r="A235" s="459"/>
      <c r="B235" s="546" t="s">
        <v>13</v>
      </c>
      <c r="C235" s="475">
        <f>SUM(C229:C234)</f>
        <v>26000</v>
      </c>
      <c r="D235" s="475">
        <f>SUM(D229:D234)</f>
        <v>26000</v>
      </c>
      <c r="E235" s="1145">
        <f>SUM(E229:E234)</f>
        <v>26000</v>
      </c>
      <c r="F235" s="1061">
        <f>SUM(E235/D235)</f>
        <v>1</v>
      </c>
      <c r="G235" s="565"/>
      <c r="H235" s="449"/>
      <c r="I235" s="449"/>
    </row>
    <row r="236" spans="1:9" ht="11.25">
      <c r="A236" s="457">
        <v>3208</v>
      </c>
      <c r="B236" s="572" t="s">
        <v>84</v>
      </c>
      <c r="C236" s="465"/>
      <c r="D236" s="465"/>
      <c r="E236" s="1142"/>
      <c r="F236" s="529"/>
      <c r="G236" s="561"/>
      <c r="H236" s="449"/>
      <c r="I236" s="449"/>
    </row>
    <row r="237" spans="1:9" ht="11.25">
      <c r="A237" s="371"/>
      <c r="B237" s="469" t="s">
        <v>1194</v>
      </c>
      <c r="C237" s="378"/>
      <c r="D237" s="378"/>
      <c r="E237" s="1143"/>
      <c r="F237" s="529"/>
      <c r="G237" s="561"/>
      <c r="H237" s="449"/>
      <c r="I237" s="449"/>
    </row>
    <row r="238" spans="1:9" ht="12">
      <c r="A238" s="371"/>
      <c r="B238" s="210" t="s">
        <v>220</v>
      </c>
      <c r="C238" s="378"/>
      <c r="D238" s="378"/>
      <c r="E238" s="1143"/>
      <c r="F238" s="529"/>
      <c r="G238" s="726"/>
      <c r="H238" s="449"/>
      <c r="I238" s="449"/>
    </row>
    <row r="239" spans="1:9" ht="12">
      <c r="A239" s="371"/>
      <c r="B239" s="470" t="s">
        <v>202</v>
      </c>
      <c r="C239" s="378">
        <v>20500</v>
      </c>
      <c r="D239" s="378">
        <v>40845</v>
      </c>
      <c r="E239" s="1143">
        <v>40845</v>
      </c>
      <c r="F239" s="1059">
        <f>SUM(E239/D239)</f>
        <v>1</v>
      </c>
      <c r="G239" s="726"/>
      <c r="H239" s="449"/>
      <c r="I239" s="449"/>
    </row>
    <row r="240" spans="1:9" ht="11.25">
      <c r="A240" s="371"/>
      <c r="B240" s="379" t="s">
        <v>1200</v>
      </c>
      <c r="C240" s="378"/>
      <c r="D240" s="378"/>
      <c r="E240" s="1143"/>
      <c r="F240" s="529"/>
      <c r="G240" s="561"/>
      <c r="H240" s="449"/>
      <c r="I240" s="449"/>
    </row>
    <row r="241" spans="1:9" ht="11.25">
      <c r="A241" s="371"/>
      <c r="B241" s="379" t="s">
        <v>212</v>
      </c>
      <c r="C241" s="378"/>
      <c r="D241" s="378"/>
      <c r="E241" s="1143"/>
      <c r="F241" s="529"/>
      <c r="G241" s="561"/>
      <c r="H241" s="449"/>
      <c r="I241" s="449"/>
    </row>
    <row r="242" spans="1:9" ht="12" thickBot="1">
      <c r="A242" s="371"/>
      <c r="B242" s="542" t="s">
        <v>1156</v>
      </c>
      <c r="C242" s="473"/>
      <c r="D242" s="473"/>
      <c r="E242" s="1144"/>
      <c r="F242" s="1060"/>
      <c r="G242" s="525"/>
      <c r="H242" s="449"/>
      <c r="I242" s="449"/>
    </row>
    <row r="243" spans="1:9" ht="12" thickBot="1">
      <c r="A243" s="459"/>
      <c r="B243" s="546" t="s">
        <v>13</v>
      </c>
      <c r="C243" s="475">
        <f>SUM(C237:C242)</f>
        <v>20500</v>
      </c>
      <c r="D243" s="475">
        <f>SUM(D237:D242)</f>
        <v>40845</v>
      </c>
      <c r="E243" s="1145">
        <f>SUM(E237:E242)</f>
        <v>40845</v>
      </c>
      <c r="F243" s="1061">
        <f>SUM(E243/D243)</f>
        <v>1</v>
      </c>
      <c r="G243" s="565"/>
      <c r="H243" s="449"/>
      <c r="I243" s="449"/>
    </row>
    <row r="244" spans="1:9" ht="11.25">
      <c r="A244" s="84">
        <v>3209</v>
      </c>
      <c r="B244" s="482" t="s">
        <v>1139</v>
      </c>
      <c r="C244" s="465"/>
      <c r="D244" s="465"/>
      <c r="E244" s="1142"/>
      <c r="F244" s="529"/>
      <c r="G244" s="560"/>
      <c r="H244" s="449"/>
      <c r="I244" s="449"/>
    </row>
    <row r="245" spans="1:9" ht="11.25">
      <c r="A245" s="84"/>
      <c r="B245" s="470" t="s">
        <v>1194</v>
      </c>
      <c r="C245" s="577">
        <v>200</v>
      </c>
      <c r="D245" s="577">
        <v>256</v>
      </c>
      <c r="E245" s="1147">
        <v>850</v>
      </c>
      <c r="F245" s="1063">
        <f>SUM(E245/D245)</f>
        <v>3.3203125</v>
      </c>
      <c r="G245" s="530"/>
      <c r="H245" s="449"/>
      <c r="I245" s="449"/>
    </row>
    <row r="246" spans="1:9" ht="12">
      <c r="A246" s="84"/>
      <c r="B246" s="210" t="s">
        <v>220</v>
      </c>
      <c r="C246" s="577">
        <v>100</v>
      </c>
      <c r="D246" s="577">
        <v>100</v>
      </c>
      <c r="E246" s="1147">
        <v>411</v>
      </c>
      <c r="F246" s="1059">
        <f>SUM(E246/D246)</f>
        <v>4.11</v>
      </c>
      <c r="G246" s="726"/>
      <c r="H246" s="449"/>
      <c r="I246" s="449"/>
    </row>
    <row r="247" spans="1:9" ht="12">
      <c r="A247" s="84"/>
      <c r="B247" s="470" t="s">
        <v>202</v>
      </c>
      <c r="C247" s="577">
        <v>500</v>
      </c>
      <c r="D247" s="577">
        <v>805</v>
      </c>
      <c r="E247" s="1147">
        <v>857</v>
      </c>
      <c r="F247" s="1059">
        <f>SUM(E247/D247)</f>
        <v>1.0645962732919254</v>
      </c>
      <c r="G247" s="726"/>
      <c r="H247" s="449"/>
      <c r="I247" s="449"/>
    </row>
    <row r="248" spans="1:9" ht="11.25">
      <c r="A248" s="84"/>
      <c r="B248" s="591" t="s">
        <v>1200</v>
      </c>
      <c r="C248" s="577"/>
      <c r="D248" s="577"/>
      <c r="E248" s="1147"/>
      <c r="F248" s="1059"/>
      <c r="G248" s="578"/>
      <c r="H248" s="449"/>
      <c r="I248" s="449"/>
    </row>
    <row r="249" spans="1:9" ht="11.25">
      <c r="A249" s="84"/>
      <c r="B249" s="591" t="s">
        <v>212</v>
      </c>
      <c r="C249" s="577">
        <v>7200</v>
      </c>
      <c r="D249" s="577">
        <v>7275</v>
      </c>
      <c r="E249" s="1147">
        <v>6298</v>
      </c>
      <c r="F249" s="1059">
        <f>SUM(E249/D249)</f>
        <v>0.8657044673539519</v>
      </c>
      <c r="G249" s="530"/>
      <c r="H249" s="449"/>
      <c r="I249" s="449"/>
    </row>
    <row r="250" spans="1:9" ht="11.25">
      <c r="A250" s="84"/>
      <c r="B250" s="591" t="s">
        <v>1015</v>
      </c>
      <c r="C250" s="644"/>
      <c r="D250" s="644"/>
      <c r="E250" s="1151">
        <v>20</v>
      </c>
      <c r="F250" s="1063"/>
      <c r="G250" s="610"/>
      <c r="H250" s="449"/>
      <c r="I250" s="449"/>
    </row>
    <row r="251" spans="1:9" ht="12" thickBot="1">
      <c r="A251" s="84"/>
      <c r="B251" s="542" t="s">
        <v>189</v>
      </c>
      <c r="C251" s="486"/>
      <c r="D251" s="486">
        <v>525</v>
      </c>
      <c r="E251" s="1149">
        <v>525</v>
      </c>
      <c r="F251" s="1064">
        <f>SUM(E251/D251)</f>
        <v>1</v>
      </c>
      <c r="G251" s="563"/>
      <c r="H251" s="449"/>
      <c r="I251" s="449"/>
    </row>
    <row r="252" spans="1:9" ht="12" thickBot="1">
      <c r="A252" s="480"/>
      <c r="B252" s="546" t="s">
        <v>13</v>
      </c>
      <c r="C252" s="475">
        <f>SUM(C245:C251)</f>
        <v>8000</v>
      </c>
      <c r="D252" s="475">
        <f>SUM(D245:D251)</f>
        <v>8961</v>
      </c>
      <c r="E252" s="1145">
        <f>SUM(E245:E251)</f>
        <v>8961</v>
      </c>
      <c r="F252" s="1061">
        <f>SUM(E252/D252)</f>
        <v>1</v>
      </c>
      <c r="G252" s="565"/>
      <c r="H252" s="449"/>
      <c r="I252" s="449"/>
    </row>
    <row r="253" spans="1:9" ht="11.25">
      <c r="A253" s="84">
        <v>3210</v>
      </c>
      <c r="B253" s="482" t="s">
        <v>1090</v>
      </c>
      <c r="C253" s="465"/>
      <c r="D253" s="465"/>
      <c r="E253" s="1142"/>
      <c r="F253" s="529"/>
      <c r="G253" s="560"/>
      <c r="H253" s="449"/>
      <c r="I253" s="449"/>
    </row>
    <row r="254" spans="1:9" ht="11.25">
      <c r="A254" s="84"/>
      <c r="B254" s="470" t="s">
        <v>1194</v>
      </c>
      <c r="C254" s="465"/>
      <c r="D254" s="465"/>
      <c r="E254" s="1142"/>
      <c r="F254" s="529"/>
      <c r="G254" s="530"/>
      <c r="H254" s="449"/>
      <c r="I254" s="449"/>
    </row>
    <row r="255" spans="1:9" ht="12">
      <c r="A255" s="84"/>
      <c r="B255" s="210" t="s">
        <v>220</v>
      </c>
      <c r="C255" s="465"/>
      <c r="D255" s="465"/>
      <c r="E255" s="1142"/>
      <c r="F255" s="529"/>
      <c r="G255" s="726"/>
      <c r="H255" s="449"/>
      <c r="I255" s="449"/>
    </row>
    <row r="256" spans="1:9" ht="12">
      <c r="A256" s="84"/>
      <c r="B256" s="470" t="s">
        <v>202</v>
      </c>
      <c r="C256" s="577">
        <v>3000</v>
      </c>
      <c r="D256" s="577">
        <v>300</v>
      </c>
      <c r="E256" s="1147">
        <v>300</v>
      </c>
      <c r="F256" s="1059">
        <f>SUM(E256/D256)</f>
        <v>1</v>
      </c>
      <c r="G256" s="726"/>
      <c r="H256" s="449"/>
      <c r="I256" s="449"/>
    </row>
    <row r="257" spans="1:9" ht="12">
      <c r="A257" s="84"/>
      <c r="B257" s="591" t="s">
        <v>1200</v>
      </c>
      <c r="C257" s="577"/>
      <c r="D257" s="577"/>
      <c r="E257" s="1147"/>
      <c r="F257" s="529"/>
      <c r="G257" s="727"/>
      <c r="H257" s="449"/>
      <c r="I257" s="449"/>
    </row>
    <row r="258" spans="1:9" ht="11.25">
      <c r="A258" s="84"/>
      <c r="B258" s="591" t="s">
        <v>212</v>
      </c>
      <c r="C258" s="577"/>
      <c r="D258" s="577"/>
      <c r="E258" s="1147"/>
      <c r="F258" s="529"/>
      <c r="G258" s="530"/>
      <c r="H258" s="449"/>
      <c r="I258" s="449"/>
    </row>
    <row r="259" spans="1:9" ht="12" thickBot="1">
      <c r="A259" s="84"/>
      <c r="B259" s="542" t="s">
        <v>1015</v>
      </c>
      <c r="C259" s="579"/>
      <c r="D259" s="486">
        <v>700</v>
      </c>
      <c r="E259" s="1149">
        <v>700</v>
      </c>
      <c r="F259" s="1062">
        <f>SUM(E259/D259)</f>
        <v>1</v>
      </c>
      <c r="G259" s="563"/>
      <c r="H259" s="449"/>
      <c r="I259" s="449"/>
    </row>
    <row r="260" spans="1:9" ht="12" thickBot="1">
      <c r="A260" s="480"/>
      <c r="B260" s="546" t="s">
        <v>13</v>
      </c>
      <c r="C260" s="475">
        <f>SUM(C256:C259)</f>
        <v>3000</v>
      </c>
      <c r="D260" s="475">
        <f>SUM(D256:D259)</f>
        <v>1000</v>
      </c>
      <c r="E260" s="1145">
        <f>SUM(E256:E259)</f>
        <v>1000</v>
      </c>
      <c r="F260" s="1061">
        <f>SUM(E260/D260)</f>
        <v>1</v>
      </c>
      <c r="G260" s="565"/>
      <c r="H260" s="449"/>
      <c r="I260" s="449"/>
    </row>
    <row r="261" spans="1:9" ht="11.25">
      <c r="A261" s="457"/>
      <c r="B261" s="479" t="s">
        <v>1160</v>
      </c>
      <c r="C261" s="477">
        <f>SUM(C269+C277+C285+C293+C301)</f>
        <v>2127026</v>
      </c>
      <c r="D261" s="477">
        <f>SUM(D269+D277+D285+D293+D301)</f>
        <v>2264658</v>
      </c>
      <c r="E261" s="1153">
        <f>SUM(E269+E277+E285+E293+E301)</f>
        <v>2144381</v>
      </c>
      <c r="F261" s="529">
        <f>SUM(E261/D261)</f>
        <v>0.9468895524180693</v>
      </c>
      <c r="G261" s="526"/>
      <c r="H261" s="449"/>
      <c r="I261" s="449"/>
    </row>
    <row r="262" spans="1:9" ht="11.25">
      <c r="A262" s="457">
        <v>3211</v>
      </c>
      <c r="B262" s="573" t="s">
        <v>1069</v>
      </c>
      <c r="C262" s="465"/>
      <c r="D262" s="465"/>
      <c r="E262" s="1142"/>
      <c r="F262" s="529"/>
      <c r="G262" s="560"/>
      <c r="H262" s="449"/>
      <c r="I262" s="449"/>
    </row>
    <row r="263" spans="1:9" ht="11.25">
      <c r="A263" s="457"/>
      <c r="B263" s="470" t="s">
        <v>1194</v>
      </c>
      <c r="C263" s="465"/>
      <c r="D263" s="465"/>
      <c r="E263" s="1142"/>
      <c r="F263" s="529"/>
      <c r="G263" s="530"/>
      <c r="H263" s="449"/>
      <c r="I263" s="449"/>
    </row>
    <row r="264" spans="1:9" ht="11.25">
      <c r="A264" s="457"/>
      <c r="B264" s="210" t="s">
        <v>220</v>
      </c>
      <c r="C264" s="465"/>
      <c r="D264" s="465"/>
      <c r="E264" s="1142"/>
      <c r="F264" s="529"/>
      <c r="G264" s="530"/>
      <c r="H264" s="449"/>
      <c r="I264" s="449"/>
    </row>
    <row r="265" spans="1:9" ht="12">
      <c r="A265" s="457"/>
      <c r="B265" s="470" t="s">
        <v>202</v>
      </c>
      <c r="C265" s="577">
        <v>191795</v>
      </c>
      <c r="D265" s="577">
        <v>221957</v>
      </c>
      <c r="E265" s="1147">
        <v>221957</v>
      </c>
      <c r="F265" s="1059">
        <f>SUM(E265/D265)</f>
        <v>1</v>
      </c>
      <c r="G265" s="727"/>
      <c r="H265" s="449"/>
      <c r="I265" s="449"/>
    </row>
    <row r="266" spans="1:9" ht="12">
      <c r="A266" s="457"/>
      <c r="B266" s="591" t="s">
        <v>1200</v>
      </c>
      <c r="C266" s="577"/>
      <c r="D266" s="577"/>
      <c r="E266" s="1147"/>
      <c r="F266" s="529"/>
      <c r="G266" s="727"/>
      <c r="H266" s="449"/>
      <c r="I266" s="449"/>
    </row>
    <row r="267" spans="1:9" ht="12">
      <c r="A267" s="457"/>
      <c r="B267" s="591" t="s">
        <v>212</v>
      </c>
      <c r="C267" s="465"/>
      <c r="D267" s="465"/>
      <c r="E267" s="1142"/>
      <c r="F267" s="529"/>
      <c r="G267" s="727"/>
      <c r="H267" s="449"/>
      <c r="I267" s="449"/>
    </row>
    <row r="268" spans="1:9" ht="12" thickBot="1">
      <c r="A268" s="457"/>
      <c r="B268" s="542" t="s">
        <v>1156</v>
      </c>
      <c r="C268" s="579"/>
      <c r="D268" s="579"/>
      <c r="E268" s="1148"/>
      <c r="F268" s="1060"/>
      <c r="G268" s="727"/>
      <c r="H268" s="449"/>
      <c r="I268" s="449"/>
    </row>
    <row r="269" spans="1:9" ht="12" thickBot="1">
      <c r="A269" s="480"/>
      <c r="B269" s="546" t="s">
        <v>13</v>
      </c>
      <c r="C269" s="475">
        <f>SUM(C265:C268)</f>
        <v>191795</v>
      </c>
      <c r="D269" s="475">
        <f>SUM(D265:D268)</f>
        <v>221957</v>
      </c>
      <c r="E269" s="1145">
        <f>SUM(E265:E268)</f>
        <v>221957</v>
      </c>
      <c r="F269" s="1061">
        <f>SUM(E269/D269)</f>
        <v>1</v>
      </c>
      <c r="G269" s="565"/>
      <c r="H269" s="449"/>
      <c r="I269" s="449"/>
    </row>
    <row r="270" spans="1:9" ht="11.25">
      <c r="A270" s="457">
        <v>3212</v>
      </c>
      <c r="B270" s="573" t="s">
        <v>329</v>
      </c>
      <c r="C270" s="465"/>
      <c r="D270" s="465"/>
      <c r="E270" s="1142"/>
      <c r="F270" s="529"/>
      <c r="G270" s="560"/>
      <c r="H270" s="449"/>
      <c r="I270" s="449"/>
    </row>
    <row r="271" spans="1:9" ht="11.25">
      <c r="A271" s="457"/>
      <c r="B271" s="470" t="s">
        <v>1194</v>
      </c>
      <c r="C271" s="577"/>
      <c r="D271" s="577"/>
      <c r="E271" s="1147"/>
      <c r="F271" s="529"/>
      <c r="G271" s="530"/>
      <c r="H271" s="449"/>
      <c r="I271" s="449"/>
    </row>
    <row r="272" spans="1:9" ht="11.25">
      <c r="A272" s="457"/>
      <c r="B272" s="210" t="s">
        <v>220</v>
      </c>
      <c r="C272" s="577"/>
      <c r="D272" s="577"/>
      <c r="E272" s="1147"/>
      <c r="F272" s="529"/>
      <c r="G272" s="578"/>
      <c r="H272" s="449"/>
      <c r="I272" s="449"/>
    </row>
    <row r="273" spans="1:9" ht="12">
      <c r="A273" s="457"/>
      <c r="B273" s="470" t="s">
        <v>202</v>
      </c>
      <c r="C273" s="577">
        <v>842151</v>
      </c>
      <c r="D273" s="577">
        <v>890091</v>
      </c>
      <c r="E273" s="1147">
        <v>890091</v>
      </c>
      <c r="F273" s="1059">
        <f>SUM(E273/D273)</f>
        <v>1</v>
      </c>
      <c r="G273" s="727"/>
      <c r="H273" s="449"/>
      <c r="I273" s="449"/>
    </row>
    <row r="274" spans="1:9" ht="11.25">
      <c r="A274" s="457"/>
      <c r="B274" s="591" t="s">
        <v>1200</v>
      </c>
      <c r="C274" s="577"/>
      <c r="D274" s="577"/>
      <c r="E274" s="1147"/>
      <c r="F274" s="529"/>
      <c r="G274" s="578"/>
      <c r="H274" s="449"/>
      <c r="I274" s="449"/>
    </row>
    <row r="275" spans="1:9" ht="11.25">
      <c r="A275" s="457"/>
      <c r="B275" s="591" t="s">
        <v>212</v>
      </c>
      <c r="C275" s="465"/>
      <c r="D275" s="465"/>
      <c r="E275" s="1142"/>
      <c r="F275" s="529"/>
      <c r="G275" s="578"/>
      <c r="H275" s="449"/>
      <c r="I275" s="449"/>
    </row>
    <row r="276" spans="1:9" ht="12" thickBot="1">
      <c r="A276" s="457"/>
      <c r="B276" s="542" t="s">
        <v>1156</v>
      </c>
      <c r="C276" s="579"/>
      <c r="D276" s="579"/>
      <c r="E276" s="1148"/>
      <c r="F276" s="1060"/>
      <c r="G276" s="563"/>
      <c r="H276" s="449"/>
      <c r="I276" s="449"/>
    </row>
    <row r="277" spans="1:9" ht="12" thickBot="1">
      <c r="A277" s="480"/>
      <c r="B277" s="546" t="s">
        <v>13</v>
      </c>
      <c r="C277" s="475">
        <f>SUM(C271:C276)</f>
        <v>842151</v>
      </c>
      <c r="D277" s="475">
        <f>SUM(D271:D276)</f>
        <v>890091</v>
      </c>
      <c r="E277" s="1145">
        <f>SUM(E271:E276)</f>
        <v>890091</v>
      </c>
      <c r="F277" s="1061">
        <f>SUM(E277/D277)</f>
        <v>1</v>
      </c>
      <c r="G277" s="565"/>
      <c r="H277" s="449"/>
      <c r="I277" s="449"/>
    </row>
    <row r="278" spans="1:9" ht="11.25">
      <c r="A278" s="457">
        <v>3213</v>
      </c>
      <c r="B278" s="482" t="s">
        <v>282</v>
      </c>
      <c r="C278" s="465"/>
      <c r="D278" s="465"/>
      <c r="E278" s="1142"/>
      <c r="F278" s="529"/>
      <c r="G278" s="526"/>
      <c r="H278" s="449"/>
      <c r="I278" s="449"/>
    </row>
    <row r="279" spans="1:9" ht="11.25">
      <c r="A279" s="457"/>
      <c r="B279" s="470" t="s">
        <v>1194</v>
      </c>
      <c r="C279" s="465"/>
      <c r="D279" s="465"/>
      <c r="E279" s="1142"/>
      <c r="F279" s="529"/>
      <c r="G279" s="530"/>
      <c r="H279" s="449"/>
      <c r="I279" s="449"/>
    </row>
    <row r="280" spans="1:9" ht="12">
      <c r="A280" s="457"/>
      <c r="B280" s="210" t="s">
        <v>220</v>
      </c>
      <c r="C280" s="465"/>
      <c r="D280" s="465"/>
      <c r="E280" s="1142"/>
      <c r="F280" s="529"/>
      <c r="G280" s="727"/>
      <c r="H280" s="449"/>
      <c r="I280" s="449"/>
    </row>
    <row r="281" spans="1:9" ht="11.25">
      <c r="A281" s="457"/>
      <c r="B281" s="470" t="s">
        <v>202</v>
      </c>
      <c r="C281" s="577">
        <v>630910</v>
      </c>
      <c r="D281" s="577">
        <v>630910</v>
      </c>
      <c r="E281" s="1147">
        <v>630910</v>
      </c>
      <c r="F281" s="1059">
        <f>SUM(E281/D281)</f>
        <v>1</v>
      </c>
      <c r="G281" s="578"/>
      <c r="H281" s="449"/>
      <c r="I281" s="449"/>
    </row>
    <row r="282" spans="1:9" ht="11.25">
      <c r="A282" s="457"/>
      <c r="B282" s="591" t="s">
        <v>1200</v>
      </c>
      <c r="C282" s="577"/>
      <c r="D282" s="577"/>
      <c r="E282" s="1147"/>
      <c r="F282" s="529"/>
      <c r="G282" s="578"/>
      <c r="H282" s="449"/>
      <c r="I282" s="449"/>
    </row>
    <row r="283" spans="1:9" ht="11.25">
      <c r="A283" s="457"/>
      <c r="B283" s="591" t="s">
        <v>212</v>
      </c>
      <c r="C283" s="465"/>
      <c r="D283" s="465"/>
      <c r="E283" s="1142"/>
      <c r="F283" s="529"/>
      <c r="G283" s="530"/>
      <c r="H283" s="449"/>
      <c r="I283" s="449"/>
    </row>
    <row r="284" spans="1:9" ht="12" thickBot="1">
      <c r="A284" s="457"/>
      <c r="B284" s="542" t="s">
        <v>1156</v>
      </c>
      <c r="C284" s="579"/>
      <c r="D284" s="579"/>
      <c r="E284" s="1148"/>
      <c r="F284" s="1060"/>
      <c r="G284" s="563"/>
      <c r="H284" s="449"/>
      <c r="I284" s="449"/>
    </row>
    <row r="285" spans="1:9" ht="12" thickBot="1">
      <c r="A285" s="480"/>
      <c r="B285" s="546" t="s">
        <v>13</v>
      </c>
      <c r="C285" s="475">
        <f>SUM(C281:C284)</f>
        <v>630910</v>
      </c>
      <c r="D285" s="475">
        <f>SUM(D281:D284)</f>
        <v>630910</v>
      </c>
      <c r="E285" s="1145">
        <f>SUM(E281:E284)</f>
        <v>630910</v>
      </c>
      <c r="F285" s="1061">
        <f>SUM(E285/D285)</f>
        <v>1</v>
      </c>
      <c r="G285" s="560"/>
      <c r="H285" s="449"/>
      <c r="I285" s="449"/>
    </row>
    <row r="286" spans="1:9" ht="11.25">
      <c r="A286" s="457">
        <v>3214</v>
      </c>
      <c r="B286" s="482" t="s">
        <v>305</v>
      </c>
      <c r="C286" s="465"/>
      <c r="D286" s="465"/>
      <c r="E286" s="1142"/>
      <c r="F286" s="529"/>
      <c r="G286" s="526"/>
      <c r="H286" s="449"/>
      <c r="I286" s="449"/>
    </row>
    <row r="287" spans="1:9" ht="11.25">
      <c r="A287" s="457"/>
      <c r="B287" s="470" t="s">
        <v>1194</v>
      </c>
      <c r="C287" s="465"/>
      <c r="D287" s="465"/>
      <c r="E287" s="1142"/>
      <c r="F287" s="529"/>
      <c r="G287" s="530"/>
      <c r="H287" s="449"/>
      <c r="I287" s="449"/>
    </row>
    <row r="288" spans="1:9" ht="11.25">
      <c r="A288" s="457"/>
      <c r="B288" s="210" t="s">
        <v>220</v>
      </c>
      <c r="C288" s="465"/>
      <c r="D288" s="465"/>
      <c r="E288" s="1142"/>
      <c r="F288" s="529"/>
      <c r="G288" s="530"/>
      <c r="H288" s="449"/>
      <c r="I288" s="449"/>
    </row>
    <row r="289" spans="1:9" ht="12">
      <c r="A289" s="457"/>
      <c r="B289" s="470" t="s">
        <v>202</v>
      </c>
      <c r="C289" s="577"/>
      <c r="D289" s="577">
        <v>2813</v>
      </c>
      <c r="E289" s="1147">
        <v>2813</v>
      </c>
      <c r="F289" s="1063">
        <f>SUM(E289/D289)</f>
        <v>1</v>
      </c>
      <c r="G289" s="727"/>
      <c r="H289" s="449"/>
      <c r="I289" s="449"/>
    </row>
    <row r="290" spans="1:9" ht="11.25">
      <c r="A290" s="457"/>
      <c r="B290" s="591" t="s">
        <v>1200</v>
      </c>
      <c r="C290" s="577"/>
      <c r="D290" s="577"/>
      <c r="E290" s="1147"/>
      <c r="F290" s="1059"/>
      <c r="G290" s="578"/>
      <c r="H290" s="449"/>
      <c r="I290" s="449"/>
    </row>
    <row r="291" spans="1:9" ht="11.25">
      <c r="A291" s="457"/>
      <c r="B291" s="591" t="s">
        <v>1038</v>
      </c>
      <c r="C291" s="465"/>
      <c r="D291" s="577">
        <v>6101</v>
      </c>
      <c r="E291" s="1147">
        <v>6101</v>
      </c>
      <c r="F291" s="1059">
        <f>SUM(E291/D291)</f>
        <v>1</v>
      </c>
      <c r="G291" s="530"/>
      <c r="H291" s="449"/>
      <c r="I291" s="449"/>
    </row>
    <row r="292" spans="1:9" ht="12" thickBot="1">
      <c r="A292" s="457"/>
      <c r="B292" s="592" t="s">
        <v>165</v>
      </c>
      <c r="C292" s="486">
        <v>127000</v>
      </c>
      <c r="D292" s="486">
        <v>128812</v>
      </c>
      <c r="E292" s="1149">
        <v>8535</v>
      </c>
      <c r="F292" s="1064">
        <f>SUM(E292/D292)</f>
        <v>0.06625935471850448</v>
      </c>
      <c r="G292" s="563"/>
      <c r="H292" s="449"/>
      <c r="I292" s="449"/>
    </row>
    <row r="293" spans="1:9" ht="12" thickBot="1">
      <c r="A293" s="480"/>
      <c r="B293" s="546" t="s">
        <v>13</v>
      </c>
      <c r="C293" s="475">
        <f>SUM(C289:C292)</f>
        <v>127000</v>
      </c>
      <c r="D293" s="475">
        <f>SUM(D289:D292)</f>
        <v>137726</v>
      </c>
      <c r="E293" s="1145">
        <f>SUM(E289:E292)</f>
        <v>17449</v>
      </c>
      <c r="F293" s="1061">
        <f>SUM(E293/D293)</f>
        <v>0.12669358000667993</v>
      </c>
      <c r="G293" s="560"/>
      <c r="H293" s="449"/>
      <c r="I293" s="449"/>
    </row>
    <row r="294" spans="1:9" ht="11.25">
      <c r="A294" s="532">
        <v>3216</v>
      </c>
      <c r="B294" s="569" t="s">
        <v>1085</v>
      </c>
      <c r="C294" s="534"/>
      <c r="D294" s="534"/>
      <c r="E294" s="1137"/>
      <c r="F294" s="529"/>
      <c r="G294" s="596"/>
      <c r="H294" s="449"/>
      <c r="I294" s="449"/>
    </row>
    <row r="295" spans="1:9" ht="11.25">
      <c r="A295" s="532"/>
      <c r="B295" s="540" t="s">
        <v>1194</v>
      </c>
      <c r="C295" s="534"/>
      <c r="D295" s="534"/>
      <c r="E295" s="1137"/>
      <c r="F295" s="529"/>
      <c r="G295" s="597"/>
      <c r="H295" s="449"/>
      <c r="I295" s="449"/>
    </row>
    <row r="296" spans="1:9" ht="11.25">
      <c r="A296" s="532"/>
      <c r="B296" s="539" t="s">
        <v>220</v>
      </c>
      <c r="C296" s="534"/>
      <c r="D296" s="534"/>
      <c r="E296" s="1137"/>
      <c r="F296" s="529"/>
      <c r="G296" s="597"/>
      <c r="H296" s="449"/>
      <c r="I296" s="449"/>
    </row>
    <row r="297" spans="1:9" ht="12">
      <c r="A297" s="532"/>
      <c r="B297" s="540" t="s">
        <v>202</v>
      </c>
      <c r="C297" s="552">
        <v>335170</v>
      </c>
      <c r="D297" s="552">
        <v>383224</v>
      </c>
      <c r="E297" s="1136">
        <v>383224</v>
      </c>
      <c r="F297" s="1063">
        <f>SUM(E297/D297)</f>
        <v>1</v>
      </c>
      <c r="G297" s="731"/>
      <c r="H297" s="449"/>
      <c r="I297" s="449"/>
    </row>
    <row r="298" spans="1:9" ht="12">
      <c r="A298" s="532"/>
      <c r="B298" s="599" t="s">
        <v>1200</v>
      </c>
      <c r="C298" s="552"/>
      <c r="D298" s="552"/>
      <c r="E298" s="1136"/>
      <c r="F298" s="1059"/>
      <c r="G298" s="731"/>
      <c r="H298" s="449"/>
      <c r="I298" s="449"/>
    </row>
    <row r="299" spans="1:9" ht="12">
      <c r="A299" s="532"/>
      <c r="B299" s="599" t="s">
        <v>1038</v>
      </c>
      <c r="C299" s="534"/>
      <c r="D299" s="552">
        <v>375</v>
      </c>
      <c r="E299" s="1136">
        <v>375</v>
      </c>
      <c r="F299" s="1059">
        <f>SUM(E299/D299)</f>
        <v>1</v>
      </c>
      <c r="G299" s="731"/>
      <c r="H299" s="449"/>
      <c r="I299" s="449"/>
    </row>
    <row r="300" spans="1:9" ht="12" thickBot="1">
      <c r="A300" s="532"/>
      <c r="B300" s="542" t="s">
        <v>165</v>
      </c>
      <c r="C300" s="717"/>
      <c r="D300" s="717">
        <v>375</v>
      </c>
      <c r="E300" s="1154">
        <v>375</v>
      </c>
      <c r="F300" s="1064">
        <f>SUM(E300/D300)</f>
        <v>1</v>
      </c>
      <c r="G300" s="600"/>
      <c r="H300" s="449"/>
      <c r="I300" s="449"/>
    </row>
    <row r="301" spans="1:9" ht="12" thickBot="1">
      <c r="A301" s="556"/>
      <c r="B301" s="546" t="s">
        <v>13</v>
      </c>
      <c r="C301" s="557">
        <f>SUM(C297:C300)</f>
        <v>335170</v>
      </c>
      <c r="D301" s="557">
        <f>SUM(D297:D300)</f>
        <v>383974</v>
      </c>
      <c r="E301" s="1141">
        <f>SUM(E297:E300)</f>
        <v>383974</v>
      </c>
      <c r="F301" s="1061">
        <f>SUM(E301/D301)</f>
        <v>1</v>
      </c>
      <c r="G301" s="601"/>
      <c r="H301" s="449"/>
      <c r="I301" s="449"/>
    </row>
    <row r="302" spans="1:9" ht="11.25">
      <c r="A302" s="532">
        <v>3217</v>
      </c>
      <c r="B302" s="569" t="s">
        <v>1013</v>
      </c>
      <c r="C302" s="534"/>
      <c r="D302" s="534"/>
      <c r="E302" s="1137"/>
      <c r="F302" s="529"/>
      <c r="G302" s="596"/>
      <c r="H302" s="449"/>
      <c r="I302" s="449"/>
    </row>
    <row r="303" spans="1:9" ht="11.25">
      <c r="A303" s="532"/>
      <c r="B303" s="540" t="s">
        <v>1194</v>
      </c>
      <c r="C303" s="534"/>
      <c r="D303" s="534"/>
      <c r="E303" s="1137"/>
      <c r="F303" s="529"/>
      <c r="G303" s="597"/>
      <c r="H303" s="449"/>
      <c r="I303" s="449"/>
    </row>
    <row r="304" spans="1:9" ht="11.25">
      <c r="A304" s="532"/>
      <c r="B304" s="539" t="s">
        <v>220</v>
      </c>
      <c r="C304" s="534"/>
      <c r="D304" s="534"/>
      <c r="E304" s="1137"/>
      <c r="F304" s="529"/>
      <c r="G304" s="597"/>
      <c r="H304" s="449"/>
      <c r="I304" s="449"/>
    </row>
    <row r="305" spans="1:9" ht="12">
      <c r="A305" s="532"/>
      <c r="B305" s="540" t="s">
        <v>202</v>
      </c>
      <c r="C305" s="552"/>
      <c r="D305" s="552">
        <v>13621</v>
      </c>
      <c r="E305" s="1136">
        <v>13621</v>
      </c>
      <c r="F305" s="1059">
        <f>SUM(E305/D305)</f>
        <v>1</v>
      </c>
      <c r="G305" s="731"/>
      <c r="H305" s="449"/>
      <c r="I305" s="449"/>
    </row>
    <row r="306" spans="1:9" ht="12">
      <c r="A306" s="532"/>
      <c r="B306" s="599" t="s">
        <v>1200</v>
      </c>
      <c r="C306" s="552"/>
      <c r="D306" s="552"/>
      <c r="E306" s="1136"/>
      <c r="F306" s="529"/>
      <c r="G306" s="731"/>
      <c r="H306" s="449"/>
      <c r="I306" s="449"/>
    </row>
    <row r="307" spans="1:9" ht="12">
      <c r="A307" s="532"/>
      <c r="B307" s="599" t="s">
        <v>212</v>
      </c>
      <c r="C307" s="534"/>
      <c r="D307" s="534"/>
      <c r="E307" s="1137"/>
      <c r="F307" s="529"/>
      <c r="G307" s="731"/>
      <c r="H307" s="449"/>
      <c r="I307" s="449"/>
    </row>
    <row r="308" spans="1:9" ht="12" thickBot="1">
      <c r="A308" s="532"/>
      <c r="B308" s="542" t="s">
        <v>165</v>
      </c>
      <c r="C308" s="717"/>
      <c r="D308" s="717"/>
      <c r="E308" s="1154"/>
      <c r="F308" s="1060"/>
      <c r="G308" s="600"/>
      <c r="H308" s="449"/>
      <c r="I308" s="449"/>
    </row>
    <row r="309" spans="1:9" ht="12" thickBot="1">
      <c r="A309" s="556"/>
      <c r="B309" s="546" t="s">
        <v>13</v>
      </c>
      <c r="C309" s="557">
        <f>SUM(C305:C308)</f>
        <v>0</v>
      </c>
      <c r="D309" s="557">
        <f>SUM(D305:D308)</f>
        <v>13621</v>
      </c>
      <c r="E309" s="1141">
        <f>SUM(E305:E308)</f>
        <v>13621</v>
      </c>
      <c r="F309" s="1061">
        <f>SUM(E309/D309)</f>
        <v>1</v>
      </c>
      <c r="G309" s="601"/>
      <c r="H309" s="449"/>
      <c r="I309" s="449"/>
    </row>
    <row r="310" spans="1:9" ht="12" thickBot="1">
      <c r="A310" s="457">
        <v>3220</v>
      </c>
      <c r="B310" s="474" t="s">
        <v>342</v>
      </c>
      <c r="C310" s="475">
        <f>SUM(C314)</f>
        <v>20000</v>
      </c>
      <c r="D310" s="475">
        <f>SUM(D314)</f>
        <v>15700</v>
      </c>
      <c r="E310" s="1145">
        <f>SUM(E314)</f>
        <v>15700</v>
      </c>
      <c r="F310" s="1061">
        <f>SUM(E310/D310)</f>
        <v>1</v>
      </c>
      <c r="G310" s="565"/>
      <c r="H310" s="449"/>
      <c r="I310" s="449"/>
    </row>
    <row r="311" spans="1:9" ht="11.25">
      <c r="A311" s="457">
        <v>3223</v>
      </c>
      <c r="B311" s="482" t="s">
        <v>1146</v>
      </c>
      <c r="C311" s="465"/>
      <c r="D311" s="465"/>
      <c r="E311" s="1142"/>
      <c r="F311" s="529"/>
      <c r="G311" s="526"/>
      <c r="H311" s="449"/>
      <c r="I311" s="449"/>
    </row>
    <row r="312" spans="1:9" ht="11.25">
      <c r="A312" s="457"/>
      <c r="B312" s="469" t="s">
        <v>1194</v>
      </c>
      <c r="C312" s="465"/>
      <c r="D312" s="465"/>
      <c r="E312" s="1142"/>
      <c r="F312" s="529"/>
      <c r="G312" s="560"/>
      <c r="H312" s="449"/>
      <c r="I312" s="449"/>
    </row>
    <row r="313" spans="1:9" ht="12">
      <c r="A313" s="457"/>
      <c r="B313" s="210" t="s">
        <v>220</v>
      </c>
      <c r="C313" s="465"/>
      <c r="D313" s="465"/>
      <c r="E313" s="1142"/>
      <c r="F313" s="529"/>
      <c r="G313" s="726"/>
      <c r="H313" s="449"/>
      <c r="I313" s="449"/>
    </row>
    <row r="314" spans="1:9" ht="11.25">
      <c r="A314" s="457"/>
      <c r="B314" s="470" t="s">
        <v>202</v>
      </c>
      <c r="C314" s="577">
        <v>20000</v>
      </c>
      <c r="D314" s="577">
        <v>15700</v>
      </c>
      <c r="E314" s="1147">
        <v>15700</v>
      </c>
      <c r="F314" s="1059">
        <f>SUM(E314/D314)</f>
        <v>1</v>
      </c>
      <c r="G314" s="578"/>
      <c r="H314" s="449"/>
      <c r="I314" s="449"/>
    </row>
    <row r="315" spans="1:9" ht="11.25">
      <c r="A315" s="457"/>
      <c r="B315" s="379" t="s">
        <v>1200</v>
      </c>
      <c r="C315" s="577"/>
      <c r="D315" s="577"/>
      <c r="E315" s="1147"/>
      <c r="F315" s="529"/>
      <c r="G315" s="578"/>
      <c r="H315" s="449"/>
      <c r="I315" s="449"/>
    </row>
    <row r="316" spans="1:9" ht="11.25">
      <c r="A316" s="457"/>
      <c r="B316" s="379" t="s">
        <v>212</v>
      </c>
      <c r="C316" s="465"/>
      <c r="D316" s="465"/>
      <c r="E316" s="1142"/>
      <c r="F316" s="529"/>
      <c r="G316" s="530"/>
      <c r="H316" s="449"/>
      <c r="I316" s="449"/>
    </row>
    <row r="317" spans="1:9" ht="12" thickBot="1">
      <c r="A317" s="457"/>
      <c r="B317" s="542" t="s">
        <v>1015</v>
      </c>
      <c r="C317" s="579"/>
      <c r="D317" s="486"/>
      <c r="E317" s="1149"/>
      <c r="F317" s="1060"/>
      <c r="G317" s="563"/>
      <c r="H317" s="449"/>
      <c r="I317" s="449"/>
    </row>
    <row r="318" spans="1:9" ht="12" thickBot="1">
      <c r="A318" s="480"/>
      <c r="B318" s="546" t="s">
        <v>13</v>
      </c>
      <c r="C318" s="475">
        <f>SUM(C314:C317)</f>
        <v>20000</v>
      </c>
      <c r="D318" s="475">
        <f>SUM(D314:D317)</f>
        <v>15700</v>
      </c>
      <c r="E318" s="1145">
        <f>SUM(E314:E317)</f>
        <v>15700</v>
      </c>
      <c r="F318" s="1061">
        <f>SUM(E318/D318)</f>
        <v>1</v>
      </c>
      <c r="G318" s="565"/>
      <c r="H318" s="449"/>
      <c r="I318" s="449"/>
    </row>
    <row r="319" spans="1:9" ht="12" customHeight="1" thickBot="1">
      <c r="A319" s="457">
        <v>3300</v>
      </c>
      <c r="B319" s="588" t="s">
        <v>1108</v>
      </c>
      <c r="C319" s="475">
        <f>SUM(C327+C335+C343+C352+C361+C370+C379+C388+C396+C404+C412+C420+C436+C461+C479+C487+C495+C503+C511+C520+C528+C536+C544+C552+C560+C568+C576+C584+C592+C601+C609+C617+C625+C633+C641+C649+C657+C665+C428+C444+C452)</f>
        <v>583160</v>
      </c>
      <c r="D319" s="475">
        <f>SUM(D327+D335+D343+D352+D361+D370+D379+D388+D396+D404+D412+D420+D436+D461+D479+D487+D495+D503+D511+D520+D528+D536+D544+D552+D560+D568+D576+D584+D592+D601+D609+D617+D625+D633+D641+D649+D657+D665+D428+D444+D452)</f>
        <v>573961</v>
      </c>
      <c r="E319" s="1145">
        <f>SUM(E327+E335+E343+E352+E361+E370+E379+E388+E396+E404+E412+E420+E436+E461+E479+E487+E495+E503+E511+E520+E528+E536+E544+E552+E560+E568+E576+E584+E592+E601+E609+E617+E625+E633+E641+E649+E657+E665+E428+E444+E452)</f>
        <v>575085</v>
      </c>
      <c r="F319" s="1061">
        <f>SUM(E319/D319)</f>
        <v>1.0019583212099776</v>
      </c>
      <c r="G319" s="602"/>
      <c r="H319" s="449"/>
      <c r="I319" s="449"/>
    </row>
    <row r="320" spans="1:9" ht="12" customHeight="1">
      <c r="A320" s="457">
        <v>3301</v>
      </c>
      <c r="B320" s="487" t="s">
        <v>30</v>
      </c>
      <c r="C320" s="465"/>
      <c r="D320" s="465"/>
      <c r="E320" s="1142"/>
      <c r="F320" s="529"/>
      <c r="G320" s="526" t="s">
        <v>1066</v>
      </c>
      <c r="H320" s="449"/>
      <c r="I320" s="449"/>
    </row>
    <row r="321" spans="1:9" ht="12" customHeight="1">
      <c r="A321" s="84"/>
      <c r="B321" s="469" t="s">
        <v>1194</v>
      </c>
      <c r="C321" s="577">
        <v>150</v>
      </c>
      <c r="D321" s="577">
        <v>50</v>
      </c>
      <c r="E321" s="1147">
        <v>279</v>
      </c>
      <c r="F321" s="1059">
        <f>SUM(E321/D321)</f>
        <v>5.58</v>
      </c>
      <c r="G321" s="561"/>
      <c r="H321" s="449"/>
      <c r="I321" s="449"/>
    </row>
    <row r="322" spans="1:9" ht="12" customHeight="1">
      <c r="A322" s="84"/>
      <c r="B322" s="210" t="s">
        <v>220</v>
      </c>
      <c r="C322" s="577">
        <v>50</v>
      </c>
      <c r="D322" s="577">
        <v>15</v>
      </c>
      <c r="E322" s="1147">
        <v>68</v>
      </c>
      <c r="F322" s="1059">
        <f>SUM(E322/D322)</f>
        <v>4.533333333333333</v>
      </c>
      <c r="G322" s="578"/>
      <c r="H322" s="449"/>
      <c r="I322" s="449"/>
    </row>
    <row r="323" spans="1:9" ht="12" customHeight="1">
      <c r="A323" s="457"/>
      <c r="B323" s="470" t="s">
        <v>202</v>
      </c>
      <c r="C323" s="378">
        <v>7800</v>
      </c>
      <c r="D323" s="378">
        <v>9895</v>
      </c>
      <c r="E323" s="1143">
        <v>7913</v>
      </c>
      <c r="F323" s="1059">
        <f>SUM(E323/D323)</f>
        <v>0.7996968165740272</v>
      </c>
      <c r="G323" s="578"/>
      <c r="H323" s="449"/>
      <c r="I323" s="449"/>
    </row>
    <row r="324" spans="1:9" ht="12" customHeight="1">
      <c r="A324" s="457"/>
      <c r="B324" s="379" t="s">
        <v>1200</v>
      </c>
      <c r="C324" s="378"/>
      <c r="D324" s="378"/>
      <c r="E324" s="1143"/>
      <c r="F324" s="529"/>
      <c r="G324" s="578"/>
      <c r="H324" s="449"/>
      <c r="I324" s="449"/>
    </row>
    <row r="325" spans="1:9" ht="12" customHeight="1">
      <c r="A325" s="84"/>
      <c r="B325" s="379" t="s">
        <v>212</v>
      </c>
      <c r="C325" s="577"/>
      <c r="D325" s="577"/>
      <c r="E325" s="1147">
        <v>1700</v>
      </c>
      <c r="F325" s="529"/>
      <c r="G325" s="562"/>
      <c r="H325" s="449"/>
      <c r="I325" s="449"/>
    </row>
    <row r="326" spans="1:9" ht="12" customHeight="1" thickBot="1">
      <c r="A326" s="84"/>
      <c r="B326" s="542" t="s">
        <v>189</v>
      </c>
      <c r="C326" s="484"/>
      <c r="D326" s="1015">
        <v>50</v>
      </c>
      <c r="E326" s="1155">
        <v>50</v>
      </c>
      <c r="F326" s="1062">
        <f>SUM(E326/D326)</f>
        <v>1</v>
      </c>
      <c r="G326" s="603"/>
      <c r="H326" s="449"/>
      <c r="I326" s="449"/>
    </row>
    <row r="327" spans="1:9" ht="13.5" customHeight="1" thickBot="1">
      <c r="A327" s="480"/>
      <c r="B327" s="546" t="s">
        <v>13</v>
      </c>
      <c r="C327" s="475">
        <f>SUM(C321:C326)</f>
        <v>8000</v>
      </c>
      <c r="D327" s="475">
        <f>SUM(D321:D326)</f>
        <v>10010</v>
      </c>
      <c r="E327" s="1145">
        <f>SUM(E321:E326)</f>
        <v>10010</v>
      </c>
      <c r="F327" s="1061">
        <f>SUM(E327/D327)</f>
        <v>1</v>
      </c>
      <c r="G327" s="565"/>
      <c r="H327" s="449"/>
      <c r="I327" s="449"/>
    </row>
    <row r="328" spans="1:9" ht="11.25">
      <c r="A328" s="457">
        <v>3302</v>
      </c>
      <c r="B328" s="487" t="s">
        <v>254</v>
      </c>
      <c r="C328" s="465"/>
      <c r="D328" s="465"/>
      <c r="E328" s="1142"/>
      <c r="F328" s="529"/>
      <c r="G328" s="560"/>
      <c r="H328" s="449"/>
      <c r="I328" s="449"/>
    </row>
    <row r="329" spans="1:9" ht="11.25">
      <c r="A329" s="84"/>
      <c r="B329" s="469" t="s">
        <v>1194</v>
      </c>
      <c r="C329" s="465"/>
      <c r="D329" s="465"/>
      <c r="E329" s="1142"/>
      <c r="F329" s="529"/>
      <c r="G329" s="561"/>
      <c r="H329" s="449"/>
      <c r="I329" s="449"/>
    </row>
    <row r="330" spans="1:9" ht="12">
      <c r="A330" s="84"/>
      <c r="B330" s="210" t="s">
        <v>220</v>
      </c>
      <c r="C330" s="577"/>
      <c r="D330" s="577"/>
      <c r="E330" s="1147"/>
      <c r="F330" s="529"/>
      <c r="G330" s="727"/>
      <c r="H330" s="449"/>
      <c r="I330" s="449"/>
    </row>
    <row r="331" spans="1:9" ht="12">
      <c r="A331" s="457"/>
      <c r="B331" s="470" t="s">
        <v>202</v>
      </c>
      <c r="C331" s="378">
        <v>197000</v>
      </c>
      <c r="D331" s="378">
        <v>199000</v>
      </c>
      <c r="E331" s="1143">
        <v>199000</v>
      </c>
      <c r="F331" s="1059">
        <f>SUM(E331/D331)</f>
        <v>1</v>
      </c>
      <c r="G331" s="727"/>
      <c r="H331" s="449"/>
      <c r="I331" s="449"/>
    </row>
    <row r="332" spans="1:9" ht="11.25">
      <c r="A332" s="457"/>
      <c r="B332" s="379" t="s">
        <v>1200</v>
      </c>
      <c r="C332" s="378"/>
      <c r="D332" s="378"/>
      <c r="E332" s="1143"/>
      <c r="F332" s="529"/>
      <c r="G332" s="578"/>
      <c r="H332" s="449"/>
      <c r="I332" s="449"/>
    </row>
    <row r="333" spans="1:9" ht="11.25">
      <c r="A333" s="84"/>
      <c r="B333" s="379" t="s">
        <v>212</v>
      </c>
      <c r="C333" s="577"/>
      <c r="D333" s="577"/>
      <c r="E333" s="1147"/>
      <c r="F333" s="529"/>
      <c r="G333" s="562"/>
      <c r="H333" s="449"/>
      <c r="I333" s="449"/>
    </row>
    <row r="334" spans="1:9" ht="12" thickBot="1">
      <c r="A334" s="84"/>
      <c r="B334" s="542" t="s">
        <v>1156</v>
      </c>
      <c r="C334" s="484"/>
      <c r="D334" s="484"/>
      <c r="E334" s="1156"/>
      <c r="F334" s="1060"/>
      <c r="G334" s="603"/>
      <c r="H334" s="449"/>
      <c r="I334" s="449"/>
    </row>
    <row r="335" spans="1:9" ht="12" thickBot="1">
      <c r="A335" s="480"/>
      <c r="B335" s="546" t="s">
        <v>13</v>
      </c>
      <c r="C335" s="475">
        <f>SUM(C329:C334)</f>
        <v>197000</v>
      </c>
      <c r="D335" s="475">
        <f>SUM(D329:D334)</f>
        <v>199000</v>
      </c>
      <c r="E335" s="1145">
        <f>SUM(E329:E334)</f>
        <v>199000</v>
      </c>
      <c r="F335" s="1061">
        <f>SUM(E335/D335)</f>
        <v>1</v>
      </c>
      <c r="G335" s="565"/>
      <c r="H335" s="449"/>
      <c r="I335" s="449"/>
    </row>
    <row r="336" spans="1:9" ht="12.75">
      <c r="A336" s="457">
        <v>3303</v>
      </c>
      <c r="B336" s="259" t="s">
        <v>76</v>
      </c>
      <c r="C336" s="465"/>
      <c r="D336" s="465"/>
      <c r="E336" s="1142"/>
      <c r="F336" s="529"/>
      <c r="G336" s="604"/>
      <c r="H336" s="449"/>
      <c r="I336" s="449"/>
    </row>
    <row r="337" spans="1:9" ht="12" customHeight="1">
      <c r="A337" s="371"/>
      <c r="B337" s="469" t="s">
        <v>1194</v>
      </c>
      <c r="C337" s="378"/>
      <c r="D337" s="378"/>
      <c r="E337" s="1143"/>
      <c r="F337" s="529"/>
      <c r="G337" s="605"/>
      <c r="H337" s="449"/>
      <c r="I337" s="449"/>
    </row>
    <row r="338" spans="1:9" ht="12" customHeight="1">
      <c r="A338" s="371"/>
      <c r="B338" s="210" t="s">
        <v>220</v>
      </c>
      <c r="C338" s="378"/>
      <c r="D338" s="378"/>
      <c r="E338" s="1143"/>
      <c r="F338" s="529"/>
      <c r="G338" s="605"/>
      <c r="H338" s="449"/>
      <c r="I338" s="449"/>
    </row>
    <row r="339" spans="1:9" ht="12" customHeight="1">
      <c r="A339" s="371"/>
      <c r="B339" s="470" t="s">
        <v>202</v>
      </c>
      <c r="C339" s="378"/>
      <c r="D339" s="378">
        <v>127</v>
      </c>
      <c r="E339" s="1143">
        <v>127</v>
      </c>
      <c r="F339" s="1059">
        <f>SUM(E339/D339)</f>
        <v>1</v>
      </c>
      <c r="G339" s="727"/>
      <c r="H339" s="449"/>
      <c r="I339" s="449"/>
    </row>
    <row r="340" spans="1:9" ht="12" customHeight="1">
      <c r="A340" s="371"/>
      <c r="B340" s="379" t="s">
        <v>1200</v>
      </c>
      <c r="C340" s="378">
        <v>1500</v>
      </c>
      <c r="D340" s="378">
        <v>11048</v>
      </c>
      <c r="E340" s="1143">
        <v>11048</v>
      </c>
      <c r="F340" s="1059">
        <f>SUM(E340/D340)</f>
        <v>1</v>
      </c>
      <c r="G340" s="732"/>
      <c r="H340" s="449"/>
      <c r="I340" s="449"/>
    </row>
    <row r="341" spans="1:9" ht="12" customHeight="1">
      <c r="A341" s="371"/>
      <c r="B341" s="379" t="s">
        <v>212</v>
      </c>
      <c r="C341" s="577"/>
      <c r="D341" s="577"/>
      <c r="E341" s="1147"/>
      <c r="F341" s="529"/>
      <c r="G341" s="732"/>
      <c r="H341" s="449"/>
      <c r="I341" s="449"/>
    </row>
    <row r="342" spans="1:9" ht="12" customHeight="1" thickBot="1">
      <c r="A342" s="468"/>
      <c r="B342" s="542" t="s">
        <v>1156</v>
      </c>
      <c r="C342" s="473"/>
      <c r="D342" s="473"/>
      <c r="E342" s="1144"/>
      <c r="F342" s="1060"/>
      <c r="G342" s="728"/>
      <c r="H342" s="449"/>
      <c r="I342" s="449"/>
    </row>
    <row r="343" spans="1:9" ht="12" customHeight="1" thickBot="1">
      <c r="A343" s="480"/>
      <c r="B343" s="546" t="s">
        <v>13</v>
      </c>
      <c r="C343" s="475">
        <f>SUM(C337:C342)</f>
        <v>1500</v>
      </c>
      <c r="D343" s="475">
        <f>SUM(D337:D342)</f>
        <v>11175</v>
      </c>
      <c r="E343" s="1145">
        <f>SUM(E337:E342)</f>
        <v>11175</v>
      </c>
      <c r="F343" s="1061">
        <f>SUM(E343/D343)</f>
        <v>1</v>
      </c>
      <c r="G343" s="607"/>
      <c r="H343" s="449"/>
      <c r="I343" s="449"/>
    </row>
    <row r="344" spans="1:9" ht="12" customHeight="1">
      <c r="A344" s="84">
        <v>3304</v>
      </c>
      <c r="B344" s="572" t="s">
        <v>77</v>
      </c>
      <c r="C344" s="465"/>
      <c r="D344" s="465"/>
      <c r="E344" s="1142"/>
      <c r="F344" s="529"/>
      <c r="G344" s="604"/>
      <c r="H344" s="449"/>
      <c r="I344" s="449"/>
    </row>
    <row r="345" spans="1:9" ht="12" customHeight="1">
      <c r="A345" s="468"/>
      <c r="B345" s="469" t="s">
        <v>1194</v>
      </c>
      <c r="C345" s="378"/>
      <c r="D345" s="378"/>
      <c r="E345" s="1143"/>
      <c r="F345" s="529"/>
      <c r="G345" s="605"/>
      <c r="H345" s="449"/>
      <c r="I345" s="449"/>
    </row>
    <row r="346" spans="1:9" ht="12" customHeight="1">
      <c r="A346" s="468"/>
      <c r="B346" s="210" t="s">
        <v>220</v>
      </c>
      <c r="C346" s="378"/>
      <c r="D346" s="378"/>
      <c r="E346" s="1143"/>
      <c r="F346" s="529"/>
      <c r="G346" s="608"/>
      <c r="H346" s="449"/>
      <c r="I346" s="449"/>
    </row>
    <row r="347" spans="1:9" ht="12" customHeight="1">
      <c r="A347" s="468"/>
      <c r="B347" s="470" t="s">
        <v>202</v>
      </c>
      <c r="C347" s="378"/>
      <c r="D347" s="378">
        <v>113</v>
      </c>
      <c r="E347" s="1143">
        <v>113</v>
      </c>
      <c r="F347" s="1059">
        <f>SUM(E347/D347)</f>
        <v>1</v>
      </c>
      <c r="G347" s="727"/>
      <c r="H347" s="449"/>
      <c r="I347" s="449"/>
    </row>
    <row r="348" spans="1:9" ht="12" customHeight="1">
      <c r="A348" s="468"/>
      <c r="B348" s="379" t="s">
        <v>1200</v>
      </c>
      <c r="C348" s="378">
        <v>500</v>
      </c>
      <c r="D348" s="378">
        <v>4026</v>
      </c>
      <c r="E348" s="1143">
        <v>4026</v>
      </c>
      <c r="F348" s="1059">
        <f>SUM(E348/D348)</f>
        <v>1</v>
      </c>
      <c r="G348" s="1032"/>
      <c r="H348" s="449"/>
      <c r="I348" s="449"/>
    </row>
    <row r="349" spans="1:9" ht="12" customHeight="1">
      <c r="A349" s="468"/>
      <c r="B349" s="379" t="s">
        <v>212</v>
      </c>
      <c r="C349" s="577"/>
      <c r="D349" s="577"/>
      <c r="E349" s="1147"/>
      <c r="F349" s="529"/>
      <c r="G349" s="732"/>
      <c r="H349" s="449"/>
      <c r="I349" s="449"/>
    </row>
    <row r="350" spans="1:9" ht="12" customHeight="1">
      <c r="A350" s="468"/>
      <c r="B350" s="379" t="s">
        <v>1200</v>
      </c>
      <c r="C350" s="378"/>
      <c r="D350" s="378"/>
      <c r="E350" s="1143"/>
      <c r="F350" s="529"/>
      <c r="G350" s="733"/>
      <c r="H350" s="449"/>
      <c r="I350" s="449"/>
    </row>
    <row r="351" spans="1:9" ht="12" customHeight="1" thickBot="1">
      <c r="A351" s="468"/>
      <c r="B351" s="542" t="s">
        <v>1156</v>
      </c>
      <c r="C351" s="473"/>
      <c r="D351" s="473"/>
      <c r="E351" s="1144"/>
      <c r="F351" s="1060"/>
      <c r="G351" s="582"/>
      <c r="H351" s="449"/>
      <c r="I351" s="449"/>
    </row>
    <row r="352" spans="1:9" ht="12" customHeight="1" thickBot="1">
      <c r="A352" s="480"/>
      <c r="B352" s="546" t="s">
        <v>13</v>
      </c>
      <c r="C352" s="475">
        <f>SUM(C345:C351)</f>
        <v>500</v>
      </c>
      <c r="D352" s="475">
        <f>SUM(D345:D351)</f>
        <v>4139</v>
      </c>
      <c r="E352" s="1145">
        <f>SUM(E345:E351)</f>
        <v>4139</v>
      </c>
      <c r="F352" s="1061">
        <f>SUM(E352/D352)</f>
        <v>1</v>
      </c>
      <c r="G352" s="607"/>
      <c r="H352" s="449"/>
      <c r="I352" s="449"/>
    </row>
    <row r="353" spans="1:9" ht="12" customHeight="1">
      <c r="A353" s="84">
        <v>3305</v>
      </c>
      <c r="B353" s="572" t="s">
        <v>98</v>
      </c>
      <c r="C353" s="465"/>
      <c r="D353" s="465"/>
      <c r="E353" s="1142"/>
      <c r="F353" s="529"/>
      <c r="G353" s="604"/>
      <c r="H353" s="449"/>
      <c r="I353" s="449"/>
    </row>
    <row r="354" spans="1:9" ht="12" customHeight="1">
      <c r="A354" s="468"/>
      <c r="B354" s="469" t="s">
        <v>1194</v>
      </c>
      <c r="C354" s="378"/>
      <c r="D354" s="378"/>
      <c r="E354" s="1143"/>
      <c r="F354" s="529"/>
      <c r="G354" s="605"/>
      <c r="H354" s="449"/>
      <c r="I354" s="449"/>
    </row>
    <row r="355" spans="1:9" ht="12" customHeight="1">
      <c r="A355" s="468"/>
      <c r="B355" s="210" t="s">
        <v>220</v>
      </c>
      <c r="C355" s="378"/>
      <c r="D355" s="378"/>
      <c r="E355" s="1143"/>
      <c r="F355" s="529"/>
      <c r="G355" s="608"/>
      <c r="H355" s="449"/>
      <c r="I355" s="449"/>
    </row>
    <row r="356" spans="1:9" ht="12" customHeight="1">
      <c r="A356" s="468"/>
      <c r="B356" s="470" t="s">
        <v>202</v>
      </c>
      <c r="C356" s="378"/>
      <c r="D356" s="378"/>
      <c r="E356" s="1143"/>
      <c r="F356" s="529"/>
      <c r="G356" s="727"/>
      <c r="H356" s="449"/>
      <c r="I356" s="449"/>
    </row>
    <row r="357" spans="1:9" ht="12" customHeight="1">
      <c r="A357" s="468"/>
      <c r="B357" s="379" t="s">
        <v>1200</v>
      </c>
      <c r="C357" s="378">
        <v>10000</v>
      </c>
      <c r="D357" s="378">
        <v>17200</v>
      </c>
      <c r="E357" s="1143">
        <v>17200</v>
      </c>
      <c r="F357" s="1059">
        <f>SUM(E357/D357)</f>
        <v>1</v>
      </c>
      <c r="G357" s="1032"/>
      <c r="H357" s="449"/>
      <c r="I357" s="449"/>
    </row>
    <row r="358" spans="1:9" ht="12" customHeight="1">
      <c r="A358" s="468"/>
      <c r="B358" s="379" t="s">
        <v>212</v>
      </c>
      <c r="C358" s="577"/>
      <c r="D358" s="577"/>
      <c r="E358" s="1147"/>
      <c r="F358" s="529"/>
      <c r="G358" s="605"/>
      <c r="H358" s="449"/>
      <c r="I358" s="449"/>
    </row>
    <row r="359" spans="1:9" ht="12" customHeight="1">
      <c r="A359" s="468"/>
      <c r="B359" s="379" t="s">
        <v>1200</v>
      </c>
      <c r="C359" s="378"/>
      <c r="D359" s="378"/>
      <c r="E359" s="1143"/>
      <c r="F359" s="529"/>
      <c r="G359" s="609"/>
      <c r="H359" s="449"/>
      <c r="I359" s="449"/>
    </row>
    <row r="360" spans="1:9" ht="12" customHeight="1" thickBot="1">
      <c r="A360" s="468"/>
      <c r="B360" s="542" t="s">
        <v>1156</v>
      </c>
      <c r="C360" s="473"/>
      <c r="D360" s="473"/>
      <c r="E360" s="1144"/>
      <c r="F360" s="1060"/>
      <c r="G360" s="582"/>
      <c r="H360" s="449"/>
      <c r="I360" s="449"/>
    </row>
    <row r="361" spans="1:9" ht="12" customHeight="1" thickBot="1">
      <c r="A361" s="480"/>
      <c r="B361" s="546" t="s">
        <v>13</v>
      </c>
      <c r="C361" s="475">
        <f>SUM(C354:C360)</f>
        <v>10000</v>
      </c>
      <c r="D361" s="475">
        <f>SUM(D354:D360)</f>
        <v>17200</v>
      </c>
      <c r="E361" s="1145">
        <f>SUM(E354:E360)</f>
        <v>17200</v>
      </c>
      <c r="F361" s="1061">
        <f>SUM(E361/D361)</f>
        <v>1</v>
      </c>
      <c r="G361" s="607"/>
      <c r="H361" s="449"/>
      <c r="I361" s="449"/>
    </row>
    <row r="362" spans="1:9" ht="12" customHeight="1">
      <c r="A362" s="84">
        <v>3306</v>
      </c>
      <c r="B362" s="572" t="s">
        <v>99</v>
      </c>
      <c r="C362" s="465"/>
      <c r="D362" s="465"/>
      <c r="E362" s="1142"/>
      <c r="F362" s="529"/>
      <c r="G362" s="604"/>
      <c r="H362" s="449"/>
      <c r="I362" s="449"/>
    </row>
    <row r="363" spans="1:9" ht="12" customHeight="1">
      <c r="A363" s="468"/>
      <c r="B363" s="469" t="s">
        <v>1194</v>
      </c>
      <c r="C363" s="378"/>
      <c r="D363" s="378"/>
      <c r="E363" s="1143"/>
      <c r="F363" s="529"/>
      <c r="G363" s="605"/>
      <c r="H363" s="449"/>
      <c r="I363" s="449"/>
    </row>
    <row r="364" spans="1:9" ht="12" customHeight="1">
      <c r="A364" s="468"/>
      <c r="B364" s="210" t="s">
        <v>220</v>
      </c>
      <c r="C364" s="378"/>
      <c r="D364" s="378"/>
      <c r="E364" s="1143"/>
      <c r="F364" s="529"/>
      <c r="G364" s="608"/>
      <c r="H364" s="449"/>
      <c r="I364" s="449"/>
    </row>
    <row r="365" spans="1:9" ht="12" customHeight="1">
      <c r="A365" s="468"/>
      <c r="B365" s="470" t="s">
        <v>202</v>
      </c>
      <c r="C365" s="378"/>
      <c r="D365" s="378">
        <v>120</v>
      </c>
      <c r="E365" s="1143">
        <v>120</v>
      </c>
      <c r="F365" s="1059">
        <f>SUM(E365/D365)</f>
        <v>1</v>
      </c>
      <c r="G365" s="606"/>
      <c r="H365" s="449"/>
      <c r="I365" s="449"/>
    </row>
    <row r="366" spans="1:9" ht="12" customHeight="1">
      <c r="A366" s="468"/>
      <c r="B366" s="379" t="s">
        <v>1200</v>
      </c>
      <c r="C366" s="378">
        <v>5000</v>
      </c>
      <c r="D366" s="378">
        <v>4880</v>
      </c>
      <c r="E366" s="1143">
        <v>4880</v>
      </c>
      <c r="F366" s="1059">
        <f>SUM(E366/D366)</f>
        <v>1</v>
      </c>
      <c r="G366" s="727"/>
      <c r="H366" s="449"/>
      <c r="I366" s="449"/>
    </row>
    <row r="367" spans="1:9" ht="12" customHeight="1">
      <c r="A367" s="468"/>
      <c r="B367" s="379" t="s">
        <v>212</v>
      </c>
      <c r="C367" s="577"/>
      <c r="D367" s="577"/>
      <c r="E367" s="1147"/>
      <c r="F367" s="529"/>
      <c r="G367" s="605"/>
      <c r="H367" s="449"/>
      <c r="I367" s="449"/>
    </row>
    <row r="368" spans="1:9" ht="12" customHeight="1">
      <c r="A368" s="468"/>
      <c r="B368" s="379" t="s">
        <v>1200</v>
      </c>
      <c r="C368" s="378"/>
      <c r="D368" s="378"/>
      <c r="E368" s="1143"/>
      <c r="F368" s="529"/>
      <c r="G368" s="609"/>
      <c r="H368" s="449"/>
      <c r="I368" s="449"/>
    </row>
    <row r="369" spans="1:9" ht="12" customHeight="1" thickBot="1">
      <c r="A369" s="468"/>
      <c r="B369" s="542" t="s">
        <v>1156</v>
      </c>
      <c r="C369" s="473"/>
      <c r="D369" s="473"/>
      <c r="E369" s="1144"/>
      <c r="F369" s="1060"/>
      <c r="G369" s="582"/>
      <c r="H369" s="449"/>
      <c r="I369" s="449"/>
    </row>
    <row r="370" spans="1:9" ht="12" customHeight="1" thickBot="1">
      <c r="A370" s="480"/>
      <c r="B370" s="546" t="s">
        <v>13</v>
      </c>
      <c r="C370" s="475">
        <f>SUM(C363:C369)</f>
        <v>5000</v>
      </c>
      <c r="D370" s="475">
        <f>SUM(D363:D369)</f>
        <v>5000</v>
      </c>
      <c r="E370" s="1145">
        <f>SUM(E363:E369)</f>
        <v>5000</v>
      </c>
      <c r="F370" s="1061">
        <f>SUM(E370/D370)</f>
        <v>1</v>
      </c>
      <c r="G370" s="607"/>
      <c r="H370" s="449"/>
      <c r="I370" s="449"/>
    </row>
    <row r="371" spans="1:9" ht="12" customHeight="1">
      <c r="A371" s="84">
        <v>3307</v>
      </c>
      <c r="B371" s="572" t="s">
        <v>100</v>
      </c>
      <c r="C371" s="465"/>
      <c r="D371" s="465"/>
      <c r="E371" s="1142"/>
      <c r="F371" s="529"/>
      <c r="G371" s="604"/>
      <c r="H371" s="449"/>
      <c r="I371" s="449"/>
    </row>
    <row r="372" spans="1:9" ht="12" customHeight="1">
      <c r="A372" s="468"/>
      <c r="B372" s="469" t="s">
        <v>1194</v>
      </c>
      <c r="C372" s="378"/>
      <c r="D372" s="378"/>
      <c r="E372" s="1143"/>
      <c r="F372" s="529"/>
      <c r="G372" s="605"/>
      <c r="H372" s="449"/>
      <c r="I372" s="449"/>
    </row>
    <row r="373" spans="1:9" ht="12" customHeight="1">
      <c r="A373" s="468"/>
      <c r="B373" s="210" t="s">
        <v>220</v>
      </c>
      <c r="C373" s="378"/>
      <c r="D373" s="378"/>
      <c r="E373" s="1143"/>
      <c r="F373" s="529"/>
      <c r="G373" s="608"/>
      <c r="H373" s="449"/>
      <c r="I373" s="449"/>
    </row>
    <row r="374" spans="1:9" ht="12" customHeight="1">
      <c r="A374" s="468"/>
      <c r="B374" s="470" t="s">
        <v>202</v>
      </c>
      <c r="C374" s="378"/>
      <c r="D374" s="378"/>
      <c r="E374" s="1143"/>
      <c r="F374" s="529"/>
      <c r="G374" s="606"/>
      <c r="H374" s="449"/>
      <c r="I374" s="449"/>
    </row>
    <row r="375" spans="1:9" ht="12" customHeight="1">
      <c r="A375" s="468"/>
      <c r="B375" s="379" t="s">
        <v>1200</v>
      </c>
      <c r="C375" s="378"/>
      <c r="D375" s="378"/>
      <c r="E375" s="1143"/>
      <c r="F375" s="529"/>
      <c r="G375" s="606"/>
      <c r="H375" s="449"/>
      <c r="I375" s="449"/>
    </row>
    <row r="376" spans="1:9" ht="12" customHeight="1">
      <c r="A376" s="468"/>
      <c r="B376" s="379" t="s">
        <v>212</v>
      </c>
      <c r="C376" s="577">
        <v>30000</v>
      </c>
      <c r="D376" s="577">
        <v>8000</v>
      </c>
      <c r="E376" s="1147">
        <v>8000</v>
      </c>
      <c r="F376" s="1059">
        <f>SUM(E376/D376)</f>
        <v>1</v>
      </c>
      <c r="G376" s="727"/>
      <c r="H376" s="449"/>
      <c r="I376" s="449"/>
    </row>
    <row r="377" spans="1:9" ht="12" customHeight="1">
      <c r="A377" s="468"/>
      <c r="B377" s="379" t="s">
        <v>1200</v>
      </c>
      <c r="C377" s="378"/>
      <c r="D377" s="378"/>
      <c r="E377" s="1143"/>
      <c r="F377" s="529"/>
      <c r="G377" s="609"/>
      <c r="H377" s="449"/>
      <c r="I377" s="449"/>
    </row>
    <row r="378" spans="1:9" ht="12" customHeight="1" thickBot="1">
      <c r="A378" s="468"/>
      <c r="B378" s="542" t="s">
        <v>1156</v>
      </c>
      <c r="C378" s="473"/>
      <c r="D378" s="473"/>
      <c r="E378" s="1144"/>
      <c r="F378" s="1060"/>
      <c r="G378" s="582"/>
      <c r="H378" s="449"/>
      <c r="I378" s="449"/>
    </row>
    <row r="379" spans="1:9" ht="12" customHeight="1" thickBot="1">
      <c r="A379" s="480"/>
      <c r="B379" s="546" t="s">
        <v>13</v>
      </c>
      <c r="C379" s="475">
        <f>SUM(C372:C378)</f>
        <v>30000</v>
      </c>
      <c r="D379" s="475">
        <f>SUM(D372:D378)</f>
        <v>8000</v>
      </c>
      <c r="E379" s="1145">
        <f>SUM(E372:E378)</f>
        <v>8000</v>
      </c>
      <c r="F379" s="1061">
        <f>SUM(E379/D379)</f>
        <v>1</v>
      </c>
      <c r="G379" s="607"/>
      <c r="H379" s="449"/>
      <c r="I379" s="449"/>
    </row>
    <row r="380" spans="1:9" ht="12" customHeight="1">
      <c r="A380" s="84">
        <v>3308</v>
      </c>
      <c r="B380" s="259" t="s">
        <v>187</v>
      </c>
      <c r="C380" s="465"/>
      <c r="D380" s="465"/>
      <c r="E380" s="1142"/>
      <c r="F380" s="529"/>
      <c r="G380" s="560"/>
      <c r="H380" s="449"/>
      <c r="I380" s="449"/>
    </row>
    <row r="381" spans="1:9" ht="12" customHeight="1">
      <c r="A381" s="84"/>
      <c r="B381" s="469" t="s">
        <v>1194</v>
      </c>
      <c r="C381" s="465"/>
      <c r="D381" s="465"/>
      <c r="E381" s="1142"/>
      <c r="F381" s="529"/>
      <c r="G381" s="530"/>
      <c r="H381" s="449"/>
      <c r="I381" s="449"/>
    </row>
    <row r="382" spans="1:9" ht="12" customHeight="1">
      <c r="A382" s="84"/>
      <c r="B382" s="210" t="s">
        <v>220</v>
      </c>
      <c r="C382" s="465"/>
      <c r="D382" s="465"/>
      <c r="E382" s="1142"/>
      <c r="F382" s="529"/>
      <c r="G382" s="606"/>
      <c r="H382" s="449"/>
      <c r="I382" s="449"/>
    </row>
    <row r="383" spans="1:9" ht="12" customHeight="1">
      <c r="A383" s="84"/>
      <c r="B383" s="470" t="s">
        <v>202</v>
      </c>
      <c r="C383" s="577"/>
      <c r="D383" s="577">
        <v>178</v>
      </c>
      <c r="E383" s="1147">
        <v>178</v>
      </c>
      <c r="F383" s="1059">
        <f>SUM(E383/D383)</f>
        <v>1</v>
      </c>
      <c r="G383" s="727"/>
      <c r="H383" s="449"/>
      <c r="I383" s="449"/>
    </row>
    <row r="384" spans="1:9" ht="12" customHeight="1">
      <c r="A384" s="84"/>
      <c r="B384" s="379" t="s">
        <v>1200</v>
      </c>
      <c r="C384" s="577">
        <v>2600</v>
      </c>
      <c r="D384" s="577">
        <v>13305</v>
      </c>
      <c r="E384" s="1147">
        <v>13305</v>
      </c>
      <c r="F384" s="1059">
        <f>SUM(E384/D384)</f>
        <v>1</v>
      </c>
      <c r="G384" s="732"/>
      <c r="H384" s="449"/>
      <c r="I384" s="449"/>
    </row>
    <row r="385" spans="1:9" ht="12" customHeight="1">
      <c r="A385" s="84"/>
      <c r="B385" s="379" t="s">
        <v>212</v>
      </c>
      <c r="C385" s="577"/>
      <c r="D385" s="577"/>
      <c r="E385" s="1147"/>
      <c r="F385" s="529"/>
      <c r="G385" s="606"/>
      <c r="H385" s="449"/>
      <c r="I385" s="449"/>
    </row>
    <row r="386" spans="1:9" ht="12" customHeight="1">
      <c r="A386" s="84"/>
      <c r="B386" s="379" t="s">
        <v>1200</v>
      </c>
      <c r="C386" s="465"/>
      <c r="D386" s="465"/>
      <c r="E386" s="1142"/>
      <c r="F386" s="529"/>
      <c r="G386" s="578"/>
      <c r="H386" s="449"/>
      <c r="I386" s="449"/>
    </row>
    <row r="387" spans="1:9" ht="12" customHeight="1" thickBot="1">
      <c r="A387" s="84"/>
      <c r="B387" s="542" t="s">
        <v>1156</v>
      </c>
      <c r="C387" s="579"/>
      <c r="D387" s="579"/>
      <c r="E387" s="1148"/>
      <c r="F387" s="1060"/>
      <c r="G387" s="563"/>
      <c r="H387" s="449"/>
      <c r="I387" s="449"/>
    </row>
    <row r="388" spans="1:9" ht="12" customHeight="1" thickBot="1">
      <c r="A388" s="480"/>
      <c r="B388" s="546" t="s">
        <v>13</v>
      </c>
      <c r="C388" s="475">
        <f>SUM(C383:C387)</f>
        <v>2600</v>
      </c>
      <c r="D388" s="475">
        <f>SUM(D383:D387)</f>
        <v>13483</v>
      </c>
      <c r="E388" s="1145">
        <f>SUM(E383:E387)</f>
        <v>13483</v>
      </c>
      <c r="F388" s="1061">
        <f>SUM(E388/D388)</f>
        <v>1</v>
      </c>
      <c r="G388" s="582"/>
      <c r="H388" s="449"/>
      <c r="I388" s="449"/>
    </row>
    <row r="389" spans="1:9" ht="12" customHeight="1">
      <c r="A389" s="84">
        <v>3309</v>
      </c>
      <c r="B389" s="259" t="s">
        <v>188</v>
      </c>
      <c r="C389" s="465"/>
      <c r="D389" s="465"/>
      <c r="E389" s="1142"/>
      <c r="F389" s="529"/>
      <c r="G389" s="561"/>
      <c r="H389" s="449"/>
      <c r="I389" s="449"/>
    </row>
    <row r="390" spans="1:9" ht="12" customHeight="1">
      <c r="A390" s="468"/>
      <c r="B390" s="469" t="s">
        <v>1194</v>
      </c>
      <c r="C390" s="378"/>
      <c r="D390" s="378"/>
      <c r="E390" s="1143"/>
      <c r="F390" s="529"/>
      <c r="G390" s="561"/>
      <c r="H390" s="449"/>
      <c r="I390" s="449"/>
    </row>
    <row r="391" spans="1:9" ht="12" customHeight="1">
      <c r="A391" s="468"/>
      <c r="B391" s="210" t="s">
        <v>220</v>
      </c>
      <c r="C391" s="378"/>
      <c r="D391" s="378"/>
      <c r="E391" s="1143"/>
      <c r="F391" s="529"/>
      <c r="G391" s="561"/>
      <c r="H391" s="449"/>
      <c r="I391" s="449"/>
    </row>
    <row r="392" spans="1:9" ht="12" customHeight="1">
      <c r="A392" s="468"/>
      <c r="B392" s="470" t="s">
        <v>202</v>
      </c>
      <c r="C392" s="378"/>
      <c r="D392" s="378">
        <v>15</v>
      </c>
      <c r="E392" s="1143">
        <v>15</v>
      </c>
      <c r="F392" s="1059">
        <f>SUM(E392/D392)</f>
        <v>1</v>
      </c>
      <c r="G392" s="727"/>
      <c r="H392" s="449"/>
      <c r="I392" s="449"/>
    </row>
    <row r="393" spans="1:9" ht="12" customHeight="1">
      <c r="A393" s="468"/>
      <c r="B393" s="379" t="s">
        <v>1200</v>
      </c>
      <c r="C393" s="378">
        <v>2000</v>
      </c>
      <c r="D393" s="378">
        <v>17199</v>
      </c>
      <c r="E393" s="1143">
        <v>17833</v>
      </c>
      <c r="F393" s="1059">
        <f>SUM(E393/D393)</f>
        <v>1.0368626082911798</v>
      </c>
      <c r="G393" s="732"/>
      <c r="H393" s="449"/>
      <c r="I393" s="449"/>
    </row>
    <row r="394" spans="1:9" ht="12" customHeight="1">
      <c r="A394" s="468"/>
      <c r="B394" s="379" t="s">
        <v>212</v>
      </c>
      <c r="C394" s="577"/>
      <c r="D394" s="577"/>
      <c r="E394" s="1147"/>
      <c r="F394" s="529"/>
      <c r="G394" s="606"/>
      <c r="H394" s="449"/>
      <c r="I394" s="449"/>
    </row>
    <row r="395" spans="1:9" ht="12" customHeight="1" thickBot="1">
      <c r="A395" s="468"/>
      <c r="B395" s="542" t="s">
        <v>1156</v>
      </c>
      <c r="C395" s="473"/>
      <c r="D395" s="473"/>
      <c r="E395" s="1144"/>
      <c r="F395" s="1060"/>
      <c r="G395" s="582"/>
      <c r="H395" s="449"/>
      <c r="I395" s="449"/>
    </row>
    <row r="396" spans="1:9" ht="12.75" customHeight="1" thickBot="1">
      <c r="A396" s="480"/>
      <c r="B396" s="546" t="s">
        <v>13</v>
      </c>
      <c r="C396" s="475">
        <f>SUM(C390:C395)</f>
        <v>2000</v>
      </c>
      <c r="D396" s="475">
        <f>SUM(D390:D395)</f>
        <v>17214</v>
      </c>
      <c r="E396" s="1145">
        <f>SUM(E390:E395)</f>
        <v>17848</v>
      </c>
      <c r="F396" s="1061">
        <f>SUM(E396/D396)</f>
        <v>1.0368304868130591</v>
      </c>
      <c r="G396" s="565"/>
      <c r="H396" s="449"/>
      <c r="I396" s="449"/>
    </row>
    <row r="397" spans="1:9" ht="12.75" customHeight="1">
      <c r="A397" s="84">
        <v>3310</v>
      </c>
      <c r="B397" s="259" t="s">
        <v>255</v>
      </c>
      <c r="C397" s="465"/>
      <c r="D397" s="465"/>
      <c r="E397" s="1142"/>
      <c r="F397" s="529"/>
      <c r="G397" s="561"/>
      <c r="H397" s="449"/>
      <c r="I397" s="449"/>
    </row>
    <row r="398" spans="1:9" ht="12.75" customHeight="1">
      <c r="A398" s="468"/>
      <c r="B398" s="469" t="s">
        <v>1194</v>
      </c>
      <c r="C398" s="378"/>
      <c r="D398" s="378"/>
      <c r="E398" s="1143"/>
      <c r="F398" s="529"/>
      <c r="G398" s="561"/>
      <c r="H398" s="449"/>
      <c r="I398" s="449"/>
    </row>
    <row r="399" spans="1:9" ht="12.75" customHeight="1">
      <c r="A399" s="468"/>
      <c r="B399" s="210" t="s">
        <v>220</v>
      </c>
      <c r="C399" s="378"/>
      <c r="D399" s="378"/>
      <c r="E399" s="1143"/>
      <c r="F399" s="529"/>
      <c r="G399" s="561"/>
      <c r="H399" s="449"/>
      <c r="I399" s="449"/>
    </row>
    <row r="400" spans="1:9" ht="12.75" customHeight="1">
      <c r="A400" s="468"/>
      <c r="B400" s="470" t="s">
        <v>202</v>
      </c>
      <c r="C400" s="378"/>
      <c r="D400" s="378"/>
      <c r="E400" s="1143"/>
      <c r="F400" s="529"/>
      <c r="G400" s="727"/>
      <c r="H400" s="449"/>
      <c r="I400" s="449"/>
    </row>
    <row r="401" spans="1:9" ht="12.75" customHeight="1">
      <c r="A401" s="468"/>
      <c r="B401" s="379" t="s">
        <v>1200</v>
      </c>
      <c r="C401" s="378">
        <v>6000</v>
      </c>
      <c r="D401" s="378">
        <v>4500</v>
      </c>
      <c r="E401" s="1143">
        <v>4500</v>
      </c>
      <c r="F401" s="1059">
        <f>SUM(E401/D401)</f>
        <v>1</v>
      </c>
      <c r="G401" s="732"/>
      <c r="H401" s="449"/>
      <c r="I401" s="449"/>
    </row>
    <row r="402" spans="1:9" ht="12.75" customHeight="1">
      <c r="A402" s="468"/>
      <c r="B402" s="379" t="s">
        <v>212</v>
      </c>
      <c r="C402" s="577"/>
      <c r="D402" s="577"/>
      <c r="E402" s="1147"/>
      <c r="F402" s="529"/>
      <c r="G402" s="606"/>
      <c r="H402" s="449"/>
      <c r="I402" s="449"/>
    </row>
    <row r="403" spans="1:9" ht="12.75" customHeight="1" thickBot="1">
      <c r="A403" s="468"/>
      <c r="B403" s="542" t="s">
        <v>1156</v>
      </c>
      <c r="C403" s="473"/>
      <c r="D403" s="473"/>
      <c r="E403" s="1144"/>
      <c r="F403" s="1060"/>
      <c r="G403" s="582"/>
      <c r="H403" s="449"/>
      <c r="I403" s="449"/>
    </row>
    <row r="404" spans="1:9" ht="12.75" customHeight="1" thickBot="1">
      <c r="A404" s="480"/>
      <c r="B404" s="546" t="s">
        <v>13</v>
      </c>
      <c r="C404" s="475">
        <f>SUM(C398:C403)</f>
        <v>6000</v>
      </c>
      <c r="D404" s="475">
        <f>SUM(D398:D403)</f>
        <v>4500</v>
      </c>
      <c r="E404" s="1145">
        <f>SUM(E398:E403)</f>
        <v>4500</v>
      </c>
      <c r="F404" s="1061">
        <f>SUM(E404/D404)</f>
        <v>1</v>
      </c>
      <c r="G404" s="565"/>
      <c r="H404" s="449"/>
      <c r="I404" s="449"/>
    </row>
    <row r="405" spans="1:9" ht="12" customHeight="1">
      <c r="A405" s="84">
        <v>3311</v>
      </c>
      <c r="B405" s="259" t="s">
        <v>14</v>
      </c>
      <c r="C405" s="465"/>
      <c r="D405" s="465"/>
      <c r="E405" s="1142"/>
      <c r="F405" s="529"/>
      <c r="G405" s="561"/>
      <c r="H405" s="449"/>
      <c r="I405" s="449"/>
    </row>
    <row r="406" spans="1:9" ht="12" customHeight="1">
      <c r="A406" s="468"/>
      <c r="B406" s="469" t="s">
        <v>1194</v>
      </c>
      <c r="C406" s="378"/>
      <c r="D406" s="378"/>
      <c r="E406" s="1143"/>
      <c r="F406" s="529"/>
      <c r="G406" s="561"/>
      <c r="H406" s="449"/>
      <c r="I406" s="449"/>
    </row>
    <row r="407" spans="1:9" ht="12" customHeight="1">
      <c r="A407" s="468"/>
      <c r="B407" s="210" t="s">
        <v>220</v>
      </c>
      <c r="C407" s="378"/>
      <c r="D407" s="378"/>
      <c r="E407" s="1143"/>
      <c r="F407" s="529"/>
      <c r="G407" s="561"/>
      <c r="H407" s="449"/>
      <c r="I407" s="449"/>
    </row>
    <row r="408" spans="1:9" ht="12" customHeight="1">
      <c r="A408" s="468"/>
      <c r="B408" s="470" t="s">
        <v>202</v>
      </c>
      <c r="C408" s="378"/>
      <c r="D408" s="378"/>
      <c r="E408" s="1143"/>
      <c r="F408" s="529"/>
      <c r="G408" s="727"/>
      <c r="H408" s="449"/>
      <c r="I408" s="449"/>
    </row>
    <row r="409" spans="1:9" ht="12" customHeight="1">
      <c r="A409" s="468"/>
      <c r="B409" s="379" t="s">
        <v>1200</v>
      </c>
      <c r="C409" s="378">
        <v>20000</v>
      </c>
      <c r="D409" s="378">
        <v>15000</v>
      </c>
      <c r="E409" s="1143">
        <v>15000</v>
      </c>
      <c r="F409" s="1059">
        <f>SUM(E409/D409)</f>
        <v>1</v>
      </c>
      <c r="G409" s="1032"/>
      <c r="H409" s="449"/>
      <c r="I409" s="449"/>
    </row>
    <row r="410" spans="1:9" ht="12" customHeight="1">
      <c r="A410" s="468"/>
      <c r="B410" s="379" t="s">
        <v>212</v>
      </c>
      <c r="C410" s="577"/>
      <c r="D410" s="577"/>
      <c r="E410" s="1147"/>
      <c r="F410" s="529"/>
      <c r="G410" s="606"/>
      <c r="H410" s="449"/>
      <c r="I410" s="449"/>
    </row>
    <row r="411" spans="1:9" ht="12" customHeight="1" thickBot="1">
      <c r="A411" s="468"/>
      <c r="B411" s="542" t="s">
        <v>1156</v>
      </c>
      <c r="C411" s="473"/>
      <c r="D411" s="473"/>
      <c r="E411" s="1144"/>
      <c r="F411" s="1060"/>
      <c r="G411" s="582"/>
      <c r="H411" s="449"/>
      <c r="I411" s="449"/>
    </row>
    <row r="412" spans="1:9" ht="12" thickBot="1">
      <c r="A412" s="480"/>
      <c r="B412" s="546" t="s">
        <v>13</v>
      </c>
      <c r="C412" s="475">
        <f>SUM(C406:C411)</f>
        <v>20000</v>
      </c>
      <c r="D412" s="475">
        <f>SUM(D406:D411)</f>
        <v>15000</v>
      </c>
      <c r="E412" s="1145">
        <f>SUM(E406:E411)</f>
        <v>15000</v>
      </c>
      <c r="F412" s="1061">
        <f>SUM(E412/D412)</f>
        <v>1</v>
      </c>
      <c r="G412" s="565"/>
      <c r="H412" s="449"/>
      <c r="I412" s="449"/>
    </row>
    <row r="413" spans="1:9" ht="11.25">
      <c r="A413" s="481">
        <v>3312</v>
      </c>
      <c r="B413" s="259" t="s">
        <v>920</v>
      </c>
      <c r="C413" s="465"/>
      <c r="D413" s="465"/>
      <c r="E413" s="1142"/>
      <c r="F413" s="529"/>
      <c r="G413" s="561"/>
      <c r="H413" s="449"/>
      <c r="I413" s="449"/>
    </row>
    <row r="414" spans="1:9" ht="11.25">
      <c r="A414" s="468"/>
      <c r="B414" s="469" t="s">
        <v>1194</v>
      </c>
      <c r="C414" s="378"/>
      <c r="D414" s="378"/>
      <c r="E414" s="1143"/>
      <c r="F414" s="529"/>
      <c r="G414" s="561"/>
      <c r="H414" s="449"/>
      <c r="I414" s="449"/>
    </row>
    <row r="415" spans="1:9" ht="12">
      <c r="A415" s="468"/>
      <c r="B415" s="210" t="s">
        <v>220</v>
      </c>
      <c r="C415" s="378"/>
      <c r="D415" s="378"/>
      <c r="E415" s="1143"/>
      <c r="F415" s="529"/>
      <c r="G415" s="606"/>
      <c r="H415" s="449"/>
      <c r="I415" s="449"/>
    </row>
    <row r="416" spans="1:9" ht="12">
      <c r="A416" s="468"/>
      <c r="B416" s="470" t="s">
        <v>202</v>
      </c>
      <c r="C416" s="378"/>
      <c r="D416" s="378">
        <v>1500</v>
      </c>
      <c r="E416" s="1143">
        <v>1500</v>
      </c>
      <c r="F416" s="1059">
        <f>SUM(E416/D416)</f>
        <v>1</v>
      </c>
      <c r="G416" s="727"/>
      <c r="H416" s="449"/>
      <c r="I416" s="449"/>
    </row>
    <row r="417" spans="1:9" ht="11.25">
      <c r="A417" s="468"/>
      <c r="B417" s="379" t="s">
        <v>1200</v>
      </c>
      <c r="C417" s="378">
        <v>30000</v>
      </c>
      <c r="D417" s="378">
        <v>26658</v>
      </c>
      <c r="E417" s="1143">
        <v>26658</v>
      </c>
      <c r="F417" s="1059">
        <f>SUM(E417/D417)</f>
        <v>1</v>
      </c>
      <c r="G417" s="561"/>
      <c r="H417" s="449"/>
      <c r="I417" s="449"/>
    </row>
    <row r="418" spans="1:9" ht="11.25">
      <c r="A418" s="468"/>
      <c r="B418" s="379" t="s">
        <v>212</v>
      </c>
      <c r="C418" s="577"/>
      <c r="D418" s="577"/>
      <c r="E418" s="1147"/>
      <c r="F418" s="529"/>
      <c r="G418" s="561"/>
      <c r="H418" s="449"/>
      <c r="I418" s="449"/>
    </row>
    <row r="419" spans="1:9" ht="12" thickBot="1">
      <c r="A419" s="468"/>
      <c r="B419" s="542" t="s">
        <v>1156</v>
      </c>
      <c r="C419" s="473"/>
      <c r="D419" s="473"/>
      <c r="E419" s="1144"/>
      <c r="F419" s="1060"/>
      <c r="G419" s="582"/>
      <c r="H419" s="449"/>
      <c r="I419" s="449"/>
    </row>
    <row r="420" spans="1:9" ht="12" thickBot="1">
      <c r="A420" s="480"/>
      <c r="B420" s="546" t="s">
        <v>13</v>
      </c>
      <c r="C420" s="475">
        <f>SUM(C414:C419)</f>
        <v>30000</v>
      </c>
      <c r="D420" s="475">
        <f>SUM(D414:D419)</f>
        <v>28158</v>
      </c>
      <c r="E420" s="1145">
        <f>SUM(E414:E419)</f>
        <v>28158</v>
      </c>
      <c r="F420" s="1061">
        <f>SUM(E420/D420)</f>
        <v>1</v>
      </c>
      <c r="G420" s="565"/>
      <c r="H420" s="449"/>
      <c r="I420" s="449"/>
    </row>
    <row r="421" spans="1:9" ht="11.25">
      <c r="A421" s="481">
        <v>3313</v>
      </c>
      <c r="B421" s="259" t="s">
        <v>921</v>
      </c>
      <c r="C421" s="465"/>
      <c r="D421" s="465"/>
      <c r="E421" s="1142"/>
      <c r="F421" s="529"/>
      <c r="G421" s="561"/>
      <c r="H421" s="449"/>
      <c r="I421" s="449"/>
    </row>
    <row r="422" spans="1:9" ht="11.25">
      <c r="A422" s="468"/>
      <c r="B422" s="469" t="s">
        <v>1194</v>
      </c>
      <c r="C422" s="378"/>
      <c r="D422" s="378"/>
      <c r="E422" s="1143"/>
      <c r="F422" s="529"/>
      <c r="G422" s="561"/>
      <c r="H422" s="449"/>
      <c r="I422" s="449"/>
    </row>
    <row r="423" spans="1:9" ht="12">
      <c r="A423" s="468"/>
      <c r="B423" s="210" t="s">
        <v>220</v>
      </c>
      <c r="C423" s="378"/>
      <c r="D423" s="378"/>
      <c r="E423" s="1143"/>
      <c r="F423" s="529"/>
      <c r="G423" s="606"/>
      <c r="H423" s="449"/>
      <c r="I423" s="449"/>
    </row>
    <row r="424" spans="1:9" ht="12">
      <c r="A424" s="468"/>
      <c r="B424" s="470" t="s">
        <v>202</v>
      </c>
      <c r="C424" s="378"/>
      <c r="D424" s="378">
        <v>100</v>
      </c>
      <c r="E424" s="1143">
        <v>100</v>
      </c>
      <c r="F424" s="1059">
        <f>SUM(E424/D424)</f>
        <v>1</v>
      </c>
      <c r="G424" s="727"/>
      <c r="H424" s="449"/>
      <c r="I424" s="449"/>
    </row>
    <row r="425" spans="1:9" ht="11.25">
      <c r="A425" s="468"/>
      <c r="B425" s="379" t="s">
        <v>1200</v>
      </c>
      <c r="C425" s="378">
        <v>20000</v>
      </c>
      <c r="D425" s="378">
        <v>6900</v>
      </c>
      <c r="E425" s="1143">
        <v>6900</v>
      </c>
      <c r="F425" s="1059">
        <f>SUM(E425/D425)</f>
        <v>1</v>
      </c>
      <c r="G425" s="561"/>
      <c r="H425" s="449"/>
      <c r="I425" s="449"/>
    </row>
    <row r="426" spans="1:9" ht="11.25">
      <c r="A426" s="468"/>
      <c r="B426" s="379" t="s">
        <v>212</v>
      </c>
      <c r="C426" s="577"/>
      <c r="D426" s="577"/>
      <c r="E426" s="1147"/>
      <c r="F426" s="529"/>
      <c r="G426" s="561"/>
      <c r="H426" s="449"/>
      <c r="I426" s="449"/>
    </row>
    <row r="427" spans="1:9" ht="12" thickBot="1">
      <c r="A427" s="468"/>
      <c r="B427" s="542" t="s">
        <v>1156</v>
      </c>
      <c r="C427" s="473"/>
      <c r="D427" s="473"/>
      <c r="E427" s="1144"/>
      <c r="F427" s="1060"/>
      <c r="G427" s="582"/>
      <c r="H427" s="449"/>
      <c r="I427" s="449"/>
    </row>
    <row r="428" spans="1:9" ht="12" thickBot="1">
      <c r="A428" s="480"/>
      <c r="B428" s="546" t="s">
        <v>13</v>
      </c>
      <c r="C428" s="475">
        <f>SUM(C422:C427)</f>
        <v>20000</v>
      </c>
      <c r="D428" s="475">
        <f>SUM(D422:D427)</f>
        <v>7000</v>
      </c>
      <c r="E428" s="1145">
        <f>SUM(E422:E427)</f>
        <v>7000</v>
      </c>
      <c r="F428" s="1061">
        <f>SUM(E428/D428)</f>
        <v>1</v>
      </c>
      <c r="G428" s="565"/>
      <c r="H428" s="449"/>
      <c r="I428" s="449"/>
    </row>
    <row r="429" spans="1:9" ht="11.25">
      <c r="A429" s="481">
        <v>3315</v>
      </c>
      <c r="B429" s="259" t="s">
        <v>922</v>
      </c>
      <c r="C429" s="465"/>
      <c r="D429" s="465"/>
      <c r="E429" s="1142"/>
      <c r="F429" s="529"/>
      <c r="G429" s="561"/>
      <c r="H429" s="449"/>
      <c r="I429" s="449"/>
    </row>
    <row r="430" spans="1:9" ht="11.25">
      <c r="A430" s="468"/>
      <c r="B430" s="469" t="s">
        <v>1194</v>
      </c>
      <c r="C430" s="378"/>
      <c r="D430" s="378"/>
      <c r="E430" s="1143"/>
      <c r="F430" s="529"/>
      <c r="G430" s="561"/>
      <c r="H430" s="449"/>
      <c r="I430" s="449"/>
    </row>
    <row r="431" spans="1:9" ht="12">
      <c r="A431" s="468"/>
      <c r="B431" s="210" t="s">
        <v>220</v>
      </c>
      <c r="C431" s="378"/>
      <c r="D431" s="378"/>
      <c r="E431" s="1143"/>
      <c r="F431" s="529"/>
      <c r="G431" s="606"/>
      <c r="H431" s="449"/>
      <c r="I431" s="449"/>
    </row>
    <row r="432" spans="1:9" ht="12">
      <c r="A432" s="468"/>
      <c r="B432" s="470" t="s">
        <v>202</v>
      </c>
      <c r="C432" s="378"/>
      <c r="D432" s="378">
        <v>450</v>
      </c>
      <c r="E432" s="1143">
        <v>450</v>
      </c>
      <c r="F432" s="1059">
        <f>SUM(E432/D432)</f>
        <v>1</v>
      </c>
      <c r="G432" s="727"/>
      <c r="H432" s="449"/>
      <c r="I432" s="449"/>
    </row>
    <row r="433" spans="1:9" ht="11.25">
      <c r="A433" s="468"/>
      <c r="B433" s="379" t="s">
        <v>1200</v>
      </c>
      <c r="C433" s="378">
        <v>22000</v>
      </c>
      <c r="D433" s="378">
        <v>6550</v>
      </c>
      <c r="E433" s="1143">
        <v>6550</v>
      </c>
      <c r="F433" s="1059">
        <f>SUM(E433/D433)</f>
        <v>1</v>
      </c>
      <c r="G433" s="561"/>
      <c r="H433" s="449"/>
      <c r="I433" s="449"/>
    </row>
    <row r="434" spans="1:9" ht="11.25">
      <c r="A434" s="468"/>
      <c r="B434" s="379" t="s">
        <v>212</v>
      </c>
      <c r="C434" s="577"/>
      <c r="D434" s="577"/>
      <c r="E434" s="1147"/>
      <c r="F434" s="529"/>
      <c r="G434" s="561"/>
      <c r="H434" s="449"/>
      <c r="I434" s="449"/>
    </row>
    <row r="435" spans="1:9" ht="12" thickBot="1">
      <c r="A435" s="468"/>
      <c r="B435" s="542" t="s">
        <v>1156</v>
      </c>
      <c r="C435" s="473"/>
      <c r="D435" s="473"/>
      <c r="E435" s="1144"/>
      <c r="F435" s="1060"/>
      <c r="G435" s="582"/>
      <c r="H435" s="449"/>
      <c r="I435" s="449"/>
    </row>
    <row r="436" spans="1:9" ht="12" thickBot="1">
      <c r="A436" s="480"/>
      <c r="B436" s="546" t="s">
        <v>13</v>
      </c>
      <c r="C436" s="475">
        <f>SUM(C430:C435)</f>
        <v>22000</v>
      </c>
      <c r="D436" s="475">
        <f>SUM(D430:D435)</f>
        <v>7000</v>
      </c>
      <c r="E436" s="1145">
        <f>SUM(E430:E435)</f>
        <v>7000</v>
      </c>
      <c r="F436" s="1061">
        <f>SUM(E436/D436)</f>
        <v>1</v>
      </c>
      <c r="G436" s="565"/>
      <c r="H436" s="449"/>
      <c r="I436" s="449"/>
    </row>
    <row r="437" spans="1:9" ht="11.25">
      <c r="A437" s="481">
        <v>3316</v>
      </c>
      <c r="B437" s="259" t="s">
        <v>923</v>
      </c>
      <c r="C437" s="465"/>
      <c r="D437" s="465"/>
      <c r="E437" s="1142"/>
      <c r="F437" s="529"/>
      <c r="G437" s="561"/>
      <c r="H437" s="449"/>
      <c r="I437" s="449"/>
    </row>
    <row r="438" spans="1:9" ht="11.25">
      <c r="A438" s="468"/>
      <c r="B438" s="469" t="s">
        <v>1194</v>
      </c>
      <c r="C438" s="378"/>
      <c r="D438" s="378"/>
      <c r="E438" s="1143"/>
      <c r="F438" s="529"/>
      <c r="G438" s="561"/>
      <c r="H438" s="449"/>
      <c r="I438" s="449"/>
    </row>
    <row r="439" spans="1:9" ht="12">
      <c r="A439" s="468"/>
      <c r="B439" s="210" t="s">
        <v>220</v>
      </c>
      <c r="C439" s="378"/>
      <c r="D439" s="378"/>
      <c r="E439" s="1143"/>
      <c r="F439" s="529"/>
      <c r="G439" s="606"/>
      <c r="H439" s="449"/>
      <c r="I439" s="449"/>
    </row>
    <row r="440" spans="1:9" ht="12">
      <c r="A440" s="468"/>
      <c r="B440" s="470" t="s">
        <v>202</v>
      </c>
      <c r="C440" s="378"/>
      <c r="D440" s="378"/>
      <c r="E440" s="1143"/>
      <c r="F440" s="529"/>
      <c r="G440" s="727"/>
      <c r="H440" s="449"/>
      <c r="I440" s="449"/>
    </row>
    <row r="441" spans="1:9" ht="11.25">
      <c r="A441" s="468"/>
      <c r="B441" s="379" t="s">
        <v>1200</v>
      </c>
      <c r="C441" s="378">
        <v>12000</v>
      </c>
      <c r="D441" s="378">
        <v>2000</v>
      </c>
      <c r="E441" s="1143">
        <v>2000</v>
      </c>
      <c r="F441" s="1059">
        <f>SUM(E441/D441)</f>
        <v>1</v>
      </c>
      <c r="G441" s="561"/>
      <c r="H441" s="449"/>
      <c r="I441" s="449"/>
    </row>
    <row r="442" spans="1:9" ht="11.25">
      <c r="A442" s="468"/>
      <c r="B442" s="379" t="s">
        <v>212</v>
      </c>
      <c r="C442" s="577"/>
      <c r="D442" s="577"/>
      <c r="E442" s="1147"/>
      <c r="F442" s="529"/>
      <c r="G442" s="561"/>
      <c r="H442" s="449"/>
      <c r="I442" s="449"/>
    </row>
    <row r="443" spans="1:9" ht="12" thickBot="1">
      <c r="A443" s="468"/>
      <c r="B443" s="542" t="s">
        <v>1156</v>
      </c>
      <c r="C443" s="473"/>
      <c r="D443" s="473"/>
      <c r="E443" s="1144"/>
      <c r="F443" s="1060"/>
      <c r="G443" s="582"/>
      <c r="H443" s="449"/>
      <c r="I443" s="449"/>
    </row>
    <row r="444" spans="1:9" ht="12" thickBot="1">
      <c r="A444" s="480"/>
      <c r="B444" s="546" t="s">
        <v>13</v>
      </c>
      <c r="C444" s="475">
        <f>SUM(C438:C443)</f>
        <v>12000</v>
      </c>
      <c r="D444" s="475">
        <f>SUM(D438:D443)</f>
        <v>2000</v>
      </c>
      <c r="E444" s="1145">
        <f>SUM(E438:E443)</f>
        <v>2000</v>
      </c>
      <c r="F444" s="1061">
        <f>SUM(E444/D444)</f>
        <v>1</v>
      </c>
      <c r="G444" s="565"/>
      <c r="H444" s="449"/>
      <c r="I444" s="449"/>
    </row>
    <row r="445" spans="1:9" ht="11.25">
      <c r="A445" s="481">
        <v>3317</v>
      </c>
      <c r="B445" s="259" t="s">
        <v>924</v>
      </c>
      <c r="C445" s="465"/>
      <c r="D445" s="465"/>
      <c r="E445" s="1142"/>
      <c r="F445" s="529"/>
      <c r="G445" s="561"/>
      <c r="H445" s="449"/>
      <c r="I445" s="449"/>
    </row>
    <row r="446" spans="1:9" ht="11.25">
      <c r="A446" s="468"/>
      <c r="B446" s="469" t="s">
        <v>1194</v>
      </c>
      <c r="C446" s="378"/>
      <c r="D446" s="378"/>
      <c r="E446" s="1143"/>
      <c r="F446" s="529"/>
      <c r="G446" s="561"/>
      <c r="H446" s="449"/>
      <c r="I446" s="449"/>
    </row>
    <row r="447" spans="1:9" ht="12">
      <c r="A447" s="468"/>
      <c r="B447" s="210" t="s">
        <v>220</v>
      </c>
      <c r="C447" s="378"/>
      <c r="D447" s="378"/>
      <c r="E447" s="1143"/>
      <c r="F447" s="529"/>
      <c r="G447" s="606"/>
      <c r="H447" s="449"/>
      <c r="I447" s="449"/>
    </row>
    <row r="448" spans="1:9" ht="12">
      <c r="A448" s="468"/>
      <c r="B448" s="470" t="s">
        <v>202</v>
      </c>
      <c r="C448" s="378"/>
      <c r="D448" s="378">
        <v>1000</v>
      </c>
      <c r="E448" s="1143">
        <v>1223</v>
      </c>
      <c r="F448" s="1059">
        <f>SUM(E448/D448)</f>
        <v>1.223</v>
      </c>
      <c r="G448" s="727"/>
      <c r="H448" s="449"/>
      <c r="I448" s="449"/>
    </row>
    <row r="449" spans="1:9" ht="11.25">
      <c r="A449" s="468"/>
      <c r="B449" s="379" t="s">
        <v>1200</v>
      </c>
      <c r="C449" s="378">
        <v>90000</v>
      </c>
      <c r="D449" s="378">
        <v>49000</v>
      </c>
      <c r="E449" s="1143">
        <v>48777</v>
      </c>
      <c r="F449" s="1059">
        <f>SUM(E449/D449)</f>
        <v>0.9954489795918368</v>
      </c>
      <c r="G449" s="561"/>
      <c r="H449" s="449"/>
      <c r="I449" s="449"/>
    </row>
    <row r="450" spans="1:9" ht="11.25">
      <c r="A450" s="468"/>
      <c r="B450" s="379" t="s">
        <v>212</v>
      </c>
      <c r="C450" s="577"/>
      <c r="D450" s="577"/>
      <c r="E450" s="1147"/>
      <c r="F450" s="529"/>
      <c r="G450" s="561"/>
      <c r="H450" s="449"/>
      <c r="I450" s="449"/>
    </row>
    <row r="451" spans="1:9" ht="12" thickBot="1">
      <c r="A451" s="468"/>
      <c r="B451" s="542" t="s">
        <v>1156</v>
      </c>
      <c r="C451" s="473"/>
      <c r="D451" s="473"/>
      <c r="E451" s="1144"/>
      <c r="F451" s="1060"/>
      <c r="G451" s="582"/>
      <c r="H451" s="449"/>
      <c r="I451" s="449"/>
    </row>
    <row r="452" spans="1:9" ht="12" thickBot="1">
      <c r="A452" s="480"/>
      <c r="B452" s="546" t="s">
        <v>13</v>
      </c>
      <c r="C452" s="475">
        <f>SUM(C446:C451)</f>
        <v>90000</v>
      </c>
      <c r="D452" s="475">
        <f>SUM(D446:D451)</f>
        <v>50000</v>
      </c>
      <c r="E452" s="1145">
        <f>SUM(E446:E451)</f>
        <v>50000</v>
      </c>
      <c r="F452" s="1061">
        <f>SUM(E452/D452)</f>
        <v>1</v>
      </c>
      <c r="G452" s="565"/>
      <c r="H452" s="449"/>
      <c r="I452" s="449"/>
    </row>
    <row r="453" spans="1:9" ht="12" customHeight="1">
      <c r="A453" s="84">
        <v>3318</v>
      </c>
      <c r="B453" s="572" t="s">
        <v>15</v>
      </c>
      <c r="C453" s="465"/>
      <c r="D453" s="465"/>
      <c r="E453" s="1142"/>
      <c r="F453" s="529"/>
      <c r="G453" s="561"/>
      <c r="H453" s="449"/>
      <c r="I453" s="449"/>
    </row>
    <row r="454" spans="1:9" ht="12" customHeight="1">
      <c r="A454" s="468"/>
      <c r="B454" s="469" t="s">
        <v>1194</v>
      </c>
      <c r="C454" s="378"/>
      <c r="D454" s="378"/>
      <c r="E454" s="1143"/>
      <c r="F454" s="529"/>
      <c r="G454" s="561"/>
      <c r="H454" s="449"/>
      <c r="I454" s="449"/>
    </row>
    <row r="455" spans="1:9" ht="12" customHeight="1">
      <c r="A455" s="468"/>
      <c r="B455" s="210" t="s">
        <v>220</v>
      </c>
      <c r="C455" s="378"/>
      <c r="D455" s="378"/>
      <c r="E455" s="1143"/>
      <c r="F455" s="529"/>
      <c r="G455" s="561"/>
      <c r="H455" s="449"/>
      <c r="I455" s="449"/>
    </row>
    <row r="456" spans="1:9" ht="12" customHeight="1">
      <c r="A456" s="468"/>
      <c r="B456" s="470" t="s">
        <v>202</v>
      </c>
      <c r="C456" s="378"/>
      <c r="D456" s="378"/>
      <c r="E456" s="1143"/>
      <c r="F456" s="529"/>
      <c r="G456" s="727"/>
      <c r="H456" s="449"/>
      <c r="I456" s="449"/>
    </row>
    <row r="457" spans="1:9" ht="12" customHeight="1">
      <c r="A457" s="468"/>
      <c r="B457" s="379" t="s">
        <v>1200</v>
      </c>
      <c r="C457" s="378">
        <v>800</v>
      </c>
      <c r="D457" s="378">
        <v>7077</v>
      </c>
      <c r="E457" s="1143">
        <v>7567</v>
      </c>
      <c r="F457" s="1059">
        <f>SUM(E457/D457)</f>
        <v>1.0692383778437191</v>
      </c>
      <c r="G457" s="732"/>
      <c r="H457" s="449"/>
      <c r="I457" s="449"/>
    </row>
    <row r="458" spans="1:9" ht="12" customHeight="1">
      <c r="A458" s="468"/>
      <c r="B458" s="379" t="s">
        <v>212</v>
      </c>
      <c r="C458" s="577"/>
      <c r="D458" s="577"/>
      <c r="E458" s="1147"/>
      <c r="F458" s="529"/>
      <c r="G458" s="726"/>
      <c r="H458" s="449"/>
      <c r="I458" s="449"/>
    </row>
    <row r="459" spans="1:9" ht="12" customHeight="1">
      <c r="A459" s="468"/>
      <c r="B459" s="379" t="s">
        <v>1200</v>
      </c>
      <c r="C459" s="378"/>
      <c r="D459" s="378"/>
      <c r="E459" s="1143"/>
      <c r="F459" s="529"/>
      <c r="G459" s="727"/>
      <c r="H459" s="449"/>
      <c r="I459" s="449"/>
    </row>
    <row r="460" spans="1:9" ht="12" customHeight="1" thickBot="1">
      <c r="A460" s="468"/>
      <c r="B460" s="542" t="s">
        <v>1156</v>
      </c>
      <c r="C460" s="473"/>
      <c r="D460" s="473"/>
      <c r="E460" s="1144"/>
      <c r="F460" s="1060"/>
      <c r="G460" s="582"/>
      <c r="H460" s="449"/>
      <c r="I460" s="449"/>
    </row>
    <row r="461" spans="1:9" ht="12" customHeight="1" thickBot="1">
      <c r="A461" s="480"/>
      <c r="B461" s="546" t="s">
        <v>13</v>
      </c>
      <c r="C461" s="475">
        <f>SUM(C454:C460)</f>
        <v>800</v>
      </c>
      <c r="D461" s="475">
        <f>SUM(D454:D460)</f>
        <v>7077</v>
      </c>
      <c r="E461" s="1145">
        <f>SUM(E454:E460)</f>
        <v>7567</v>
      </c>
      <c r="F461" s="1061">
        <f>SUM(E461/D461)</f>
        <v>1.0692383778437191</v>
      </c>
      <c r="G461" s="565"/>
      <c r="H461" s="449"/>
      <c r="I461" s="449"/>
    </row>
    <row r="462" spans="1:9" ht="12" customHeight="1">
      <c r="A462" s="84">
        <v>3319</v>
      </c>
      <c r="B462" s="572" t="s">
        <v>1009</v>
      </c>
      <c r="C462" s="465"/>
      <c r="D462" s="465"/>
      <c r="E462" s="1142"/>
      <c r="F462" s="529"/>
      <c r="G462" s="561"/>
      <c r="H462" s="449"/>
      <c r="I462" s="449"/>
    </row>
    <row r="463" spans="1:9" ht="12" customHeight="1">
      <c r="A463" s="468"/>
      <c r="B463" s="469" t="s">
        <v>1194</v>
      </c>
      <c r="C463" s="378"/>
      <c r="D463" s="378"/>
      <c r="E463" s="1143"/>
      <c r="F463" s="529"/>
      <c r="G463" s="561"/>
      <c r="H463" s="449"/>
      <c r="I463" s="449"/>
    </row>
    <row r="464" spans="1:9" ht="12" customHeight="1">
      <c r="A464" s="468"/>
      <c r="B464" s="210" t="s">
        <v>220</v>
      </c>
      <c r="C464" s="378"/>
      <c r="D464" s="378"/>
      <c r="E464" s="1143"/>
      <c r="F464" s="529"/>
      <c r="G464" s="561"/>
      <c r="H464" s="449"/>
      <c r="I464" s="449"/>
    </row>
    <row r="465" spans="1:9" ht="12" customHeight="1">
      <c r="A465" s="468"/>
      <c r="B465" s="470" t="s">
        <v>202</v>
      </c>
      <c r="C465" s="378"/>
      <c r="D465" s="378">
        <v>400</v>
      </c>
      <c r="E465" s="1143">
        <v>400</v>
      </c>
      <c r="F465" s="1059">
        <f>SUM(E465/D465)</f>
        <v>1</v>
      </c>
      <c r="G465" s="727"/>
      <c r="H465" s="449"/>
      <c r="I465" s="449"/>
    </row>
    <row r="466" spans="1:9" ht="12" customHeight="1">
      <c r="A466" s="468"/>
      <c r="B466" s="379" t="s">
        <v>1200</v>
      </c>
      <c r="C466" s="378"/>
      <c r="D466" s="378">
        <v>4849</v>
      </c>
      <c r="E466" s="1143">
        <v>9257</v>
      </c>
      <c r="F466" s="1059">
        <f>SUM(E466/D466)</f>
        <v>1.9090534130748609</v>
      </c>
      <c r="G466" s="732"/>
      <c r="H466" s="449"/>
      <c r="I466" s="449"/>
    </row>
    <row r="467" spans="1:9" ht="12" customHeight="1">
      <c r="A467" s="468"/>
      <c r="B467" s="379" t="s">
        <v>212</v>
      </c>
      <c r="C467" s="577"/>
      <c r="D467" s="577"/>
      <c r="E467" s="1147"/>
      <c r="F467" s="529"/>
      <c r="G467" s="726"/>
      <c r="H467" s="449"/>
      <c r="I467" s="449"/>
    </row>
    <row r="468" spans="1:9" ht="12" customHeight="1">
      <c r="A468" s="468"/>
      <c r="B468" s="379" t="s">
        <v>1200</v>
      </c>
      <c r="C468" s="378"/>
      <c r="D468" s="378"/>
      <c r="E468" s="1143"/>
      <c r="F468" s="529"/>
      <c r="G468" s="727"/>
      <c r="H468" s="449"/>
      <c r="I468" s="449"/>
    </row>
    <row r="469" spans="1:9" ht="12" customHeight="1" thickBot="1">
      <c r="A469" s="468"/>
      <c r="B469" s="542" t="s">
        <v>1156</v>
      </c>
      <c r="C469" s="473"/>
      <c r="D469" s="473"/>
      <c r="E469" s="1144"/>
      <c r="F469" s="1060"/>
      <c r="G469" s="582"/>
      <c r="H469" s="449"/>
      <c r="I469" s="449"/>
    </row>
    <row r="470" spans="1:9" ht="12" customHeight="1" thickBot="1">
      <c r="A470" s="480"/>
      <c r="B470" s="546" t="s">
        <v>13</v>
      </c>
      <c r="C470" s="475">
        <f>SUM(C463:C469)</f>
        <v>0</v>
      </c>
      <c r="D470" s="475">
        <f>SUM(D463:D469)</f>
        <v>5249</v>
      </c>
      <c r="E470" s="1145">
        <f>SUM(E463:E469)</f>
        <v>9657</v>
      </c>
      <c r="F470" s="1061">
        <f>SUM(E470/D470)</f>
        <v>1.839779005524862</v>
      </c>
      <c r="G470" s="565"/>
      <c r="H470" s="449"/>
      <c r="I470" s="449"/>
    </row>
    <row r="471" spans="1:9" ht="12" customHeight="1">
      <c r="A471" s="84">
        <v>3320</v>
      </c>
      <c r="B471" s="259" t="s">
        <v>53</v>
      </c>
      <c r="C471" s="465"/>
      <c r="D471" s="465"/>
      <c r="E471" s="1142"/>
      <c r="F471" s="529"/>
      <c r="G471" s="561"/>
      <c r="H471" s="449"/>
      <c r="I471" s="449"/>
    </row>
    <row r="472" spans="1:9" ht="12" customHeight="1">
      <c r="A472" s="468"/>
      <c r="B472" s="469" t="s">
        <v>1194</v>
      </c>
      <c r="C472" s="378"/>
      <c r="D472" s="378"/>
      <c r="E472" s="1143"/>
      <c r="F472" s="529"/>
      <c r="G472" s="561"/>
      <c r="H472" s="449"/>
      <c r="I472" s="449"/>
    </row>
    <row r="473" spans="1:9" ht="12" customHeight="1">
      <c r="A473" s="468"/>
      <c r="B473" s="210" t="s">
        <v>220</v>
      </c>
      <c r="C473" s="378"/>
      <c r="D473" s="378"/>
      <c r="E473" s="1143"/>
      <c r="F473" s="529"/>
      <c r="G473" s="561"/>
      <c r="H473" s="449"/>
      <c r="I473" s="449"/>
    </row>
    <row r="474" spans="1:9" ht="12" customHeight="1">
      <c r="A474" s="468"/>
      <c r="B474" s="470" t="s">
        <v>202</v>
      </c>
      <c r="C474" s="378"/>
      <c r="D474" s="378"/>
      <c r="E474" s="1143"/>
      <c r="F474" s="529"/>
      <c r="G474" s="727"/>
      <c r="H474" s="449"/>
      <c r="I474" s="449"/>
    </row>
    <row r="475" spans="1:9" ht="12" customHeight="1">
      <c r="A475" s="468"/>
      <c r="B475" s="379" t="s">
        <v>1200</v>
      </c>
      <c r="C475" s="378">
        <v>2040</v>
      </c>
      <c r="D475" s="378">
        <v>4479</v>
      </c>
      <c r="E475" s="1143">
        <v>4479</v>
      </c>
      <c r="F475" s="1059">
        <f>SUM(E475/D475)</f>
        <v>1</v>
      </c>
      <c r="G475" s="734"/>
      <c r="H475" s="449"/>
      <c r="I475" s="449"/>
    </row>
    <row r="476" spans="1:9" ht="12" customHeight="1">
      <c r="A476" s="468"/>
      <c r="B476" s="379" t="s">
        <v>212</v>
      </c>
      <c r="C476" s="577"/>
      <c r="D476" s="577"/>
      <c r="E476" s="1147"/>
      <c r="F476" s="529"/>
      <c r="G476" s="726"/>
      <c r="H476" s="449"/>
      <c r="I476" s="449"/>
    </row>
    <row r="477" spans="1:9" ht="12" customHeight="1">
      <c r="A477" s="468"/>
      <c r="B477" s="379" t="s">
        <v>1200</v>
      </c>
      <c r="C477" s="378"/>
      <c r="D477" s="471"/>
      <c r="E477" s="1146"/>
      <c r="F477" s="529"/>
      <c r="G477" s="606"/>
      <c r="H477" s="449"/>
      <c r="I477" s="449"/>
    </row>
    <row r="478" spans="1:9" ht="12" customHeight="1" thickBot="1">
      <c r="A478" s="468"/>
      <c r="B478" s="542" t="s">
        <v>1156</v>
      </c>
      <c r="C478" s="590"/>
      <c r="D478" s="590"/>
      <c r="E478" s="1150"/>
      <c r="F478" s="1060"/>
      <c r="G478" s="582"/>
      <c r="H478" s="449"/>
      <c r="I478" s="449"/>
    </row>
    <row r="479" spans="1:9" ht="12" customHeight="1" thickBot="1">
      <c r="A479" s="480"/>
      <c r="B479" s="546" t="s">
        <v>13</v>
      </c>
      <c r="C479" s="475">
        <f>SUM(C472:C478)</f>
        <v>2040</v>
      </c>
      <c r="D479" s="615">
        <f>SUM(D472:D478)</f>
        <v>4479</v>
      </c>
      <c r="E479" s="1157">
        <f>SUM(E472:E478)</f>
        <v>4479</v>
      </c>
      <c r="F479" s="1061">
        <f>SUM(E479/D479)</f>
        <v>1</v>
      </c>
      <c r="G479" s="565"/>
      <c r="H479" s="449"/>
      <c r="I479" s="449"/>
    </row>
    <row r="480" spans="1:9" ht="12" customHeight="1">
      <c r="A480" s="84">
        <v>3322</v>
      </c>
      <c r="B480" s="259" t="s">
        <v>16</v>
      </c>
      <c r="C480" s="465"/>
      <c r="D480" s="465"/>
      <c r="E480" s="1142"/>
      <c r="F480" s="529"/>
      <c r="G480" s="561"/>
      <c r="H480" s="449"/>
      <c r="I480" s="449"/>
    </row>
    <row r="481" spans="1:9" ht="12" customHeight="1">
      <c r="A481" s="468"/>
      <c r="B481" s="469" t="s">
        <v>1194</v>
      </c>
      <c r="C481" s="378"/>
      <c r="D481" s="378"/>
      <c r="E481" s="1143"/>
      <c r="F481" s="529"/>
      <c r="G481" s="561"/>
      <c r="H481" s="449"/>
      <c r="I481" s="449"/>
    </row>
    <row r="482" spans="1:9" ht="12" customHeight="1">
      <c r="A482" s="468"/>
      <c r="B482" s="210" t="s">
        <v>220</v>
      </c>
      <c r="C482" s="378"/>
      <c r="D482" s="378"/>
      <c r="E482" s="1143"/>
      <c r="F482" s="529"/>
      <c r="G482" s="727"/>
      <c r="H482" s="449"/>
      <c r="I482" s="449"/>
    </row>
    <row r="483" spans="1:9" ht="12" customHeight="1">
      <c r="A483" s="468"/>
      <c r="B483" s="470" t="s">
        <v>202</v>
      </c>
      <c r="C483" s="378">
        <v>100</v>
      </c>
      <c r="D483" s="378">
        <v>100</v>
      </c>
      <c r="E483" s="1143">
        <v>304</v>
      </c>
      <c r="F483" s="1059">
        <f>SUM(E483/D483)</f>
        <v>3.04</v>
      </c>
      <c r="G483" s="561"/>
      <c r="H483" s="449"/>
      <c r="I483" s="449"/>
    </row>
    <row r="484" spans="1:9" ht="12" customHeight="1">
      <c r="A484" s="468"/>
      <c r="B484" s="379" t="s">
        <v>1200</v>
      </c>
      <c r="C484" s="378">
        <v>9400</v>
      </c>
      <c r="D484" s="378">
        <v>9400</v>
      </c>
      <c r="E484" s="1143">
        <v>9196</v>
      </c>
      <c r="F484" s="1059">
        <f>SUM(E484/D484)</f>
        <v>0.9782978723404255</v>
      </c>
      <c r="G484" s="612"/>
      <c r="H484" s="449"/>
      <c r="I484" s="449"/>
    </row>
    <row r="485" spans="1:9" ht="12" customHeight="1">
      <c r="A485" s="468"/>
      <c r="B485" s="379" t="s">
        <v>212</v>
      </c>
      <c r="C485" s="577"/>
      <c r="D485" s="577"/>
      <c r="E485" s="1147"/>
      <c r="F485" s="529"/>
      <c r="G485" s="606"/>
      <c r="H485" s="449"/>
      <c r="I485" s="449"/>
    </row>
    <row r="486" spans="1:9" ht="12" customHeight="1" thickBot="1">
      <c r="A486" s="468"/>
      <c r="B486" s="542" t="s">
        <v>1156</v>
      </c>
      <c r="C486" s="473"/>
      <c r="D486" s="590"/>
      <c r="E486" s="1150"/>
      <c r="F486" s="1060"/>
      <c r="G486" s="613"/>
      <c r="H486" s="449"/>
      <c r="I486" s="449"/>
    </row>
    <row r="487" spans="1:9" ht="12" customHeight="1" thickBot="1">
      <c r="A487" s="480"/>
      <c r="B487" s="546" t="s">
        <v>13</v>
      </c>
      <c r="C487" s="475">
        <f>SUM(C481:C486)</f>
        <v>9500</v>
      </c>
      <c r="D487" s="615">
        <f>SUM(D481:D486)</f>
        <v>9500</v>
      </c>
      <c r="E487" s="1157">
        <f>SUM(E481:E486)</f>
        <v>9500</v>
      </c>
      <c r="F487" s="1061">
        <f>SUM(E487/D487)</f>
        <v>1</v>
      </c>
      <c r="G487" s="565"/>
      <c r="H487" s="449"/>
      <c r="I487" s="449"/>
    </row>
    <row r="488" spans="1:9" ht="12" customHeight="1">
      <c r="A488" s="84">
        <v>3323</v>
      </c>
      <c r="B488" s="259" t="s">
        <v>301</v>
      </c>
      <c r="C488" s="465"/>
      <c r="D488" s="465"/>
      <c r="E488" s="1142"/>
      <c r="F488" s="529"/>
      <c r="G488" s="561"/>
      <c r="H488" s="449"/>
      <c r="I488" s="449"/>
    </row>
    <row r="489" spans="1:9" ht="12" customHeight="1">
      <c r="A489" s="468"/>
      <c r="B489" s="469" t="s">
        <v>1194</v>
      </c>
      <c r="C489" s="378"/>
      <c r="D489" s="378"/>
      <c r="E489" s="1143"/>
      <c r="F489" s="529"/>
      <c r="G489" s="561"/>
      <c r="H489" s="449"/>
      <c r="I489" s="449"/>
    </row>
    <row r="490" spans="1:9" ht="12" customHeight="1">
      <c r="A490" s="468"/>
      <c r="B490" s="210" t="s">
        <v>220</v>
      </c>
      <c r="C490" s="378"/>
      <c r="D490" s="378"/>
      <c r="E490" s="1143"/>
      <c r="F490" s="529"/>
      <c r="G490" s="606"/>
      <c r="H490" s="449"/>
      <c r="I490" s="449"/>
    </row>
    <row r="491" spans="1:9" ht="12" customHeight="1">
      <c r="A491" s="468"/>
      <c r="B491" s="470" t="s">
        <v>202</v>
      </c>
      <c r="C491" s="378">
        <v>100</v>
      </c>
      <c r="D491" s="378">
        <v>100</v>
      </c>
      <c r="E491" s="1143">
        <v>100</v>
      </c>
      <c r="F491" s="1059">
        <f>SUM(E491/D491)</f>
        <v>1</v>
      </c>
      <c r="G491" s="727"/>
      <c r="H491" s="449"/>
      <c r="I491" s="449"/>
    </row>
    <row r="492" spans="1:9" ht="12" customHeight="1">
      <c r="A492" s="468"/>
      <c r="B492" s="379" t="s">
        <v>1200</v>
      </c>
      <c r="C492" s="378">
        <v>8900</v>
      </c>
      <c r="D492" s="378">
        <v>8900</v>
      </c>
      <c r="E492" s="1143">
        <v>8900</v>
      </c>
      <c r="F492" s="1059">
        <f>SUM(E492/D492)</f>
        <v>1</v>
      </c>
      <c r="G492" s="612"/>
      <c r="H492" s="449"/>
      <c r="I492" s="449"/>
    </row>
    <row r="493" spans="1:9" ht="12" customHeight="1">
      <c r="A493" s="468"/>
      <c r="B493" s="379" t="s">
        <v>212</v>
      </c>
      <c r="C493" s="577"/>
      <c r="D493" s="577"/>
      <c r="E493" s="1147"/>
      <c r="F493" s="529"/>
      <c r="G493" s="606"/>
      <c r="H493" s="449"/>
      <c r="I493" s="449"/>
    </row>
    <row r="494" spans="1:9" ht="12" customHeight="1" thickBot="1">
      <c r="A494" s="468"/>
      <c r="B494" s="542" t="s">
        <v>1156</v>
      </c>
      <c r="C494" s="473"/>
      <c r="D494" s="473"/>
      <c r="E494" s="1144"/>
      <c r="F494" s="1060"/>
      <c r="G494" s="613"/>
      <c r="H494" s="449"/>
      <c r="I494" s="449"/>
    </row>
    <row r="495" spans="1:9" ht="12" customHeight="1" thickBot="1">
      <c r="A495" s="480"/>
      <c r="B495" s="546" t="s">
        <v>13</v>
      </c>
      <c r="C495" s="475">
        <f>SUM(C489:C494)</f>
        <v>9000</v>
      </c>
      <c r="D495" s="475">
        <f>SUM(D489:D494)</f>
        <v>9000</v>
      </c>
      <c r="E495" s="1145">
        <f>SUM(E489:E494)</f>
        <v>9000</v>
      </c>
      <c r="F495" s="1061">
        <f>SUM(E495/D495)</f>
        <v>1</v>
      </c>
      <c r="G495" s="565"/>
      <c r="H495" s="449"/>
      <c r="I495" s="449"/>
    </row>
    <row r="496" spans="1:9" ht="12" customHeight="1">
      <c r="A496" s="614">
        <v>3340</v>
      </c>
      <c r="B496" s="573" t="s">
        <v>712</v>
      </c>
      <c r="C496" s="465"/>
      <c r="D496" s="465"/>
      <c r="E496" s="1142"/>
      <c r="F496" s="529"/>
      <c r="G496" s="561"/>
      <c r="H496" s="449"/>
      <c r="I496" s="449"/>
    </row>
    <row r="497" spans="1:9" ht="12" customHeight="1">
      <c r="A497" s="84"/>
      <c r="B497" s="469" t="s">
        <v>1194</v>
      </c>
      <c r="C497" s="465"/>
      <c r="D497" s="465"/>
      <c r="E497" s="1142"/>
      <c r="F497" s="529"/>
      <c r="G497" s="561"/>
      <c r="H497" s="449"/>
      <c r="I497" s="449"/>
    </row>
    <row r="498" spans="1:9" ht="12" customHeight="1">
      <c r="A498" s="84"/>
      <c r="B498" s="210" t="s">
        <v>220</v>
      </c>
      <c r="C498" s="465"/>
      <c r="D498" s="465"/>
      <c r="E498" s="1142"/>
      <c r="F498" s="529"/>
      <c r="G498" s="727"/>
      <c r="H498" s="449"/>
      <c r="I498" s="449"/>
    </row>
    <row r="499" spans="1:9" ht="12" customHeight="1">
      <c r="A499" s="457"/>
      <c r="B499" s="470" t="s">
        <v>202</v>
      </c>
      <c r="C499" s="577">
        <v>7000</v>
      </c>
      <c r="D499" s="577">
        <v>9448</v>
      </c>
      <c r="E499" s="1147">
        <v>9448</v>
      </c>
      <c r="F499" s="1059">
        <f>SUM(E499/D499)</f>
        <v>1</v>
      </c>
      <c r="G499" s="1032"/>
      <c r="H499" s="449"/>
      <c r="I499" s="449"/>
    </row>
    <row r="500" spans="1:9" ht="12" customHeight="1">
      <c r="A500" s="457"/>
      <c r="B500" s="379" t="s">
        <v>1200</v>
      </c>
      <c r="C500" s="577"/>
      <c r="D500" s="577"/>
      <c r="E500" s="1147"/>
      <c r="F500" s="529"/>
      <c r="G500" s="611"/>
      <c r="H500" s="449"/>
      <c r="I500" s="449"/>
    </row>
    <row r="501" spans="1:9" ht="12" customHeight="1">
      <c r="A501" s="84"/>
      <c r="B501" s="379" t="s">
        <v>212</v>
      </c>
      <c r="C501" s="577"/>
      <c r="D501" s="577"/>
      <c r="E501" s="1147"/>
      <c r="F501" s="529"/>
      <c r="G501" s="561"/>
      <c r="H501" s="449"/>
      <c r="I501" s="449"/>
    </row>
    <row r="502" spans="1:9" ht="12" customHeight="1" thickBot="1">
      <c r="A502" s="84"/>
      <c r="B502" s="542" t="s">
        <v>1156</v>
      </c>
      <c r="C502" s="484"/>
      <c r="D502" s="484"/>
      <c r="E502" s="1156"/>
      <c r="F502" s="1060"/>
      <c r="G502" s="582"/>
      <c r="H502" s="449"/>
      <c r="I502" s="449"/>
    </row>
    <row r="503" spans="1:9" ht="12" customHeight="1" thickBot="1">
      <c r="A503" s="459"/>
      <c r="B503" s="546" t="s">
        <v>13</v>
      </c>
      <c r="C503" s="475">
        <f>SUM(C497:C502)</f>
        <v>7000</v>
      </c>
      <c r="D503" s="475">
        <f>SUM(D497:D502)</f>
        <v>9448</v>
      </c>
      <c r="E503" s="1145">
        <f>SUM(E497:E502)</f>
        <v>9448</v>
      </c>
      <c r="F503" s="1061">
        <f>SUM(E503/D503)</f>
        <v>1</v>
      </c>
      <c r="G503" s="565"/>
      <c r="H503" s="449"/>
      <c r="I503" s="449"/>
    </row>
    <row r="504" spans="1:9" ht="12" customHeight="1">
      <c r="A504" s="614">
        <v>3341</v>
      </c>
      <c r="B504" s="573" t="s">
        <v>214</v>
      </c>
      <c r="C504" s="465"/>
      <c r="D504" s="465"/>
      <c r="E504" s="1142"/>
      <c r="F504" s="529"/>
      <c r="G504" s="561"/>
      <c r="H504" s="449"/>
      <c r="I504" s="449"/>
    </row>
    <row r="505" spans="1:9" ht="12" customHeight="1">
      <c r="A505" s="84"/>
      <c r="B505" s="469" t="s">
        <v>1194</v>
      </c>
      <c r="C505" s="465"/>
      <c r="D505" s="465"/>
      <c r="E505" s="1142"/>
      <c r="F505" s="529"/>
      <c r="G505" s="561"/>
      <c r="H505" s="449"/>
      <c r="I505" s="449"/>
    </row>
    <row r="506" spans="1:9" ht="12" customHeight="1">
      <c r="A506" s="84"/>
      <c r="B506" s="210" t="s">
        <v>220</v>
      </c>
      <c r="C506" s="465"/>
      <c r="D506" s="465"/>
      <c r="E506" s="1142"/>
      <c r="F506" s="529"/>
      <c r="G506" s="727"/>
      <c r="H506" s="449"/>
      <c r="I506" s="449"/>
    </row>
    <row r="507" spans="1:9" ht="12" customHeight="1">
      <c r="A507" s="457"/>
      <c r="B507" s="470" t="s">
        <v>202</v>
      </c>
      <c r="C507" s="577">
        <v>1500</v>
      </c>
      <c r="D507" s="577">
        <v>1812</v>
      </c>
      <c r="E507" s="1147">
        <v>1812</v>
      </c>
      <c r="F507" s="1059">
        <f>SUM(E507/D507)</f>
        <v>1</v>
      </c>
      <c r="G507" s="732"/>
      <c r="H507" s="449"/>
      <c r="I507" s="449"/>
    </row>
    <row r="508" spans="1:9" ht="12" customHeight="1">
      <c r="A508" s="457"/>
      <c r="B508" s="379" t="s">
        <v>1200</v>
      </c>
      <c r="C508" s="577"/>
      <c r="D508" s="577"/>
      <c r="E508" s="1147"/>
      <c r="F508" s="529"/>
      <c r="G508" s="611"/>
      <c r="H508" s="449"/>
      <c r="I508" s="449"/>
    </row>
    <row r="509" spans="1:9" ht="12" customHeight="1">
      <c r="A509" s="84"/>
      <c r="B509" s="379" t="s">
        <v>212</v>
      </c>
      <c r="C509" s="465"/>
      <c r="D509" s="465"/>
      <c r="E509" s="1142"/>
      <c r="F509" s="529"/>
      <c r="G509" s="561"/>
      <c r="H509" s="449"/>
      <c r="I509" s="449"/>
    </row>
    <row r="510" spans="1:9" ht="12" customHeight="1" thickBot="1">
      <c r="A510" s="84"/>
      <c r="B510" s="542" t="s">
        <v>1156</v>
      </c>
      <c r="C510" s="484"/>
      <c r="D510" s="484"/>
      <c r="E510" s="1156"/>
      <c r="F510" s="1060"/>
      <c r="G510" s="582"/>
      <c r="H510" s="449"/>
      <c r="I510" s="449"/>
    </row>
    <row r="511" spans="1:9" ht="12" customHeight="1" thickBot="1">
      <c r="A511" s="459"/>
      <c r="B511" s="546" t="s">
        <v>13</v>
      </c>
      <c r="C511" s="475">
        <f>SUM(C505:C510)</f>
        <v>1500</v>
      </c>
      <c r="D511" s="475">
        <f>SUM(D505:D510)</f>
        <v>1812</v>
      </c>
      <c r="E511" s="1145">
        <f>SUM(E505:E510)</f>
        <v>1812</v>
      </c>
      <c r="F511" s="1061">
        <f>SUM(E511/D511)</f>
        <v>1</v>
      </c>
      <c r="G511" s="565"/>
      <c r="H511" s="449"/>
      <c r="I511" s="449"/>
    </row>
    <row r="512" spans="1:9" ht="12" customHeight="1">
      <c r="A512" s="614">
        <v>3342</v>
      </c>
      <c r="B512" s="573" t="s">
        <v>215</v>
      </c>
      <c r="C512" s="465"/>
      <c r="D512" s="465"/>
      <c r="E512" s="1142"/>
      <c r="F512" s="529"/>
      <c r="G512" s="561"/>
      <c r="H512" s="449"/>
      <c r="I512" s="449"/>
    </row>
    <row r="513" spans="1:9" ht="12" customHeight="1">
      <c r="A513" s="84"/>
      <c r="B513" s="469" t="s">
        <v>1194</v>
      </c>
      <c r="C513" s="465"/>
      <c r="D513" s="465"/>
      <c r="E513" s="1142"/>
      <c r="F513" s="529"/>
      <c r="G513" s="561"/>
      <c r="H513" s="449"/>
      <c r="I513" s="449"/>
    </row>
    <row r="514" spans="1:9" ht="12" customHeight="1">
      <c r="A514" s="84"/>
      <c r="B514" s="210" t="s">
        <v>220</v>
      </c>
      <c r="C514" s="465"/>
      <c r="D514" s="465"/>
      <c r="E514" s="1142"/>
      <c r="F514" s="529"/>
      <c r="G514" s="561"/>
      <c r="H514" s="449"/>
      <c r="I514" s="449"/>
    </row>
    <row r="515" spans="1:9" ht="12" customHeight="1">
      <c r="A515" s="457"/>
      <c r="B515" s="470" t="s">
        <v>202</v>
      </c>
      <c r="C515" s="577">
        <v>880</v>
      </c>
      <c r="D515" s="577">
        <v>1320</v>
      </c>
      <c r="E515" s="1147">
        <v>1320</v>
      </c>
      <c r="F515" s="1059">
        <f>SUM(E515/D515)</f>
        <v>1</v>
      </c>
      <c r="G515" s="727"/>
      <c r="H515" s="449"/>
      <c r="I515" s="449"/>
    </row>
    <row r="516" spans="1:9" ht="12" customHeight="1">
      <c r="A516" s="457"/>
      <c r="B516" s="379" t="s">
        <v>1200</v>
      </c>
      <c r="C516" s="577"/>
      <c r="D516" s="577"/>
      <c r="E516" s="1147"/>
      <c r="F516" s="529"/>
      <c r="G516" s="611"/>
      <c r="H516" s="449"/>
      <c r="I516" s="449"/>
    </row>
    <row r="517" spans="1:9" ht="12" customHeight="1">
      <c r="A517" s="84"/>
      <c r="B517" s="379" t="s">
        <v>212</v>
      </c>
      <c r="C517" s="465"/>
      <c r="D517" s="465"/>
      <c r="E517" s="1142"/>
      <c r="F517" s="529"/>
      <c r="G517" s="561"/>
      <c r="H517" s="449"/>
      <c r="I517" s="449"/>
    </row>
    <row r="518" spans="1:9" ht="12" customHeight="1">
      <c r="A518" s="84"/>
      <c r="B518" s="379" t="s">
        <v>1200</v>
      </c>
      <c r="C518" s="465"/>
      <c r="D518" s="465"/>
      <c r="E518" s="1142"/>
      <c r="F518" s="529"/>
      <c r="G518" s="562"/>
      <c r="H518" s="449"/>
      <c r="I518" s="449"/>
    </row>
    <row r="519" spans="1:9" ht="12" customHeight="1" thickBot="1">
      <c r="A519" s="84"/>
      <c r="B519" s="542" t="s">
        <v>1156</v>
      </c>
      <c r="C519" s="579"/>
      <c r="D519" s="579"/>
      <c r="E519" s="1148"/>
      <c r="F519" s="1060"/>
      <c r="G519" s="582"/>
      <c r="H519" s="449"/>
      <c r="I519" s="449"/>
    </row>
    <row r="520" spans="1:9" ht="12" customHeight="1" thickBot="1">
      <c r="A520" s="459"/>
      <c r="B520" s="546" t="s">
        <v>13</v>
      </c>
      <c r="C520" s="475">
        <f>SUM(C513:C519)</f>
        <v>880</v>
      </c>
      <c r="D520" s="475">
        <f>SUM(D513:D519)</f>
        <v>1320</v>
      </c>
      <c r="E520" s="1145">
        <f>SUM(E513:E519)</f>
        <v>1320</v>
      </c>
      <c r="F520" s="1061">
        <f>SUM(E520/D520)</f>
        <v>1</v>
      </c>
      <c r="G520" s="565"/>
      <c r="H520" s="449"/>
      <c r="I520" s="449"/>
    </row>
    <row r="521" spans="1:9" ht="12" customHeight="1">
      <c r="A521" s="614">
        <v>3343</v>
      </c>
      <c r="B521" s="573" t="s">
        <v>36</v>
      </c>
      <c r="C521" s="465"/>
      <c r="D521" s="465"/>
      <c r="E521" s="1142"/>
      <c r="F521" s="529"/>
      <c r="G521" s="561"/>
      <c r="H521" s="449"/>
      <c r="I521" s="449"/>
    </row>
    <row r="522" spans="1:9" ht="12" customHeight="1">
      <c r="A522" s="84"/>
      <c r="B522" s="469" t="s">
        <v>1194</v>
      </c>
      <c r="C522" s="465"/>
      <c r="D522" s="465"/>
      <c r="E522" s="1142"/>
      <c r="F522" s="529"/>
      <c r="G522" s="561"/>
      <c r="H522" s="449"/>
      <c r="I522" s="449"/>
    </row>
    <row r="523" spans="1:9" ht="12" customHeight="1">
      <c r="A523" s="84"/>
      <c r="B523" s="210" t="s">
        <v>220</v>
      </c>
      <c r="C523" s="465"/>
      <c r="D523" s="465"/>
      <c r="E523" s="1142"/>
      <c r="F523" s="529"/>
      <c r="G523" s="727"/>
      <c r="H523" s="449"/>
      <c r="I523" s="449"/>
    </row>
    <row r="524" spans="1:9" ht="12" customHeight="1">
      <c r="A524" s="457"/>
      <c r="B524" s="470" t="s">
        <v>202</v>
      </c>
      <c r="C524" s="577">
        <v>1000</v>
      </c>
      <c r="D524" s="577">
        <v>1000</v>
      </c>
      <c r="E524" s="1147">
        <v>1000</v>
      </c>
      <c r="F524" s="1059">
        <f>SUM(E524/D524)</f>
        <v>1</v>
      </c>
      <c r="G524" s="1032"/>
      <c r="H524" s="449"/>
      <c r="I524" s="449"/>
    </row>
    <row r="525" spans="1:9" ht="12" customHeight="1">
      <c r="A525" s="457"/>
      <c r="B525" s="379" t="s">
        <v>1200</v>
      </c>
      <c r="C525" s="577"/>
      <c r="D525" s="577"/>
      <c r="E525" s="1147"/>
      <c r="F525" s="529"/>
      <c r="G525" s="611"/>
      <c r="H525" s="449"/>
      <c r="I525" s="449"/>
    </row>
    <row r="526" spans="1:9" ht="12.75" customHeight="1">
      <c r="A526" s="84"/>
      <c r="B526" s="379" t="s">
        <v>212</v>
      </c>
      <c r="C526" s="465"/>
      <c r="D526" s="465"/>
      <c r="E526" s="1142"/>
      <c r="F526" s="529"/>
      <c r="G526" s="561"/>
      <c r="H526" s="449"/>
      <c r="I526" s="449"/>
    </row>
    <row r="527" spans="1:9" ht="12" customHeight="1" thickBot="1">
      <c r="A527" s="84"/>
      <c r="B527" s="542" t="s">
        <v>1156</v>
      </c>
      <c r="C527" s="484"/>
      <c r="D527" s="484"/>
      <c r="E527" s="1156"/>
      <c r="F527" s="1060"/>
      <c r="G527" s="582"/>
      <c r="H527" s="449"/>
      <c r="I527" s="449"/>
    </row>
    <row r="528" spans="1:9" ht="12" customHeight="1" thickBot="1">
      <c r="A528" s="459"/>
      <c r="B528" s="546" t="s">
        <v>13</v>
      </c>
      <c r="C528" s="475">
        <f>SUM(C522:C527)</f>
        <v>1000</v>
      </c>
      <c r="D528" s="475">
        <f>SUM(D522:D527)</f>
        <v>1000</v>
      </c>
      <c r="E528" s="1145">
        <f>SUM(E522:E527)</f>
        <v>1000</v>
      </c>
      <c r="F528" s="1061">
        <f>SUM(E528/D528)</f>
        <v>1</v>
      </c>
      <c r="G528" s="565"/>
      <c r="H528" s="449"/>
      <c r="I528" s="449"/>
    </row>
    <row r="529" spans="1:9" ht="12" customHeight="1">
      <c r="A529" s="84">
        <v>3344</v>
      </c>
      <c r="B529" s="467" t="s">
        <v>190</v>
      </c>
      <c r="C529" s="465"/>
      <c r="D529" s="465"/>
      <c r="E529" s="1142"/>
      <c r="F529" s="529"/>
      <c r="G529" s="561"/>
      <c r="H529" s="449"/>
      <c r="I529" s="449"/>
    </row>
    <row r="530" spans="1:9" ht="12" customHeight="1">
      <c r="A530" s="84"/>
      <c r="B530" s="83" t="s">
        <v>1194</v>
      </c>
      <c r="C530" s="465"/>
      <c r="D530" s="465"/>
      <c r="E530" s="1142"/>
      <c r="F530" s="529"/>
      <c r="G530" s="561"/>
      <c r="H530" s="449"/>
      <c r="I530" s="449"/>
    </row>
    <row r="531" spans="1:9" ht="12" customHeight="1">
      <c r="A531" s="84"/>
      <c r="B531" s="210" t="s">
        <v>220</v>
      </c>
      <c r="C531" s="465"/>
      <c r="D531" s="465"/>
      <c r="E531" s="1142"/>
      <c r="F531" s="529"/>
      <c r="G531" s="727"/>
      <c r="H531" s="449"/>
      <c r="I531" s="449"/>
    </row>
    <row r="532" spans="1:9" ht="12" customHeight="1">
      <c r="A532" s="84"/>
      <c r="B532" s="83" t="s">
        <v>202</v>
      </c>
      <c r="C532" s="577">
        <v>1027</v>
      </c>
      <c r="D532" s="577">
        <v>1027</v>
      </c>
      <c r="E532" s="1147">
        <v>1027</v>
      </c>
      <c r="F532" s="1059">
        <f>SUM(E532/D532)</f>
        <v>1</v>
      </c>
      <c r="G532" s="732"/>
      <c r="H532" s="449"/>
      <c r="I532" s="449"/>
    </row>
    <row r="533" spans="1:9" ht="12" customHeight="1">
      <c r="A533" s="84"/>
      <c r="B533" s="210" t="s">
        <v>1200</v>
      </c>
      <c r="C533" s="577"/>
      <c r="D533" s="577"/>
      <c r="E533" s="1147"/>
      <c r="F533" s="529"/>
      <c r="G533" s="611"/>
      <c r="H533" s="449"/>
      <c r="I533" s="449"/>
    </row>
    <row r="534" spans="1:9" ht="12" customHeight="1">
      <c r="A534" s="84"/>
      <c r="B534" s="379" t="s">
        <v>212</v>
      </c>
      <c r="C534" s="465"/>
      <c r="D534" s="465"/>
      <c r="E534" s="1142"/>
      <c r="F534" s="529"/>
      <c r="G534" s="561"/>
      <c r="H534" s="449"/>
      <c r="I534" s="449"/>
    </row>
    <row r="535" spans="1:9" ht="12" customHeight="1" thickBot="1">
      <c r="A535" s="84"/>
      <c r="B535" s="542" t="s">
        <v>1156</v>
      </c>
      <c r="C535" s="579"/>
      <c r="D535" s="579"/>
      <c r="E535" s="1148"/>
      <c r="F535" s="1060"/>
      <c r="G535" s="563"/>
      <c r="H535" s="449"/>
      <c r="I535" s="449"/>
    </row>
    <row r="536" spans="1:9" ht="12" customHeight="1" thickBot="1">
      <c r="A536" s="480"/>
      <c r="B536" s="546" t="s">
        <v>13</v>
      </c>
      <c r="C536" s="615">
        <f>SUM(C530:C535)</f>
        <v>1027</v>
      </c>
      <c r="D536" s="615">
        <f>SUM(D530:D535)</f>
        <v>1027</v>
      </c>
      <c r="E536" s="1157">
        <f>SUM(E530:E535)</f>
        <v>1027</v>
      </c>
      <c r="F536" s="1061">
        <f>SUM(E536/D536)</f>
        <v>1</v>
      </c>
      <c r="G536" s="582"/>
      <c r="H536" s="449"/>
      <c r="I536" s="449"/>
    </row>
    <row r="537" spans="1:9" ht="12" customHeight="1">
      <c r="A537" s="84">
        <v>3345</v>
      </c>
      <c r="B537" s="479" t="s">
        <v>37</v>
      </c>
      <c r="C537" s="465"/>
      <c r="D537" s="465"/>
      <c r="E537" s="1142"/>
      <c r="F537" s="529"/>
      <c r="G537" s="560"/>
      <c r="H537" s="449"/>
      <c r="I537" s="449"/>
    </row>
    <row r="538" spans="1:9" ht="12" customHeight="1">
      <c r="A538" s="84"/>
      <c r="B538" s="469" t="s">
        <v>1194</v>
      </c>
      <c r="C538" s="465"/>
      <c r="D538" s="465"/>
      <c r="E538" s="1142"/>
      <c r="F538" s="529"/>
      <c r="G538" s="530"/>
      <c r="H538" s="449"/>
      <c r="I538" s="449"/>
    </row>
    <row r="539" spans="1:9" ht="12" customHeight="1">
      <c r="A539" s="84"/>
      <c r="B539" s="210" t="s">
        <v>220</v>
      </c>
      <c r="C539" s="465"/>
      <c r="D539" s="465"/>
      <c r="E539" s="1142"/>
      <c r="F539" s="529"/>
      <c r="G539" s="530"/>
      <c r="H539" s="449"/>
      <c r="I539" s="449"/>
    </row>
    <row r="540" spans="1:9" ht="12" customHeight="1">
      <c r="A540" s="84"/>
      <c r="B540" s="470" t="s">
        <v>202</v>
      </c>
      <c r="C540" s="577">
        <v>300</v>
      </c>
      <c r="D540" s="577">
        <v>300</v>
      </c>
      <c r="E540" s="1147">
        <v>300</v>
      </c>
      <c r="F540" s="1059">
        <f>SUM(E540/D540)</f>
        <v>1</v>
      </c>
      <c r="G540" s="727"/>
      <c r="H540" s="449"/>
      <c r="I540" s="449"/>
    </row>
    <row r="541" spans="1:9" ht="12" customHeight="1">
      <c r="A541" s="84"/>
      <c r="B541" s="379" t="s">
        <v>1200</v>
      </c>
      <c r="C541" s="577"/>
      <c r="D541" s="577"/>
      <c r="E541" s="1147"/>
      <c r="F541" s="529"/>
      <c r="G541" s="606"/>
      <c r="H541" s="449"/>
      <c r="I541" s="449"/>
    </row>
    <row r="542" spans="1:9" ht="12" customHeight="1">
      <c r="A542" s="84"/>
      <c r="B542" s="379" t="s">
        <v>212</v>
      </c>
      <c r="C542" s="465"/>
      <c r="D542" s="465"/>
      <c r="E542" s="1142"/>
      <c r="F542" s="529"/>
      <c r="G542" s="530"/>
      <c r="H542" s="449"/>
      <c r="I542" s="449"/>
    </row>
    <row r="543" spans="1:9" ht="12" customHeight="1" thickBot="1">
      <c r="A543" s="84"/>
      <c r="B543" s="542" t="s">
        <v>1156</v>
      </c>
      <c r="C543" s="579"/>
      <c r="D543" s="579"/>
      <c r="E543" s="1148"/>
      <c r="F543" s="1060"/>
      <c r="G543" s="582"/>
      <c r="H543" s="449"/>
      <c r="I543" s="449"/>
    </row>
    <row r="544" spans="1:9" ht="13.5" customHeight="1" thickBot="1">
      <c r="A544" s="480"/>
      <c r="B544" s="546" t="s">
        <v>13</v>
      </c>
      <c r="C544" s="615">
        <f>SUM(C540:C543)</f>
        <v>300</v>
      </c>
      <c r="D544" s="615">
        <f>SUM(D540:D543)</f>
        <v>300</v>
      </c>
      <c r="E544" s="1157">
        <f>SUM(E540:E543)</f>
        <v>300</v>
      </c>
      <c r="F544" s="1061">
        <f>SUM(E544/D544)</f>
        <v>1</v>
      </c>
      <c r="G544" s="565"/>
      <c r="H544" s="449"/>
      <c r="I544" s="449"/>
    </row>
    <row r="545" spans="1:9" ht="12" customHeight="1">
      <c r="A545" s="84">
        <v>3346</v>
      </c>
      <c r="B545" s="572" t="s">
        <v>1197</v>
      </c>
      <c r="C545" s="465"/>
      <c r="D545" s="465"/>
      <c r="E545" s="1142"/>
      <c r="F545" s="529"/>
      <c r="G545" s="561"/>
      <c r="H545" s="449"/>
      <c r="I545" s="449"/>
    </row>
    <row r="546" spans="1:9" ht="12" customHeight="1">
      <c r="A546" s="468"/>
      <c r="B546" s="469" t="s">
        <v>1194</v>
      </c>
      <c r="C546" s="465"/>
      <c r="D546" s="465"/>
      <c r="E546" s="1142"/>
      <c r="F546" s="529"/>
      <c r="G546" s="561"/>
      <c r="H546" s="449"/>
      <c r="I546" s="449"/>
    </row>
    <row r="547" spans="1:9" ht="12" customHeight="1">
      <c r="A547" s="468"/>
      <c r="B547" s="210" t="s">
        <v>220</v>
      </c>
      <c r="C547" s="465"/>
      <c r="D547" s="465"/>
      <c r="E547" s="1142"/>
      <c r="F547" s="529"/>
      <c r="G547" s="561"/>
      <c r="H547" s="449"/>
      <c r="I547" s="449"/>
    </row>
    <row r="548" spans="1:9" ht="12" customHeight="1">
      <c r="A548" s="468"/>
      <c r="B548" s="470" t="s">
        <v>202</v>
      </c>
      <c r="C548" s="577">
        <v>3733</v>
      </c>
      <c r="D548" s="577">
        <v>4533</v>
      </c>
      <c r="E548" s="1147">
        <v>4533</v>
      </c>
      <c r="F548" s="1059">
        <f>SUM(E548/D548)</f>
        <v>1</v>
      </c>
      <c r="G548" s="727"/>
      <c r="H548" s="449"/>
      <c r="I548" s="449"/>
    </row>
    <row r="549" spans="1:9" ht="12" customHeight="1">
      <c r="A549" s="468"/>
      <c r="B549" s="379" t="s">
        <v>1200</v>
      </c>
      <c r="C549" s="577"/>
      <c r="D549" s="577"/>
      <c r="E549" s="1147"/>
      <c r="F549" s="529"/>
      <c r="G549" s="611"/>
      <c r="H549" s="449"/>
      <c r="I549" s="449"/>
    </row>
    <row r="550" spans="1:9" ht="12" customHeight="1">
      <c r="A550" s="468"/>
      <c r="B550" s="379" t="s">
        <v>212</v>
      </c>
      <c r="C550" s="465"/>
      <c r="D550" s="465"/>
      <c r="E550" s="1142"/>
      <c r="F550" s="529"/>
      <c r="G550" s="561"/>
      <c r="H550" s="449"/>
      <c r="I550" s="449"/>
    </row>
    <row r="551" spans="1:9" ht="12" customHeight="1" thickBot="1">
      <c r="A551" s="468"/>
      <c r="B551" s="542" t="s">
        <v>1156</v>
      </c>
      <c r="C551" s="484"/>
      <c r="D551" s="484"/>
      <c r="E551" s="1156"/>
      <c r="F551" s="1060"/>
      <c r="G551" s="582"/>
      <c r="H551" s="449"/>
      <c r="I551" s="449"/>
    </row>
    <row r="552" spans="1:9" ht="12" customHeight="1" thickBot="1">
      <c r="A552" s="480"/>
      <c r="B552" s="546" t="s">
        <v>13</v>
      </c>
      <c r="C552" s="475">
        <f>SUM(C548:C551)</f>
        <v>3733</v>
      </c>
      <c r="D552" s="475">
        <f>SUM(D548:D551)</f>
        <v>4533</v>
      </c>
      <c r="E552" s="1145">
        <f>SUM(E548:E551)</f>
        <v>4533</v>
      </c>
      <c r="F552" s="1061">
        <f>SUM(E552/D552)</f>
        <v>1</v>
      </c>
      <c r="G552" s="565"/>
      <c r="H552" s="449"/>
      <c r="I552" s="449"/>
    </row>
    <row r="553" spans="1:9" ht="12" customHeight="1">
      <c r="A553" s="84">
        <v>3347</v>
      </c>
      <c r="B553" s="572" t="s">
        <v>1198</v>
      </c>
      <c r="C553" s="465"/>
      <c r="D553" s="465"/>
      <c r="E553" s="1142"/>
      <c r="F553" s="529"/>
      <c r="G553" s="561"/>
      <c r="H553" s="449"/>
      <c r="I553" s="449"/>
    </row>
    <row r="554" spans="1:9" ht="12" customHeight="1">
      <c r="A554" s="468"/>
      <c r="B554" s="469" t="s">
        <v>1194</v>
      </c>
      <c r="C554" s="465"/>
      <c r="D554" s="465"/>
      <c r="E554" s="1142"/>
      <c r="F554" s="529"/>
      <c r="G554" s="561"/>
      <c r="H554" s="449"/>
      <c r="I554" s="449"/>
    </row>
    <row r="555" spans="1:9" ht="12" customHeight="1">
      <c r="A555" s="468"/>
      <c r="B555" s="210" t="s">
        <v>220</v>
      </c>
      <c r="C555" s="465"/>
      <c r="D555" s="465"/>
      <c r="E555" s="1142"/>
      <c r="F555" s="529"/>
      <c r="G555" s="561"/>
      <c r="H555" s="449"/>
      <c r="I555" s="449"/>
    </row>
    <row r="556" spans="1:9" ht="12" customHeight="1">
      <c r="A556" s="468"/>
      <c r="B556" s="470" t="s">
        <v>202</v>
      </c>
      <c r="C556" s="577">
        <v>2000</v>
      </c>
      <c r="D556" s="577">
        <v>2000</v>
      </c>
      <c r="E556" s="1147">
        <v>2000</v>
      </c>
      <c r="F556" s="1059">
        <f>SUM(E556/D556)</f>
        <v>1</v>
      </c>
      <c r="G556" s="727"/>
      <c r="H556" s="449"/>
      <c r="I556" s="449"/>
    </row>
    <row r="557" spans="1:9" ht="12" customHeight="1">
      <c r="A557" s="468"/>
      <c r="B557" s="379" t="s">
        <v>1200</v>
      </c>
      <c r="C557" s="577"/>
      <c r="D557" s="577"/>
      <c r="E557" s="1147"/>
      <c r="F557" s="529"/>
      <c r="G557" s="611"/>
      <c r="H557" s="449"/>
      <c r="I557" s="449"/>
    </row>
    <row r="558" spans="1:9" ht="12" customHeight="1">
      <c r="A558" s="468"/>
      <c r="B558" s="379" t="s">
        <v>212</v>
      </c>
      <c r="C558" s="465"/>
      <c r="D558" s="465"/>
      <c r="E558" s="1142"/>
      <c r="F558" s="529"/>
      <c r="G558" s="561"/>
      <c r="H558" s="449"/>
      <c r="I558" s="449"/>
    </row>
    <row r="559" spans="1:9" ht="12" customHeight="1" thickBot="1">
      <c r="A559" s="468"/>
      <c r="B559" s="542" t="s">
        <v>1156</v>
      </c>
      <c r="C559" s="484"/>
      <c r="D559" s="484"/>
      <c r="E559" s="1156"/>
      <c r="F559" s="1060"/>
      <c r="G559" s="582"/>
      <c r="H559" s="449"/>
      <c r="I559" s="449"/>
    </row>
    <row r="560" spans="1:9" ht="12" customHeight="1" thickBot="1">
      <c r="A560" s="480"/>
      <c r="B560" s="546" t="s">
        <v>13</v>
      </c>
      <c r="C560" s="475">
        <f>SUM(C556:C559)</f>
        <v>2000</v>
      </c>
      <c r="D560" s="475">
        <f>SUM(D556:D559)</f>
        <v>2000</v>
      </c>
      <c r="E560" s="1145">
        <f>SUM(E556:E559)</f>
        <v>2000</v>
      </c>
      <c r="F560" s="1061">
        <f>SUM(E560/D560)</f>
        <v>1</v>
      </c>
      <c r="G560" s="565"/>
      <c r="H560" s="449"/>
      <c r="I560" s="449"/>
    </row>
    <row r="561" spans="1:9" ht="12" customHeight="1">
      <c r="A561" s="84">
        <v>3348</v>
      </c>
      <c r="B561" s="572" t="s">
        <v>63</v>
      </c>
      <c r="C561" s="465"/>
      <c r="D561" s="465"/>
      <c r="E561" s="1142"/>
      <c r="F561" s="529"/>
      <c r="G561" s="561"/>
      <c r="H561" s="449"/>
      <c r="I561" s="449"/>
    </row>
    <row r="562" spans="1:9" ht="12" customHeight="1">
      <c r="A562" s="468"/>
      <c r="B562" s="469" t="s">
        <v>1194</v>
      </c>
      <c r="C562" s="465"/>
      <c r="D562" s="465"/>
      <c r="E562" s="1142"/>
      <c r="F562" s="529"/>
      <c r="G562" s="561"/>
      <c r="H562" s="449"/>
      <c r="I562" s="449"/>
    </row>
    <row r="563" spans="1:9" ht="12" customHeight="1">
      <c r="A563" s="468"/>
      <c r="B563" s="210" t="s">
        <v>220</v>
      </c>
      <c r="C563" s="465"/>
      <c r="D563" s="465"/>
      <c r="E563" s="1142"/>
      <c r="F563" s="529"/>
      <c r="G563" s="561"/>
      <c r="H563" s="449"/>
      <c r="I563" s="449"/>
    </row>
    <row r="564" spans="1:9" ht="12" customHeight="1">
      <c r="A564" s="468"/>
      <c r="B564" s="470" t="s">
        <v>202</v>
      </c>
      <c r="C564" s="577">
        <v>400</v>
      </c>
      <c r="D564" s="577">
        <v>400</v>
      </c>
      <c r="E564" s="1147">
        <v>400</v>
      </c>
      <c r="F564" s="1059">
        <f>SUM(E564/D564)</f>
        <v>1</v>
      </c>
      <c r="G564" s="727"/>
      <c r="H564" s="449"/>
      <c r="I564" s="449"/>
    </row>
    <row r="565" spans="1:9" ht="12" customHeight="1">
      <c r="A565" s="468"/>
      <c r="B565" s="379" t="s">
        <v>1200</v>
      </c>
      <c r="C565" s="577"/>
      <c r="D565" s="577"/>
      <c r="E565" s="1147"/>
      <c r="F565" s="529"/>
      <c r="G565" s="611"/>
      <c r="H565" s="449"/>
      <c r="I565" s="449"/>
    </row>
    <row r="566" spans="1:9" ht="12" customHeight="1">
      <c r="A566" s="468"/>
      <c r="B566" s="379" t="s">
        <v>212</v>
      </c>
      <c r="C566" s="465"/>
      <c r="D566" s="465"/>
      <c r="E566" s="1142"/>
      <c r="F566" s="529"/>
      <c r="G566" s="561"/>
      <c r="H566" s="449"/>
      <c r="I566" s="449"/>
    </row>
    <row r="567" spans="1:9" ht="12" customHeight="1" thickBot="1">
      <c r="A567" s="468"/>
      <c r="B567" s="542" t="s">
        <v>1156</v>
      </c>
      <c r="C567" s="484"/>
      <c r="D567" s="484"/>
      <c r="E567" s="1156"/>
      <c r="F567" s="1060"/>
      <c r="G567" s="582"/>
      <c r="H567" s="449"/>
      <c r="I567" s="449"/>
    </row>
    <row r="568" spans="1:9" ht="12" customHeight="1" thickBot="1">
      <c r="A568" s="480"/>
      <c r="B568" s="546" t="s">
        <v>13</v>
      </c>
      <c r="C568" s="475">
        <f>SUM(C564:C567)</f>
        <v>400</v>
      </c>
      <c r="D568" s="475">
        <f>SUM(D564:D567)</f>
        <v>400</v>
      </c>
      <c r="E568" s="1145">
        <f>SUM(E564:E567)</f>
        <v>400</v>
      </c>
      <c r="F568" s="1061">
        <f>SUM(E568/D568)</f>
        <v>1</v>
      </c>
      <c r="G568" s="565"/>
      <c r="H568" s="449"/>
      <c r="I568" s="449"/>
    </row>
    <row r="569" spans="1:9" ht="12" customHeight="1">
      <c r="A569" s="84">
        <v>3349</v>
      </c>
      <c r="B569" s="572" t="s">
        <v>358</v>
      </c>
      <c r="C569" s="465"/>
      <c r="D569" s="465"/>
      <c r="E569" s="1142"/>
      <c r="F569" s="529"/>
      <c r="G569" s="561"/>
      <c r="H569" s="449"/>
      <c r="I569" s="449"/>
    </row>
    <row r="570" spans="1:9" ht="12" customHeight="1">
      <c r="A570" s="468"/>
      <c r="B570" s="469" t="s">
        <v>1194</v>
      </c>
      <c r="C570" s="465"/>
      <c r="D570" s="465"/>
      <c r="E570" s="1142"/>
      <c r="F570" s="529"/>
      <c r="G570" s="561"/>
      <c r="H570" s="449"/>
      <c r="I570" s="449"/>
    </row>
    <row r="571" spans="1:9" ht="12" customHeight="1">
      <c r="A571" s="468"/>
      <c r="B571" s="210" t="s">
        <v>220</v>
      </c>
      <c r="C571" s="465"/>
      <c r="D571" s="465"/>
      <c r="E571" s="1142"/>
      <c r="F571" s="529"/>
      <c r="G571" s="561"/>
      <c r="H571" s="449"/>
      <c r="I571" s="449"/>
    </row>
    <row r="572" spans="1:9" ht="12" customHeight="1">
      <c r="A572" s="468"/>
      <c r="B572" s="470" t="s">
        <v>202</v>
      </c>
      <c r="C572" s="577">
        <v>2880</v>
      </c>
      <c r="D572" s="577">
        <v>2880</v>
      </c>
      <c r="E572" s="1147">
        <v>2880</v>
      </c>
      <c r="F572" s="1059">
        <f>SUM(E572/D572)</f>
        <v>1</v>
      </c>
      <c r="G572" s="727"/>
      <c r="H572" s="449"/>
      <c r="I572" s="449"/>
    </row>
    <row r="573" spans="1:9" ht="12" customHeight="1">
      <c r="A573" s="468"/>
      <c r="B573" s="379" t="s">
        <v>1200</v>
      </c>
      <c r="C573" s="577"/>
      <c r="D573" s="577"/>
      <c r="E573" s="1147"/>
      <c r="F573" s="529"/>
      <c r="G573" s="611"/>
      <c r="H573" s="449"/>
      <c r="I573" s="449"/>
    </row>
    <row r="574" spans="1:9" ht="12" customHeight="1">
      <c r="A574" s="468"/>
      <c r="B574" s="379" t="s">
        <v>212</v>
      </c>
      <c r="C574" s="465"/>
      <c r="D574" s="465"/>
      <c r="E574" s="1142"/>
      <c r="F574" s="529"/>
      <c r="G574" s="561"/>
      <c r="H574" s="449"/>
      <c r="I574" s="449"/>
    </row>
    <row r="575" spans="1:9" ht="12" customHeight="1" thickBot="1">
      <c r="A575" s="468"/>
      <c r="B575" s="542" t="s">
        <v>1156</v>
      </c>
      <c r="C575" s="484"/>
      <c r="D575" s="484"/>
      <c r="E575" s="1156"/>
      <c r="F575" s="1060"/>
      <c r="G575" s="582"/>
      <c r="H575" s="449"/>
      <c r="I575" s="449"/>
    </row>
    <row r="576" spans="1:9" ht="12" customHeight="1" thickBot="1">
      <c r="A576" s="480"/>
      <c r="B576" s="546" t="s">
        <v>13</v>
      </c>
      <c r="C576" s="475">
        <f>SUM(C572:C575)</f>
        <v>2880</v>
      </c>
      <c r="D576" s="475">
        <f>SUM(D572:D575)</f>
        <v>2880</v>
      </c>
      <c r="E576" s="1145">
        <f>SUM(E572:E575)</f>
        <v>2880</v>
      </c>
      <c r="F576" s="1061">
        <f>SUM(E576/D576)</f>
        <v>1</v>
      </c>
      <c r="G576" s="565"/>
      <c r="H576" s="449"/>
      <c r="I576" s="449"/>
    </row>
    <row r="577" spans="1:9" ht="12" customHeight="1">
      <c r="A577" s="481">
        <v>3350</v>
      </c>
      <c r="B577" s="259" t="s">
        <v>213</v>
      </c>
      <c r="C577" s="465"/>
      <c r="D577" s="465"/>
      <c r="E577" s="1142"/>
      <c r="F577" s="529"/>
      <c r="G577" s="561"/>
      <c r="H577" s="449"/>
      <c r="I577" s="449"/>
    </row>
    <row r="578" spans="1:9" ht="12" customHeight="1">
      <c r="A578" s="468"/>
      <c r="B578" s="469" t="s">
        <v>1194</v>
      </c>
      <c r="C578" s="378"/>
      <c r="D578" s="378"/>
      <c r="E578" s="1143"/>
      <c r="F578" s="529"/>
      <c r="G578" s="561"/>
      <c r="H578" s="449"/>
      <c r="I578" s="449"/>
    </row>
    <row r="579" spans="1:9" ht="12" customHeight="1">
      <c r="A579" s="468"/>
      <c r="B579" s="210" t="s">
        <v>220</v>
      </c>
      <c r="C579" s="378"/>
      <c r="D579" s="378"/>
      <c r="E579" s="1143"/>
      <c r="F579" s="529"/>
      <c r="G579" s="727"/>
      <c r="H579" s="449"/>
      <c r="I579" s="449"/>
    </row>
    <row r="580" spans="1:9" ht="12" customHeight="1">
      <c r="A580" s="468"/>
      <c r="B580" s="470" t="s">
        <v>202</v>
      </c>
      <c r="C580" s="577">
        <v>1000</v>
      </c>
      <c r="D580" s="577">
        <v>1427</v>
      </c>
      <c r="E580" s="1147">
        <v>1427</v>
      </c>
      <c r="F580" s="1059">
        <f>SUM(E580/D580)</f>
        <v>1</v>
      </c>
      <c r="G580" s="561"/>
      <c r="H580" s="449"/>
      <c r="I580" s="449"/>
    </row>
    <row r="581" spans="1:9" ht="12" customHeight="1">
      <c r="A581" s="468"/>
      <c r="B581" s="379" t="s">
        <v>1200</v>
      </c>
      <c r="C581" s="577"/>
      <c r="D581" s="577"/>
      <c r="E581" s="1147"/>
      <c r="F581" s="529"/>
      <c r="G581" s="726"/>
      <c r="H581" s="449"/>
      <c r="I581" s="449"/>
    </row>
    <row r="582" spans="1:9" ht="12" customHeight="1">
      <c r="A582" s="468"/>
      <c r="B582" s="379" t="s">
        <v>212</v>
      </c>
      <c r="C582" s="378"/>
      <c r="D582" s="378"/>
      <c r="E582" s="1143"/>
      <c r="F582" s="529"/>
      <c r="G582" s="561"/>
      <c r="H582" s="449"/>
      <c r="I582" s="449"/>
    </row>
    <row r="583" spans="1:9" ht="12" customHeight="1" thickBot="1">
      <c r="A583" s="468"/>
      <c r="B583" s="542" t="s">
        <v>1156</v>
      </c>
      <c r="C583" s="473"/>
      <c r="D583" s="473"/>
      <c r="E583" s="1144"/>
      <c r="F583" s="1060"/>
      <c r="G583" s="582"/>
      <c r="H583" s="449"/>
      <c r="I583" s="449"/>
    </row>
    <row r="584" spans="1:9" ht="12" thickBot="1">
      <c r="A584" s="480"/>
      <c r="B584" s="546" t="s">
        <v>13</v>
      </c>
      <c r="C584" s="475">
        <f>SUM(C578:C583)</f>
        <v>1000</v>
      </c>
      <c r="D584" s="475">
        <f>SUM(D578:D583)</f>
        <v>1427</v>
      </c>
      <c r="E584" s="1145">
        <f>SUM(E578:E583)</f>
        <v>1427</v>
      </c>
      <c r="F584" s="1061">
        <f>SUM(E584/D584)</f>
        <v>1</v>
      </c>
      <c r="G584" s="565"/>
      <c r="H584" s="449"/>
      <c r="I584" s="449"/>
    </row>
    <row r="585" spans="1:9" ht="11.25">
      <c r="A585" s="481">
        <v>3351</v>
      </c>
      <c r="B585" s="259" t="s">
        <v>1065</v>
      </c>
      <c r="C585" s="465"/>
      <c r="D585" s="465"/>
      <c r="E585" s="1142"/>
      <c r="F585" s="529"/>
      <c r="G585" s="526"/>
      <c r="H585" s="449"/>
      <c r="I585" s="449"/>
    </row>
    <row r="586" spans="1:9" ht="11.25">
      <c r="A586" s="468"/>
      <c r="B586" s="469" t="s">
        <v>1194</v>
      </c>
      <c r="C586" s="378"/>
      <c r="D586" s="378"/>
      <c r="E586" s="1143"/>
      <c r="F586" s="529"/>
      <c r="G586" s="530"/>
      <c r="H586" s="449"/>
      <c r="I586" s="449"/>
    </row>
    <row r="587" spans="1:9" ht="11.25">
      <c r="A587" s="468"/>
      <c r="B587" s="210" t="s">
        <v>220</v>
      </c>
      <c r="C587" s="378"/>
      <c r="D587" s="378"/>
      <c r="E587" s="1143"/>
      <c r="F587" s="529"/>
      <c r="G587" s="530"/>
      <c r="H587" s="449"/>
      <c r="I587" s="449"/>
    </row>
    <row r="588" spans="1:9" ht="12">
      <c r="A588" s="468"/>
      <c r="B588" s="470" t="s">
        <v>202</v>
      </c>
      <c r="C588" s="577">
        <v>1000</v>
      </c>
      <c r="D588" s="577">
        <v>946</v>
      </c>
      <c r="E588" s="1147">
        <v>946</v>
      </c>
      <c r="F588" s="1059">
        <f>SUM(E588/D588)</f>
        <v>1</v>
      </c>
      <c r="G588" s="727"/>
      <c r="H588" s="449"/>
      <c r="I588" s="449"/>
    </row>
    <row r="589" spans="1:9" ht="11.25">
      <c r="A589" s="468"/>
      <c r="B589" s="379" t="s">
        <v>1200</v>
      </c>
      <c r="C589" s="577">
        <v>14000</v>
      </c>
      <c r="D589" s="577">
        <v>18520</v>
      </c>
      <c r="E589" s="1147">
        <v>18520</v>
      </c>
      <c r="F589" s="1059">
        <f>SUM(E589/D589)</f>
        <v>1</v>
      </c>
      <c r="G589" s="530"/>
      <c r="H589" s="449"/>
      <c r="I589" s="449"/>
    </row>
    <row r="590" spans="1:9" ht="11.25">
      <c r="A590" s="468"/>
      <c r="B590" s="379" t="s">
        <v>212</v>
      </c>
      <c r="C590" s="378"/>
      <c r="D590" s="378"/>
      <c r="E590" s="1143"/>
      <c r="F590" s="529"/>
      <c r="G590" s="530"/>
      <c r="H590" s="449"/>
      <c r="I590" s="449"/>
    </row>
    <row r="591" spans="1:9" ht="12" thickBot="1">
      <c r="A591" s="468"/>
      <c r="B591" s="542" t="s">
        <v>1156</v>
      </c>
      <c r="C591" s="590"/>
      <c r="D591" s="590"/>
      <c r="E591" s="1150"/>
      <c r="F591" s="1060"/>
      <c r="G591" s="563"/>
      <c r="H591" s="449"/>
      <c r="I591" s="449"/>
    </row>
    <row r="592" spans="1:9" ht="12" thickBot="1">
      <c r="A592" s="480"/>
      <c r="B592" s="546" t="s">
        <v>13</v>
      </c>
      <c r="C592" s="475">
        <f>SUM(C586:C591)</f>
        <v>15000</v>
      </c>
      <c r="D592" s="475">
        <f>SUM(D586:D591)</f>
        <v>19466</v>
      </c>
      <c r="E592" s="1145">
        <f>SUM(E586:E591)</f>
        <v>19466</v>
      </c>
      <c r="F592" s="1061">
        <f>SUM(E592/D592)</f>
        <v>1</v>
      </c>
      <c r="G592" s="582"/>
      <c r="H592" s="449"/>
      <c r="I592" s="449"/>
    </row>
    <row r="593" spans="1:9" ht="11.25">
      <c r="A593" s="84">
        <v>3352</v>
      </c>
      <c r="B593" s="572" t="s">
        <v>1162</v>
      </c>
      <c r="C593" s="465"/>
      <c r="D593" s="465"/>
      <c r="E593" s="1142"/>
      <c r="F593" s="529"/>
      <c r="G593" s="561"/>
      <c r="H593" s="449"/>
      <c r="I593" s="449"/>
    </row>
    <row r="594" spans="1:9" ht="11.25">
      <c r="A594" s="468"/>
      <c r="B594" s="469" t="s">
        <v>1194</v>
      </c>
      <c r="C594" s="378"/>
      <c r="D594" s="378"/>
      <c r="E594" s="1143"/>
      <c r="F594" s="529"/>
      <c r="G594" s="561"/>
      <c r="H594" s="449"/>
      <c r="I594" s="449"/>
    </row>
    <row r="595" spans="1:9" ht="11.25">
      <c r="A595" s="468"/>
      <c r="B595" s="210" t="s">
        <v>220</v>
      </c>
      <c r="C595" s="378"/>
      <c r="D595" s="378"/>
      <c r="E595" s="1143"/>
      <c r="F595" s="529"/>
      <c r="G595" s="561"/>
      <c r="H595" s="449"/>
      <c r="I595" s="449"/>
    </row>
    <row r="596" spans="1:9" ht="12">
      <c r="A596" s="468"/>
      <c r="B596" s="470" t="s">
        <v>202</v>
      </c>
      <c r="C596" s="378"/>
      <c r="D596" s="577"/>
      <c r="E596" s="1147"/>
      <c r="F596" s="529"/>
      <c r="G596" s="727"/>
      <c r="H596" s="449"/>
      <c r="I596" s="449"/>
    </row>
    <row r="597" spans="1:9" ht="11.25">
      <c r="A597" s="468"/>
      <c r="B597" s="379" t="s">
        <v>1200</v>
      </c>
      <c r="C597" s="378">
        <v>7000</v>
      </c>
      <c r="D597" s="577">
        <v>8329</v>
      </c>
      <c r="E597" s="1147">
        <v>8329</v>
      </c>
      <c r="F597" s="1059">
        <f>SUM(E597/D597)</f>
        <v>1</v>
      </c>
      <c r="G597" s="561"/>
      <c r="H597" s="449"/>
      <c r="I597" s="449"/>
    </row>
    <row r="598" spans="1:9" ht="11.25">
      <c r="A598" s="468"/>
      <c r="B598" s="379" t="s">
        <v>212</v>
      </c>
      <c r="C598" s="577"/>
      <c r="D598" s="577"/>
      <c r="E598" s="1147"/>
      <c r="F598" s="529"/>
      <c r="G598" s="561"/>
      <c r="H598" s="449"/>
      <c r="I598" s="449"/>
    </row>
    <row r="599" spans="1:9" ht="11.25">
      <c r="A599" s="468"/>
      <c r="B599" s="379" t="s">
        <v>1200</v>
      </c>
      <c r="C599" s="378"/>
      <c r="D599" s="378"/>
      <c r="E599" s="1143"/>
      <c r="F599" s="529"/>
      <c r="G599" s="562"/>
      <c r="H599" s="449"/>
      <c r="I599" s="449"/>
    </row>
    <row r="600" spans="1:9" ht="12" thickBot="1">
      <c r="A600" s="468"/>
      <c r="B600" s="542" t="s">
        <v>1156</v>
      </c>
      <c r="C600" s="473"/>
      <c r="D600" s="473"/>
      <c r="E600" s="1144"/>
      <c r="F600" s="1060"/>
      <c r="G600" s="582"/>
      <c r="H600" s="449"/>
      <c r="I600" s="449"/>
    </row>
    <row r="601" spans="1:9" ht="12" thickBot="1">
      <c r="A601" s="480"/>
      <c r="B601" s="546" t="s">
        <v>13</v>
      </c>
      <c r="C601" s="475">
        <f>SUM(C594:C600)</f>
        <v>7000</v>
      </c>
      <c r="D601" s="475">
        <f>SUM(D594:D600)</f>
        <v>8329</v>
      </c>
      <c r="E601" s="1145">
        <f>SUM(E594:E600)</f>
        <v>8329</v>
      </c>
      <c r="F601" s="1061">
        <f>SUM(E601/D601)</f>
        <v>1</v>
      </c>
      <c r="G601" s="565"/>
      <c r="H601" s="449"/>
      <c r="I601" s="449"/>
    </row>
    <row r="602" spans="1:9" ht="11.25">
      <c r="A602" s="84">
        <v>3354</v>
      </c>
      <c r="B602" s="572" t="s">
        <v>1087</v>
      </c>
      <c r="C602" s="465"/>
      <c r="D602" s="465"/>
      <c r="E602" s="1142"/>
      <c r="F602" s="529"/>
      <c r="G602" s="561"/>
      <c r="H602" s="449"/>
      <c r="I602" s="449"/>
    </row>
    <row r="603" spans="1:9" ht="11.25">
      <c r="A603" s="468"/>
      <c r="B603" s="469" t="s">
        <v>1194</v>
      </c>
      <c r="C603" s="378"/>
      <c r="D603" s="378"/>
      <c r="E603" s="1143"/>
      <c r="F603" s="529"/>
      <c r="G603" s="561"/>
      <c r="H603" s="449"/>
      <c r="I603" s="449"/>
    </row>
    <row r="604" spans="1:9" ht="11.25">
      <c r="A604" s="468"/>
      <c r="B604" s="210" t="s">
        <v>220</v>
      </c>
      <c r="C604" s="378"/>
      <c r="D604" s="378"/>
      <c r="E604" s="1143"/>
      <c r="F604" s="529"/>
      <c r="G604" s="561"/>
      <c r="H604" s="449"/>
      <c r="I604" s="449"/>
    </row>
    <row r="605" spans="1:9" ht="12">
      <c r="A605" s="468"/>
      <c r="B605" s="470" t="s">
        <v>202</v>
      </c>
      <c r="C605" s="378"/>
      <c r="D605" s="378">
        <v>73</v>
      </c>
      <c r="E605" s="1143">
        <v>73</v>
      </c>
      <c r="F605" s="1059">
        <f>SUM(E605/D605)</f>
        <v>1</v>
      </c>
      <c r="G605" s="727"/>
      <c r="H605" s="449"/>
      <c r="I605" s="449"/>
    </row>
    <row r="606" spans="1:9" ht="11.25">
      <c r="A606" s="468"/>
      <c r="B606" s="379" t="s">
        <v>1200</v>
      </c>
      <c r="C606" s="378">
        <v>10000</v>
      </c>
      <c r="D606" s="378">
        <v>9660</v>
      </c>
      <c r="E606" s="1143">
        <v>9660</v>
      </c>
      <c r="F606" s="1059">
        <f>SUM(E606/D606)</f>
        <v>1</v>
      </c>
      <c r="G606" s="561"/>
      <c r="H606" s="449"/>
      <c r="I606" s="449"/>
    </row>
    <row r="607" spans="1:9" ht="11.25">
      <c r="A607" s="468"/>
      <c r="B607" s="379" t="s">
        <v>212</v>
      </c>
      <c r="C607" s="577"/>
      <c r="D607" s="577"/>
      <c r="E607" s="1147"/>
      <c r="F607" s="529"/>
      <c r="G607" s="561"/>
      <c r="H607" s="449"/>
      <c r="I607" s="449"/>
    </row>
    <row r="608" spans="1:9" ht="12" thickBot="1">
      <c r="A608" s="468"/>
      <c r="B608" s="542" t="s">
        <v>1156</v>
      </c>
      <c r="C608" s="473"/>
      <c r="D608" s="473"/>
      <c r="E608" s="1144"/>
      <c r="F608" s="1060"/>
      <c r="G608" s="582"/>
      <c r="H608" s="449"/>
      <c r="I608" s="449"/>
    </row>
    <row r="609" spans="1:9" ht="12" thickBot="1">
      <c r="A609" s="480"/>
      <c r="B609" s="546" t="s">
        <v>13</v>
      </c>
      <c r="C609" s="475">
        <f>SUM(C603:C608)</f>
        <v>10000</v>
      </c>
      <c r="D609" s="475">
        <f>SUM(D603:D608)</f>
        <v>9733</v>
      </c>
      <c r="E609" s="1145">
        <f>SUM(E603:E608)</f>
        <v>9733</v>
      </c>
      <c r="F609" s="1061">
        <f>SUM(E609/D609)</f>
        <v>1</v>
      </c>
      <c r="G609" s="565"/>
      <c r="H609" s="449"/>
      <c r="I609" s="449"/>
    </row>
    <row r="610" spans="1:9" ht="12" customHeight="1">
      <c r="A610" s="84">
        <v>3355</v>
      </c>
      <c r="B610" s="259" t="s">
        <v>1088</v>
      </c>
      <c r="C610" s="465"/>
      <c r="D610" s="465"/>
      <c r="E610" s="1142"/>
      <c r="F610" s="529"/>
      <c r="G610" s="561"/>
      <c r="H610" s="449"/>
      <c r="I610" s="449"/>
    </row>
    <row r="611" spans="1:9" ht="12" customHeight="1">
      <c r="A611" s="468"/>
      <c r="B611" s="469" t="s">
        <v>1194</v>
      </c>
      <c r="C611" s="577">
        <v>300</v>
      </c>
      <c r="D611" s="577">
        <v>340</v>
      </c>
      <c r="E611" s="1147">
        <v>702</v>
      </c>
      <c r="F611" s="1059">
        <f>SUM(E611/D611)</f>
        <v>2.0647058823529414</v>
      </c>
      <c r="G611" s="561"/>
      <c r="H611" s="449"/>
      <c r="I611" s="449"/>
    </row>
    <row r="612" spans="1:9" ht="12" customHeight="1">
      <c r="A612" s="468"/>
      <c r="B612" s="210" t="s">
        <v>220</v>
      </c>
      <c r="C612" s="577">
        <v>150</v>
      </c>
      <c r="D612" s="577">
        <v>181</v>
      </c>
      <c r="E612" s="1147">
        <v>252</v>
      </c>
      <c r="F612" s="1059">
        <f>SUM(E612/D612)</f>
        <v>1.3922651933701657</v>
      </c>
      <c r="G612" s="727"/>
      <c r="H612" s="449"/>
      <c r="I612" s="449"/>
    </row>
    <row r="613" spans="1:9" ht="12" customHeight="1">
      <c r="A613" s="468"/>
      <c r="B613" s="470" t="s">
        <v>202</v>
      </c>
      <c r="C613" s="577">
        <v>7550</v>
      </c>
      <c r="D613" s="577">
        <v>11076</v>
      </c>
      <c r="E613" s="1147">
        <v>10643</v>
      </c>
      <c r="F613" s="1059">
        <f>SUM(E613/D613)</f>
        <v>0.9609064644275912</v>
      </c>
      <c r="G613" s="561"/>
      <c r="H613" s="449"/>
      <c r="I613" s="449"/>
    </row>
    <row r="614" spans="1:9" ht="12" customHeight="1">
      <c r="A614" s="468"/>
      <c r="B614" s="379" t="s">
        <v>1200</v>
      </c>
      <c r="C614" s="577"/>
      <c r="D614" s="577"/>
      <c r="E614" s="1147"/>
      <c r="F614" s="529"/>
      <c r="G614" s="561"/>
      <c r="H614" s="449"/>
      <c r="I614" s="449"/>
    </row>
    <row r="615" spans="1:9" ht="12" customHeight="1">
      <c r="A615" s="468"/>
      <c r="B615" s="379" t="s">
        <v>212</v>
      </c>
      <c r="C615" s="465"/>
      <c r="D615" s="465"/>
      <c r="E615" s="1142"/>
      <c r="F615" s="529"/>
      <c r="G615" s="561"/>
      <c r="H615" s="449"/>
      <c r="I615" s="449"/>
    </row>
    <row r="616" spans="1:9" ht="12" customHeight="1" thickBot="1">
      <c r="A616" s="468"/>
      <c r="B616" s="542" t="s">
        <v>1156</v>
      </c>
      <c r="C616" s="579"/>
      <c r="D616" s="579"/>
      <c r="E616" s="1148"/>
      <c r="F616" s="1060"/>
      <c r="G616" s="582"/>
      <c r="H616" s="449"/>
      <c r="I616" s="449"/>
    </row>
    <row r="617" spans="1:9" ht="12" customHeight="1" thickBot="1">
      <c r="A617" s="480"/>
      <c r="B617" s="546" t="s">
        <v>13</v>
      </c>
      <c r="C617" s="475">
        <f>SUM(C611:C616)</f>
        <v>8000</v>
      </c>
      <c r="D617" s="475">
        <f>SUM(D611:D616)</f>
        <v>11597</v>
      </c>
      <c r="E617" s="1145">
        <f>SUM(E611:E616)</f>
        <v>11597</v>
      </c>
      <c r="F617" s="1061">
        <f>SUM(E617/D617)</f>
        <v>1</v>
      </c>
      <c r="G617" s="565"/>
      <c r="H617" s="449"/>
      <c r="I617" s="449"/>
    </row>
    <row r="618" spans="1:9" ht="12" customHeight="1">
      <c r="A618" s="84">
        <v>3356</v>
      </c>
      <c r="B618" s="259" t="s">
        <v>1062</v>
      </c>
      <c r="C618" s="465"/>
      <c r="D618" s="465"/>
      <c r="E618" s="1142"/>
      <c r="F618" s="529"/>
      <c r="G618" s="561"/>
      <c r="H618" s="449"/>
      <c r="I618" s="449"/>
    </row>
    <row r="619" spans="1:9" ht="12" customHeight="1">
      <c r="A619" s="468"/>
      <c r="B619" s="469" t="s">
        <v>1194</v>
      </c>
      <c r="C619" s="577"/>
      <c r="D619" s="577"/>
      <c r="E619" s="1147"/>
      <c r="F619" s="529"/>
      <c r="G619" s="561"/>
      <c r="H619" s="449"/>
      <c r="I619" s="449"/>
    </row>
    <row r="620" spans="1:9" ht="12" customHeight="1">
      <c r="A620" s="468"/>
      <c r="B620" s="210" t="s">
        <v>220</v>
      </c>
      <c r="C620" s="577"/>
      <c r="D620" s="577"/>
      <c r="E620" s="1147"/>
      <c r="F620" s="529"/>
      <c r="G620" s="561"/>
      <c r="H620" s="449"/>
      <c r="I620" s="449"/>
    </row>
    <row r="621" spans="1:9" ht="12" customHeight="1">
      <c r="A621" s="468"/>
      <c r="B621" s="470" t="s">
        <v>202</v>
      </c>
      <c r="C621" s="577"/>
      <c r="D621" s="577"/>
      <c r="E621" s="1147"/>
      <c r="F621" s="529"/>
      <c r="G621" s="726"/>
      <c r="H621" s="449"/>
      <c r="I621" s="449"/>
    </row>
    <row r="622" spans="1:9" ht="12" customHeight="1">
      <c r="A622" s="468"/>
      <c r="B622" s="379" t="s">
        <v>1200</v>
      </c>
      <c r="C622" s="577"/>
      <c r="D622" s="577"/>
      <c r="E622" s="1147"/>
      <c r="F622" s="529"/>
      <c r="G622" s="561"/>
      <c r="H622" s="449"/>
      <c r="I622" s="449"/>
    </row>
    <row r="623" spans="1:9" ht="12" customHeight="1">
      <c r="A623" s="468"/>
      <c r="B623" s="379" t="s">
        <v>212</v>
      </c>
      <c r="C623" s="577">
        <v>25000</v>
      </c>
      <c r="D623" s="577">
        <v>54042</v>
      </c>
      <c r="E623" s="1147">
        <v>54042</v>
      </c>
      <c r="F623" s="1059">
        <f>SUM(E623/D623)</f>
        <v>1</v>
      </c>
      <c r="G623" s="561"/>
      <c r="H623" s="449"/>
      <c r="I623" s="449"/>
    </row>
    <row r="624" spans="1:9" ht="12" customHeight="1" thickBot="1">
      <c r="A624" s="468"/>
      <c r="B624" s="542" t="s">
        <v>1156</v>
      </c>
      <c r="C624" s="579"/>
      <c r="D624" s="579"/>
      <c r="E624" s="1148"/>
      <c r="F624" s="1060"/>
      <c r="G624" s="582"/>
      <c r="H624" s="449"/>
      <c r="I624" s="449"/>
    </row>
    <row r="625" spans="1:9" ht="12" customHeight="1" thickBot="1">
      <c r="A625" s="480"/>
      <c r="B625" s="546" t="s">
        <v>13</v>
      </c>
      <c r="C625" s="475">
        <f>SUM(C619:C624)</f>
        <v>25000</v>
      </c>
      <c r="D625" s="475">
        <f>SUM(D619:D624)</f>
        <v>54042</v>
      </c>
      <c r="E625" s="1145">
        <f>SUM(E619:E624)</f>
        <v>54042</v>
      </c>
      <c r="F625" s="1061">
        <f>SUM(E625/D625)</f>
        <v>1</v>
      </c>
      <c r="G625" s="565"/>
      <c r="H625" s="449"/>
      <c r="I625" s="449"/>
    </row>
    <row r="626" spans="1:9" ht="12" customHeight="1">
      <c r="A626" s="84">
        <v>3357</v>
      </c>
      <c r="B626" s="259" t="s">
        <v>1089</v>
      </c>
      <c r="C626" s="465"/>
      <c r="D626" s="465"/>
      <c r="E626" s="1142"/>
      <c r="F626" s="529"/>
      <c r="G626" s="561"/>
      <c r="H626" s="449"/>
      <c r="I626" s="449"/>
    </row>
    <row r="627" spans="1:9" ht="12" customHeight="1">
      <c r="A627" s="468"/>
      <c r="B627" s="469" t="s">
        <v>1194</v>
      </c>
      <c r="C627" s="577">
        <v>800</v>
      </c>
      <c r="D627" s="577">
        <v>1290</v>
      </c>
      <c r="E627" s="1147">
        <v>763</v>
      </c>
      <c r="F627" s="1059">
        <f>SUM(E627/D627)</f>
        <v>0.5914728682170542</v>
      </c>
      <c r="G627" s="561"/>
      <c r="H627" s="449"/>
      <c r="I627" s="449"/>
    </row>
    <row r="628" spans="1:9" ht="12" customHeight="1">
      <c r="A628" s="468"/>
      <c r="B628" s="210" t="s">
        <v>220</v>
      </c>
      <c r="C628" s="577">
        <v>300</v>
      </c>
      <c r="D628" s="577">
        <v>502</v>
      </c>
      <c r="E628" s="1147">
        <v>502</v>
      </c>
      <c r="F628" s="1059">
        <f>SUM(E628/D628)</f>
        <v>1</v>
      </c>
      <c r="G628" s="561"/>
      <c r="H628" s="449"/>
      <c r="I628" s="449"/>
    </row>
    <row r="629" spans="1:9" ht="12" customHeight="1">
      <c r="A629" s="468"/>
      <c r="B629" s="470" t="s">
        <v>202</v>
      </c>
      <c r="C629" s="577">
        <v>3900</v>
      </c>
      <c r="D629" s="577">
        <v>6420</v>
      </c>
      <c r="E629" s="1147">
        <v>6947</v>
      </c>
      <c r="F629" s="1059">
        <f>SUM(E629/D629)</f>
        <v>1.0820872274143303</v>
      </c>
      <c r="G629" s="727"/>
      <c r="H629" s="449"/>
      <c r="I629" s="449"/>
    </row>
    <row r="630" spans="1:9" ht="12" customHeight="1">
      <c r="A630" s="468"/>
      <c r="B630" s="379" t="s">
        <v>1200</v>
      </c>
      <c r="C630" s="577"/>
      <c r="D630" s="577"/>
      <c r="E630" s="1147"/>
      <c r="F630" s="529"/>
      <c r="G630" s="561"/>
      <c r="H630" s="449"/>
      <c r="I630" s="449"/>
    </row>
    <row r="631" spans="1:9" ht="12" customHeight="1">
      <c r="A631" s="468"/>
      <c r="B631" s="379" t="s">
        <v>212</v>
      </c>
      <c r="C631" s="465"/>
      <c r="D631" s="465"/>
      <c r="E631" s="1142"/>
      <c r="F631" s="529"/>
      <c r="G631" s="561"/>
      <c r="H631" s="449"/>
      <c r="I631" s="449"/>
    </row>
    <row r="632" spans="1:9" ht="12" customHeight="1" thickBot="1">
      <c r="A632" s="468"/>
      <c r="B632" s="542" t="s">
        <v>1156</v>
      </c>
      <c r="C632" s="579"/>
      <c r="D632" s="579"/>
      <c r="E632" s="1148"/>
      <c r="F632" s="1060"/>
      <c r="G632" s="582"/>
      <c r="H632" s="449"/>
      <c r="I632" s="449"/>
    </row>
    <row r="633" spans="1:9" ht="12" customHeight="1" thickBot="1">
      <c r="A633" s="480"/>
      <c r="B633" s="546" t="s">
        <v>13</v>
      </c>
      <c r="C633" s="475">
        <f>SUM(C627:C632)</f>
        <v>5000</v>
      </c>
      <c r="D633" s="475">
        <f>SUM(D627:D632)</f>
        <v>8212</v>
      </c>
      <c r="E633" s="1145">
        <f>SUM(E627:E632)</f>
        <v>8212</v>
      </c>
      <c r="F633" s="1061">
        <f>SUM(E633/D633)</f>
        <v>1</v>
      </c>
      <c r="G633" s="565"/>
      <c r="H633" s="449"/>
      <c r="I633" s="449"/>
    </row>
    <row r="634" spans="1:9" ht="12" customHeight="1">
      <c r="A634" s="84">
        <v>3358</v>
      </c>
      <c r="B634" s="259" t="s">
        <v>292</v>
      </c>
      <c r="C634" s="465"/>
      <c r="D634" s="465"/>
      <c r="E634" s="1142"/>
      <c r="F634" s="529"/>
      <c r="G634" s="561"/>
      <c r="H634" s="449"/>
      <c r="I634" s="449"/>
    </row>
    <row r="635" spans="1:9" ht="12" customHeight="1">
      <c r="A635" s="468"/>
      <c r="B635" s="469" t="s">
        <v>1194</v>
      </c>
      <c r="C635" s="577"/>
      <c r="D635" s="577"/>
      <c r="E635" s="1147"/>
      <c r="F635" s="529"/>
      <c r="G635" s="561"/>
      <c r="H635" s="449"/>
      <c r="I635" s="449"/>
    </row>
    <row r="636" spans="1:9" ht="12" customHeight="1">
      <c r="A636" s="468"/>
      <c r="B636" s="210" t="s">
        <v>220</v>
      </c>
      <c r="C636" s="577"/>
      <c r="D636" s="577"/>
      <c r="E636" s="1147"/>
      <c r="F636" s="529"/>
      <c r="G636" s="561"/>
      <c r="H636" s="449"/>
      <c r="I636" s="449"/>
    </row>
    <row r="637" spans="1:9" ht="12" customHeight="1">
      <c r="A637" s="468"/>
      <c r="B637" s="470" t="s">
        <v>202</v>
      </c>
      <c r="C637" s="577">
        <v>2000</v>
      </c>
      <c r="D637" s="577"/>
      <c r="E637" s="1147"/>
      <c r="F637" s="529"/>
      <c r="G637" s="727"/>
      <c r="H637" s="449"/>
      <c r="I637" s="449"/>
    </row>
    <row r="638" spans="1:9" ht="12" customHeight="1">
      <c r="A638" s="468"/>
      <c r="B638" s="379" t="s">
        <v>1200</v>
      </c>
      <c r="C638" s="577"/>
      <c r="D638" s="577"/>
      <c r="E638" s="1147"/>
      <c r="F638" s="529"/>
      <c r="G638" s="561"/>
      <c r="H638" s="449"/>
      <c r="I638" s="449"/>
    </row>
    <row r="639" spans="1:9" ht="12" customHeight="1">
      <c r="A639" s="468"/>
      <c r="B639" s="379" t="s">
        <v>212</v>
      </c>
      <c r="C639" s="465"/>
      <c r="D639" s="465"/>
      <c r="E639" s="1142"/>
      <c r="F639" s="529"/>
      <c r="G639" s="561"/>
      <c r="H639" s="449"/>
      <c r="I639" s="449"/>
    </row>
    <row r="640" spans="1:9" ht="12" customHeight="1" thickBot="1">
      <c r="A640" s="468"/>
      <c r="B640" s="542" t="s">
        <v>1156</v>
      </c>
      <c r="C640" s="579"/>
      <c r="D640" s="579"/>
      <c r="E640" s="1148"/>
      <c r="F640" s="1060"/>
      <c r="G640" s="582"/>
      <c r="H640" s="449"/>
      <c r="I640" s="449"/>
    </row>
    <row r="641" spans="1:9" ht="12" customHeight="1" thickBot="1">
      <c r="A641" s="480"/>
      <c r="B641" s="546" t="s">
        <v>13</v>
      </c>
      <c r="C641" s="475">
        <f>SUM(C635:C640)</f>
        <v>2000</v>
      </c>
      <c r="D641" s="475">
        <f>SUM(D635:D640)</f>
        <v>0</v>
      </c>
      <c r="E641" s="1145">
        <f>SUM(E635:E640)</f>
        <v>0</v>
      </c>
      <c r="F641" s="1061"/>
      <c r="G641" s="565"/>
      <c r="H641" s="449"/>
      <c r="I641" s="449"/>
    </row>
    <row r="642" spans="1:9" ht="12" customHeight="1">
      <c r="A642" s="84">
        <v>3360</v>
      </c>
      <c r="B642" s="259" t="s">
        <v>359</v>
      </c>
      <c r="C642" s="465"/>
      <c r="D642" s="465"/>
      <c r="E642" s="1142"/>
      <c r="F642" s="529"/>
      <c r="G642" s="561"/>
      <c r="H642" s="449"/>
      <c r="I642" s="449"/>
    </row>
    <row r="643" spans="1:9" ht="12" customHeight="1">
      <c r="A643" s="468"/>
      <c r="B643" s="469" t="s">
        <v>1194</v>
      </c>
      <c r="C643" s="577"/>
      <c r="D643" s="577"/>
      <c r="E643" s="1147"/>
      <c r="F643" s="529"/>
      <c r="G643" s="561"/>
      <c r="H643" s="449"/>
      <c r="I643" s="449"/>
    </row>
    <row r="644" spans="1:9" ht="12" customHeight="1">
      <c r="A644" s="468"/>
      <c r="B644" s="210" t="s">
        <v>220</v>
      </c>
      <c r="C644" s="577"/>
      <c r="D644" s="577"/>
      <c r="E644" s="1147"/>
      <c r="F644" s="529"/>
      <c r="G644" s="727"/>
      <c r="H644" s="449"/>
      <c r="I644" s="449"/>
    </row>
    <row r="645" spans="1:9" ht="12" customHeight="1">
      <c r="A645" s="468"/>
      <c r="B645" s="470" t="s">
        <v>202</v>
      </c>
      <c r="C645" s="577">
        <v>7000</v>
      </c>
      <c r="D645" s="577">
        <v>3000</v>
      </c>
      <c r="E645" s="1147">
        <v>3000</v>
      </c>
      <c r="F645" s="1059">
        <f>SUM(E645/D645)</f>
        <v>1</v>
      </c>
      <c r="G645" s="561"/>
      <c r="H645" s="449"/>
      <c r="I645" s="449"/>
    </row>
    <row r="646" spans="1:9" ht="12" customHeight="1">
      <c r="A646" s="468"/>
      <c r="B646" s="379" t="s">
        <v>1200</v>
      </c>
      <c r="C646" s="577"/>
      <c r="D646" s="577"/>
      <c r="E646" s="1147"/>
      <c r="F646" s="529"/>
      <c r="G646" s="561"/>
      <c r="H646" s="449"/>
      <c r="I646" s="449"/>
    </row>
    <row r="647" spans="1:9" ht="12" customHeight="1">
      <c r="A647" s="468"/>
      <c r="B647" s="379" t="s">
        <v>212</v>
      </c>
      <c r="C647" s="465"/>
      <c r="D647" s="577"/>
      <c r="E647" s="1147"/>
      <c r="F647" s="529"/>
      <c r="G647" s="561"/>
      <c r="H647" s="449"/>
      <c r="I647" s="449"/>
    </row>
    <row r="648" spans="1:9" ht="12" customHeight="1" thickBot="1">
      <c r="A648" s="468"/>
      <c r="B648" s="542" t="s">
        <v>1053</v>
      </c>
      <c r="C648" s="579"/>
      <c r="D648" s="486"/>
      <c r="E648" s="1149"/>
      <c r="F648" s="1060"/>
      <c r="G648" s="582"/>
      <c r="H648" s="449"/>
      <c r="I648" s="449"/>
    </row>
    <row r="649" spans="1:9" ht="12" customHeight="1" thickBot="1">
      <c r="A649" s="480"/>
      <c r="B649" s="546" t="s">
        <v>13</v>
      </c>
      <c r="C649" s="475">
        <f>SUM(C645:C648)</f>
        <v>7000</v>
      </c>
      <c r="D649" s="475">
        <f>SUM(D645:D648)</f>
        <v>3000</v>
      </c>
      <c r="E649" s="1145">
        <f>SUM(E645:E648)</f>
        <v>3000</v>
      </c>
      <c r="F649" s="1061">
        <f>SUM(E649/D649)</f>
        <v>1</v>
      </c>
      <c r="G649" s="565"/>
      <c r="H649" s="449"/>
      <c r="I649" s="449"/>
    </row>
    <row r="650" spans="1:9" ht="12" customHeight="1">
      <c r="A650" s="84">
        <v>3361</v>
      </c>
      <c r="B650" s="259" t="s">
        <v>360</v>
      </c>
      <c r="C650" s="465"/>
      <c r="D650" s="465"/>
      <c r="E650" s="1142"/>
      <c r="F650" s="529"/>
      <c r="G650" s="561"/>
      <c r="H650" s="449"/>
      <c r="I650" s="449"/>
    </row>
    <row r="651" spans="1:9" ht="12" customHeight="1">
      <c r="A651" s="468"/>
      <c r="B651" s="469" t="s">
        <v>1194</v>
      </c>
      <c r="C651" s="577"/>
      <c r="D651" s="577"/>
      <c r="E651" s="1147"/>
      <c r="F651" s="529"/>
      <c r="G651" s="561"/>
      <c r="H651" s="449"/>
      <c r="I651" s="449"/>
    </row>
    <row r="652" spans="1:9" ht="12" customHeight="1">
      <c r="A652" s="468"/>
      <c r="B652" s="210" t="s">
        <v>220</v>
      </c>
      <c r="C652" s="577"/>
      <c r="D652" s="577"/>
      <c r="E652" s="1147"/>
      <c r="F652" s="529"/>
      <c r="G652" s="561"/>
      <c r="H652" s="449"/>
      <c r="I652" s="449"/>
    </row>
    <row r="653" spans="1:9" ht="12" customHeight="1">
      <c r="A653" s="468"/>
      <c r="B653" s="470" t="s">
        <v>202</v>
      </c>
      <c r="C653" s="577">
        <v>1500</v>
      </c>
      <c r="D653" s="577">
        <v>1500</v>
      </c>
      <c r="E653" s="1147">
        <v>1500</v>
      </c>
      <c r="F653" s="1059">
        <f>SUM(E653/D653)</f>
        <v>1</v>
      </c>
      <c r="G653" s="727"/>
      <c r="H653" s="449"/>
      <c r="I653" s="449"/>
    </row>
    <row r="654" spans="1:9" ht="12" customHeight="1">
      <c r="A654" s="468"/>
      <c r="B654" s="379" t="s">
        <v>1200</v>
      </c>
      <c r="C654" s="577"/>
      <c r="D654" s="577"/>
      <c r="E654" s="1147"/>
      <c r="F654" s="529"/>
      <c r="G654" s="561"/>
      <c r="H654" s="449"/>
      <c r="I654" s="449"/>
    </row>
    <row r="655" spans="1:9" ht="12" customHeight="1">
      <c r="A655" s="468"/>
      <c r="B655" s="379" t="s">
        <v>212</v>
      </c>
      <c r="C655" s="465"/>
      <c r="D655" s="465"/>
      <c r="E655" s="1142"/>
      <c r="F655" s="529"/>
      <c r="G655" s="561"/>
      <c r="H655" s="449"/>
      <c r="I655" s="449"/>
    </row>
    <row r="656" spans="1:9" ht="12" customHeight="1" thickBot="1">
      <c r="A656" s="468"/>
      <c r="B656" s="542" t="s">
        <v>1156</v>
      </c>
      <c r="C656" s="579"/>
      <c r="D656" s="579"/>
      <c r="E656" s="1148"/>
      <c r="F656" s="1060"/>
      <c r="G656" s="582"/>
      <c r="H656" s="449"/>
      <c r="I656" s="449"/>
    </row>
    <row r="657" spans="1:9" ht="12" customHeight="1" thickBot="1">
      <c r="A657" s="480"/>
      <c r="B657" s="546" t="s">
        <v>13</v>
      </c>
      <c r="C657" s="475">
        <f>SUM(C653:C656)</f>
        <v>1500</v>
      </c>
      <c r="D657" s="475">
        <f>SUM(D653:D656)</f>
        <v>1500</v>
      </c>
      <c r="E657" s="1145">
        <f>SUM(E653:E656)</f>
        <v>1500</v>
      </c>
      <c r="F657" s="1061">
        <f>SUM(E657/D657)</f>
        <v>1</v>
      </c>
      <c r="G657" s="565"/>
      <c r="H657" s="449"/>
      <c r="I657" s="449"/>
    </row>
    <row r="658" spans="1:9" ht="12" customHeight="1">
      <c r="A658" s="84">
        <v>3362</v>
      </c>
      <c r="B658" s="259" t="s">
        <v>711</v>
      </c>
      <c r="C658" s="465"/>
      <c r="D658" s="465"/>
      <c r="E658" s="1142"/>
      <c r="F658" s="529"/>
      <c r="G658" s="561"/>
      <c r="H658" s="449"/>
      <c r="I658" s="449"/>
    </row>
    <row r="659" spans="1:9" ht="12" customHeight="1">
      <c r="A659" s="468"/>
      <c r="B659" s="469" t="s">
        <v>1194</v>
      </c>
      <c r="C659" s="577"/>
      <c r="D659" s="577"/>
      <c r="E659" s="1147">
        <v>42</v>
      </c>
      <c r="F659" s="529"/>
      <c r="G659" s="561"/>
      <c r="H659" s="449"/>
      <c r="I659" s="449"/>
    </row>
    <row r="660" spans="1:9" ht="12" customHeight="1">
      <c r="A660" s="468"/>
      <c r="B660" s="210" t="s">
        <v>220</v>
      </c>
      <c r="C660" s="577"/>
      <c r="D660" s="577"/>
      <c r="E660" s="1147">
        <v>21</v>
      </c>
      <c r="F660" s="529"/>
      <c r="G660" s="561"/>
      <c r="H660" s="449"/>
      <c r="I660" s="449"/>
    </row>
    <row r="661" spans="1:9" ht="12" customHeight="1">
      <c r="A661" s="468"/>
      <c r="B661" s="470" t="s">
        <v>202</v>
      </c>
      <c r="C661" s="577">
        <v>3000</v>
      </c>
      <c r="D661" s="577">
        <v>1500</v>
      </c>
      <c r="E661" s="1147">
        <v>1678</v>
      </c>
      <c r="F661" s="1063">
        <f>SUM(E661/D661)</f>
        <v>1.1186666666666667</v>
      </c>
      <c r="G661" s="727"/>
      <c r="H661" s="449"/>
      <c r="I661" s="449"/>
    </row>
    <row r="662" spans="1:9" ht="12" customHeight="1">
      <c r="A662" s="468"/>
      <c r="B662" s="379" t="s">
        <v>1200</v>
      </c>
      <c r="C662" s="577"/>
      <c r="D662" s="577"/>
      <c r="E662" s="1147"/>
      <c r="F662" s="1059"/>
      <c r="G662" s="561"/>
      <c r="H662" s="449"/>
      <c r="I662" s="449"/>
    </row>
    <row r="663" spans="1:9" ht="12" customHeight="1">
      <c r="A663" s="468"/>
      <c r="B663" s="379" t="s">
        <v>212</v>
      </c>
      <c r="C663" s="465"/>
      <c r="D663" s="577">
        <v>500</v>
      </c>
      <c r="E663" s="1147">
        <v>259</v>
      </c>
      <c r="F663" s="1059">
        <f>SUM(E663/D663)</f>
        <v>0.518</v>
      </c>
      <c r="G663" s="561"/>
      <c r="H663" s="449"/>
      <c r="I663" s="449"/>
    </row>
    <row r="664" spans="1:9" ht="12" customHeight="1" thickBot="1">
      <c r="A664" s="468"/>
      <c r="B664" s="542" t="s">
        <v>1053</v>
      </c>
      <c r="C664" s="579"/>
      <c r="D664" s="486">
        <v>1000</v>
      </c>
      <c r="E664" s="1149">
        <v>1000</v>
      </c>
      <c r="F664" s="1064">
        <f>SUM(E664/D664)</f>
        <v>1</v>
      </c>
      <c r="G664" s="582"/>
      <c r="H664" s="449"/>
      <c r="I664" s="449"/>
    </row>
    <row r="665" spans="1:9" ht="12" customHeight="1" thickBot="1">
      <c r="A665" s="480"/>
      <c r="B665" s="546" t="s">
        <v>13</v>
      </c>
      <c r="C665" s="475">
        <f>SUM(C661:C664)</f>
        <v>3000</v>
      </c>
      <c r="D665" s="475">
        <f>SUM(D661:D664)</f>
        <v>3000</v>
      </c>
      <c r="E665" s="1145">
        <f>SUM(E659:E664)</f>
        <v>3000</v>
      </c>
      <c r="F665" s="1061">
        <f>SUM(E665/D665)</f>
        <v>1</v>
      </c>
      <c r="G665" s="565"/>
      <c r="H665" s="449"/>
      <c r="I665" s="449"/>
    </row>
    <row r="666" spans="1:9" ht="12" customHeight="1" thickBot="1">
      <c r="A666" s="575">
        <v>3400</v>
      </c>
      <c r="B666" s="588" t="s">
        <v>1163</v>
      </c>
      <c r="C666" s="475">
        <f>SUM(C667+C716)</f>
        <v>172205</v>
      </c>
      <c r="D666" s="475">
        <f>SUM(D667+D716)</f>
        <v>224471</v>
      </c>
      <c r="E666" s="1145">
        <f>SUM(E667+E716)</f>
        <v>224471</v>
      </c>
      <c r="F666" s="1061">
        <f>SUM(E666/D666)</f>
        <v>1</v>
      </c>
      <c r="G666" s="565"/>
      <c r="H666" s="449"/>
      <c r="I666" s="449"/>
    </row>
    <row r="667" spans="1:9" ht="12" customHeight="1">
      <c r="A667" s="84">
        <v>3410</v>
      </c>
      <c r="B667" s="487" t="s">
        <v>1164</v>
      </c>
      <c r="C667" s="465">
        <f>SUM(C675+C683+C691+C699+C707+C715)</f>
        <v>49335</v>
      </c>
      <c r="D667" s="465">
        <f>SUM(D675+D683+D691+D699+D707+D715)</f>
        <v>50502</v>
      </c>
      <c r="E667" s="1142">
        <f>SUM(E675+E683+E691+E699+E707+E715)</f>
        <v>50502</v>
      </c>
      <c r="F667" s="529">
        <f>SUM(E667/D667)</f>
        <v>1</v>
      </c>
      <c r="G667" s="560"/>
      <c r="H667" s="449"/>
      <c r="I667" s="449"/>
    </row>
    <row r="668" spans="1:9" ht="12" customHeight="1">
      <c r="A668" s="84">
        <v>3411</v>
      </c>
      <c r="B668" s="487" t="s">
        <v>10</v>
      </c>
      <c r="C668" s="465"/>
      <c r="D668" s="465"/>
      <c r="E668" s="1142"/>
      <c r="F668" s="529"/>
      <c r="G668" s="561"/>
      <c r="H668" s="449"/>
      <c r="I668" s="449"/>
    </row>
    <row r="669" spans="1:9" ht="12" customHeight="1">
      <c r="A669" s="468"/>
      <c r="B669" s="469" t="s">
        <v>1194</v>
      </c>
      <c r="C669" s="378"/>
      <c r="D669" s="378"/>
      <c r="E669" s="1143"/>
      <c r="F669" s="529"/>
      <c r="G669" s="727"/>
      <c r="H669" s="449"/>
      <c r="I669" s="449"/>
    </row>
    <row r="670" spans="1:9" ht="12" customHeight="1">
      <c r="A670" s="468"/>
      <c r="B670" s="210" t="s">
        <v>220</v>
      </c>
      <c r="C670" s="378"/>
      <c r="D670" s="378"/>
      <c r="E670" s="1143"/>
      <c r="F670" s="529"/>
      <c r="G670" s="561"/>
      <c r="H670" s="449"/>
      <c r="I670" s="449"/>
    </row>
    <row r="671" spans="1:9" ht="12" customHeight="1">
      <c r="A671" s="468"/>
      <c r="B671" s="470" t="s">
        <v>202</v>
      </c>
      <c r="C671" s="378"/>
      <c r="D671" s="378">
        <v>200</v>
      </c>
      <c r="E671" s="1143">
        <v>200</v>
      </c>
      <c r="F671" s="1059">
        <f>SUM(E671/D671)</f>
        <v>1</v>
      </c>
      <c r="G671" s="561"/>
      <c r="H671" s="449"/>
      <c r="I671" s="449"/>
    </row>
    <row r="672" spans="1:9" ht="12" customHeight="1">
      <c r="A672" s="468"/>
      <c r="B672" s="379" t="s">
        <v>1200</v>
      </c>
      <c r="C672" s="378"/>
      <c r="D672" s="378"/>
      <c r="E672" s="1143"/>
      <c r="F672" s="1059"/>
      <c r="G672" s="561"/>
      <c r="H672" s="449"/>
      <c r="I672" s="449"/>
    </row>
    <row r="673" spans="1:9" ht="12" customHeight="1">
      <c r="A673" s="468"/>
      <c r="B673" s="379" t="s">
        <v>212</v>
      </c>
      <c r="C673" s="577">
        <v>5000</v>
      </c>
      <c r="D673" s="577">
        <v>4800</v>
      </c>
      <c r="E673" s="1147">
        <v>4800</v>
      </c>
      <c r="F673" s="1059">
        <f>SUM(E673/D673)</f>
        <v>1</v>
      </c>
      <c r="G673" s="561"/>
      <c r="H673" s="449"/>
      <c r="I673" s="449"/>
    </row>
    <row r="674" spans="1:9" ht="12" customHeight="1" thickBot="1">
      <c r="A674" s="468"/>
      <c r="B674" s="542" t="s">
        <v>1156</v>
      </c>
      <c r="C674" s="473"/>
      <c r="D674" s="473"/>
      <c r="E674" s="1144"/>
      <c r="F674" s="1060"/>
      <c r="G674" s="616"/>
      <c r="H674" s="449"/>
      <c r="I674" s="449"/>
    </row>
    <row r="675" spans="1:9" ht="12" customHeight="1" thickBot="1">
      <c r="A675" s="480"/>
      <c r="B675" s="546" t="s">
        <v>13</v>
      </c>
      <c r="C675" s="475">
        <f>SUM(C669:C674)</f>
        <v>5000</v>
      </c>
      <c r="D675" s="475">
        <f>SUM(D669:D674)</f>
        <v>5000</v>
      </c>
      <c r="E675" s="1145">
        <f>SUM(E669:E674)</f>
        <v>5000</v>
      </c>
      <c r="F675" s="1061">
        <f>SUM(E675/D675)</f>
        <v>1</v>
      </c>
      <c r="G675" s="617"/>
      <c r="H675" s="449"/>
      <c r="I675" s="449"/>
    </row>
    <row r="676" spans="1:7" s="524" customFormat="1" ht="12" customHeight="1">
      <c r="A676" s="84">
        <v>3412</v>
      </c>
      <c r="B676" s="259" t="s">
        <v>18</v>
      </c>
      <c r="C676" s="465"/>
      <c r="D676" s="465"/>
      <c r="E676" s="1142"/>
      <c r="F676" s="529"/>
      <c r="G676" s="526"/>
    </row>
    <row r="677" spans="1:9" ht="12" customHeight="1">
      <c r="A677" s="468"/>
      <c r="B677" s="469" t="s">
        <v>1194</v>
      </c>
      <c r="C677" s="378">
        <v>2500</v>
      </c>
      <c r="D677" s="378">
        <v>500</v>
      </c>
      <c r="E677" s="1143">
        <v>500</v>
      </c>
      <c r="F677" s="1059">
        <f>SUM(E677/D677)</f>
        <v>1</v>
      </c>
      <c r="G677" s="561"/>
      <c r="H677" s="449"/>
      <c r="I677" s="449"/>
    </row>
    <row r="678" spans="1:9" ht="12" customHeight="1">
      <c r="A678" s="468"/>
      <c r="B678" s="210" t="s">
        <v>220</v>
      </c>
      <c r="C678" s="378">
        <v>700</v>
      </c>
      <c r="D678" s="378">
        <v>200</v>
      </c>
      <c r="E678" s="1143">
        <v>200</v>
      </c>
      <c r="F678" s="1059">
        <f>SUM(E678/D678)</f>
        <v>1</v>
      </c>
      <c r="G678" s="727"/>
      <c r="H678" s="449"/>
      <c r="I678" s="449"/>
    </row>
    <row r="679" spans="1:9" ht="12" customHeight="1">
      <c r="A679" s="468"/>
      <c r="B679" s="470" t="s">
        <v>202</v>
      </c>
      <c r="C679" s="577">
        <v>3135</v>
      </c>
      <c r="D679" s="577">
        <v>6349</v>
      </c>
      <c r="E679" s="1147">
        <v>6349</v>
      </c>
      <c r="F679" s="1059">
        <f>SUM(E679/D679)</f>
        <v>1</v>
      </c>
      <c r="G679" s="561"/>
      <c r="H679" s="449"/>
      <c r="I679" s="449"/>
    </row>
    <row r="680" spans="1:9" ht="12" customHeight="1">
      <c r="A680" s="468"/>
      <c r="B680" s="379" t="s">
        <v>1200</v>
      </c>
      <c r="C680" s="577"/>
      <c r="D680" s="577"/>
      <c r="E680" s="1147"/>
      <c r="F680" s="529"/>
      <c r="G680" s="561"/>
      <c r="H680" s="449"/>
      <c r="I680" s="449"/>
    </row>
    <row r="681" spans="1:9" ht="11.25">
      <c r="A681" s="468"/>
      <c r="B681" s="379" t="s">
        <v>212</v>
      </c>
      <c r="C681" s="378"/>
      <c r="D681" s="378"/>
      <c r="E681" s="1143"/>
      <c r="F681" s="529"/>
      <c r="G681" s="562"/>
      <c r="H681" s="449"/>
      <c r="I681" s="449"/>
    </row>
    <row r="682" spans="1:9" ht="12" thickBot="1">
      <c r="A682" s="468"/>
      <c r="B682" s="592" t="s">
        <v>165</v>
      </c>
      <c r="C682" s="473"/>
      <c r="D682" s="473"/>
      <c r="E682" s="1144"/>
      <c r="F682" s="1060"/>
      <c r="G682" s="563"/>
      <c r="H682" s="449"/>
      <c r="I682" s="449"/>
    </row>
    <row r="683" spans="1:9" ht="12" customHeight="1" thickBot="1">
      <c r="A683" s="480"/>
      <c r="B683" s="546" t="s">
        <v>13</v>
      </c>
      <c r="C683" s="475">
        <f>SUM(C677:C682)</f>
        <v>6335</v>
      </c>
      <c r="D683" s="475">
        <f>SUM(D677:D682)</f>
        <v>7049</v>
      </c>
      <c r="E683" s="1145">
        <f>SUM(E677:E682)</f>
        <v>7049</v>
      </c>
      <c r="F683" s="1061">
        <f>SUM(E683/D683)</f>
        <v>1</v>
      </c>
      <c r="G683" s="607"/>
      <c r="H683" s="449"/>
      <c r="I683" s="449"/>
    </row>
    <row r="684" spans="1:9" ht="12" customHeight="1">
      <c r="A684" s="84">
        <v>3413</v>
      </c>
      <c r="B684" s="572" t="s">
        <v>19</v>
      </c>
      <c r="C684" s="465"/>
      <c r="D684" s="465"/>
      <c r="E684" s="1142"/>
      <c r="F684" s="529"/>
      <c r="G684" s="526"/>
      <c r="H684" s="449"/>
      <c r="I684" s="449"/>
    </row>
    <row r="685" spans="1:9" ht="12" customHeight="1">
      <c r="A685" s="468"/>
      <c r="B685" s="469" t="s">
        <v>1194</v>
      </c>
      <c r="C685" s="378">
        <v>800</v>
      </c>
      <c r="D685" s="378">
        <v>1000</v>
      </c>
      <c r="E685" s="1143">
        <v>1000</v>
      </c>
      <c r="F685" s="1059">
        <f>SUM(E685/D685)</f>
        <v>1</v>
      </c>
      <c r="G685" s="561"/>
      <c r="H685" s="449"/>
      <c r="I685" s="449"/>
    </row>
    <row r="686" spans="1:9" ht="12" customHeight="1">
      <c r="A686" s="468"/>
      <c r="B686" s="210" t="s">
        <v>220</v>
      </c>
      <c r="C686" s="378">
        <v>200</v>
      </c>
      <c r="D686" s="378">
        <v>250</v>
      </c>
      <c r="E686" s="1143">
        <v>259</v>
      </c>
      <c r="F686" s="1059">
        <f>SUM(E686/D686)</f>
        <v>1.036</v>
      </c>
      <c r="G686" s="727"/>
      <c r="H686" s="449"/>
      <c r="I686" s="449"/>
    </row>
    <row r="687" spans="1:9" ht="12" customHeight="1">
      <c r="A687" s="468"/>
      <c r="B687" s="470" t="s">
        <v>202</v>
      </c>
      <c r="C687" s="577">
        <v>4000</v>
      </c>
      <c r="D687" s="577">
        <v>4203</v>
      </c>
      <c r="E687" s="1147">
        <v>4194</v>
      </c>
      <c r="F687" s="1059">
        <f>SUM(E687/D687)</f>
        <v>0.9978586723768736</v>
      </c>
      <c r="G687" s="561"/>
      <c r="H687" s="449"/>
      <c r="I687" s="449"/>
    </row>
    <row r="688" spans="1:9" ht="12" customHeight="1">
      <c r="A688" s="468"/>
      <c r="B688" s="379" t="s">
        <v>1200</v>
      </c>
      <c r="C688" s="577"/>
      <c r="D688" s="577"/>
      <c r="E688" s="1147"/>
      <c r="F688" s="1059"/>
      <c r="G688" s="561"/>
      <c r="H688" s="449"/>
      <c r="I688" s="449"/>
    </row>
    <row r="689" spans="1:9" ht="12" customHeight="1">
      <c r="A689" s="468"/>
      <c r="B689" s="379" t="s">
        <v>212</v>
      </c>
      <c r="C689" s="378">
        <v>7000</v>
      </c>
      <c r="D689" s="378">
        <v>7000</v>
      </c>
      <c r="E689" s="1143">
        <v>7000</v>
      </c>
      <c r="F689" s="1059">
        <f>SUM(E689/D689)</f>
        <v>1</v>
      </c>
      <c r="G689" s="561"/>
      <c r="H689" s="449"/>
      <c r="I689" s="449"/>
    </row>
    <row r="690" spans="1:9" ht="12" customHeight="1" thickBot="1">
      <c r="A690" s="468"/>
      <c r="B690" s="542" t="s">
        <v>1156</v>
      </c>
      <c r="C690" s="473"/>
      <c r="D690" s="473"/>
      <c r="E690" s="1144"/>
      <c r="F690" s="1060"/>
      <c r="G690" s="582"/>
      <c r="H690" s="449"/>
      <c r="I690" s="449"/>
    </row>
    <row r="691" spans="1:9" ht="12" customHeight="1" thickBot="1">
      <c r="A691" s="480"/>
      <c r="B691" s="546" t="s">
        <v>13</v>
      </c>
      <c r="C691" s="475">
        <f>SUM(C685:C690)</f>
        <v>12000</v>
      </c>
      <c r="D691" s="475">
        <f>SUM(D685:D690)</f>
        <v>12453</v>
      </c>
      <c r="E691" s="1145">
        <f>SUM(E685:E690)</f>
        <v>12453</v>
      </c>
      <c r="F691" s="1061">
        <f>SUM(E691/D691)</f>
        <v>1</v>
      </c>
      <c r="G691" s="607"/>
      <c r="H691" s="449"/>
      <c r="I691" s="449"/>
    </row>
    <row r="692" spans="1:9" ht="12" customHeight="1">
      <c r="A692" s="84">
        <v>3414</v>
      </c>
      <c r="B692" s="572" t="s">
        <v>1148</v>
      </c>
      <c r="C692" s="465"/>
      <c r="D692" s="465"/>
      <c r="E692" s="1142"/>
      <c r="F692" s="529"/>
      <c r="G692" s="526"/>
      <c r="H692" s="449"/>
      <c r="I692" s="449"/>
    </row>
    <row r="693" spans="1:9" ht="12" customHeight="1">
      <c r="A693" s="468"/>
      <c r="B693" s="469" t="s">
        <v>1194</v>
      </c>
      <c r="C693" s="378"/>
      <c r="D693" s="378"/>
      <c r="E693" s="1143"/>
      <c r="F693" s="529"/>
      <c r="G693" s="561"/>
      <c r="H693" s="449"/>
      <c r="I693" s="449"/>
    </row>
    <row r="694" spans="1:9" ht="12" customHeight="1">
      <c r="A694" s="468"/>
      <c r="B694" s="210" t="s">
        <v>220</v>
      </c>
      <c r="C694" s="378"/>
      <c r="D694" s="378"/>
      <c r="E694" s="1143"/>
      <c r="F694" s="529"/>
      <c r="G694" s="727"/>
      <c r="H694" s="449"/>
      <c r="I694" s="449"/>
    </row>
    <row r="695" spans="1:9" ht="12" customHeight="1">
      <c r="A695" s="468"/>
      <c r="B695" s="470" t="s">
        <v>202</v>
      </c>
      <c r="C695" s="577"/>
      <c r="D695" s="577"/>
      <c r="E695" s="1147"/>
      <c r="F695" s="529"/>
      <c r="G695" s="561"/>
      <c r="H695" s="449"/>
      <c r="I695" s="449"/>
    </row>
    <row r="696" spans="1:9" ht="12" customHeight="1">
      <c r="A696" s="468"/>
      <c r="B696" s="379" t="s">
        <v>1200</v>
      </c>
      <c r="C696" s="577"/>
      <c r="D696" s="577"/>
      <c r="E696" s="1147"/>
      <c r="F696" s="529"/>
      <c r="G696" s="561"/>
      <c r="H696" s="449"/>
      <c r="I696" s="449"/>
    </row>
    <row r="697" spans="1:9" ht="12" customHeight="1">
      <c r="A697" s="468"/>
      <c r="B697" s="379" t="s">
        <v>212</v>
      </c>
      <c r="C697" s="378">
        <v>3000</v>
      </c>
      <c r="D697" s="378">
        <v>3000</v>
      </c>
      <c r="E697" s="1143">
        <v>3000</v>
      </c>
      <c r="F697" s="1059">
        <f>SUM(E697/D697)</f>
        <v>1</v>
      </c>
      <c r="G697" s="561"/>
      <c r="H697" s="449"/>
      <c r="I697" s="449"/>
    </row>
    <row r="698" spans="1:9" ht="12" customHeight="1" thickBot="1">
      <c r="A698" s="468"/>
      <c r="B698" s="542" t="s">
        <v>1156</v>
      </c>
      <c r="C698" s="473"/>
      <c r="D698" s="473"/>
      <c r="E698" s="1144"/>
      <c r="F698" s="1060"/>
      <c r="G698" s="582"/>
      <c r="H698" s="449"/>
      <c r="I698" s="449"/>
    </row>
    <row r="699" spans="1:9" ht="12" customHeight="1" thickBot="1">
      <c r="A699" s="480"/>
      <c r="B699" s="546" t="s">
        <v>13</v>
      </c>
      <c r="C699" s="475">
        <f>SUM(C693:C698)</f>
        <v>3000</v>
      </c>
      <c r="D699" s="475">
        <f>SUM(D693:D698)</f>
        <v>3000</v>
      </c>
      <c r="E699" s="1145">
        <f>SUM(E693:E698)</f>
        <v>3000</v>
      </c>
      <c r="F699" s="1061">
        <f>SUM(E699/D699)</f>
        <v>1</v>
      </c>
      <c r="G699" s="607"/>
      <c r="H699" s="449"/>
      <c r="I699" s="449"/>
    </row>
    <row r="700" spans="1:9" ht="12" customHeight="1">
      <c r="A700" s="84">
        <v>3415</v>
      </c>
      <c r="B700" s="572" t="s">
        <v>1114</v>
      </c>
      <c r="C700" s="465"/>
      <c r="D700" s="465"/>
      <c r="E700" s="1142"/>
      <c r="F700" s="529"/>
      <c r="G700" s="526" t="s">
        <v>1066</v>
      </c>
      <c r="H700" s="449"/>
      <c r="I700" s="449"/>
    </row>
    <row r="701" spans="1:9" ht="12" customHeight="1">
      <c r="A701" s="468"/>
      <c r="B701" s="469" t="s">
        <v>1194</v>
      </c>
      <c r="C701" s="378"/>
      <c r="D701" s="378"/>
      <c r="E701" s="1143"/>
      <c r="F701" s="529"/>
      <c r="G701" s="561"/>
      <c r="H701" s="449"/>
      <c r="I701" s="449"/>
    </row>
    <row r="702" spans="1:9" ht="12" customHeight="1">
      <c r="A702" s="468"/>
      <c r="B702" s="210" t="s">
        <v>220</v>
      </c>
      <c r="C702" s="378"/>
      <c r="D702" s="378"/>
      <c r="E702" s="1143"/>
      <c r="F702" s="529"/>
      <c r="G702" s="561"/>
      <c r="H702" s="449"/>
      <c r="I702" s="449"/>
    </row>
    <row r="703" spans="1:9" ht="12" customHeight="1">
      <c r="A703" s="468"/>
      <c r="B703" s="470" t="s">
        <v>202</v>
      </c>
      <c r="C703" s="378"/>
      <c r="D703" s="378"/>
      <c r="E703" s="1143"/>
      <c r="F703" s="529"/>
      <c r="G703" s="727"/>
      <c r="H703" s="449"/>
      <c r="I703" s="449"/>
    </row>
    <row r="704" spans="1:9" ht="12" customHeight="1">
      <c r="A704" s="468"/>
      <c r="B704" s="379" t="s">
        <v>1200</v>
      </c>
      <c r="C704" s="378"/>
      <c r="D704" s="378"/>
      <c r="E704" s="1143"/>
      <c r="F704" s="529"/>
      <c r="G704" s="561"/>
      <c r="H704" s="449"/>
      <c r="I704" s="449"/>
    </row>
    <row r="705" spans="1:9" ht="12" customHeight="1">
      <c r="A705" s="468"/>
      <c r="B705" s="379" t="s">
        <v>212</v>
      </c>
      <c r="C705" s="378">
        <v>3000</v>
      </c>
      <c r="D705" s="378">
        <v>3000</v>
      </c>
      <c r="E705" s="1143">
        <v>3000</v>
      </c>
      <c r="F705" s="1059">
        <f>SUM(E705/D705)</f>
        <v>1</v>
      </c>
      <c r="G705" s="561"/>
      <c r="H705" s="449"/>
      <c r="I705" s="449"/>
    </row>
    <row r="706" spans="1:9" ht="12" customHeight="1" thickBot="1">
      <c r="A706" s="468"/>
      <c r="B706" s="542" t="s">
        <v>1156</v>
      </c>
      <c r="C706" s="590"/>
      <c r="D706" s="590"/>
      <c r="E706" s="1150"/>
      <c r="F706" s="1060"/>
      <c r="G706" s="582"/>
      <c r="H706" s="449"/>
      <c r="I706" s="449"/>
    </row>
    <row r="707" spans="1:9" ht="12" customHeight="1" thickBot="1">
      <c r="A707" s="480"/>
      <c r="B707" s="546" t="s">
        <v>13</v>
      </c>
      <c r="C707" s="475">
        <f>SUM(C701:C706)</f>
        <v>3000</v>
      </c>
      <c r="D707" s="475">
        <f>SUM(D701:D706)</f>
        <v>3000</v>
      </c>
      <c r="E707" s="1145">
        <f>SUM(E701:E706)</f>
        <v>3000</v>
      </c>
      <c r="F707" s="1061">
        <f>SUM(E707/D707)</f>
        <v>1</v>
      </c>
      <c r="G707" s="607"/>
      <c r="H707" s="449"/>
      <c r="I707" s="449"/>
    </row>
    <row r="708" spans="1:9" ht="12" customHeight="1">
      <c r="A708" s="84">
        <v>3416</v>
      </c>
      <c r="B708" s="572" t="s">
        <v>62</v>
      </c>
      <c r="C708" s="465"/>
      <c r="D708" s="465"/>
      <c r="E708" s="1142"/>
      <c r="F708" s="529"/>
      <c r="G708" s="526" t="s">
        <v>1066</v>
      </c>
      <c r="H708" s="449"/>
      <c r="I708" s="449"/>
    </row>
    <row r="709" spans="1:9" ht="12" customHeight="1">
      <c r="A709" s="468"/>
      <c r="B709" s="469" t="s">
        <v>1194</v>
      </c>
      <c r="C709" s="378"/>
      <c r="D709" s="378"/>
      <c r="E709" s="1143"/>
      <c r="F709" s="529"/>
      <c r="G709" s="561"/>
      <c r="H709" s="449"/>
      <c r="I709" s="449"/>
    </row>
    <row r="710" spans="1:9" ht="12" customHeight="1">
      <c r="A710" s="468"/>
      <c r="B710" s="210" t="s">
        <v>220</v>
      </c>
      <c r="C710" s="378"/>
      <c r="D710" s="378"/>
      <c r="E710" s="1143"/>
      <c r="F710" s="529"/>
      <c r="G710" s="561"/>
      <c r="H710" s="449"/>
      <c r="I710" s="449"/>
    </row>
    <row r="711" spans="1:9" ht="12" customHeight="1">
      <c r="A711" s="468"/>
      <c r="B711" s="470" t="s">
        <v>202</v>
      </c>
      <c r="C711" s="378"/>
      <c r="D711" s="378"/>
      <c r="E711" s="1143"/>
      <c r="F711" s="529"/>
      <c r="G711" s="727"/>
      <c r="H711" s="449"/>
      <c r="I711" s="449"/>
    </row>
    <row r="712" spans="1:9" ht="12" customHeight="1">
      <c r="A712" s="468"/>
      <c r="B712" s="379" t="s">
        <v>1200</v>
      </c>
      <c r="C712" s="378"/>
      <c r="D712" s="378"/>
      <c r="E712" s="1143"/>
      <c r="F712" s="529"/>
      <c r="G712" s="561"/>
      <c r="H712" s="449"/>
      <c r="I712" s="449"/>
    </row>
    <row r="713" spans="1:9" ht="12" customHeight="1">
      <c r="A713" s="468"/>
      <c r="B713" s="379" t="s">
        <v>212</v>
      </c>
      <c r="C713" s="378">
        <v>20000</v>
      </c>
      <c r="D713" s="378">
        <v>20000</v>
      </c>
      <c r="E713" s="1143">
        <v>20000</v>
      </c>
      <c r="F713" s="1059">
        <f>SUM(E713/D713)</f>
        <v>1</v>
      </c>
      <c r="G713" s="726"/>
      <c r="H713" s="449"/>
      <c r="I713" s="449"/>
    </row>
    <row r="714" spans="1:9" ht="12" customHeight="1" thickBot="1">
      <c r="A714" s="468"/>
      <c r="B714" s="542" t="s">
        <v>1156</v>
      </c>
      <c r="C714" s="473"/>
      <c r="D714" s="473"/>
      <c r="E714" s="1144"/>
      <c r="F714" s="1060"/>
      <c r="G714" s="728"/>
      <c r="H714" s="449"/>
      <c r="I714" s="449"/>
    </row>
    <row r="715" spans="1:9" ht="12" customHeight="1" thickBot="1">
      <c r="A715" s="480"/>
      <c r="B715" s="546" t="s">
        <v>13</v>
      </c>
      <c r="C715" s="475">
        <f>SUM(C709:C714)</f>
        <v>20000</v>
      </c>
      <c r="D715" s="475">
        <f>SUM(D709:D714)</f>
        <v>20000</v>
      </c>
      <c r="E715" s="1145">
        <f>SUM(E709:E714)</f>
        <v>20000</v>
      </c>
      <c r="F715" s="1061">
        <f>SUM(E715/D715)</f>
        <v>1</v>
      </c>
      <c r="G715" s="607"/>
      <c r="H715" s="449"/>
      <c r="I715" s="449"/>
    </row>
    <row r="716" spans="1:9" ht="12" customHeight="1">
      <c r="A716" s="84">
        <v>3420</v>
      </c>
      <c r="B716" s="487" t="s">
        <v>34</v>
      </c>
      <c r="C716" s="465">
        <f>SUM(C732+C740+C748+C780+C756+C764+C772+C788+C796+C804+C812+C821+C829+C837)</f>
        <v>122870</v>
      </c>
      <c r="D716" s="465">
        <f>SUM(D732+D740+D748+D780+D756+D764+D772+D788+D796+D804+D812+D821+D829+D837+D720)</f>
        <v>173969</v>
      </c>
      <c r="E716" s="1142">
        <f>SUM(E732+E740+E748+E780+E756+E764+E772+E788+E796+E804+E812+E821+E829+E837+E720)</f>
        <v>173969</v>
      </c>
      <c r="F716" s="529">
        <f>SUM(E716/D716)</f>
        <v>1</v>
      </c>
      <c r="G716" s="526"/>
      <c r="H716" s="449"/>
      <c r="I716" s="449"/>
    </row>
    <row r="717" spans="1:9" ht="12" customHeight="1">
      <c r="A717" s="84">
        <v>3421</v>
      </c>
      <c r="B717" s="572" t="s">
        <v>324</v>
      </c>
      <c r="C717" s="465"/>
      <c r="D717" s="465"/>
      <c r="E717" s="1142"/>
      <c r="F717" s="529"/>
      <c r="G717" s="560"/>
      <c r="H717" s="449"/>
      <c r="I717" s="449"/>
    </row>
    <row r="718" spans="1:9" ht="12" customHeight="1">
      <c r="A718" s="468"/>
      <c r="B718" s="469" t="s">
        <v>1194</v>
      </c>
      <c r="C718" s="378"/>
      <c r="D718" s="378"/>
      <c r="E718" s="1143"/>
      <c r="F718" s="529"/>
      <c r="G718" s="560"/>
      <c r="H718" s="449"/>
      <c r="I718" s="449"/>
    </row>
    <row r="719" spans="1:9" ht="12" customHeight="1">
      <c r="A719" s="468"/>
      <c r="B719" s="210" t="s">
        <v>220</v>
      </c>
      <c r="C719" s="378"/>
      <c r="D719" s="378"/>
      <c r="E719" s="1143"/>
      <c r="F719" s="529"/>
      <c r="G719" s="560"/>
      <c r="H719" s="449"/>
      <c r="I719" s="449"/>
    </row>
    <row r="720" spans="1:9" ht="12" customHeight="1">
      <c r="A720" s="468"/>
      <c r="B720" s="470" t="s">
        <v>202</v>
      </c>
      <c r="C720" s="378"/>
      <c r="D720" s="378">
        <v>3000</v>
      </c>
      <c r="E720" s="1143">
        <v>3000</v>
      </c>
      <c r="F720" s="1059">
        <f>SUM(E720/D720)</f>
        <v>1</v>
      </c>
      <c r="G720" s="560"/>
      <c r="H720" s="449"/>
      <c r="I720" s="449"/>
    </row>
    <row r="721" spans="1:9" ht="12" customHeight="1">
      <c r="A721" s="468"/>
      <c r="B721" s="379" t="s">
        <v>1200</v>
      </c>
      <c r="C721" s="378"/>
      <c r="D721" s="378"/>
      <c r="E721" s="1143"/>
      <c r="F721" s="529"/>
      <c r="G721" s="560"/>
      <c r="H721" s="449"/>
      <c r="I721" s="449"/>
    </row>
    <row r="722" spans="1:9" ht="12" customHeight="1">
      <c r="A722" s="468"/>
      <c r="B722" s="379" t="s">
        <v>212</v>
      </c>
      <c r="C722" s="378"/>
      <c r="D722" s="378"/>
      <c r="E722" s="1143"/>
      <c r="F722" s="529"/>
      <c r="G722" s="560"/>
      <c r="H722" s="449"/>
      <c r="I722" s="449"/>
    </row>
    <row r="723" spans="1:9" ht="12" customHeight="1" thickBot="1">
      <c r="A723" s="468"/>
      <c r="B723" s="542" t="s">
        <v>1015</v>
      </c>
      <c r="C723" s="473"/>
      <c r="D723" s="473"/>
      <c r="E723" s="1144"/>
      <c r="F723" s="1060"/>
      <c r="G723" s="563"/>
      <c r="H723" s="449"/>
      <c r="I723" s="449"/>
    </row>
    <row r="724" spans="1:9" ht="12" customHeight="1" thickBot="1">
      <c r="A724" s="480"/>
      <c r="B724" s="546" t="s">
        <v>13</v>
      </c>
      <c r="C724" s="475">
        <f>SUM(C718:C723)</f>
        <v>0</v>
      </c>
      <c r="D724" s="475">
        <f>SUM(D718:D723)</f>
        <v>3000</v>
      </c>
      <c r="E724" s="1145">
        <f>SUM(E718:E723)</f>
        <v>3000</v>
      </c>
      <c r="F724" s="1061">
        <f>SUM(E724/D724)</f>
        <v>1</v>
      </c>
      <c r="G724" s="582"/>
      <c r="H724" s="449"/>
      <c r="I724" s="449"/>
    </row>
    <row r="725" spans="1:9" ht="12" customHeight="1">
      <c r="A725" s="84">
        <v>3422</v>
      </c>
      <c r="B725" s="572" t="s">
        <v>21</v>
      </c>
      <c r="C725" s="465"/>
      <c r="D725" s="465"/>
      <c r="E725" s="1142"/>
      <c r="F725" s="529"/>
      <c r="G725" s="560"/>
      <c r="H725" s="449"/>
      <c r="I725" s="449"/>
    </row>
    <row r="726" spans="1:9" ht="12" customHeight="1">
      <c r="A726" s="468"/>
      <c r="B726" s="469" t="s">
        <v>1194</v>
      </c>
      <c r="C726" s="378">
        <v>10800</v>
      </c>
      <c r="D726" s="378">
        <v>11207</v>
      </c>
      <c r="E726" s="1143">
        <v>11207</v>
      </c>
      <c r="F726" s="1063">
        <f>SUM(E726/D726)</f>
        <v>1</v>
      </c>
      <c r="G726" s="726"/>
      <c r="H726" s="449"/>
      <c r="I726" s="449"/>
    </row>
    <row r="727" spans="1:9" ht="12" customHeight="1">
      <c r="A727" s="468"/>
      <c r="B727" s="210" t="s">
        <v>220</v>
      </c>
      <c r="C727" s="378">
        <v>2800</v>
      </c>
      <c r="D727" s="378">
        <v>3008</v>
      </c>
      <c r="E727" s="1143">
        <v>3545</v>
      </c>
      <c r="F727" s="1059">
        <f>SUM(E727/D727)</f>
        <v>1.1785239361702127</v>
      </c>
      <c r="G727" s="726"/>
      <c r="H727" s="449"/>
      <c r="I727" s="449"/>
    </row>
    <row r="728" spans="1:9" ht="12" customHeight="1">
      <c r="A728" s="468"/>
      <c r="B728" s="470" t="s">
        <v>202</v>
      </c>
      <c r="C728" s="378">
        <v>11400</v>
      </c>
      <c r="D728" s="378">
        <v>22218</v>
      </c>
      <c r="E728" s="1143">
        <v>21681</v>
      </c>
      <c r="F728" s="1059">
        <f>SUM(E728/D728)</f>
        <v>0.9758304077774778</v>
      </c>
      <c r="G728" s="578"/>
      <c r="H728" s="449"/>
      <c r="I728" s="449"/>
    </row>
    <row r="729" spans="1:9" ht="12" customHeight="1">
      <c r="A729" s="468"/>
      <c r="B729" s="379" t="s">
        <v>1200</v>
      </c>
      <c r="C729" s="378"/>
      <c r="D729" s="378"/>
      <c r="E729" s="1143"/>
      <c r="F729" s="1059"/>
      <c r="G729" s="567"/>
      <c r="H729" s="449"/>
      <c r="I729" s="449"/>
    </row>
    <row r="730" spans="1:9" ht="12" customHeight="1">
      <c r="A730" s="468"/>
      <c r="B730" s="379" t="s">
        <v>212</v>
      </c>
      <c r="C730" s="378"/>
      <c r="D730" s="378"/>
      <c r="E730" s="1143"/>
      <c r="F730" s="1059"/>
      <c r="G730" s="530"/>
      <c r="H730" s="449"/>
      <c r="I730" s="449"/>
    </row>
    <row r="731" spans="1:9" ht="12" customHeight="1" thickBot="1">
      <c r="A731" s="468"/>
      <c r="B731" s="542" t="s">
        <v>1015</v>
      </c>
      <c r="C731" s="473"/>
      <c r="D731" s="473">
        <v>200</v>
      </c>
      <c r="E731" s="1144">
        <v>200</v>
      </c>
      <c r="F731" s="1064">
        <f>SUM(E731/D731)</f>
        <v>1</v>
      </c>
      <c r="G731" s="582"/>
      <c r="H731" s="449"/>
      <c r="I731" s="449"/>
    </row>
    <row r="732" spans="1:9" ht="12" customHeight="1" thickBot="1">
      <c r="A732" s="480"/>
      <c r="B732" s="546" t="s">
        <v>13</v>
      </c>
      <c r="C732" s="475">
        <f>SUM(C726:C731)</f>
        <v>25000</v>
      </c>
      <c r="D732" s="475">
        <f>SUM(D726:D731)</f>
        <v>36633</v>
      </c>
      <c r="E732" s="1145">
        <f>SUM(E726:E731)</f>
        <v>36633</v>
      </c>
      <c r="F732" s="1061">
        <f>SUM(E732/D732)</f>
        <v>1</v>
      </c>
      <c r="G732" s="565"/>
      <c r="H732" s="449"/>
      <c r="I732" s="449"/>
    </row>
    <row r="733" spans="1:9" ht="12" customHeight="1">
      <c r="A733" s="84">
        <v>3423</v>
      </c>
      <c r="B733" s="572" t="s">
        <v>20</v>
      </c>
      <c r="C733" s="465"/>
      <c r="D733" s="465"/>
      <c r="E733" s="1142"/>
      <c r="F733" s="529"/>
      <c r="G733" s="561"/>
      <c r="H733" s="449"/>
      <c r="I733" s="449"/>
    </row>
    <row r="734" spans="1:9" ht="12" customHeight="1">
      <c r="A734" s="468"/>
      <c r="B734" s="469" t="s">
        <v>1194</v>
      </c>
      <c r="C734" s="378">
        <v>2000</v>
      </c>
      <c r="D734" s="378">
        <v>2122</v>
      </c>
      <c r="E734" s="1143">
        <v>2197</v>
      </c>
      <c r="F734" s="1059">
        <f>SUM(E734/D734)</f>
        <v>1.0353440150801132</v>
      </c>
      <c r="G734" s="561"/>
      <c r="H734" s="449"/>
      <c r="I734" s="449"/>
    </row>
    <row r="735" spans="1:9" ht="12" customHeight="1">
      <c r="A735" s="468"/>
      <c r="B735" s="210" t="s">
        <v>220</v>
      </c>
      <c r="C735" s="378">
        <v>700</v>
      </c>
      <c r="D735" s="378">
        <v>865</v>
      </c>
      <c r="E735" s="1143">
        <v>1203</v>
      </c>
      <c r="F735" s="1059">
        <f>SUM(E735/D735)</f>
        <v>1.3907514450867051</v>
      </c>
      <c r="G735" s="726"/>
      <c r="H735" s="449"/>
      <c r="I735" s="449"/>
    </row>
    <row r="736" spans="1:9" ht="12" customHeight="1">
      <c r="A736" s="468"/>
      <c r="B736" s="470" t="s">
        <v>202</v>
      </c>
      <c r="C736" s="378">
        <v>5300</v>
      </c>
      <c r="D736" s="378">
        <v>5977</v>
      </c>
      <c r="E736" s="1143">
        <v>5564</v>
      </c>
      <c r="F736" s="1059">
        <f>SUM(E736/D736)</f>
        <v>0.9309017901957504</v>
      </c>
      <c r="G736" s="726"/>
      <c r="H736" s="449"/>
      <c r="I736" s="449"/>
    </row>
    <row r="737" spans="1:9" ht="12" customHeight="1">
      <c r="A737" s="468"/>
      <c r="B737" s="379" t="s">
        <v>1200</v>
      </c>
      <c r="C737" s="378"/>
      <c r="D737" s="378"/>
      <c r="E737" s="1143"/>
      <c r="F737" s="1059"/>
      <c r="G737" s="561"/>
      <c r="H737" s="449"/>
      <c r="I737" s="449"/>
    </row>
    <row r="738" spans="1:9" ht="12" customHeight="1">
      <c r="A738" s="468"/>
      <c r="B738" s="379" t="s">
        <v>212</v>
      </c>
      <c r="C738" s="378">
        <v>2000</v>
      </c>
      <c r="D738" s="378">
        <v>2700</v>
      </c>
      <c r="E738" s="1143">
        <v>2700</v>
      </c>
      <c r="F738" s="1059">
        <f>SUM(E738/D738)</f>
        <v>1</v>
      </c>
      <c r="G738" s="561"/>
      <c r="H738" s="449"/>
      <c r="I738" s="449"/>
    </row>
    <row r="739" spans="1:9" ht="12" customHeight="1" thickBot="1">
      <c r="A739" s="468"/>
      <c r="B739" s="542" t="s">
        <v>1156</v>
      </c>
      <c r="C739" s="473"/>
      <c r="D739" s="473"/>
      <c r="E739" s="1144"/>
      <c r="F739" s="1060"/>
      <c r="G739" s="582"/>
      <c r="H739" s="449"/>
      <c r="I739" s="449"/>
    </row>
    <row r="740" spans="1:9" ht="12.75" customHeight="1" thickBot="1">
      <c r="A740" s="480"/>
      <c r="B740" s="546" t="s">
        <v>13</v>
      </c>
      <c r="C740" s="475">
        <f>SUM(C734:C739)</f>
        <v>10000</v>
      </c>
      <c r="D740" s="475">
        <f>SUM(D734:D739)</f>
        <v>11664</v>
      </c>
      <c r="E740" s="1145">
        <f>SUM(E734:E739)</f>
        <v>11664</v>
      </c>
      <c r="F740" s="1061">
        <f>SUM(E740/D740)</f>
        <v>1</v>
      </c>
      <c r="G740" s="565"/>
      <c r="H740" s="449"/>
      <c r="I740" s="449"/>
    </row>
    <row r="741" spans="1:9" ht="12.75" customHeight="1">
      <c r="A741" s="84">
        <v>3424</v>
      </c>
      <c r="B741" s="572" t="s">
        <v>218</v>
      </c>
      <c r="C741" s="465"/>
      <c r="D741" s="465"/>
      <c r="E741" s="1142"/>
      <c r="F741" s="529"/>
      <c r="G741" s="561"/>
      <c r="H741" s="449"/>
      <c r="I741" s="449"/>
    </row>
    <row r="742" spans="1:9" ht="12.75" customHeight="1">
      <c r="A742" s="468"/>
      <c r="B742" s="469" t="s">
        <v>1194</v>
      </c>
      <c r="C742" s="378"/>
      <c r="D742" s="378">
        <v>1000</v>
      </c>
      <c r="E742" s="1143">
        <v>1478</v>
      </c>
      <c r="F742" s="1059">
        <f>SUM(E742/D742)</f>
        <v>1.478</v>
      </c>
      <c r="G742" s="561"/>
      <c r="H742" s="449"/>
      <c r="I742" s="449"/>
    </row>
    <row r="743" spans="1:9" ht="12.75" customHeight="1">
      <c r="A743" s="468"/>
      <c r="B743" s="210" t="s">
        <v>220</v>
      </c>
      <c r="C743" s="378"/>
      <c r="D743" s="378">
        <v>550</v>
      </c>
      <c r="E743" s="1143">
        <v>610</v>
      </c>
      <c r="F743" s="1059">
        <f>SUM(E743/D743)</f>
        <v>1.1090909090909091</v>
      </c>
      <c r="G743" s="726"/>
      <c r="H743" s="449"/>
      <c r="I743" s="449"/>
    </row>
    <row r="744" spans="1:9" ht="12.75" customHeight="1">
      <c r="A744" s="468"/>
      <c r="B744" s="470" t="s">
        <v>202</v>
      </c>
      <c r="C744" s="378">
        <v>5770</v>
      </c>
      <c r="D744" s="378">
        <v>7772</v>
      </c>
      <c r="E744" s="1143">
        <v>7234</v>
      </c>
      <c r="F744" s="1059">
        <f>SUM(E744/D744)</f>
        <v>0.9307771487390633</v>
      </c>
      <c r="G744" s="726"/>
      <c r="H744" s="449"/>
      <c r="I744" s="449"/>
    </row>
    <row r="745" spans="1:9" ht="12.75" customHeight="1">
      <c r="A745" s="468"/>
      <c r="B745" s="379" t="s">
        <v>1200</v>
      </c>
      <c r="C745" s="378"/>
      <c r="D745" s="378"/>
      <c r="E745" s="1143"/>
      <c r="F745" s="529"/>
      <c r="G745" s="561"/>
      <c r="H745" s="449"/>
      <c r="I745" s="449"/>
    </row>
    <row r="746" spans="1:9" ht="12.75" customHeight="1">
      <c r="A746" s="468"/>
      <c r="B746" s="379" t="s">
        <v>212</v>
      </c>
      <c r="C746" s="378"/>
      <c r="D746" s="378"/>
      <c r="E746" s="1143"/>
      <c r="F746" s="529"/>
      <c r="G746" s="561"/>
      <c r="H746" s="449"/>
      <c r="I746" s="449"/>
    </row>
    <row r="747" spans="1:9" ht="12.75" customHeight="1" thickBot="1">
      <c r="A747" s="468"/>
      <c r="B747" s="542" t="s">
        <v>1156</v>
      </c>
      <c r="C747" s="473"/>
      <c r="D747" s="1007"/>
      <c r="E747" s="1158"/>
      <c r="F747" s="1060"/>
      <c r="G747" s="582"/>
      <c r="H747" s="449"/>
      <c r="I747" s="449"/>
    </row>
    <row r="748" spans="1:9" ht="12.75" customHeight="1" thickBot="1">
      <c r="A748" s="480"/>
      <c r="B748" s="546" t="s">
        <v>13</v>
      </c>
      <c r="C748" s="475">
        <f>SUM(C742:C747)</f>
        <v>5770</v>
      </c>
      <c r="D748" s="475">
        <f>SUM(D742:D747)</f>
        <v>9322</v>
      </c>
      <c r="E748" s="1145">
        <f>SUM(E742:E747)</f>
        <v>9322</v>
      </c>
      <c r="F748" s="1061">
        <f>SUM(E748/D748)</f>
        <v>1</v>
      </c>
      <c r="G748" s="565"/>
      <c r="H748" s="449"/>
      <c r="I748" s="449"/>
    </row>
    <row r="749" spans="1:9" ht="12.75" customHeight="1">
      <c r="A749" s="559">
        <v>3425</v>
      </c>
      <c r="B749" s="533" t="s">
        <v>1091</v>
      </c>
      <c r="C749" s="534"/>
      <c r="D749" s="534"/>
      <c r="E749" s="1137"/>
      <c r="F749" s="529"/>
      <c r="G749" s="585"/>
      <c r="H749" s="449"/>
      <c r="I749" s="449"/>
    </row>
    <row r="750" spans="1:9" ht="12.75" customHeight="1">
      <c r="A750" s="553"/>
      <c r="B750" s="537" t="s">
        <v>1194</v>
      </c>
      <c r="C750" s="552"/>
      <c r="D750" s="552"/>
      <c r="E750" s="1136"/>
      <c r="F750" s="529"/>
      <c r="G750" s="585"/>
      <c r="H750" s="449"/>
      <c r="I750" s="449"/>
    </row>
    <row r="751" spans="1:9" ht="12.75" customHeight="1">
      <c r="A751" s="553"/>
      <c r="B751" s="539" t="s">
        <v>220</v>
      </c>
      <c r="C751" s="552"/>
      <c r="D751" s="552"/>
      <c r="E751" s="1136"/>
      <c r="F751" s="529"/>
      <c r="G751" s="726"/>
      <c r="H751" s="449"/>
      <c r="I751" s="449"/>
    </row>
    <row r="752" spans="1:9" ht="12.75" customHeight="1">
      <c r="A752" s="553"/>
      <c r="B752" s="540" t="s">
        <v>202</v>
      </c>
      <c r="C752" s="552">
        <v>4500</v>
      </c>
      <c r="D752" s="552">
        <v>9426</v>
      </c>
      <c r="E752" s="1136">
        <v>9426</v>
      </c>
      <c r="F752" s="1059">
        <f>SUM(E752/D752)</f>
        <v>1</v>
      </c>
      <c r="G752" s="726"/>
      <c r="H752" s="449"/>
      <c r="I752" s="449"/>
    </row>
    <row r="753" spans="1:9" ht="12.75" customHeight="1">
      <c r="A753" s="553"/>
      <c r="B753" s="541" t="s">
        <v>1200</v>
      </c>
      <c r="C753" s="552"/>
      <c r="D753" s="552"/>
      <c r="E753" s="1136"/>
      <c r="F753" s="529"/>
      <c r="G753" s="726"/>
      <c r="H753" s="449"/>
      <c r="I753" s="449"/>
    </row>
    <row r="754" spans="1:9" ht="12.75" customHeight="1">
      <c r="A754" s="553"/>
      <c r="B754" s="541" t="s">
        <v>212</v>
      </c>
      <c r="C754" s="552"/>
      <c r="D754" s="552"/>
      <c r="E754" s="1136"/>
      <c r="F754" s="529"/>
      <c r="G754" s="585"/>
      <c r="H754" s="449"/>
      <c r="I754" s="449"/>
    </row>
    <row r="755" spans="1:9" ht="12.75" customHeight="1" thickBot="1">
      <c r="A755" s="553"/>
      <c r="B755" s="542" t="s">
        <v>1156</v>
      </c>
      <c r="C755" s="554"/>
      <c r="D755" s="554"/>
      <c r="E755" s="1140"/>
      <c r="F755" s="1060"/>
      <c r="G755" s="618"/>
      <c r="H755" s="449"/>
      <c r="I755" s="449"/>
    </row>
    <row r="756" spans="1:9" ht="12.75" customHeight="1" thickBot="1">
      <c r="A756" s="556"/>
      <c r="B756" s="546" t="s">
        <v>13</v>
      </c>
      <c r="C756" s="557">
        <f>SUM(C750:C755)</f>
        <v>4500</v>
      </c>
      <c r="D756" s="557">
        <f>SUM(D750:D755)</f>
        <v>9426</v>
      </c>
      <c r="E756" s="1141">
        <f>SUM(E750:E755)</f>
        <v>9426</v>
      </c>
      <c r="F756" s="1061">
        <f>SUM(E756/D756)</f>
        <v>1</v>
      </c>
      <c r="G756" s="619"/>
      <c r="H756" s="449"/>
      <c r="I756" s="449"/>
    </row>
    <row r="757" spans="1:9" ht="12.75" customHeight="1">
      <c r="A757" s="559">
        <v>3426</v>
      </c>
      <c r="B757" s="533" t="s">
        <v>303</v>
      </c>
      <c r="C757" s="534"/>
      <c r="D757" s="534"/>
      <c r="E757" s="1137"/>
      <c r="F757" s="529"/>
      <c r="G757" s="585"/>
      <c r="H757" s="449"/>
      <c r="I757" s="449"/>
    </row>
    <row r="758" spans="1:9" ht="12.75" customHeight="1">
      <c r="A758" s="553"/>
      <c r="B758" s="537" t="s">
        <v>1194</v>
      </c>
      <c r="C758" s="552">
        <v>4500</v>
      </c>
      <c r="D758" s="552">
        <v>8920</v>
      </c>
      <c r="E758" s="1136">
        <v>8992</v>
      </c>
      <c r="F758" s="1059">
        <f>SUM(E758/D758)</f>
        <v>1.0080717488789237</v>
      </c>
      <c r="G758" s="726"/>
      <c r="H758" s="449"/>
      <c r="I758" s="449"/>
    </row>
    <row r="759" spans="1:9" ht="12.75" customHeight="1">
      <c r="A759" s="553"/>
      <c r="B759" s="539" t="s">
        <v>220</v>
      </c>
      <c r="C759" s="552">
        <v>1200</v>
      </c>
      <c r="D759" s="552">
        <v>2020</v>
      </c>
      <c r="E759" s="1136">
        <v>2103</v>
      </c>
      <c r="F759" s="1059">
        <f>SUM(E759/D759)</f>
        <v>1.0410891089108911</v>
      </c>
      <c r="G759" s="726"/>
      <c r="H759" s="449"/>
      <c r="I759" s="449"/>
    </row>
    <row r="760" spans="1:9" ht="12.75" customHeight="1">
      <c r="A760" s="553"/>
      <c r="B760" s="540" t="s">
        <v>202</v>
      </c>
      <c r="C760" s="552">
        <v>35300</v>
      </c>
      <c r="D760" s="552">
        <v>49582</v>
      </c>
      <c r="E760" s="1136">
        <v>49427</v>
      </c>
      <c r="F760" s="1059">
        <f>SUM(E760/D760)</f>
        <v>0.9968738655157113</v>
      </c>
      <c r="G760" s="735"/>
      <c r="H760" s="449"/>
      <c r="I760" s="449"/>
    </row>
    <row r="761" spans="1:9" ht="12.75" customHeight="1">
      <c r="A761" s="553"/>
      <c r="B761" s="541" t="s">
        <v>1200</v>
      </c>
      <c r="C761" s="552"/>
      <c r="D761" s="552"/>
      <c r="E761" s="1136"/>
      <c r="F761" s="529"/>
      <c r="G761" s="561"/>
      <c r="H761" s="449"/>
      <c r="I761" s="449"/>
    </row>
    <row r="762" spans="1:9" ht="12.75" customHeight="1">
      <c r="A762" s="553"/>
      <c r="B762" s="541" t="s">
        <v>212</v>
      </c>
      <c r="C762" s="552"/>
      <c r="D762" s="552"/>
      <c r="E762" s="1136"/>
      <c r="F762" s="529"/>
      <c r="G762" s="585"/>
      <c r="H762" s="449"/>
      <c r="I762" s="449"/>
    </row>
    <row r="763" spans="1:9" ht="12.75" customHeight="1" thickBot="1">
      <c r="A763" s="553"/>
      <c r="B763" s="542" t="s">
        <v>1156</v>
      </c>
      <c r="C763" s="554"/>
      <c r="D763" s="554"/>
      <c r="E763" s="1140"/>
      <c r="F763" s="1060"/>
      <c r="G763" s="620"/>
      <c r="H763" s="449"/>
      <c r="I763" s="449"/>
    </row>
    <row r="764" spans="1:9" ht="12.75" customHeight="1" thickBot="1">
      <c r="A764" s="556"/>
      <c r="B764" s="546" t="s">
        <v>13</v>
      </c>
      <c r="C764" s="557">
        <f>SUM(C758:C763)</f>
        <v>41000</v>
      </c>
      <c r="D764" s="557">
        <f>SUM(D758:D763)</f>
        <v>60522</v>
      </c>
      <c r="E764" s="1141">
        <f>SUM(E758:E763)</f>
        <v>60522</v>
      </c>
      <c r="F764" s="1061">
        <f>SUM(E764/D764)</f>
        <v>1</v>
      </c>
      <c r="G764" s="619"/>
      <c r="H764" s="449"/>
      <c r="I764" s="449"/>
    </row>
    <row r="765" spans="1:9" ht="12.75" customHeight="1">
      <c r="A765" s="559">
        <v>3427</v>
      </c>
      <c r="B765" s="533" t="s">
        <v>1092</v>
      </c>
      <c r="C765" s="534"/>
      <c r="D765" s="534"/>
      <c r="E765" s="1137"/>
      <c r="F765" s="529"/>
      <c r="G765" s="585"/>
      <c r="H765" s="449"/>
      <c r="I765" s="449"/>
    </row>
    <row r="766" spans="1:9" ht="12.75" customHeight="1">
      <c r="A766" s="553"/>
      <c r="B766" s="537" t="s">
        <v>1194</v>
      </c>
      <c r="C766" s="552"/>
      <c r="D766" s="552">
        <v>5290</v>
      </c>
      <c r="E766" s="1136">
        <v>5290</v>
      </c>
      <c r="F766" s="1059">
        <f>SUM(E766/D766)</f>
        <v>1</v>
      </c>
      <c r="G766" s="585"/>
      <c r="H766" s="449"/>
      <c r="I766" s="449"/>
    </row>
    <row r="767" spans="1:9" ht="12.75" customHeight="1">
      <c r="A767" s="553"/>
      <c r="B767" s="539" t="s">
        <v>220</v>
      </c>
      <c r="C767" s="552"/>
      <c r="D767" s="552">
        <v>1114</v>
      </c>
      <c r="E767" s="1136">
        <v>1205</v>
      </c>
      <c r="F767" s="1059">
        <f>SUM(E767/D767)</f>
        <v>1.0816876122082586</v>
      </c>
      <c r="G767" s="726"/>
      <c r="H767" s="449"/>
      <c r="I767" s="449"/>
    </row>
    <row r="768" spans="1:9" ht="12.75" customHeight="1">
      <c r="A768" s="553"/>
      <c r="B768" s="540" t="s">
        <v>202</v>
      </c>
      <c r="C768" s="552">
        <v>14000</v>
      </c>
      <c r="D768" s="552">
        <v>8763</v>
      </c>
      <c r="E768" s="1136">
        <v>8672</v>
      </c>
      <c r="F768" s="1059">
        <f>SUM(E768/D768)</f>
        <v>0.9896154285062193</v>
      </c>
      <c r="G768" s="726"/>
      <c r="H768" s="449"/>
      <c r="I768" s="449"/>
    </row>
    <row r="769" spans="1:9" ht="12.75" customHeight="1">
      <c r="A769" s="553"/>
      <c r="B769" s="541" t="s">
        <v>1200</v>
      </c>
      <c r="C769" s="552"/>
      <c r="D769" s="552"/>
      <c r="E769" s="1136"/>
      <c r="F769" s="529"/>
      <c r="G769" s="561"/>
      <c r="H769" s="449"/>
      <c r="I769" s="449"/>
    </row>
    <row r="770" spans="1:9" ht="12.75" customHeight="1">
      <c r="A770" s="553"/>
      <c r="B770" s="541" t="s">
        <v>212</v>
      </c>
      <c r="C770" s="552"/>
      <c r="D770" s="552"/>
      <c r="E770" s="1136"/>
      <c r="F770" s="529"/>
      <c r="G770" s="585"/>
      <c r="H770" s="449"/>
      <c r="I770" s="449"/>
    </row>
    <row r="771" spans="1:9" ht="12.75" customHeight="1" thickBot="1">
      <c r="A771" s="553"/>
      <c r="B771" s="542" t="s">
        <v>1156</v>
      </c>
      <c r="C771" s="554"/>
      <c r="D771" s="554"/>
      <c r="E771" s="1140"/>
      <c r="F771" s="1060"/>
      <c r="G771" s="618"/>
      <c r="H771" s="449"/>
      <c r="I771" s="449"/>
    </row>
    <row r="772" spans="1:9" ht="12.75" customHeight="1" thickBot="1">
      <c r="A772" s="556"/>
      <c r="B772" s="546" t="s">
        <v>13</v>
      </c>
      <c r="C772" s="557">
        <f>SUM(C766:C771)</f>
        <v>14000</v>
      </c>
      <c r="D772" s="557">
        <f>SUM(D766:D771)</f>
        <v>15167</v>
      </c>
      <c r="E772" s="1141">
        <f>SUM(E766:E771)</f>
        <v>15167</v>
      </c>
      <c r="F772" s="1061">
        <f>SUM(E772/D772)</f>
        <v>1</v>
      </c>
      <c r="G772" s="619"/>
      <c r="H772" s="449"/>
      <c r="I772" s="449"/>
    </row>
    <row r="773" spans="1:9" ht="12.75" customHeight="1">
      <c r="A773" s="84">
        <v>3428</v>
      </c>
      <c r="B773" s="572" t="s">
        <v>755</v>
      </c>
      <c r="C773" s="465"/>
      <c r="D773" s="465"/>
      <c r="E773" s="1142"/>
      <c r="F773" s="529"/>
      <c r="G773" s="561"/>
      <c r="H773" s="449"/>
      <c r="I773" s="449"/>
    </row>
    <row r="774" spans="1:9" ht="12.75" customHeight="1">
      <c r="A774" s="468"/>
      <c r="B774" s="469" t="s">
        <v>1194</v>
      </c>
      <c r="C774" s="378"/>
      <c r="D774" s="378"/>
      <c r="E774" s="1143"/>
      <c r="F774" s="529"/>
      <c r="G774" s="561"/>
      <c r="H774" s="449"/>
      <c r="I774" s="449"/>
    </row>
    <row r="775" spans="1:9" ht="12.75" customHeight="1">
      <c r="A775" s="468"/>
      <c r="B775" s="210" t="s">
        <v>220</v>
      </c>
      <c r="C775" s="378"/>
      <c r="D775" s="378"/>
      <c r="E775" s="1143"/>
      <c r="F775" s="529"/>
      <c r="G775" s="561"/>
      <c r="H775" s="449"/>
      <c r="I775" s="449"/>
    </row>
    <row r="776" spans="1:9" ht="12.75" customHeight="1">
      <c r="A776" s="468"/>
      <c r="B776" s="470" t="s">
        <v>202</v>
      </c>
      <c r="C776" s="378">
        <v>3000</v>
      </c>
      <c r="D776" s="378">
        <v>3635</v>
      </c>
      <c r="E776" s="1143">
        <v>3635</v>
      </c>
      <c r="F776" s="1059">
        <f>SUM(E776/D776)</f>
        <v>1</v>
      </c>
      <c r="G776" s="726"/>
      <c r="H776" s="449"/>
      <c r="I776" s="449"/>
    </row>
    <row r="777" spans="1:9" ht="12.75" customHeight="1">
      <c r="A777" s="468"/>
      <c r="B777" s="379" t="s">
        <v>1200</v>
      </c>
      <c r="C777" s="378"/>
      <c r="D777" s="378"/>
      <c r="E777" s="1143"/>
      <c r="F777" s="529"/>
      <c r="G777" s="726"/>
      <c r="H777" s="449"/>
      <c r="I777" s="449"/>
    </row>
    <row r="778" spans="1:9" ht="12.75" customHeight="1">
      <c r="A778" s="468"/>
      <c r="B778" s="379" t="s">
        <v>212</v>
      </c>
      <c r="C778" s="378"/>
      <c r="D778" s="378"/>
      <c r="E778" s="1143"/>
      <c r="F778" s="529"/>
      <c r="G778" s="561"/>
      <c r="H778" s="449"/>
      <c r="I778" s="449"/>
    </row>
    <row r="779" spans="1:9" ht="12.75" customHeight="1" thickBot="1">
      <c r="A779" s="468"/>
      <c r="B779" s="542" t="s">
        <v>1156</v>
      </c>
      <c r="C779" s="473"/>
      <c r="D779" s="473"/>
      <c r="E779" s="1144"/>
      <c r="F779" s="1060"/>
      <c r="G779" s="582"/>
      <c r="H779" s="449"/>
      <c r="I779" s="449"/>
    </row>
    <row r="780" spans="1:9" ht="12.75" customHeight="1" thickBot="1">
      <c r="A780" s="480"/>
      <c r="B780" s="546" t="s">
        <v>13</v>
      </c>
      <c r="C780" s="475">
        <f>SUM(C774:C779)</f>
        <v>3000</v>
      </c>
      <c r="D780" s="475">
        <f>SUM(D774:D779)</f>
        <v>3635</v>
      </c>
      <c r="E780" s="1145">
        <f>SUM(E774:E779)</f>
        <v>3635</v>
      </c>
      <c r="F780" s="1061">
        <f>SUM(E780/D780)</f>
        <v>1</v>
      </c>
      <c r="G780" s="565"/>
      <c r="H780" s="449"/>
      <c r="I780" s="449"/>
    </row>
    <row r="781" spans="1:9" ht="12.75" customHeight="1">
      <c r="A781" s="559">
        <v>3429</v>
      </c>
      <c r="B781" s="533" t="s">
        <v>1073</v>
      </c>
      <c r="C781" s="534"/>
      <c r="D781" s="534"/>
      <c r="E781" s="1137"/>
      <c r="F781" s="529"/>
      <c r="G781" s="585"/>
      <c r="H781" s="449"/>
      <c r="I781" s="449"/>
    </row>
    <row r="782" spans="1:9" ht="12.75" customHeight="1">
      <c r="A782" s="553"/>
      <c r="B782" s="537" t="s">
        <v>1194</v>
      </c>
      <c r="C782" s="552"/>
      <c r="D782" s="552"/>
      <c r="E782" s="1136"/>
      <c r="F782" s="529"/>
      <c r="G782" s="585"/>
      <c r="H782" s="449"/>
      <c r="I782" s="449"/>
    </row>
    <row r="783" spans="1:9" ht="12.75" customHeight="1">
      <c r="A783" s="553"/>
      <c r="B783" s="539" t="s">
        <v>220</v>
      </c>
      <c r="C783" s="552"/>
      <c r="D783" s="552"/>
      <c r="E783" s="1136"/>
      <c r="F783" s="529"/>
      <c r="G783" s="585"/>
      <c r="H783" s="449"/>
      <c r="I783" s="449"/>
    </row>
    <row r="784" spans="1:9" ht="12.75" customHeight="1">
      <c r="A784" s="553"/>
      <c r="B784" s="540" t="s">
        <v>202</v>
      </c>
      <c r="C784" s="552">
        <v>2000</v>
      </c>
      <c r="D784" s="552">
        <v>2000</v>
      </c>
      <c r="E784" s="1136">
        <v>2000</v>
      </c>
      <c r="F784" s="1059">
        <f>SUM(E784/D784)</f>
        <v>1</v>
      </c>
      <c r="G784" s="727"/>
      <c r="H784" s="449"/>
      <c r="I784" s="449"/>
    </row>
    <row r="785" spans="1:9" ht="12.75" customHeight="1">
      <c r="A785" s="553"/>
      <c r="B785" s="541" t="s">
        <v>1200</v>
      </c>
      <c r="C785" s="552"/>
      <c r="D785" s="552"/>
      <c r="E785" s="1136"/>
      <c r="F785" s="529"/>
      <c r="G785" s="561"/>
      <c r="H785" s="449"/>
      <c r="I785" s="449"/>
    </row>
    <row r="786" spans="1:9" ht="12.75" customHeight="1">
      <c r="A786" s="553"/>
      <c r="B786" s="541" t="s">
        <v>212</v>
      </c>
      <c r="C786" s="552"/>
      <c r="D786" s="552"/>
      <c r="E786" s="1136"/>
      <c r="F786" s="529"/>
      <c r="G786" s="585"/>
      <c r="H786" s="449"/>
      <c r="I786" s="449"/>
    </row>
    <row r="787" spans="1:9" ht="12.75" customHeight="1" thickBot="1">
      <c r="A787" s="553"/>
      <c r="B787" s="542" t="s">
        <v>1156</v>
      </c>
      <c r="C787" s="554"/>
      <c r="D787" s="554"/>
      <c r="E787" s="1140"/>
      <c r="F787" s="1060"/>
      <c r="G787" s="618"/>
      <c r="H787" s="449"/>
      <c r="I787" s="449"/>
    </row>
    <row r="788" spans="1:9" ht="12.75" customHeight="1" thickBot="1">
      <c r="A788" s="556"/>
      <c r="B788" s="546" t="s">
        <v>13</v>
      </c>
      <c r="C788" s="557">
        <f>SUM(C782:C787)</f>
        <v>2000</v>
      </c>
      <c r="D788" s="557">
        <f>SUM(D782:D787)</f>
        <v>2000</v>
      </c>
      <c r="E788" s="1141">
        <f>SUM(E782:E787)</f>
        <v>2000</v>
      </c>
      <c r="F788" s="1061">
        <f>SUM(E788/D788)</f>
        <v>1</v>
      </c>
      <c r="G788" s="619"/>
      <c r="H788" s="449"/>
      <c r="I788" s="449"/>
    </row>
    <row r="789" spans="1:9" ht="12.75" customHeight="1">
      <c r="A789" s="559">
        <v>3430</v>
      </c>
      <c r="B789" s="533" t="s">
        <v>1083</v>
      </c>
      <c r="C789" s="534"/>
      <c r="D789" s="534"/>
      <c r="E789" s="1137"/>
      <c r="F789" s="529"/>
      <c r="G789" s="585"/>
      <c r="H789" s="449"/>
      <c r="I789" s="449"/>
    </row>
    <row r="790" spans="1:9" ht="12.75" customHeight="1">
      <c r="A790" s="553"/>
      <c r="B790" s="537" t="s">
        <v>1194</v>
      </c>
      <c r="C790" s="552"/>
      <c r="D790" s="552"/>
      <c r="E790" s="1136"/>
      <c r="F790" s="529"/>
      <c r="G790" s="585"/>
      <c r="H790" s="449"/>
      <c r="I790" s="449"/>
    </row>
    <row r="791" spans="1:9" ht="12.75" customHeight="1">
      <c r="A791" s="553"/>
      <c r="B791" s="539" t="s">
        <v>220</v>
      </c>
      <c r="C791" s="552"/>
      <c r="D791" s="552"/>
      <c r="E791" s="1136"/>
      <c r="F791" s="529"/>
      <c r="G791" s="585"/>
      <c r="H791" s="449"/>
      <c r="I791" s="449"/>
    </row>
    <row r="792" spans="1:9" ht="12.75" customHeight="1">
      <c r="A792" s="553"/>
      <c r="B792" s="540" t="s">
        <v>202</v>
      </c>
      <c r="C792" s="552">
        <v>100</v>
      </c>
      <c r="D792" s="552">
        <v>100</v>
      </c>
      <c r="E792" s="1136">
        <v>100</v>
      </c>
      <c r="F792" s="1059">
        <f>SUM(E792/D792)</f>
        <v>1</v>
      </c>
      <c r="G792" s="727"/>
      <c r="H792" s="449"/>
      <c r="I792" s="449"/>
    </row>
    <row r="793" spans="1:9" ht="12.75" customHeight="1">
      <c r="A793" s="553"/>
      <c r="B793" s="541" t="s">
        <v>1200</v>
      </c>
      <c r="C793" s="552"/>
      <c r="D793" s="552"/>
      <c r="E793" s="1136"/>
      <c r="F793" s="529"/>
      <c r="G793" s="561"/>
      <c r="H793" s="449"/>
      <c r="I793" s="449"/>
    </row>
    <row r="794" spans="1:9" ht="12.75" customHeight="1">
      <c r="A794" s="553"/>
      <c r="B794" s="541" t="s">
        <v>212</v>
      </c>
      <c r="C794" s="552"/>
      <c r="D794" s="552"/>
      <c r="E794" s="1136"/>
      <c r="F794" s="529"/>
      <c r="G794" s="585"/>
      <c r="H794" s="449"/>
      <c r="I794" s="449"/>
    </row>
    <row r="795" spans="1:9" ht="12.75" customHeight="1" thickBot="1">
      <c r="A795" s="553"/>
      <c r="B795" s="542" t="s">
        <v>1156</v>
      </c>
      <c r="C795" s="554"/>
      <c r="D795" s="554"/>
      <c r="E795" s="1140"/>
      <c r="F795" s="1060"/>
      <c r="G795" s="618"/>
      <c r="H795" s="449"/>
      <c r="I795" s="449"/>
    </row>
    <row r="796" spans="1:9" ht="12.75" customHeight="1" thickBot="1">
      <c r="A796" s="556"/>
      <c r="B796" s="546" t="s">
        <v>13</v>
      </c>
      <c r="C796" s="557">
        <f>SUM(C790:C795)</f>
        <v>100</v>
      </c>
      <c r="D796" s="557">
        <f>SUM(D790:D795)</f>
        <v>100</v>
      </c>
      <c r="E796" s="1141">
        <f>SUM(E790:E795)</f>
        <v>100</v>
      </c>
      <c r="F796" s="1061">
        <f>SUM(E796/D796)</f>
        <v>1</v>
      </c>
      <c r="G796" s="619"/>
      <c r="H796" s="449"/>
      <c r="I796" s="449"/>
    </row>
    <row r="797" spans="1:9" ht="12.75" customHeight="1">
      <c r="A797" s="559">
        <v>3431</v>
      </c>
      <c r="B797" s="533" t="s">
        <v>60</v>
      </c>
      <c r="C797" s="534"/>
      <c r="D797" s="534"/>
      <c r="E797" s="1137"/>
      <c r="F797" s="529"/>
      <c r="G797" s="585"/>
      <c r="H797" s="449"/>
      <c r="I797" s="449"/>
    </row>
    <row r="798" spans="1:9" ht="12.75" customHeight="1">
      <c r="A798" s="553"/>
      <c r="B798" s="537" t="s">
        <v>1194</v>
      </c>
      <c r="C798" s="552"/>
      <c r="D798" s="552"/>
      <c r="E798" s="1136"/>
      <c r="F798" s="529"/>
      <c r="G798" s="585"/>
      <c r="H798" s="449"/>
      <c r="I798" s="449"/>
    </row>
    <row r="799" spans="1:9" ht="12.75" customHeight="1">
      <c r="A799" s="553"/>
      <c r="B799" s="539" t="s">
        <v>220</v>
      </c>
      <c r="C799" s="552"/>
      <c r="D799" s="552"/>
      <c r="E799" s="1136"/>
      <c r="F799" s="529"/>
      <c r="G799" s="585"/>
      <c r="H799" s="449"/>
      <c r="I799" s="449"/>
    </row>
    <row r="800" spans="1:9" ht="12.75" customHeight="1">
      <c r="A800" s="553"/>
      <c r="B800" s="540" t="s">
        <v>202</v>
      </c>
      <c r="C800" s="552">
        <v>5000</v>
      </c>
      <c r="D800" s="552">
        <v>10000</v>
      </c>
      <c r="E800" s="1136">
        <v>10000</v>
      </c>
      <c r="F800" s="1059">
        <f>SUM(E800/D800)</f>
        <v>1</v>
      </c>
      <c r="G800" s="727"/>
      <c r="H800" s="449"/>
      <c r="I800" s="449"/>
    </row>
    <row r="801" spans="1:9" ht="12.75" customHeight="1">
      <c r="A801" s="553"/>
      <c r="B801" s="541" t="s">
        <v>1200</v>
      </c>
      <c r="C801" s="552"/>
      <c r="D801" s="552"/>
      <c r="E801" s="1136"/>
      <c r="F801" s="529"/>
      <c r="G801" s="585"/>
      <c r="H801" s="449"/>
      <c r="I801" s="449"/>
    </row>
    <row r="802" spans="1:9" ht="12.75" customHeight="1">
      <c r="A802" s="553"/>
      <c r="B802" s="541" t="s">
        <v>212</v>
      </c>
      <c r="C802" s="552"/>
      <c r="D802" s="552"/>
      <c r="E802" s="1136"/>
      <c r="F802" s="529"/>
      <c r="G802" s="585"/>
      <c r="H802" s="449"/>
      <c r="I802" s="449"/>
    </row>
    <row r="803" spans="1:9" ht="12.75" customHeight="1" thickBot="1">
      <c r="A803" s="553"/>
      <c r="B803" s="542" t="s">
        <v>1156</v>
      </c>
      <c r="C803" s="554"/>
      <c r="D803" s="554"/>
      <c r="E803" s="1140"/>
      <c r="F803" s="1060"/>
      <c r="G803" s="618"/>
      <c r="H803" s="449"/>
      <c r="I803" s="449"/>
    </row>
    <row r="804" spans="1:9" ht="12.75" customHeight="1" thickBot="1">
      <c r="A804" s="556"/>
      <c r="B804" s="546" t="s">
        <v>13</v>
      </c>
      <c r="C804" s="557">
        <f>SUM(C798:C803)</f>
        <v>5000</v>
      </c>
      <c r="D804" s="557">
        <f>SUM(D798:D803)</f>
        <v>10000</v>
      </c>
      <c r="E804" s="1141">
        <f>SUM(E798:E803)</f>
        <v>10000</v>
      </c>
      <c r="F804" s="1061">
        <f>SUM(E804/D804)</f>
        <v>1</v>
      </c>
      <c r="G804" s="619"/>
      <c r="H804" s="449"/>
      <c r="I804" s="449"/>
    </row>
    <row r="805" spans="1:9" ht="12.75" customHeight="1">
      <c r="A805" s="559">
        <v>3432</v>
      </c>
      <c r="B805" s="533" t="s">
        <v>373</v>
      </c>
      <c r="C805" s="534"/>
      <c r="D805" s="534"/>
      <c r="E805" s="1137"/>
      <c r="F805" s="529"/>
      <c r="G805" s="585"/>
      <c r="H805" s="449"/>
      <c r="I805" s="449"/>
    </row>
    <row r="806" spans="1:9" ht="12.75" customHeight="1">
      <c r="A806" s="553"/>
      <c r="B806" s="537" t="s">
        <v>1194</v>
      </c>
      <c r="C806" s="552"/>
      <c r="D806" s="552"/>
      <c r="E806" s="1136"/>
      <c r="F806" s="529"/>
      <c r="G806" s="585"/>
      <c r="H806" s="449"/>
      <c r="I806" s="449"/>
    </row>
    <row r="807" spans="1:9" ht="12.75" customHeight="1">
      <c r="A807" s="553"/>
      <c r="B807" s="539" t="s">
        <v>220</v>
      </c>
      <c r="C807" s="552"/>
      <c r="D807" s="552"/>
      <c r="E807" s="1136"/>
      <c r="F807" s="529"/>
      <c r="G807" s="727"/>
      <c r="H807" s="449"/>
      <c r="I807" s="449"/>
    </row>
    <row r="808" spans="1:9" ht="12.75" customHeight="1">
      <c r="A808" s="553"/>
      <c r="B808" s="540" t="s">
        <v>202</v>
      </c>
      <c r="C808" s="552">
        <v>5000</v>
      </c>
      <c r="D808" s="552">
        <v>5000</v>
      </c>
      <c r="E808" s="1136">
        <v>5000</v>
      </c>
      <c r="F808" s="1059">
        <f>SUM(E808/D808)</f>
        <v>1</v>
      </c>
      <c r="G808" s="561"/>
      <c r="H808" s="449"/>
      <c r="I808" s="449"/>
    </row>
    <row r="809" spans="1:9" ht="12.75" customHeight="1">
      <c r="A809" s="553"/>
      <c r="B809" s="541" t="s">
        <v>1200</v>
      </c>
      <c r="C809" s="552"/>
      <c r="D809" s="552"/>
      <c r="E809" s="1136"/>
      <c r="F809" s="529"/>
      <c r="G809" s="561"/>
      <c r="H809" s="449"/>
      <c r="I809" s="449"/>
    </row>
    <row r="810" spans="1:9" ht="12.75" customHeight="1">
      <c r="A810" s="553"/>
      <c r="B810" s="541" t="s">
        <v>212</v>
      </c>
      <c r="C810" s="552"/>
      <c r="D810" s="552"/>
      <c r="E810" s="1136"/>
      <c r="F810" s="529"/>
      <c r="G810" s="585"/>
      <c r="H810" s="449"/>
      <c r="I810" s="449"/>
    </row>
    <row r="811" spans="1:9" ht="12.75" customHeight="1" thickBot="1">
      <c r="A811" s="553"/>
      <c r="B811" s="542" t="s">
        <v>1156</v>
      </c>
      <c r="C811" s="554"/>
      <c r="D811" s="554"/>
      <c r="E811" s="1140"/>
      <c r="F811" s="1060"/>
      <c r="G811" s="618"/>
      <c r="H811" s="449"/>
      <c r="I811" s="449"/>
    </row>
    <row r="812" spans="1:9" ht="12.75" customHeight="1" thickBot="1">
      <c r="A812" s="556"/>
      <c r="B812" s="546" t="s">
        <v>13</v>
      </c>
      <c r="C812" s="557">
        <f>SUM(C806:C811)</f>
        <v>5000</v>
      </c>
      <c r="D812" s="557">
        <f>SUM(D806:D811)</f>
        <v>5000</v>
      </c>
      <c r="E812" s="1141">
        <f>SUM(E806:E811)</f>
        <v>5000</v>
      </c>
      <c r="F812" s="1061">
        <f>SUM(E812/D812)</f>
        <v>1</v>
      </c>
      <c r="G812" s="619"/>
      <c r="H812" s="449"/>
      <c r="I812" s="449"/>
    </row>
    <row r="813" spans="1:9" ht="12.75" customHeight="1">
      <c r="A813" s="559">
        <v>3433</v>
      </c>
      <c r="B813" s="533" t="s">
        <v>716</v>
      </c>
      <c r="C813" s="534"/>
      <c r="D813" s="534"/>
      <c r="E813" s="1137"/>
      <c r="F813" s="529"/>
      <c r="G813" s="585"/>
      <c r="H813" s="449"/>
      <c r="I813" s="449"/>
    </row>
    <row r="814" spans="1:9" ht="12.75" customHeight="1">
      <c r="A814" s="553"/>
      <c r="B814" s="537" t="s">
        <v>1194</v>
      </c>
      <c r="C814" s="552"/>
      <c r="D814" s="552"/>
      <c r="E814" s="1136"/>
      <c r="F814" s="529"/>
      <c r="G814" s="585"/>
      <c r="H814" s="449"/>
      <c r="I814" s="449"/>
    </row>
    <row r="815" spans="1:9" ht="12.75" customHeight="1">
      <c r="A815" s="553"/>
      <c r="B815" s="539" t="s">
        <v>220</v>
      </c>
      <c r="C815" s="552"/>
      <c r="D815" s="552"/>
      <c r="E815" s="1136"/>
      <c r="F815" s="529"/>
      <c r="G815" s="585"/>
      <c r="H815" s="449"/>
      <c r="I815" s="449"/>
    </row>
    <row r="816" spans="1:9" ht="12.75" customHeight="1">
      <c r="A816" s="553"/>
      <c r="B816" s="540" t="s">
        <v>202</v>
      </c>
      <c r="C816" s="552">
        <v>3000</v>
      </c>
      <c r="D816" s="552">
        <v>3000</v>
      </c>
      <c r="E816" s="1136">
        <v>3000</v>
      </c>
      <c r="F816" s="1059">
        <f>SUM(E816/D816)</f>
        <v>1</v>
      </c>
      <c r="G816" s="727"/>
      <c r="H816" s="449"/>
      <c r="I816" s="449"/>
    </row>
    <row r="817" spans="1:9" ht="12.75" customHeight="1">
      <c r="A817" s="553"/>
      <c r="B817" s="541" t="s">
        <v>1200</v>
      </c>
      <c r="C817" s="552"/>
      <c r="D817" s="552"/>
      <c r="E817" s="1136"/>
      <c r="F817" s="529"/>
      <c r="G817" s="561"/>
      <c r="H817" s="449"/>
      <c r="I817" s="449"/>
    </row>
    <row r="818" spans="1:9" ht="12.75" customHeight="1">
      <c r="A818" s="553"/>
      <c r="B818" s="541" t="s">
        <v>212</v>
      </c>
      <c r="C818" s="552"/>
      <c r="D818" s="552"/>
      <c r="E818" s="1136"/>
      <c r="F818" s="529"/>
      <c r="G818" s="585"/>
      <c r="H818" s="449"/>
      <c r="I818" s="449"/>
    </row>
    <row r="819" spans="1:9" ht="12.75" customHeight="1">
      <c r="A819" s="553"/>
      <c r="B819" s="541" t="s">
        <v>1200</v>
      </c>
      <c r="C819" s="552"/>
      <c r="D819" s="552"/>
      <c r="E819" s="1136"/>
      <c r="F819" s="529"/>
      <c r="G819" s="598"/>
      <c r="H819" s="449"/>
      <c r="I819" s="449"/>
    </row>
    <row r="820" spans="1:9" ht="12.75" customHeight="1" thickBot="1">
      <c r="A820" s="553"/>
      <c r="B820" s="542" t="s">
        <v>1156</v>
      </c>
      <c r="C820" s="554"/>
      <c r="D820" s="554"/>
      <c r="E820" s="1140"/>
      <c r="F820" s="1060"/>
      <c r="G820" s="618"/>
      <c r="H820" s="449"/>
      <c r="I820" s="449"/>
    </row>
    <row r="821" spans="1:9" ht="12.75" customHeight="1" thickBot="1">
      <c r="A821" s="556"/>
      <c r="B821" s="546" t="s">
        <v>13</v>
      </c>
      <c r="C821" s="557">
        <f>SUM(C814:C820)</f>
        <v>3000</v>
      </c>
      <c r="D821" s="557">
        <f>SUM(D814:D820)</f>
        <v>3000</v>
      </c>
      <c r="E821" s="1141">
        <f>SUM(E814:E820)</f>
        <v>3000</v>
      </c>
      <c r="F821" s="1061">
        <f>SUM(E821/D821)</f>
        <v>1</v>
      </c>
      <c r="G821" s="619"/>
      <c r="H821" s="449"/>
      <c r="I821" s="449"/>
    </row>
    <row r="822" spans="1:9" ht="12.75" customHeight="1">
      <c r="A822" s="559">
        <v>3434</v>
      </c>
      <c r="B822" s="533" t="s">
        <v>374</v>
      </c>
      <c r="C822" s="534"/>
      <c r="D822" s="534"/>
      <c r="E822" s="1137"/>
      <c r="F822" s="529"/>
      <c r="G822" s="585"/>
      <c r="H822" s="449"/>
      <c r="I822" s="449"/>
    </row>
    <row r="823" spans="1:9" ht="12.75" customHeight="1">
      <c r="A823" s="553"/>
      <c r="B823" s="537" t="s">
        <v>1194</v>
      </c>
      <c r="C823" s="552"/>
      <c r="D823" s="552"/>
      <c r="E823" s="1136"/>
      <c r="F823" s="529"/>
      <c r="G823" s="585"/>
      <c r="H823" s="449"/>
      <c r="I823" s="449"/>
    </row>
    <row r="824" spans="1:9" ht="12.75" customHeight="1">
      <c r="A824" s="553"/>
      <c r="B824" s="539" t="s">
        <v>220</v>
      </c>
      <c r="C824" s="552"/>
      <c r="D824" s="552"/>
      <c r="E824" s="1136"/>
      <c r="F824" s="529"/>
      <c r="G824" s="727"/>
      <c r="H824" s="449"/>
      <c r="I824" s="449"/>
    </row>
    <row r="825" spans="1:9" ht="12.75" customHeight="1">
      <c r="A825" s="553"/>
      <c r="B825" s="540" t="s">
        <v>202</v>
      </c>
      <c r="C825" s="552">
        <v>3000</v>
      </c>
      <c r="D825" s="552">
        <v>3000</v>
      </c>
      <c r="E825" s="1136">
        <v>3000</v>
      </c>
      <c r="F825" s="1059">
        <f>SUM(E825/D825)</f>
        <v>1</v>
      </c>
      <c r="G825" s="561"/>
      <c r="H825" s="449"/>
      <c r="I825" s="449"/>
    </row>
    <row r="826" spans="1:9" ht="12.75" customHeight="1">
      <c r="A826" s="553"/>
      <c r="B826" s="541" t="s">
        <v>1200</v>
      </c>
      <c r="C826" s="552"/>
      <c r="D826" s="552"/>
      <c r="E826" s="1136"/>
      <c r="F826" s="529"/>
      <c r="G826" s="561"/>
      <c r="H826" s="449"/>
      <c r="I826" s="449"/>
    </row>
    <row r="827" spans="1:9" ht="12.75" customHeight="1">
      <c r="A827" s="553"/>
      <c r="B827" s="541" t="s">
        <v>212</v>
      </c>
      <c r="C827" s="552"/>
      <c r="D827" s="552"/>
      <c r="E827" s="1136"/>
      <c r="F827" s="529"/>
      <c r="G827" s="585"/>
      <c r="H827" s="449"/>
      <c r="I827" s="449"/>
    </row>
    <row r="828" spans="1:9" ht="12.75" customHeight="1" thickBot="1">
      <c r="A828" s="553"/>
      <c r="B828" s="542" t="s">
        <v>1156</v>
      </c>
      <c r="C828" s="554"/>
      <c r="D828" s="554"/>
      <c r="E828" s="1140"/>
      <c r="F828" s="1060"/>
      <c r="G828" s="618"/>
      <c r="H828" s="449"/>
      <c r="I828" s="449"/>
    </row>
    <row r="829" spans="1:9" ht="12.75" customHeight="1" thickBot="1">
      <c r="A829" s="556"/>
      <c r="B829" s="546" t="s">
        <v>13</v>
      </c>
      <c r="C829" s="557">
        <f>SUM(C823:C828)</f>
        <v>3000</v>
      </c>
      <c r="D829" s="557">
        <f>SUM(D823:D828)</f>
        <v>3000</v>
      </c>
      <c r="E829" s="1141">
        <f>SUM(E823:E828)</f>
        <v>3000</v>
      </c>
      <c r="F829" s="1061">
        <f>SUM(E829/D829)</f>
        <v>1</v>
      </c>
      <c r="G829" s="619"/>
      <c r="H829" s="449"/>
      <c r="I829" s="449"/>
    </row>
    <row r="830" spans="1:9" ht="12" customHeight="1">
      <c r="A830" s="559">
        <v>3435</v>
      </c>
      <c r="B830" s="569" t="s">
        <v>375</v>
      </c>
      <c r="C830" s="534"/>
      <c r="D830" s="534"/>
      <c r="E830" s="1137"/>
      <c r="F830" s="529"/>
      <c r="G830" s="621"/>
      <c r="H830" s="449"/>
      <c r="I830" s="449"/>
    </row>
    <row r="831" spans="1:9" ht="12.75" customHeight="1">
      <c r="A831" s="559"/>
      <c r="B831" s="537" t="s">
        <v>1194</v>
      </c>
      <c r="C831" s="534"/>
      <c r="D831" s="534"/>
      <c r="E831" s="1137"/>
      <c r="F831" s="529"/>
      <c r="G831" s="622"/>
      <c r="H831" s="449"/>
      <c r="I831" s="449"/>
    </row>
    <row r="832" spans="1:9" ht="12.75" customHeight="1">
      <c r="A832" s="559"/>
      <c r="B832" s="539" t="s">
        <v>220</v>
      </c>
      <c r="C832" s="534"/>
      <c r="D832" s="534"/>
      <c r="E832" s="1137"/>
      <c r="F832" s="529"/>
      <c r="G832" s="727"/>
      <c r="H832" s="449"/>
      <c r="I832" s="449"/>
    </row>
    <row r="833" spans="1:9" ht="12.75" customHeight="1">
      <c r="A833" s="559"/>
      <c r="B833" s="540" t="s">
        <v>202</v>
      </c>
      <c r="C833" s="552">
        <v>1500</v>
      </c>
      <c r="D833" s="552">
        <v>1500</v>
      </c>
      <c r="E833" s="1136">
        <v>1500</v>
      </c>
      <c r="F833" s="1059">
        <f>SUM(E833/D833)</f>
        <v>1</v>
      </c>
      <c r="G833" s="622"/>
      <c r="H833" s="449"/>
      <c r="I833" s="449"/>
    </row>
    <row r="834" spans="1:9" ht="12.75" customHeight="1">
      <c r="A834" s="559"/>
      <c r="B834" s="541" t="s">
        <v>1200</v>
      </c>
      <c r="C834" s="552"/>
      <c r="D834" s="552"/>
      <c r="E834" s="1136"/>
      <c r="F834" s="529"/>
      <c r="G834" s="598"/>
      <c r="H834" s="449"/>
      <c r="I834" s="449"/>
    </row>
    <row r="835" spans="1:9" ht="12.75" customHeight="1">
      <c r="A835" s="559"/>
      <c r="B835" s="541" t="s">
        <v>212</v>
      </c>
      <c r="C835" s="534"/>
      <c r="D835" s="534"/>
      <c r="E835" s="1137"/>
      <c r="F835" s="529"/>
      <c r="G835" s="622"/>
      <c r="H835" s="449"/>
      <c r="I835" s="449"/>
    </row>
    <row r="836" spans="1:9" ht="14.25" customHeight="1" thickBot="1">
      <c r="A836" s="559"/>
      <c r="B836" s="542" t="s">
        <v>1156</v>
      </c>
      <c r="C836" s="722"/>
      <c r="D836" s="722"/>
      <c r="E836" s="1159"/>
      <c r="F836" s="1060"/>
      <c r="G836" s="622"/>
      <c r="H836" s="449"/>
      <c r="I836" s="449"/>
    </row>
    <row r="837" spans="1:9" ht="14.25" customHeight="1" thickBot="1">
      <c r="A837" s="556"/>
      <c r="B837" s="546" t="s">
        <v>13</v>
      </c>
      <c r="C837" s="557">
        <f>SUM(C831:C836)</f>
        <v>1500</v>
      </c>
      <c r="D837" s="557">
        <f>SUM(D831:D836)</f>
        <v>1500</v>
      </c>
      <c r="E837" s="1141">
        <f>SUM(E831:E836)</f>
        <v>1500</v>
      </c>
      <c r="F837" s="1061">
        <f>SUM(E837/D837)</f>
        <v>1</v>
      </c>
      <c r="G837" s="619"/>
      <c r="H837" s="449"/>
      <c r="I837" s="449"/>
    </row>
    <row r="838" spans="1:9" ht="12.75" customHeight="1">
      <c r="A838" s="559">
        <v>3451</v>
      </c>
      <c r="B838" s="533" t="s">
        <v>8</v>
      </c>
      <c r="C838" s="534"/>
      <c r="D838" s="534"/>
      <c r="E838" s="1137"/>
      <c r="F838" s="529"/>
      <c r="G838" s="598"/>
      <c r="H838" s="449"/>
      <c r="I838" s="449"/>
    </row>
    <row r="839" spans="1:9" ht="12.75" customHeight="1">
      <c r="A839" s="553"/>
      <c r="B839" s="537" t="s">
        <v>1194</v>
      </c>
      <c r="C839" s="552"/>
      <c r="D839" s="552"/>
      <c r="E839" s="1136"/>
      <c r="F839" s="529"/>
      <c r="G839" s="585"/>
      <c r="H839" s="449"/>
      <c r="I839" s="449"/>
    </row>
    <row r="840" spans="1:9" ht="12.75" customHeight="1">
      <c r="A840" s="553"/>
      <c r="B840" s="539" t="s">
        <v>220</v>
      </c>
      <c r="C840" s="552"/>
      <c r="D840" s="552"/>
      <c r="E840" s="1136"/>
      <c r="F840" s="529"/>
      <c r="G840" s="584"/>
      <c r="H840" s="449"/>
      <c r="I840" s="449"/>
    </row>
    <row r="841" spans="1:9" ht="12.75" customHeight="1">
      <c r="A841" s="553"/>
      <c r="B841" s="540" t="s">
        <v>202</v>
      </c>
      <c r="C841" s="552">
        <v>1500</v>
      </c>
      <c r="D841" s="552">
        <v>1515</v>
      </c>
      <c r="E841" s="1136">
        <v>1515</v>
      </c>
      <c r="F841" s="1059">
        <f>SUM(E841/D841)</f>
        <v>1</v>
      </c>
      <c r="G841" s="735"/>
      <c r="H841" s="449"/>
      <c r="I841" s="449"/>
    </row>
    <row r="842" spans="1:9" ht="12.75" customHeight="1">
      <c r="A842" s="553"/>
      <c r="B842" s="541" t="s">
        <v>1200</v>
      </c>
      <c r="C842" s="552"/>
      <c r="D842" s="552"/>
      <c r="E842" s="1136"/>
      <c r="F842" s="529"/>
      <c r="G842" s="735"/>
      <c r="H842" s="449"/>
      <c r="I842" s="449"/>
    </row>
    <row r="843" spans="1:9" ht="12.75" customHeight="1">
      <c r="A843" s="553"/>
      <c r="B843" s="541" t="s">
        <v>212</v>
      </c>
      <c r="C843" s="552"/>
      <c r="D843" s="552"/>
      <c r="E843" s="1136"/>
      <c r="F843" s="529"/>
      <c r="G843" s="585"/>
      <c r="H843" s="449"/>
      <c r="I843" s="449"/>
    </row>
    <row r="844" spans="1:9" ht="12.75" customHeight="1" thickBot="1">
      <c r="A844" s="553"/>
      <c r="B844" s="542" t="s">
        <v>1156</v>
      </c>
      <c r="C844" s="554"/>
      <c r="D844" s="554"/>
      <c r="E844" s="1140"/>
      <c r="F844" s="1060"/>
      <c r="G844" s="618"/>
      <c r="H844" s="449"/>
      <c r="I844" s="449"/>
    </row>
    <row r="845" spans="1:9" ht="12.75" customHeight="1" thickBot="1">
      <c r="A845" s="556"/>
      <c r="B845" s="546" t="s">
        <v>13</v>
      </c>
      <c r="C845" s="557">
        <f>SUM(C839:C844)</f>
        <v>1500</v>
      </c>
      <c r="D845" s="557">
        <f>SUM(D839:D844)</f>
        <v>1515</v>
      </c>
      <c r="E845" s="1141">
        <f>SUM(E839:E844)</f>
        <v>1515</v>
      </c>
      <c r="F845" s="1061">
        <f aca="true" t="shared" si="1" ref="F845:F867">SUM(E845/D845)</f>
        <v>1</v>
      </c>
      <c r="G845" s="619"/>
      <c r="H845" s="449"/>
      <c r="I845" s="449"/>
    </row>
    <row r="846" spans="1:9" ht="12.75" customHeight="1">
      <c r="A846" s="559">
        <v>3452</v>
      </c>
      <c r="B846" s="533" t="s">
        <v>1076</v>
      </c>
      <c r="C846" s="534"/>
      <c r="D846" s="534"/>
      <c r="E846" s="1137"/>
      <c r="F846" s="529"/>
      <c r="G846" s="585"/>
      <c r="H846" s="449"/>
      <c r="I846" s="449"/>
    </row>
    <row r="847" spans="1:9" ht="12.75" customHeight="1">
      <c r="A847" s="553"/>
      <c r="B847" s="537" t="s">
        <v>1194</v>
      </c>
      <c r="C847" s="552"/>
      <c r="D847" s="552"/>
      <c r="E847" s="1136"/>
      <c r="F847" s="529"/>
      <c r="G847" s="585"/>
      <c r="H847" s="449"/>
      <c r="I847" s="449"/>
    </row>
    <row r="848" spans="1:9" ht="12.75" customHeight="1">
      <c r="A848" s="553"/>
      <c r="B848" s="539" t="s">
        <v>220</v>
      </c>
      <c r="C848" s="552"/>
      <c r="D848" s="552"/>
      <c r="E848" s="1136"/>
      <c r="F848" s="529"/>
      <c r="G848" s="584"/>
      <c r="H848" s="449"/>
      <c r="I848" s="449"/>
    </row>
    <row r="849" spans="1:9" ht="12.75" customHeight="1">
      <c r="A849" s="553"/>
      <c r="B849" s="540" t="s">
        <v>202</v>
      </c>
      <c r="C849" s="552"/>
      <c r="D849" s="552">
        <v>316</v>
      </c>
      <c r="E849" s="1136">
        <v>316</v>
      </c>
      <c r="F849" s="1063">
        <f t="shared" si="1"/>
        <v>1</v>
      </c>
      <c r="G849" s="584"/>
      <c r="H849" s="449"/>
      <c r="I849" s="449"/>
    </row>
    <row r="850" spans="1:9" ht="12.75" customHeight="1">
      <c r="A850" s="553"/>
      <c r="B850" s="541" t="s">
        <v>1200</v>
      </c>
      <c r="C850" s="552"/>
      <c r="D850" s="552"/>
      <c r="E850" s="1136"/>
      <c r="F850" s="1059"/>
      <c r="G850" s="585"/>
      <c r="H850" s="449"/>
      <c r="I850" s="449"/>
    </row>
    <row r="851" spans="1:9" ht="12.75" customHeight="1">
      <c r="A851" s="553"/>
      <c r="B851" s="541" t="s">
        <v>212</v>
      </c>
      <c r="C851" s="552"/>
      <c r="D851" s="552"/>
      <c r="E851" s="1136"/>
      <c r="F851" s="1059"/>
      <c r="G851" s="585"/>
      <c r="H851" s="449"/>
      <c r="I851" s="449"/>
    </row>
    <row r="852" spans="1:9" ht="12.75" customHeight="1" thickBot="1">
      <c r="A852" s="553"/>
      <c r="B852" s="542" t="s">
        <v>165</v>
      </c>
      <c r="C852" s="554">
        <v>2707</v>
      </c>
      <c r="D852" s="554">
        <v>2707</v>
      </c>
      <c r="E852" s="1140">
        <v>2707</v>
      </c>
      <c r="F852" s="1064">
        <f t="shared" si="1"/>
        <v>1</v>
      </c>
      <c r="G852" s="618"/>
      <c r="H852" s="449"/>
      <c r="I852" s="449"/>
    </row>
    <row r="853" spans="1:9" ht="12.75" customHeight="1" thickBot="1">
      <c r="A853" s="556"/>
      <c r="B853" s="546" t="s">
        <v>13</v>
      </c>
      <c r="C853" s="557">
        <f>SUM(C847:C852)</f>
        <v>2707</v>
      </c>
      <c r="D853" s="557">
        <f>SUM(D847:D852)</f>
        <v>3023</v>
      </c>
      <c r="E853" s="1141">
        <f>SUM(E847:E852)</f>
        <v>3023</v>
      </c>
      <c r="F853" s="1061">
        <f t="shared" si="1"/>
        <v>1</v>
      </c>
      <c r="G853" s="619"/>
      <c r="H853" s="449"/>
      <c r="I853" s="449"/>
    </row>
    <row r="854" spans="1:9" ht="12" customHeight="1">
      <c r="A854" s="457">
        <v>3600</v>
      </c>
      <c r="B854" s="572" t="s">
        <v>1109</v>
      </c>
      <c r="C854" s="465"/>
      <c r="D854" s="465"/>
      <c r="E854" s="1142"/>
      <c r="F854" s="529"/>
      <c r="G854" s="560"/>
      <c r="H854" s="449"/>
      <c r="I854" s="449"/>
    </row>
    <row r="855" spans="1:9" ht="12" customHeight="1">
      <c r="A855" s="457"/>
      <c r="B855" s="488" t="s">
        <v>1129</v>
      </c>
      <c r="C855" s="465"/>
      <c r="D855" s="465"/>
      <c r="E855" s="1142"/>
      <c r="F855" s="529"/>
      <c r="G855" s="560"/>
      <c r="H855" s="449"/>
      <c r="I855" s="449"/>
    </row>
    <row r="856" spans="1:9" ht="12" customHeight="1">
      <c r="A856" s="371"/>
      <c r="B856" s="469" t="s">
        <v>1194</v>
      </c>
      <c r="C856" s="378">
        <f>SUM(C11+C20+C28+C37+C47+C55+C63+C73+C81+C89+C97+C105+C122+C130+C138+C146+C154+C171+C179+C187+C195+C204+C212+C221+C229+C237+C245+C254+C263+C271+C279+C287+C295+C312+C321+C329+C337+C345+C381+C390+C398+C406+C414+C454+C472+C481+C489+C497+C505+C513+C522+C530+C538+C546+C554+C562+C578+C586+C594+C603+C611+C619+C627+C635+C669+C677+C685+C693+C701+C709+C726+C734+C742+C750+C758+C766+C774+C782+C790+C798+C806+C814+C823+C831+C839+C847)</f>
        <v>114344</v>
      </c>
      <c r="D856" s="378">
        <f>SUM(D11+D20+D28+D37+D47+D55+D63+D73+D81+D89+D97+D105+D122+D130+D138+D146+D154+D171+D179+D187+D195+D204+D212+D221+D229+D237+D245+D254+D263+D271+D279+D287+D295+D312+D321+D329+D337+D345+D381+D390+D398+D406+D414+D454+D472+D481+D489+D497+D505+D513+D522+D530+D538+D546+D554+D562+D578+D586+D594+D603+D611+D619+D627+D635+D669+D677+D685+D693+D701+D709+D726+D734+D742+D750+D758+D766+D774+D782+D790+D798+D806+D814+D823+D831+D839+D847+D162)</f>
        <v>128362</v>
      </c>
      <c r="E856" s="1143">
        <f>SUM(E11+E20+E28+E37+E47+E55+E63+E73+E81+E89+E97+E105+E122+E130+E138+E146+E154+E171+E179+E187+E195+E204+E212+E221+E229+E237+E245+E254+E263+E271+E279+E287+E295+E312+E321+E329+E337+E345+E381+E390+E398+E406+E414+E454+E472+E481+E489+E497+E505+E513+E522+E530+E538+E546+E554+E562+E578+E586+E594+E603+E611+E619+E627+E635+E669+E677+E685+E693+E701+E709+E726+E734+E742+E750+E758+E766+E774+E782+E790+E798+E806+E814+E823+E831+E839+E847+E162+E659)</f>
        <v>130549</v>
      </c>
      <c r="F856" s="1063">
        <f t="shared" si="1"/>
        <v>1.0170377526059113</v>
      </c>
      <c r="G856" s="530"/>
      <c r="H856" s="449"/>
      <c r="I856" s="449"/>
    </row>
    <row r="857" spans="1:9" ht="12" customHeight="1">
      <c r="A857" s="371"/>
      <c r="B857" s="379" t="s">
        <v>1188</v>
      </c>
      <c r="C857" s="378">
        <f>SUM(C12+C21+C29+C38+C48+C56+C64+C74+C82+C90+C98+C106+C123+C131+C139+C147+C155+C172+C180+C188+C196+C205+C213+C222+C230+C238+C246+C255+C264+C272+C280+C288+C296+C313+C322+C330+C338+C346+C382+C391+C399+C407+C415+C455+C473+C482+C490+C498+C506+C514+C523+C531+C539+C547+C555+C563+C579+C587+C595+C604+C612+C620+C628+C636+C670+C678+C686+C694+C702+C710+C727+C735+C743+C751+C759+C767+C775+C783+C791+C799+C807+C815+C824+C832+C840+C848)</f>
        <v>31051</v>
      </c>
      <c r="D857" s="378">
        <f>SUM(D12+D21+D29+D38+D48+D56+D64+D74+D82+D90+D98+D106+D123+D131+D139+D147+D155+D172+D180+D188+D196+D205+D213+D222+D230+D238+D246+D255+D264+D272+D280+D288+D296+D313+D322+D330+D338+D346+D382+D391+D399+D407+D415+D455+D473+D482+D490+D498+D506+D514+D523+D531+D539+D547+D555+D563+D579+D587+D595+D604+D612+D620+D628+D636+D670+D678+D686+D694+D702+D710+D727+D735+D743+D751+D759+D767+D775+D783+D791+D799+D807+D815+D824+D832+D840+D848+D163)</f>
        <v>35257</v>
      </c>
      <c r="E857" s="1143">
        <f>SUM(E12+E21+E29+E38+E48+E56+E64+E74+E82+E90+E98+E106+E123+E131+E139+E147+E155+E172+E180+E188+E196+E205+E213+E222+E230+E238+E246+E255+E264+E272+E280+E288+E296+E313+E322+E330+E338+E346+E382+E391+E399+E407+E415+E455+E473+E482+E490+E498+E506+E514+E523+E531+E539+E547+E555+E563+E579+E587+E595+E604+E612+E620+E628+E636+E670+E678+E686+E694+E702+E710+E727+E735+E743+E751+E759+E767+E775+E783+E791+E799+E807+E815+E824+E832+E840+E848+E163+E660)</f>
        <v>37344</v>
      </c>
      <c r="F857" s="1059">
        <f t="shared" si="1"/>
        <v>1.0591939189380832</v>
      </c>
      <c r="G857" s="530"/>
      <c r="H857" s="494"/>
      <c r="I857" s="449"/>
    </row>
    <row r="858" spans="1:9" ht="12" customHeight="1">
      <c r="A858" s="371"/>
      <c r="B858" s="379" t="s">
        <v>217</v>
      </c>
      <c r="C858" s="378">
        <f>SUM(C13+C22+C30+C39+C49+C57+C65+C75+C83+C91+C99+C107+C124+C132+C140+C148+C156+C173+C181+C189+C197+C206+C214+C223+C231+C239+C247+C256+C265+C273+C281+C289+C297+C314+C323+C331+C339+C347+C383+C392+C400+C408+C416+C456+C474+C483+C491+C499+C507+C515+C524+C532+C540+C548+C556+C564+C580+C588+C596+C605+C613+C621+C629+C637+C671+C679+C687+C695+C703+C711+C728+C736+C744+C752+C760+C768+C776+C784+C792+C800+C808+C816+C825+C833+C841+C849+C572+C645+C653+C115+C661)</f>
        <v>2785259</v>
      </c>
      <c r="D858" s="378">
        <f>SUM(D13+D22+D30+D39+D49+D57+D65+D75+D83+D91+D99+D107+D124+D132+D140+D148+D156+D173+D181+D189+D197+D206+D214+D223+D231+D239+D247+D256+D265+D273+D281+D289+D297+D314+D323+D331+D339+D347+D383+D392+D400+D408+D416+D456+D474+D483+D491+D499+D507+D515+D524+D532+D540+D548+D556+D564+D580+D588+D596+D605+D613+D621+D629+D637+D671+D679+D687+D695+D703+D711+D728+D736+D744+D752+D760+D768+D776+D784+D792+D800+D808+D816+D825+D833+D841+D849+D572+D645+D653+D115+D661+D305+D432+D424+D448+D164+D365+D465+D720)</f>
        <v>3016345</v>
      </c>
      <c r="E858" s="1143">
        <f>SUM(E13+E22+E30+E39+E49+E57+E65+E75+E83+E91+E99+E107+E124+E132+E140+E148+E156+E173+E181+E189+E197+E206+E214+E223+E231+E239+E247+E256+E265+E273+E281+E289+E297+E314+E323+E331+E339+E347+E383+E392+E400+E408+E416+E456+E474+E483+E491+E499+E507+E515+E524+E532+E540+E548+E556+E564+E580+E588+E596+E605+E613+E621+E629+E637+E671+E679+E687+E695+E703+E711+E728+E736+E744+E752+E760+E768+E776+E784+E792+E800+E808+E816+E825+E833+E841+E849+E572+E645+E653+E115+E661+E305+E432+E424+E448+E164+E365+E465+E720)</f>
        <v>2999563</v>
      </c>
      <c r="F858" s="1059">
        <f t="shared" si="1"/>
        <v>0.9944363128223065</v>
      </c>
      <c r="G858" s="610"/>
      <c r="H858" s="449"/>
      <c r="I858" s="449"/>
    </row>
    <row r="859" spans="1:9" ht="12" customHeight="1">
      <c r="A859" s="371"/>
      <c r="B859" s="210" t="s">
        <v>1200</v>
      </c>
      <c r="C859" s="378">
        <f>SUM(C14+C23+C31+C40+C50+C58+C66+C76+C84+C92+C100+C108+C125+C133+C141+C149+C157+C174+C182+C190+C198+C207+C215+C224+C232+C240+C248+C257+C266+C274+C282+C290+C298+C315+C324+C332+C340+C348+C384+C393+C401+C409+C417+C457+C475+C484+C492+C500+C508+C516+C525+C533+C541+C549+C557+C565+C581+C589+C597+C606+C614+C622+C630+C638+C672+C680+C688+C696+C704+C712+C729+C737+C745+C753+C761+C769+C777+C785+C793+C801+C809+C817+C826+C834+C842+C850+C357+C366+C375+C433+C425+C441+C449)</f>
        <v>283825</v>
      </c>
      <c r="D859" s="378">
        <f>SUM(D14+D23+D31+D40+D50+D58+D66+D76+D84+D92+D100+D108+D125+D133+D141+D149+D157+D174+D182+D190+D198+D207+D215+D224+D232+D240+D248+D257+D266+D274+D282+D290+D298+D315+D324+D332+D340+D348+D384+D393+D401+D409+D417+D457+D475+D484+D492+D500+D508+D516+D525+D533+D541+D549+D557+D565+D581+D589+D597+D606+D614+D622+D630+D638+D672+D680+D688+D696+D704+D712+D729+D737+D745+D753+D761+D769+D777+D785+D793+D801+D809+D817+D826+D834+D842+D850+D357+D366+D375+D433+D425+D441+D449+D466)</f>
        <v>268689</v>
      </c>
      <c r="E859" s="1143">
        <f>SUM(E14+E23+E31+E40+E50+E58+E66+E76+E84+E92+E100+E108+E125+E133+E141+E149+E157+E174+E182+E190+E198+E207+E215+E224+E232+E240+E248+E257+E266+E274+E282+E290+E298+E315+E324+E332+E340+E348+E384+E393+E401+E409+E417+E457+E475+E484+E492+E500+E508+E516+E525+E533+E541+E549+E557+E565+E581+E589+E597+E606+E614+E622+E630+E638+E672+E680+E688+E696+E704+E712+E729+E737+E745+E753+E761+E769+E777+E785+E793+E801+E809+E817+E826+E834+E842+E850+E357+E366+E375+E433+E425+E441+E449+E466)</f>
        <v>274279</v>
      </c>
      <c r="F859" s="1059">
        <f t="shared" si="1"/>
        <v>1.020804722188106</v>
      </c>
      <c r="G859" s="610"/>
      <c r="H859" s="449"/>
      <c r="I859" s="449"/>
    </row>
    <row r="860" spans="1:9" ht="12" customHeight="1" thickBot="1">
      <c r="A860" s="371"/>
      <c r="B860" s="623" t="s">
        <v>212</v>
      </c>
      <c r="C860" s="590">
        <f>SUM(C15+C24+C32+C41+C51+C59+C67+C77+C85+C93+C101+C109+C126+C134+C142+C150+C158+C175+C183+C191+C199+C208+C216+C225+C233+C241+C249+C258+C267+C275+C283+C291+C299+C316+C325+C333+C341+C349+C376+C385+C394+C402+C410+C418+C458+C476+C485+C493+C501+C509+C517+C526+C534+C542+C550+C558+C566+C582+C590+C598+C607+C615+C623+C631+C639+C673+C681+C689+C697+C705+C713+C730+C738+C746+C754+C762+C770+C778+C786+C794+C802+C810+C818+C827+C835+C843+C851+C166)</f>
        <v>133200</v>
      </c>
      <c r="D860" s="590">
        <f>SUM(D15+D24+D32+D41+D51+D59+D67+D77+D85+D93+D101+D109+D126+D134+D142+D150+D158+D175+D183+D191+D199+D208+D216+D225+D233+D241+D249+D258+D267+D275+D283+D316+D325+D333+D341+D349+D376+D385+D394+D402+D410+D418+D458+D476+D485+D493+D501+D509+D517+D526+D534+D542+D550+D558+D566+D582+D590+D598+D607+D615+D623+D631+D639+D673+D681+D689+D697+D705+D713+D730+D738+D746+D754+D762+D770+D778+D786+D794+D802+D810+D818+D827+D835+D843+D851+D166+D647+D663)</f>
        <v>153605</v>
      </c>
      <c r="E860" s="1150">
        <f>SUM(E15+E24+E32+E41+E51+E59+E67+E77+E85+E93+E101+E109+E126+E134+E142+E150+E158+E175+E183+E191+E199+E208+E216+E225+E233+E241+E249+E258+E267+E275+E283+E316+E325+E333+E341+E349+E376+E385+E394+E402+E410+E418+E458+E476+E485+E493+E501+E509+E517+E526+E534+E542+E550+E558+E566+E582+E590+E598+E607+E615+E623+E631+E639+E673+E681+E689+E697+E705+E713+E730+E738+E746+E754+E762+E770+E778+E786+E794+E802+E810+E818+E827+E835+E843+E851+E166+E647+E663)</f>
        <v>156294</v>
      </c>
      <c r="F860" s="1064">
        <f t="shared" si="1"/>
        <v>1.0175059405618307</v>
      </c>
      <c r="G860" s="563"/>
      <c r="H860" s="449"/>
      <c r="I860" s="449"/>
    </row>
    <row r="861" spans="1:9" ht="12" customHeight="1" thickBot="1">
      <c r="A861" s="371"/>
      <c r="B861" s="624" t="s">
        <v>1118</v>
      </c>
      <c r="C861" s="625">
        <f>SUM(C856:C860)</f>
        <v>3347679</v>
      </c>
      <c r="D861" s="625">
        <f>SUM(D856:D860)</f>
        <v>3602258</v>
      </c>
      <c r="E861" s="1160">
        <f>SUM(E856:E860)</f>
        <v>3598029</v>
      </c>
      <c r="F861" s="1061">
        <f t="shared" si="1"/>
        <v>0.9988260141278054</v>
      </c>
      <c r="G861" s="582"/>
      <c r="H861" s="449"/>
      <c r="I861" s="449"/>
    </row>
    <row r="862" spans="1:9" ht="12" customHeight="1">
      <c r="A862" s="371"/>
      <c r="B862" s="626" t="s">
        <v>1130</v>
      </c>
      <c r="C862" s="378"/>
      <c r="D862" s="378"/>
      <c r="E862" s="1143"/>
      <c r="F862" s="529"/>
      <c r="G862" s="560"/>
      <c r="H862" s="449"/>
      <c r="I862" s="449"/>
    </row>
    <row r="863" spans="1:9" ht="12" customHeight="1">
      <c r="A863" s="371"/>
      <c r="B863" s="379" t="s">
        <v>160</v>
      </c>
      <c r="C863" s="378">
        <f>SUM(C200+C292+C852+C25+C69+C184+C682+C300)</f>
        <v>129707</v>
      </c>
      <c r="D863" s="378">
        <f>SUM(D200+D292+D852+D25+D184+D682+D300+D317+D135+D731+D259)</f>
        <v>132904</v>
      </c>
      <c r="E863" s="1143">
        <f>SUM(E200+E292+E852+E25+E184+E682+E300+E317+E135+E731+E259+E68+E250)</f>
        <v>16657</v>
      </c>
      <c r="F863" s="1063">
        <f t="shared" si="1"/>
        <v>0.12533106603262506</v>
      </c>
      <c r="G863" s="560"/>
      <c r="H863" s="449"/>
      <c r="I863" s="449"/>
    </row>
    <row r="864" spans="1:9" ht="12" customHeight="1">
      <c r="A864" s="371"/>
      <c r="B864" s="379" t="s">
        <v>161</v>
      </c>
      <c r="C864" s="378"/>
      <c r="D864" s="378">
        <f>SUM(D69+D291+D299)</f>
        <v>11185</v>
      </c>
      <c r="E864" s="1143">
        <f>SUM(E69+E291+E299)</f>
        <v>14065</v>
      </c>
      <c r="F864" s="1059">
        <f t="shared" si="1"/>
        <v>1.2574877067501118</v>
      </c>
      <c r="G864" s="530"/>
      <c r="H864" s="449"/>
      <c r="I864" s="449"/>
    </row>
    <row r="865" spans="1:9" ht="12" customHeight="1" thickBot="1">
      <c r="A865" s="371"/>
      <c r="B865" s="623" t="s">
        <v>252</v>
      </c>
      <c r="C865" s="590">
        <f>SUM(C52+C192+C201+C251+C135)</f>
        <v>480000</v>
      </c>
      <c r="D865" s="590">
        <f>SUM(D52+D192+D201+D251+D143+D326+D648+D664)</f>
        <v>547015</v>
      </c>
      <c r="E865" s="1150">
        <f>SUM(E52+E192+E201+E251+E143+E326+E648+E664+E218)</f>
        <v>550216</v>
      </c>
      <c r="F865" s="1064">
        <f t="shared" si="1"/>
        <v>1.0058517590925296</v>
      </c>
      <c r="G865" s="582"/>
      <c r="H865" s="449"/>
      <c r="I865" s="449"/>
    </row>
    <row r="866" spans="1:9" ht="12" customHeight="1" thickBot="1">
      <c r="A866" s="371"/>
      <c r="B866" s="624" t="s">
        <v>1125</v>
      </c>
      <c r="C866" s="625">
        <f>SUM(C863:C865)</f>
        <v>609707</v>
      </c>
      <c r="D866" s="625">
        <f>SUM(D863:D865)</f>
        <v>691104</v>
      </c>
      <c r="E866" s="1160">
        <f>SUM(E863:E865)</f>
        <v>580938</v>
      </c>
      <c r="F866" s="1061">
        <f t="shared" si="1"/>
        <v>0.8405941797471871</v>
      </c>
      <c r="G866" s="582"/>
      <c r="H866" s="449"/>
      <c r="I866" s="449"/>
    </row>
    <row r="867" spans="1:9" ht="16.5" customHeight="1" thickBot="1">
      <c r="A867" s="459"/>
      <c r="B867" s="474" t="s">
        <v>170</v>
      </c>
      <c r="C867" s="1008">
        <f>SUM(C866+C861)</f>
        <v>3957386</v>
      </c>
      <c r="D867" s="1008">
        <f>SUM(D866+D861)</f>
        <v>4293362</v>
      </c>
      <c r="E867" s="1161">
        <f>SUM(E866+E861)</f>
        <v>4178967</v>
      </c>
      <c r="F867" s="1061">
        <f t="shared" si="1"/>
        <v>0.9733553797699798</v>
      </c>
      <c r="G867" s="565"/>
      <c r="H867" s="449"/>
      <c r="I867" s="449"/>
    </row>
    <row r="868" ht="12">
      <c r="G868" s="628"/>
    </row>
    <row r="869" ht="12">
      <c r="G869" s="628"/>
    </row>
    <row r="870" spans="2:7" ht="12" hidden="1">
      <c r="B870" s="449" t="s">
        <v>1150</v>
      </c>
      <c r="C870" s="629"/>
      <c r="D870" s="629"/>
      <c r="E870" s="629"/>
      <c r="G870" s="628"/>
    </row>
    <row r="871" ht="12">
      <c r="G871" s="628"/>
    </row>
    <row r="872" ht="12">
      <c r="G872" s="628"/>
    </row>
    <row r="873" ht="12">
      <c r="G873" s="628"/>
    </row>
    <row r="874" ht="12">
      <c r="G874" s="628"/>
    </row>
    <row r="875" ht="12">
      <c r="G875" s="628"/>
    </row>
    <row r="876" ht="12">
      <c r="G876" s="628"/>
    </row>
    <row r="877" ht="12">
      <c r="G877" s="628"/>
    </row>
    <row r="878" ht="12">
      <c r="G878" s="628"/>
    </row>
    <row r="879" ht="12">
      <c r="G879" s="628"/>
    </row>
    <row r="880" ht="12">
      <c r="G880" s="628"/>
    </row>
    <row r="881" ht="12">
      <c r="G881" s="628"/>
    </row>
    <row r="882" ht="12">
      <c r="G882" s="628"/>
    </row>
    <row r="883" ht="12">
      <c r="G883" s="628"/>
    </row>
    <row r="884" ht="12">
      <c r="G884" s="628"/>
    </row>
    <row r="885" ht="12">
      <c r="G885" s="628"/>
    </row>
    <row r="886" ht="12">
      <c r="G886" s="628"/>
    </row>
    <row r="887" ht="12">
      <c r="G887" s="628"/>
    </row>
    <row r="888" ht="12">
      <c r="G888" s="628"/>
    </row>
    <row r="889" ht="12">
      <c r="G889" s="628"/>
    </row>
    <row r="890" ht="12">
      <c r="G890" s="628"/>
    </row>
    <row r="891" ht="12">
      <c r="G891" s="628"/>
    </row>
    <row r="892" ht="12">
      <c r="G892" s="628"/>
    </row>
    <row r="893" ht="12">
      <c r="G893" s="628"/>
    </row>
    <row r="894" ht="12">
      <c r="G894" s="628"/>
    </row>
    <row r="895" ht="12">
      <c r="G895" s="628"/>
    </row>
    <row r="896" ht="12">
      <c r="G896" s="628"/>
    </row>
    <row r="897" ht="12">
      <c r="G897" s="628"/>
    </row>
  </sheetData>
  <sheetProtection/>
  <mergeCells count="6">
    <mergeCell ref="A1:H1"/>
    <mergeCell ref="A2:H2"/>
    <mergeCell ref="F5:F7"/>
    <mergeCell ref="C5:C7"/>
    <mergeCell ref="D5:D7"/>
    <mergeCell ref="E5:E7"/>
  </mergeCells>
  <printOptions horizontalCentered="1"/>
  <pageMargins left="0" right="0" top="0.3937007874015748" bottom="0.3937007874015748" header="0.1968503937007874" footer="0.1968503937007874"/>
  <pageSetup firstPageNumber="26" useFirstPageNumber="1" horizontalDpi="600" verticalDpi="600" orientation="landscape" paperSize="9" scale="78" r:id="rId1"/>
  <headerFooter alignWithMargins="0">
    <oddFooter>&amp;C&amp;P. oldal</oddFooter>
  </headerFooter>
  <rowBreaks count="15" manualBreakCount="15">
    <brk id="53" max="255" man="1"/>
    <brk id="103" max="255" man="1"/>
    <brk id="152" max="255" man="1"/>
    <brk id="202" max="255" man="1"/>
    <brk id="252" max="255" man="1"/>
    <brk id="301" max="255" man="1"/>
    <brk id="352" max="255" man="1"/>
    <brk id="452" max="255" man="1"/>
    <brk id="503" max="255" man="1"/>
    <brk id="552" max="255" man="1"/>
    <brk id="601" max="255" man="1"/>
    <brk id="649" max="255" man="1"/>
    <brk id="699" max="255" man="1"/>
    <brk id="748" max="255" man="1"/>
    <brk id="79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61"/>
  <sheetViews>
    <sheetView showZeros="0" zoomScale="95" zoomScaleNormal="95" zoomScalePageLayoutView="0" workbookViewId="0" topLeftCell="A37">
      <selection activeCell="D14" sqref="D14"/>
    </sheetView>
  </sheetViews>
  <sheetFormatPr defaultColWidth="9.125" defaultRowHeight="12.75" customHeight="1"/>
  <cols>
    <col min="1" max="1" width="6.875" style="10" customWidth="1"/>
    <col min="2" max="2" width="51.00390625" style="10" customWidth="1"/>
    <col min="3" max="5" width="13.125" style="11" customWidth="1"/>
    <col min="6" max="6" width="8.50390625" style="11" customWidth="1"/>
    <col min="7" max="7" width="50.875" style="10" customWidth="1"/>
    <col min="8" max="16384" width="9.125" style="10" customWidth="1"/>
  </cols>
  <sheetData>
    <row r="1" spans="1:8" ht="12.75" customHeight="1">
      <c r="A1" s="1252" t="s">
        <v>219</v>
      </c>
      <c r="B1" s="1251"/>
      <c r="C1" s="1251"/>
      <c r="D1" s="1251"/>
      <c r="E1" s="1251"/>
      <c r="F1" s="1251"/>
      <c r="G1" s="1251"/>
      <c r="H1" s="92"/>
    </row>
    <row r="2" spans="1:8" ht="12.75" customHeight="1">
      <c r="A2" s="1250" t="s">
        <v>351</v>
      </c>
      <c r="B2" s="1251"/>
      <c r="C2" s="1251"/>
      <c r="D2" s="1251"/>
      <c r="E2" s="1251"/>
      <c r="F2" s="1251"/>
      <c r="G2" s="1251"/>
      <c r="H2" s="67"/>
    </row>
    <row r="3" spans="3:7" ht="12" customHeight="1">
      <c r="C3" s="75"/>
      <c r="D3" s="75"/>
      <c r="E3" s="75"/>
      <c r="F3" s="75"/>
      <c r="G3" s="89" t="s">
        <v>72</v>
      </c>
    </row>
    <row r="4" spans="1:7" ht="12.75" customHeight="1">
      <c r="A4" s="51"/>
      <c r="B4" s="52"/>
      <c r="C4" s="1196" t="s">
        <v>1005</v>
      </c>
      <c r="D4" s="1196" t="s">
        <v>330</v>
      </c>
      <c r="E4" s="1196" t="s">
        <v>1214</v>
      </c>
      <c r="F4" s="1196" t="s">
        <v>312</v>
      </c>
      <c r="G4" s="99" t="s">
        <v>24</v>
      </c>
    </row>
    <row r="5" spans="1:7" ht="12.75">
      <c r="A5" s="53" t="s">
        <v>196</v>
      </c>
      <c r="B5" s="98" t="s">
        <v>23</v>
      </c>
      <c r="C5" s="1214"/>
      <c r="D5" s="1214"/>
      <c r="E5" s="1214"/>
      <c r="F5" s="1248"/>
      <c r="G5" s="54" t="s">
        <v>25</v>
      </c>
    </row>
    <row r="6" spans="1:7" ht="13.5" thickBot="1">
      <c r="A6" s="55"/>
      <c r="B6" s="56"/>
      <c r="C6" s="1215"/>
      <c r="D6" s="1215"/>
      <c r="E6" s="1215"/>
      <c r="F6" s="1249"/>
      <c r="G6" s="57"/>
    </row>
    <row r="7" spans="1:7" ht="15" customHeight="1">
      <c r="A7" s="238" t="s">
        <v>46</v>
      </c>
      <c r="B7" s="239" t="s">
        <v>47</v>
      </c>
      <c r="C7" s="240" t="s">
        <v>48</v>
      </c>
      <c r="D7" s="240" t="s">
        <v>49</v>
      </c>
      <c r="E7" s="240" t="s">
        <v>50</v>
      </c>
      <c r="F7" s="240" t="s">
        <v>1094</v>
      </c>
      <c r="G7" s="240" t="s">
        <v>338</v>
      </c>
    </row>
    <row r="8" spans="1:7" ht="12.75" customHeight="1">
      <c r="A8" s="115"/>
      <c r="B8" s="96" t="s">
        <v>177</v>
      </c>
      <c r="C8" s="1"/>
      <c r="D8" s="964"/>
      <c r="E8" s="1169"/>
      <c r="F8" s="1009"/>
      <c r="G8" s="1010"/>
    </row>
    <row r="9" spans="1:7" ht="12.75" customHeight="1" thickBot="1">
      <c r="A9" s="45">
        <v>3911</v>
      </c>
      <c r="B9" s="38" t="s">
        <v>79</v>
      </c>
      <c r="C9" s="181">
        <v>15000</v>
      </c>
      <c r="D9" s="958">
        <v>15000</v>
      </c>
      <c r="E9" s="1195">
        <v>15000</v>
      </c>
      <c r="F9" s="1016">
        <f>SUM(E9/D9)</f>
        <v>1</v>
      </c>
      <c r="G9" s="969"/>
    </row>
    <row r="10" spans="1:7" ht="12.75" customHeight="1" thickBot="1">
      <c r="A10" s="66">
        <v>3910</v>
      </c>
      <c r="B10" s="39" t="s">
        <v>67</v>
      </c>
      <c r="C10" s="7">
        <f>SUM(C9:C9)</f>
        <v>15000</v>
      </c>
      <c r="D10" s="959">
        <f>SUM(D9:D9)</f>
        <v>15000</v>
      </c>
      <c r="E10" s="1168">
        <f>SUM(E9:E9)</f>
        <v>15000</v>
      </c>
      <c r="F10" s="1065">
        <f aca="true" t="shared" si="0" ref="F10:F59">SUM(E10/D10)</f>
        <v>1</v>
      </c>
      <c r="G10" s="969"/>
    </row>
    <row r="11" spans="1:7" s="14" customFormat="1" ht="12.75" customHeight="1">
      <c r="A11" s="12"/>
      <c r="B11" s="41" t="s">
        <v>176</v>
      </c>
      <c r="C11" s="26"/>
      <c r="D11" s="960"/>
      <c r="E11" s="1164"/>
      <c r="F11" s="1017"/>
      <c r="G11" s="970"/>
    </row>
    <row r="12" spans="1:7" s="14" customFormat="1" ht="12.75" customHeight="1">
      <c r="A12" s="45">
        <v>3921</v>
      </c>
      <c r="B12" s="38" t="s">
        <v>715</v>
      </c>
      <c r="C12" s="27">
        <v>6000</v>
      </c>
      <c r="D12" s="915">
        <v>6000</v>
      </c>
      <c r="E12" s="1165">
        <v>6000</v>
      </c>
      <c r="F12" s="1017">
        <f t="shared" si="0"/>
        <v>1</v>
      </c>
      <c r="G12" s="971" t="s">
        <v>376</v>
      </c>
    </row>
    <row r="13" spans="1:7" s="14" customFormat="1" ht="12.75" customHeight="1">
      <c r="A13" s="45">
        <v>3922</v>
      </c>
      <c r="B13" s="38" t="s">
        <v>714</v>
      </c>
      <c r="C13" s="27">
        <v>5000</v>
      </c>
      <c r="D13" s="915">
        <v>5000</v>
      </c>
      <c r="E13" s="1165">
        <v>5000</v>
      </c>
      <c r="F13" s="1017">
        <f t="shared" si="0"/>
        <v>1</v>
      </c>
      <c r="G13" s="972" t="s">
        <v>925</v>
      </c>
    </row>
    <row r="14" spans="1:7" s="14" customFormat="1" ht="12.75" customHeight="1">
      <c r="A14" s="45">
        <v>3924</v>
      </c>
      <c r="B14" s="38" t="s">
        <v>325</v>
      </c>
      <c r="C14" s="27"/>
      <c r="D14" s="915">
        <v>3000</v>
      </c>
      <c r="E14" s="1165">
        <v>3000</v>
      </c>
      <c r="F14" s="1017">
        <f t="shared" si="0"/>
        <v>1</v>
      </c>
      <c r="G14" s="972"/>
    </row>
    <row r="15" spans="1:7" s="14" customFormat="1" ht="12.75" customHeight="1">
      <c r="A15" s="45">
        <v>3925</v>
      </c>
      <c r="B15" s="38" t="s">
        <v>1070</v>
      </c>
      <c r="C15" s="27">
        <v>290000</v>
      </c>
      <c r="D15" s="915">
        <v>290000</v>
      </c>
      <c r="E15" s="1165">
        <v>290000</v>
      </c>
      <c r="F15" s="1017">
        <f t="shared" si="0"/>
        <v>1</v>
      </c>
      <c r="G15" s="973"/>
    </row>
    <row r="16" spans="1:7" s="14" customFormat="1" ht="12.75" customHeight="1">
      <c r="A16" s="45">
        <v>3928</v>
      </c>
      <c r="B16" s="38" t="s">
        <v>33</v>
      </c>
      <c r="C16" s="27">
        <v>160000</v>
      </c>
      <c r="D16" s="915">
        <v>310676</v>
      </c>
      <c r="E16" s="1165">
        <v>310676</v>
      </c>
      <c r="F16" s="1017">
        <f t="shared" si="0"/>
        <v>1</v>
      </c>
      <c r="G16" s="973"/>
    </row>
    <row r="17" spans="1:7" s="14" customFormat="1" ht="12.75" customHeight="1">
      <c r="A17" s="45"/>
      <c r="B17" s="231" t="s">
        <v>1145</v>
      </c>
      <c r="C17" s="70">
        <v>10000</v>
      </c>
      <c r="D17" s="961">
        <v>10000</v>
      </c>
      <c r="E17" s="1166">
        <v>10000</v>
      </c>
      <c r="F17" s="1017">
        <f t="shared" si="0"/>
        <v>1</v>
      </c>
      <c r="G17" s="973"/>
    </row>
    <row r="18" spans="1:7" s="14" customFormat="1" ht="12.75" customHeight="1">
      <c r="A18" s="45"/>
      <c r="B18" s="231" t="s">
        <v>224</v>
      </c>
      <c r="C18" s="70"/>
      <c r="D18" s="961"/>
      <c r="E18" s="1166">
        <v>83</v>
      </c>
      <c r="F18" s="1017"/>
      <c r="G18" s="973"/>
    </row>
    <row r="19" spans="1:7" s="14" customFormat="1" ht="12.75" customHeight="1">
      <c r="A19" s="45"/>
      <c r="B19" s="231" t="s">
        <v>423</v>
      </c>
      <c r="C19" s="70"/>
      <c r="D19" s="961"/>
      <c r="E19" s="1166">
        <v>5731</v>
      </c>
      <c r="F19" s="1017"/>
      <c r="G19" s="973"/>
    </row>
    <row r="20" spans="1:7" s="14" customFormat="1" ht="12.75" customHeight="1">
      <c r="A20" s="45"/>
      <c r="B20" s="231" t="s">
        <v>1211</v>
      </c>
      <c r="C20" s="70"/>
      <c r="D20" s="961"/>
      <c r="E20" s="1166">
        <v>304862</v>
      </c>
      <c r="F20" s="1017"/>
      <c r="G20" s="973"/>
    </row>
    <row r="21" spans="1:7" s="14" customFormat="1" ht="12.75" customHeight="1" thickBot="1">
      <c r="A21" s="45">
        <v>3929</v>
      </c>
      <c r="B21" s="59" t="s">
        <v>205</v>
      </c>
      <c r="C21" s="87">
        <v>10000</v>
      </c>
      <c r="D21" s="962">
        <v>22105</v>
      </c>
      <c r="E21" s="1167">
        <v>22105</v>
      </c>
      <c r="F21" s="1016">
        <f t="shared" si="0"/>
        <v>1</v>
      </c>
      <c r="G21" s="974" t="s">
        <v>750</v>
      </c>
    </row>
    <row r="22" spans="1:7" s="14" customFormat="1" ht="12.75" customHeight="1" thickBot="1">
      <c r="A22" s="66">
        <v>3920</v>
      </c>
      <c r="B22" s="39" t="s">
        <v>67</v>
      </c>
      <c r="C22" s="7">
        <f>SUM(C12:C16)+C21</f>
        <v>471000</v>
      </c>
      <c r="D22" s="959">
        <f>SUM(D12:D16)+D21</f>
        <v>636781</v>
      </c>
      <c r="E22" s="1168">
        <f>SUM(E12:E16)+E21</f>
        <v>636781</v>
      </c>
      <c r="F22" s="1065">
        <f t="shared" si="0"/>
        <v>1</v>
      </c>
      <c r="G22" s="975"/>
    </row>
    <row r="23" spans="1:7" s="14" customFormat="1" ht="12.75" customHeight="1">
      <c r="A23" s="12"/>
      <c r="B23" s="41" t="s">
        <v>1207</v>
      </c>
      <c r="C23" s="26"/>
      <c r="D23" s="960"/>
      <c r="E23" s="1164"/>
      <c r="F23" s="1017"/>
      <c r="G23" s="976"/>
    </row>
    <row r="24" spans="1:7" s="14" customFormat="1" ht="12.75" customHeight="1">
      <c r="A24" s="73">
        <v>3931</v>
      </c>
      <c r="B24" s="97" t="s">
        <v>38</v>
      </c>
      <c r="C24" s="71">
        <v>5000</v>
      </c>
      <c r="D24" s="963">
        <v>5000</v>
      </c>
      <c r="E24" s="921">
        <v>5000</v>
      </c>
      <c r="F24" s="1017">
        <f t="shared" si="0"/>
        <v>1</v>
      </c>
      <c r="G24" s="977"/>
    </row>
    <row r="25" spans="1:7" s="14" customFormat="1" ht="12.75" customHeight="1" thickBot="1">
      <c r="A25" s="73">
        <v>3932</v>
      </c>
      <c r="B25" s="97" t="s">
        <v>80</v>
      </c>
      <c r="C25" s="87">
        <v>12500</v>
      </c>
      <c r="D25" s="962">
        <v>12500</v>
      </c>
      <c r="E25" s="1167">
        <v>12500</v>
      </c>
      <c r="F25" s="1016">
        <f t="shared" si="0"/>
        <v>1</v>
      </c>
      <c r="G25" s="978"/>
    </row>
    <row r="26" spans="1:7" s="14" customFormat="1" ht="12.75" customHeight="1" thickBot="1">
      <c r="A26" s="66">
        <v>3930</v>
      </c>
      <c r="B26" s="39" t="s">
        <v>67</v>
      </c>
      <c r="C26" s="7">
        <f>SUM(C24:C25)</f>
        <v>17500</v>
      </c>
      <c r="D26" s="959">
        <f>SUM(D24:D25)</f>
        <v>17500</v>
      </c>
      <c r="E26" s="1168">
        <f>SUM(E24:E25)</f>
        <v>17500</v>
      </c>
      <c r="F26" s="1065">
        <f t="shared" si="0"/>
        <v>1</v>
      </c>
      <c r="G26" s="979"/>
    </row>
    <row r="27" spans="1:7" ht="12.75" customHeight="1">
      <c r="A27" s="12"/>
      <c r="B27" s="41" t="s">
        <v>1111</v>
      </c>
      <c r="C27" s="1"/>
      <c r="D27" s="964"/>
      <c r="E27" s="1169"/>
      <c r="F27" s="1017"/>
      <c r="G27" s="980"/>
    </row>
    <row r="28" spans="1:7" ht="12.75" customHeight="1">
      <c r="A28" s="45">
        <v>3941</v>
      </c>
      <c r="B28" s="38" t="s">
        <v>302</v>
      </c>
      <c r="C28" s="27">
        <v>258800</v>
      </c>
      <c r="D28" s="915">
        <v>220707</v>
      </c>
      <c r="E28" s="1165">
        <v>220707</v>
      </c>
      <c r="F28" s="1017">
        <f t="shared" si="0"/>
        <v>1</v>
      </c>
      <c r="G28" s="977"/>
    </row>
    <row r="29" spans="1:7" ht="12.75" customHeight="1">
      <c r="A29" s="45">
        <v>3943</v>
      </c>
      <c r="B29" s="38" t="s">
        <v>751</v>
      </c>
      <c r="C29" s="27">
        <v>2000</v>
      </c>
      <c r="D29" s="915">
        <v>2000</v>
      </c>
      <c r="E29" s="1165">
        <v>2000</v>
      </c>
      <c r="F29" s="1017">
        <f t="shared" si="0"/>
        <v>1</v>
      </c>
      <c r="G29" s="972" t="s">
        <v>1066</v>
      </c>
    </row>
    <row r="30" spans="1:7" ht="12.75" customHeight="1">
      <c r="A30" s="45"/>
      <c r="B30" s="231" t="s">
        <v>223</v>
      </c>
      <c r="C30" s="27"/>
      <c r="D30" s="915"/>
      <c r="E30" s="1166">
        <v>500</v>
      </c>
      <c r="F30" s="1017"/>
      <c r="G30" s="972"/>
    </row>
    <row r="31" spans="1:7" ht="12.75" customHeight="1">
      <c r="A31" s="45"/>
      <c r="B31" s="231" t="s">
        <v>1212</v>
      </c>
      <c r="C31" s="27"/>
      <c r="D31" s="915"/>
      <c r="E31" s="1166">
        <v>135</v>
      </c>
      <c r="F31" s="1017"/>
      <c r="G31" s="972"/>
    </row>
    <row r="32" spans="1:7" ht="12.75" customHeight="1" thickBot="1">
      <c r="A32" s="45"/>
      <c r="B32" s="231" t="s">
        <v>1211</v>
      </c>
      <c r="C32" s="27"/>
      <c r="D32" s="915"/>
      <c r="E32" s="1166">
        <v>1365</v>
      </c>
      <c r="F32" s="1016"/>
      <c r="G32" s="972"/>
    </row>
    <row r="33" spans="1:7" s="14" customFormat="1" ht="12.75" customHeight="1" thickBot="1">
      <c r="A33" s="66">
        <v>3940</v>
      </c>
      <c r="B33" s="39" t="s">
        <v>65</v>
      </c>
      <c r="C33" s="7">
        <f>SUM(C28:C29)</f>
        <v>260800</v>
      </c>
      <c r="D33" s="959">
        <f>SUM(D28:D29)</f>
        <v>222707</v>
      </c>
      <c r="E33" s="1168">
        <f>SUM(E28:E29)</f>
        <v>222707</v>
      </c>
      <c r="F33" s="1065">
        <f t="shared" si="0"/>
        <v>1</v>
      </c>
      <c r="G33" s="981"/>
    </row>
    <row r="34" spans="1:7" s="14" customFormat="1" ht="12.75" customHeight="1">
      <c r="A34" s="243"/>
      <c r="B34" s="244" t="s">
        <v>1110</v>
      </c>
      <c r="C34" s="245"/>
      <c r="D34" s="965"/>
      <c r="E34" s="1170"/>
      <c r="F34" s="1017"/>
      <c r="G34" s="982"/>
    </row>
    <row r="35" spans="1:7" s="14" customFormat="1" ht="12.75" customHeight="1">
      <c r="A35" s="69">
        <v>3961</v>
      </c>
      <c r="B35" s="94" t="s">
        <v>35</v>
      </c>
      <c r="C35" s="101">
        <v>124900</v>
      </c>
      <c r="D35" s="966">
        <v>124900</v>
      </c>
      <c r="E35" s="1171">
        <v>124900</v>
      </c>
      <c r="F35" s="1017">
        <f t="shared" si="0"/>
        <v>1</v>
      </c>
      <c r="G35" s="977"/>
    </row>
    <row r="36" spans="1:7" s="14" customFormat="1" ht="12.75" customHeight="1">
      <c r="A36" s="69">
        <v>3962</v>
      </c>
      <c r="B36" s="365" t="s">
        <v>295</v>
      </c>
      <c r="C36" s="101">
        <v>50000</v>
      </c>
      <c r="D36" s="966">
        <v>50000</v>
      </c>
      <c r="E36" s="1171">
        <v>50000</v>
      </c>
      <c r="F36" s="1017">
        <f t="shared" si="0"/>
        <v>1</v>
      </c>
      <c r="G36" s="977"/>
    </row>
    <row r="37" spans="1:7" s="14" customFormat="1" ht="12.75" customHeight="1" thickBot="1">
      <c r="A37" s="69">
        <v>3972</v>
      </c>
      <c r="B37" s="250" t="s">
        <v>713</v>
      </c>
      <c r="C37" s="101">
        <v>18500</v>
      </c>
      <c r="D37" s="966">
        <v>18500</v>
      </c>
      <c r="E37" s="1171">
        <v>18500</v>
      </c>
      <c r="F37" s="1016">
        <f t="shared" si="0"/>
        <v>1</v>
      </c>
      <c r="G37" s="971" t="s">
        <v>376</v>
      </c>
    </row>
    <row r="38" spans="1:7" s="14" customFormat="1" ht="12.75" customHeight="1" thickBot="1">
      <c r="A38" s="246">
        <v>3970</v>
      </c>
      <c r="B38" s="247" t="s">
        <v>32</v>
      </c>
      <c r="C38" s="248">
        <f>SUM(C35:C37)</f>
        <v>193400</v>
      </c>
      <c r="D38" s="967">
        <f>SUM(D35:D37)</f>
        <v>193400</v>
      </c>
      <c r="E38" s="1172">
        <f>SUM(E35:E37)</f>
        <v>193400</v>
      </c>
      <c r="F38" s="1065">
        <f t="shared" si="0"/>
        <v>1</v>
      </c>
      <c r="G38" s="981"/>
    </row>
    <row r="39" spans="1:7" s="14" customFormat="1" ht="12.75" customHeight="1">
      <c r="A39" s="249"/>
      <c r="B39" s="251" t="s">
        <v>175</v>
      </c>
      <c r="C39" s="245"/>
      <c r="D39" s="965"/>
      <c r="E39" s="1170"/>
      <c r="F39" s="1017"/>
      <c r="G39" s="970"/>
    </row>
    <row r="40" spans="1:7" s="14" customFormat="1" ht="12.75" customHeight="1">
      <c r="A40" s="69">
        <v>3988</v>
      </c>
      <c r="B40" s="94" t="s">
        <v>1008</v>
      </c>
      <c r="C40" s="101">
        <v>800</v>
      </c>
      <c r="D40" s="966">
        <v>800</v>
      </c>
      <c r="E40" s="1171">
        <v>800</v>
      </c>
      <c r="F40" s="1017">
        <f t="shared" si="0"/>
        <v>1</v>
      </c>
      <c r="G40" s="983"/>
    </row>
    <row r="41" spans="1:7" s="14" customFormat="1" ht="12.75" customHeight="1">
      <c r="A41" s="69">
        <v>3989</v>
      </c>
      <c r="B41" s="94" t="s">
        <v>299</v>
      </c>
      <c r="C41" s="101">
        <v>6000</v>
      </c>
      <c r="D41" s="966">
        <v>6000</v>
      </c>
      <c r="E41" s="1171">
        <v>6000</v>
      </c>
      <c r="F41" s="1017">
        <f t="shared" si="0"/>
        <v>1</v>
      </c>
      <c r="G41" s="971" t="s">
        <v>376</v>
      </c>
    </row>
    <row r="42" spans="1:7" s="14" customFormat="1" ht="12.75" customHeight="1">
      <c r="A42" s="73">
        <v>3990</v>
      </c>
      <c r="B42" s="97" t="s">
        <v>233</v>
      </c>
      <c r="C42" s="71">
        <v>1000</v>
      </c>
      <c r="D42" s="963">
        <v>1000</v>
      </c>
      <c r="E42" s="921">
        <v>1000</v>
      </c>
      <c r="F42" s="1017">
        <f t="shared" si="0"/>
        <v>1</v>
      </c>
      <c r="G42" s="984"/>
    </row>
    <row r="43" spans="1:7" s="14" customFormat="1" ht="12.75" customHeight="1">
      <c r="A43" s="73">
        <v>3991</v>
      </c>
      <c r="B43" s="97" t="s">
        <v>290</v>
      </c>
      <c r="C43" s="71">
        <v>4820</v>
      </c>
      <c r="D43" s="963">
        <v>4820</v>
      </c>
      <c r="E43" s="921">
        <v>4820</v>
      </c>
      <c r="F43" s="1017">
        <f t="shared" si="0"/>
        <v>1</v>
      </c>
      <c r="G43" s="984"/>
    </row>
    <row r="44" spans="1:7" s="14" customFormat="1" ht="12.75" customHeight="1">
      <c r="A44" s="73">
        <v>3992</v>
      </c>
      <c r="B44" s="97" t="s">
        <v>234</v>
      </c>
      <c r="C44" s="71">
        <v>1400</v>
      </c>
      <c r="D44" s="963">
        <v>1400</v>
      </c>
      <c r="E44" s="921">
        <v>1400</v>
      </c>
      <c r="F44" s="1017">
        <f t="shared" si="0"/>
        <v>1</v>
      </c>
      <c r="G44" s="984"/>
    </row>
    <row r="45" spans="1:7" s="14" customFormat="1" ht="12.75" customHeight="1">
      <c r="A45" s="73">
        <v>3993</v>
      </c>
      <c r="B45" s="97" t="s">
        <v>235</v>
      </c>
      <c r="C45" s="71">
        <v>900</v>
      </c>
      <c r="D45" s="963">
        <v>900</v>
      </c>
      <c r="E45" s="921">
        <v>900</v>
      </c>
      <c r="F45" s="1017">
        <f t="shared" si="0"/>
        <v>1</v>
      </c>
      <c r="G45" s="984"/>
    </row>
    <row r="46" spans="1:7" s="14" customFormat="1" ht="12.75" customHeight="1">
      <c r="A46" s="73">
        <v>3994</v>
      </c>
      <c r="B46" s="97" t="s">
        <v>1176</v>
      </c>
      <c r="C46" s="71">
        <v>900</v>
      </c>
      <c r="D46" s="963">
        <v>900</v>
      </c>
      <c r="E46" s="921">
        <v>900</v>
      </c>
      <c r="F46" s="1017">
        <f t="shared" si="0"/>
        <v>1</v>
      </c>
      <c r="G46" s="984"/>
    </row>
    <row r="47" spans="1:7" s="14" customFormat="1" ht="12.75" customHeight="1">
      <c r="A47" s="73">
        <v>3995</v>
      </c>
      <c r="B47" s="97" t="s">
        <v>1177</v>
      </c>
      <c r="C47" s="71">
        <v>900</v>
      </c>
      <c r="D47" s="963">
        <v>900</v>
      </c>
      <c r="E47" s="921">
        <v>900</v>
      </c>
      <c r="F47" s="1017">
        <f t="shared" si="0"/>
        <v>1</v>
      </c>
      <c r="G47" s="984"/>
    </row>
    <row r="48" spans="1:7" s="14" customFormat="1" ht="12.75" customHeight="1">
      <c r="A48" s="73">
        <v>3997</v>
      </c>
      <c r="B48" s="97" t="s">
        <v>1178</v>
      </c>
      <c r="C48" s="71">
        <v>900</v>
      </c>
      <c r="D48" s="963">
        <v>900</v>
      </c>
      <c r="E48" s="921">
        <v>900</v>
      </c>
      <c r="F48" s="1017">
        <f t="shared" si="0"/>
        <v>1</v>
      </c>
      <c r="G48" s="984"/>
    </row>
    <row r="49" spans="1:7" s="14" customFormat="1" ht="12.75" customHeight="1">
      <c r="A49" s="73">
        <v>3998</v>
      </c>
      <c r="B49" s="97" t="s">
        <v>1179</v>
      </c>
      <c r="C49" s="71">
        <v>900</v>
      </c>
      <c r="D49" s="963">
        <v>900</v>
      </c>
      <c r="E49" s="921">
        <v>900</v>
      </c>
      <c r="F49" s="1017">
        <f t="shared" si="0"/>
        <v>1</v>
      </c>
      <c r="G49" s="984"/>
    </row>
    <row r="50" spans="1:7" s="14" customFormat="1" ht="12.75" customHeight="1" thickBot="1">
      <c r="A50" s="112">
        <v>3999</v>
      </c>
      <c r="B50" s="97" t="s">
        <v>1180</v>
      </c>
      <c r="C50" s="87">
        <v>1000</v>
      </c>
      <c r="D50" s="962">
        <v>1000</v>
      </c>
      <c r="E50" s="1167">
        <v>1000</v>
      </c>
      <c r="F50" s="1016">
        <f t="shared" si="0"/>
        <v>1</v>
      </c>
      <c r="G50" s="985"/>
    </row>
    <row r="51" spans="1:7" s="14" customFormat="1" ht="12.75" customHeight="1" thickBot="1">
      <c r="A51" s="66"/>
      <c r="B51" s="39" t="s">
        <v>32</v>
      </c>
      <c r="C51" s="7">
        <f>SUM(C40:C50)</f>
        <v>19520</v>
      </c>
      <c r="D51" s="959">
        <f>SUM(D40:D50)</f>
        <v>19520</v>
      </c>
      <c r="E51" s="1168">
        <f>SUM(E40:E50)</f>
        <v>19520</v>
      </c>
      <c r="F51" s="1066">
        <f t="shared" si="0"/>
        <v>1</v>
      </c>
      <c r="G51" s="981"/>
    </row>
    <row r="52" spans="1:7" s="14" customFormat="1" ht="12.75" customHeight="1" thickBot="1">
      <c r="A52" s="66">
        <v>3900</v>
      </c>
      <c r="B52" s="39" t="s">
        <v>26</v>
      </c>
      <c r="C52" s="7">
        <f>C33+C22+C10+C26+C38+C51</f>
        <v>977220</v>
      </c>
      <c r="D52" s="959">
        <f>D33+D22+D10+D26+D38+D51</f>
        <v>1104908</v>
      </c>
      <c r="E52" s="1168">
        <f>E33+E22+E10+E26+E38+E51</f>
        <v>1104908</v>
      </c>
      <c r="F52" s="1066">
        <f t="shared" si="0"/>
        <v>1</v>
      </c>
      <c r="G52" s="981"/>
    </row>
    <row r="53" spans="1:7" s="14" customFormat="1" ht="12.75" customHeight="1">
      <c r="A53" s="49"/>
      <c r="B53" s="94" t="s">
        <v>61</v>
      </c>
      <c r="C53" s="71"/>
      <c r="D53" s="963"/>
      <c r="E53" s="921">
        <f>SUM(E30)</f>
        <v>500</v>
      </c>
      <c r="F53" s="1017"/>
      <c r="G53" s="976"/>
    </row>
    <row r="54" spans="1:7" s="14" customFormat="1" ht="12.75" customHeight="1">
      <c r="A54" s="49"/>
      <c r="B54" s="27" t="s">
        <v>1188</v>
      </c>
      <c r="C54" s="71"/>
      <c r="D54" s="963"/>
      <c r="E54" s="921">
        <f>SUM(E31)</f>
        <v>135</v>
      </c>
      <c r="F54" s="1017"/>
      <c r="G54" s="976"/>
    </row>
    <row r="55" spans="1:7" s="14" customFormat="1" ht="12.75" customHeight="1">
      <c r="A55" s="49"/>
      <c r="B55" s="94" t="s">
        <v>217</v>
      </c>
      <c r="C55" s="71"/>
      <c r="D55" s="963"/>
      <c r="E55" s="921">
        <f>SUM(E18)</f>
        <v>83</v>
      </c>
      <c r="F55" s="1017"/>
      <c r="G55" s="976"/>
    </row>
    <row r="56" spans="1:7" s="14" customFormat="1" ht="12.75" customHeight="1">
      <c r="A56" s="48"/>
      <c r="B56" s="27" t="s">
        <v>212</v>
      </c>
      <c r="C56" s="27">
        <f>SUM(C10+C22+C26+C33+C38+C51)-C58</f>
        <v>790220</v>
      </c>
      <c r="D56" s="915">
        <f>SUM(D10+D22+D26+D33+D38+D51)-D58</f>
        <v>755127</v>
      </c>
      <c r="E56" s="1165">
        <f>SUM(E10+E22+E26+E33+E38+E51)-E58-E53-E54-E55-E57</f>
        <v>748678</v>
      </c>
      <c r="F56" s="1017">
        <f t="shared" si="0"/>
        <v>0.9914597147234836</v>
      </c>
      <c r="G56" s="976"/>
    </row>
    <row r="57" spans="1:7" s="14" customFormat="1" ht="12.75" customHeight="1">
      <c r="A57" s="48"/>
      <c r="B57" s="27" t="s">
        <v>1015</v>
      </c>
      <c r="C57" s="27"/>
      <c r="D57" s="915"/>
      <c r="E57" s="1165">
        <f>SUM(E19)</f>
        <v>5731</v>
      </c>
      <c r="F57" s="1017"/>
      <c r="G57" s="976"/>
    </row>
    <row r="58" spans="1:7" s="14" customFormat="1" ht="12.75" customHeight="1">
      <c r="A58" s="48"/>
      <c r="B58" s="101" t="s">
        <v>189</v>
      </c>
      <c r="C58" s="27">
        <f>SUM(C9+C21+C16+C29)</f>
        <v>187000</v>
      </c>
      <c r="D58" s="915">
        <f>SUM(D9+D21+D16+D29)</f>
        <v>349781</v>
      </c>
      <c r="E58" s="1165">
        <f>SUM(E9+E21+E16+E29)</f>
        <v>349781</v>
      </c>
      <c r="F58" s="1067">
        <f t="shared" si="0"/>
        <v>1</v>
      </c>
      <c r="G58" s="986"/>
    </row>
    <row r="59" spans="1:7" s="14" customFormat="1" ht="12.75" customHeight="1">
      <c r="A59" s="265"/>
      <c r="B59" s="266" t="s">
        <v>1118</v>
      </c>
      <c r="C59" s="79">
        <f>SUM(C54:C58)</f>
        <v>977220</v>
      </c>
      <c r="D59" s="968">
        <f>SUM(D54:D58)</f>
        <v>1104908</v>
      </c>
      <c r="E59" s="1173">
        <f>SUM(E53:E58)</f>
        <v>1104908</v>
      </c>
      <c r="F59" s="229">
        <f t="shared" si="0"/>
        <v>1</v>
      </c>
      <c r="G59" s="986"/>
    </row>
    <row r="60" spans="1:7" ht="12.75" customHeight="1">
      <c r="A60" s="43"/>
      <c r="B60" s="44"/>
      <c r="C60" s="19"/>
      <c r="D60" s="19"/>
      <c r="E60" s="19"/>
      <c r="F60" s="19"/>
      <c r="G60" s="44"/>
    </row>
    <row r="61" ht="12.75" customHeight="1">
      <c r="A61" s="58"/>
    </row>
  </sheetData>
  <sheetProtection/>
  <mergeCells count="6">
    <mergeCell ref="F4:F6"/>
    <mergeCell ref="A2:G2"/>
    <mergeCell ref="A1:G1"/>
    <mergeCell ref="C4:C6"/>
    <mergeCell ref="D4:D6"/>
    <mergeCell ref="E4:E6"/>
  </mergeCells>
  <printOptions horizontalCentered="1"/>
  <pageMargins left="0" right="0" top="0" bottom="0.1968503937007874" header="0.1968503937007874" footer="0"/>
  <pageSetup firstPageNumber="44" useFirstPageNumber="1" horizontalDpi="300" verticalDpi="300" orientation="landscape" paperSize="9" scale="75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93"/>
  <sheetViews>
    <sheetView showZeros="0" zoomScalePageLayoutView="0" workbookViewId="0" topLeftCell="A67">
      <selection activeCell="B88" sqref="B88"/>
    </sheetView>
  </sheetViews>
  <sheetFormatPr defaultColWidth="9.125" defaultRowHeight="12.75" customHeight="1"/>
  <cols>
    <col min="1" max="1" width="5.875" style="43" customWidth="1"/>
    <col min="2" max="2" width="66.125" style="44" customWidth="1"/>
    <col min="3" max="5" width="12.125" style="50" customWidth="1"/>
    <col min="6" max="6" width="9.875" style="50" customWidth="1"/>
    <col min="7" max="7" width="66.875" style="44" customWidth="1"/>
    <col min="8" max="16384" width="9.125" style="44" customWidth="1"/>
  </cols>
  <sheetData>
    <row r="1" spans="1:7" s="17" customFormat="1" ht="12.75" customHeight="1">
      <c r="A1" s="1255" t="s">
        <v>27</v>
      </c>
      <c r="B1" s="1251"/>
      <c r="C1" s="1251"/>
      <c r="D1" s="1251"/>
      <c r="E1" s="1251"/>
      <c r="F1" s="1251"/>
      <c r="G1" s="1251"/>
    </row>
    <row r="2" spans="1:7" s="17" customFormat="1" ht="12.75" customHeight="1">
      <c r="A2" s="1250" t="s">
        <v>350</v>
      </c>
      <c r="B2" s="1251"/>
      <c r="C2" s="1251"/>
      <c r="D2" s="1251"/>
      <c r="E2" s="1251"/>
      <c r="F2" s="1251"/>
      <c r="G2" s="1251"/>
    </row>
    <row r="3" spans="1:7" s="17" customFormat="1" ht="12.75" customHeight="1">
      <c r="A3" s="67"/>
      <c r="B3" s="67"/>
      <c r="C3" s="1253"/>
      <c r="D3" s="1253"/>
      <c r="E3" s="1253"/>
      <c r="F3" s="1253"/>
      <c r="G3" s="1254"/>
    </row>
    <row r="4" spans="1:7" ht="10.5" customHeight="1">
      <c r="A4" s="452"/>
      <c r="B4" s="449"/>
      <c r="C4" s="630"/>
      <c r="D4" s="630"/>
      <c r="E4" s="630"/>
      <c r="F4" s="630"/>
      <c r="G4" s="631" t="s">
        <v>72</v>
      </c>
    </row>
    <row r="5" spans="1:7" ht="12.75" customHeight="1">
      <c r="A5" s="614"/>
      <c r="B5" s="632"/>
      <c r="C5" s="1219" t="s">
        <v>1005</v>
      </c>
      <c r="D5" s="1219" t="s">
        <v>330</v>
      </c>
      <c r="E5" s="1219" t="s">
        <v>1214</v>
      </c>
      <c r="F5" s="1219" t="s">
        <v>311</v>
      </c>
      <c r="G5" s="633"/>
    </row>
    <row r="6" spans="1:7" ht="12" customHeight="1">
      <c r="A6" s="457" t="s">
        <v>196</v>
      </c>
      <c r="B6" s="634" t="s">
        <v>23</v>
      </c>
      <c r="C6" s="1220"/>
      <c r="D6" s="1220"/>
      <c r="E6" s="1220"/>
      <c r="F6" s="1256"/>
      <c r="G6" s="525" t="s">
        <v>24</v>
      </c>
    </row>
    <row r="7" spans="1:7" ht="12.75" customHeight="1" thickBot="1">
      <c r="A7" s="635"/>
      <c r="B7" s="636"/>
      <c r="C7" s="1234"/>
      <c r="D7" s="1234"/>
      <c r="E7" s="1234"/>
      <c r="F7" s="1257"/>
      <c r="G7" s="480" t="s">
        <v>25</v>
      </c>
    </row>
    <row r="8" spans="1:7" ht="12.75" customHeight="1">
      <c r="A8" s="637" t="s">
        <v>46</v>
      </c>
      <c r="B8" s="462" t="s">
        <v>47</v>
      </c>
      <c r="C8" s="638" t="s">
        <v>48</v>
      </c>
      <c r="D8" s="638" t="s">
        <v>49</v>
      </c>
      <c r="E8" s="638" t="s">
        <v>50</v>
      </c>
      <c r="F8" s="638" t="s">
        <v>1094</v>
      </c>
      <c r="G8" s="526" t="s">
        <v>338</v>
      </c>
    </row>
    <row r="9" spans="1:7" ht="16.5" customHeight="1">
      <c r="A9" s="580"/>
      <c r="B9" s="639" t="s">
        <v>182</v>
      </c>
      <c r="C9" s="530"/>
      <c r="D9" s="530"/>
      <c r="E9" s="530"/>
      <c r="F9" s="530"/>
      <c r="G9" s="640"/>
    </row>
    <row r="10" spans="1:7" ht="11.25">
      <c r="A10" s="457"/>
      <c r="B10" s="641" t="s">
        <v>171</v>
      </c>
      <c r="C10" s="642"/>
      <c r="D10" s="642"/>
      <c r="E10" s="642"/>
      <c r="F10" s="642"/>
      <c r="G10" s="472"/>
    </row>
    <row r="11" spans="1:7" ht="12">
      <c r="A11" s="643">
        <v>4014</v>
      </c>
      <c r="B11" s="372" t="s">
        <v>336</v>
      </c>
      <c r="C11" s="644">
        <v>30000</v>
      </c>
      <c r="D11" s="644">
        <f>SUM(D12:D13)</f>
        <v>53173</v>
      </c>
      <c r="E11" s="644">
        <f>SUM(E12:E13)</f>
        <v>53173</v>
      </c>
      <c r="F11" s="374">
        <f>SUM(E11/D11)</f>
        <v>1</v>
      </c>
      <c r="G11" s="648"/>
    </row>
    <row r="12" spans="1:7" ht="12">
      <c r="A12" s="643"/>
      <c r="B12" s="646" t="s">
        <v>258</v>
      </c>
      <c r="C12" s="647"/>
      <c r="D12" s="647">
        <v>33173</v>
      </c>
      <c r="E12" s="647">
        <v>33173</v>
      </c>
      <c r="F12" s="374">
        <f aca="true" t="shared" si="0" ref="F12:F59">SUM(E12/D12)</f>
        <v>1</v>
      </c>
      <c r="G12" s="648"/>
    </row>
    <row r="13" spans="1:7" ht="12">
      <c r="A13" s="643"/>
      <c r="B13" s="646" t="s">
        <v>372</v>
      </c>
      <c r="C13" s="647"/>
      <c r="D13" s="647">
        <v>20000</v>
      </c>
      <c r="E13" s="647">
        <v>20000</v>
      </c>
      <c r="F13" s="374">
        <f t="shared" si="0"/>
        <v>1</v>
      </c>
      <c r="G13" s="648"/>
    </row>
    <row r="14" spans="1:7" s="40" customFormat="1" ht="11.25">
      <c r="A14" s="580">
        <v>4010</v>
      </c>
      <c r="B14" s="649" t="s">
        <v>172</v>
      </c>
      <c r="C14" s="650">
        <f>SUM(C11)</f>
        <v>30000</v>
      </c>
      <c r="D14" s="650">
        <f>SUM(D11)</f>
        <v>53173</v>
      </c>
      <c r="E14" s="650">
        <f>SUM(E11)</f>
        <v>53173</v>
      </c>
      <c r="F14" s="1068">
        <f t="shared" si="0"/>
        <v>1</v>
      </c>
      <c r="G14" s="651"/>
    </row>
    <row r="15" spans="1:7" s="40" customFormat="1" ht="11.25">
      <c r="A15" s="84"/>
      <c r="B15" s="652" t="s">
        <v>173</v>
      </c>
      <c r="C15" s="373"/>
      <c r="D15" s="373"/>
      <c r="E15" s="373"/>
      <c r="F15" s="374"/>
      <c r="G15" s="468"/>
    </row>
    <row r="16" spans="1:7" s="40" customFormat="1" ht="11.25">
      <c r="A16" s="643">
        <v>4032</v>
      </c>
      <c r="B16" s="372" t="s">
        <v>1144</v>
      </c>
      <c r="C16" s="373"/>
      <c r="D16" s="373"/>
      <c r="E16" s="373"/>
      <c r="F16" s="374"/>
      <c r="G16" s="468"/>
    </row>
    <row r="17" spans="1:7" s="40" customFormat="1" ht="11.25">
      <c r="A17" s="643">
        <v>4034</v>
      </c>
      <c r="B17" s="372" t="s">
        <v>333</v>
      </c>
      <c r="C17" s="373"/>
      <c r="D17" s="373">
        <v>540</v>
      </c>
      <c r="E17" s="373">
        <v>540</v>
      </c>
      <c r="F17" s="374">
        <f t="shared" si="0"/>
        <v>1</v>
      </c>
      <c r="G17" s="468"/>
    </row>
    <row r="18" spans="1:7" s="40" customFormat="1" ht="11.25">
      <c r="A18" s="580">
        <v>4030</v>
      </c>
      <c r="B18" s="649" t="s">
        <v>174</v>
      </c>
      <c r="C18" s="483">
        <f>SUM(C16:C16)</f>
        <v>0</v>
      </c>
      <c r="D18" s="697">
        <f>SUM(D17)</f>
        <v>540</v>
      </c>
      <c r="E18" s="697">
        <f>SUM(E17)</f>
        <v>540</v>
      </c>
      <c r="F18" s="1068">
        <f t="shared" si="0"/>
        <v>1</v>
      </c>
      <c r="G18" s="654"/>
    </row>
    <row r="19" spans="1:7" s="40" customFormat="1" ht="12">
      <c r="A19" s="84"/>
      <c r="B19" s="655" t="s">
        <v>178</v>
      </c>
      <c r="C19" s="656"/>
      <c r="D19" s="656"/>
      <c r="E19" s="656"/>
      <c r="F19" s="374"/>
      <c r="G19" s="657"/>
    </row>
    <row r="20" spans="1:7" s="40" customFormat="1" ht="12">
      <c r="A20" s="643">
        <v>4114</v>
      </c>
      <c r="B20" s="658" t="s">
        <v>70</v>
      </c>
      <c r="C20" s="373">
        <v>150000</v>
      </c>
      <c r="D20" s="373">
        <v>680000</v>
      </c>
      <c r="E20" s="373">
        <v>680000</v>
      </c>
      <c r="F20" s="374">
        <f t="shared" si="0"/>
        <v>1</v>
      </c>
      <c r="G20" s="648"/>
    </row>
    <row r="21" spans="1:7" s="40" customFormat="1" ht="12">
      <c r="A21" s="643">
        <v>4118</v>
      </c>
      <c r="B21" s="658" t="s">
        <v>57</v>
      </c>
      <c r="C21" s="373">
        <v>610000</v>
      </c>
      <c r="D21" s="373">
        <v>683681</v>
      </c>
      <c r="E21" s="373">
        <v>683681</v>
      </c>
      <c r="F21" s="374">
        <f t="shared" si="0"/>
        <v>1</v>
      </c>
      <c r="G21" s="648"/>
    </row>
    <row r="22" spans="1:7" s="40" customFormat="1" ht="12">
      <c r="A22" s="643">
        <v>4119</v>
      </c>
      <c r="B22" s="658" t="s">
        <v>339</v>
      </c>
      <c r="C22" s="373">
        <v>420000</v>
      </c>
      <c r="D22" s="373">
        <v>420000</v>
      </c>
      <c r="E22" s="373">
        <v>420000</v>
      </c>
      <c r="F22" s="374">
        <f t="shared" si="0"/>
        <v>1</v>
      </c>
      <c r="G22" s="648"/>
    </row>
    <row r="23" spans="1:7" s="40" customFormat="1" ht="12">
      <c r="A23" s="643">
        <v>4120</v>
      </c>
      <c r="B23" s="658" t="s">
        <v>298</v>
      </c>
      <c r="C23" s="373">
        <v>400000</v>
      </c>
      <c r="D23" s="373">
        <v>436744</v>
      </c>
      <c r="E23" s="373">
        <v>436744</v>
      </c>
      <c r="F23" s="374">
        <f t="shared" si="0"/>
        <v>1</v>
      </c>
      <c r="G23" s="648"/>
    </row>
    <row r="24" spans="1:7" s="37" customFormat="1" ht="12">
      <c r="A24" s="468">
        <v>4121</v>
      </c>
      <c r="B24" s="659" t="s">
        <v>1208</v>
      </c>
      <c r="C24" s="473">
        <v>40000</v>
      </c>
      <c r="D24" s="473">
        <f>SUM(D25:D27)</f>
        <v>78304</v>
      </c>
      <c r="E24" s="473">
        <f>SUM(E25:E27)</f>
        <v>78304</v>
      </c>
      <c r="F24" s="374">
        <f t="shared" si="0"/>
        <v>1</v>
      </c>
      <c r="G24" s="648"/>
    </row>
    <row r="25" spans="1:7" s="37" customFormat="1" ht="12">
      <c r="A25" s="468"/>
      <c r="B25" s="646" t="s">
        <v>258</v>
      </c>
      <c r="C25" s="647"/>
      <c r="D25" s="647">
        <v>8781</v>
      </c>
      <c r="E25" s="647">
        <v>8981</v>
      </c>
      <c r="F25" s="374">
        <f t="shared" si="0"/>
        <v>1.0227764491515772</v>
      </c>
      <c r="G25" s="645"/>
    </row>
    <row r="26" spans="1:7" s="37" customFormat="1" ht="12">
      <c r="A26" s="468"/>
      <c r="B26" s="646" t="s">
        <v>341</v>
      </c>
      <c r="C26" s="647"/>
      <c r="D26" s="647"/>
      <c r="E26" s="647">
        <v>965</v>
      </c>
      <c r="F26" s="374"/>
      <c r="G26" s="645"/>
    </row>
    <row r="27" spans="1:7" s="37" customFormat="1" ht="12">
      <c r="A27" s="468"/>
      <c r="B27" s="646" t="s">
        <v>372</v>
      </c>
      <c r="C27" s="647"/>
      <c r="D27" s="647">
        <v>69523</v>
      </c>
      <c r="E27" s="647">
        <v>68358</v>
      </c>
      <c r="F27" s="374">
        <f t="shared" si="0"/>
        <v>0.9832429555686607</v>
      </c>
      <c r="G27" s="645"/>
    </row>
    <row r="28" spans="1:7" s="37" customFormat="1" ht="12">
      <c r="A28" s="468">
        <v>4122</v>
      </c>
      <c r="B28" s="660" t="s">
        <v>81</v>
      </c>
      <c r="C28" s="373">
        <v>120000</v>
      </c>
      <c r="D28" s="373">
        <v>217069</v>
      </c>
      <c r="E28" s="373">
        <v>217069</v>
      </c>
      <c r="F28" s="374">
        <f t="shared" si="0"/>
        <v>1</v>
      </c>
      <c r="G28" s="648"/>
    </row>
    <row r="29" spans="1:7" s="37" customFormat="1" ht="12">
      <c r="A29" s="468"/>
      <c r="B29" s="646" t="s">
        <v>258</v>
      </c>
      <c r="C29" s="661"/>
      <c r="D29" s="661">
        <v>6544</v>
      </c>
      <c r="E29" s="661">
        <v>6544</v>
      </c>
      <c r="F29" s="374">
        <f t="shared" si="0"/>
        <v>1</v>
      </c>
      <c r="G29" s="472"/>
    </row>
    <row r="30" spans="1:7" s="37" customFormat="1" ht="12">
      <c r="A30" s="468"/>
      <c r="B30" s="646" t="s">
        <v>372</v>
      </c>
      <c r="C30" s="661"/>
      <c r="D30" s="661">
        <v>210525</v>
      </c>
      <c r="E30" s="661">
        <v>210525</v>
      </c>
      <c r="F30" s="374">
        <f t="shared" si="0"/>
        <v>1</v>
      </c>
      <c r="G30" s="472"/>
    </row>
    <row r="31" spans="1:7" s="37" customFormat="1" ht="11.25">
      <c r="A31" s="553">
        <v>4123</v>
      </c>
      <c r="B31" s="662" t="s">
        <v>1173</v>
      </c>
      <c r="C31" s="663">
        <v>319740</v>
      </c>
      <c r="D31" s="663">
        <f>SUM(D32:D37)</f>
        <v>1152766</v>
      </c>
      <c r="E31" s="663">
        <f>SUM(E32:E37)</f>
        <v>1152766</v>
      </c>
      <c r="F31" s="374">
        <f t="shared" si="0"/>
        <v>1</v>
      </c>
      <c r="G31" s="472"/>
    </row>
    <row r="32" spans="1:7" s="37" customFormat="1" ht="12">
      <c r="A32" s="553"/>
      <c r="B32" s="648" t="s">
        <v>1194</v>
      </c>
      <c r="C32" s="664"/>
      <c r="D32" s="664">
        <v>26000</v>
      </c>
      <c r="E32" s="664">
        <v>26612</v>
      </c>
      <c r="F32" s="374">
        <f t="shared" si="0"/>
        <v>1.0235384615384615</v>
      </c>
      <c r="G32" s="472"/>
    </row>
    <row r="33" spans="1:7" s="37" customFormat="1" ht="12">
      <c r="A33" s="553"/>
      <c r="B33" s="661" t="s">
        <v>220</v>
      </c>
      <c r="C33" s="664"/>
      <c r="D33" s="664">
        <v>6500</v>
      </c>
      <c r="E33" s="664">
        <v>6963</v>
      </c>
      <c r="F33" s="374">
        <f t="shared" si="0"/>
        <v>1.0712307692307692</v>
      </c>
      <c r="G33" s="472"/>
    </row>
    <row r="34" spans="1:7" s="37" customFormat="1" ht="12">
      <c r="A34" s="553"/>
      <c r="B34" s="646" t="s">
        <v>258</v>
      </c>
      <c r="C34" s="664"/>
      <c r="D34" s="664">
        <v>65000</v>
      </c>
      <c r="E34" s="664">
        <v>69374</v>
      </c>
      <c r="F34" s="374">
        <f t="shared" si="0"/>
        <v>1.0672923076923078</v>
      </c>
      <c r="G34" s="472"/>
    </row>
    <row r="35" spans="1:7" s="37" customFormat="1" ht="12">
      <c r="A35" s="553"/>
      <c r="B35" s="646" t="s">
        <v>259</v>
      </c>
      <c r="C35" s="664"/>
      <c r="D35" s="664">
        <v>39581</v>
      </c>
      <c r="E35" s="664">
        <v>36239</v>
      </c>
      <c r="F35" s="374">
        <f t="shared" si="0"/>
        <v>0.9155655491271064</v>
      </c>
      <c r="G35" s="472"/>
    </row>
    <row r="36" spans="1:7" s="37" customFormat="1" ht="12">
      <c r="A36" s="553"/>
      <c r="B36" s="646" t="s">
        <v>341</v>
      </c>
      <c r="C36" s="664"/>
      <c r="D36" s="664"/>
      <c r="E36" s="664">
        <v>48085</v>
      </c>
      <c r="F36" s="374"/>
      <c r="G36" s="472"/>
    </row>
    <row r="37" spans="1:7" s="37" customFormat="1" ht="12">
      <c r="A37" s="553"/>
      <c r="B37" s="646" t="s">
        <v>372</v>
      </c>
      <c r="C37" s="664"/>
      <c r="D37" s="664">
        <v>1015685</v>
      </c>
      <c r="E37" s="664">
        <v>965493</v>
      </c>
      <c r="F37" s="374">
        <f t="shared" si="0"/>
        <v>0.9505831040135475</v>
      </c>
      <c r="G37" s="472"/>
    </row>
    <row r="38" spans="1:7" s="37" customFormat="1" ht="11.25">
      <c r="A38" s="553">
        <v>4124</v>
      </c>
      <c r="B38" s="658" t="s">
        <v>929</v>
      </c>
      <c r="C38" s="663">
        <v>11260</v>
      </c>
      <c r="D38" s="663"/>
      <c r="E38" s="663"/>
      <c r="F38" s="374"/>
      <c r="G38" s="472"/>
    </row>
    <row r="39" spans="1:7" s="37" customFormat="1" ht="11.25">
      <c r="A39" s="553">
        <v>4125</v>
      </c>
      <c r="B39" s="658" t="s">
        <v>1014</v>
      </c>
      <c r="C39" s="663"/>
      <c r="D39" s="663">
        <v>22000</v>
      </c>
      <c r="E39" s="663">
        <f>SUM(E40:E42)</f>
        <v>22000</v>
      </c>
      <c r="F39" s="374">
        <f t="shared" si="0"/>
        <v>1</v>
      </c>
      <c r="G39" s="472"/>
    </row>
    <row r="40" spans="1:7" s="37" customFormat="1" ht="12">
      <c r="A40" s="553"/>
      <c r="B40" s="1043" t="s">
        <v>258</v>
      </c>
      <c r="C40" s="663"/>
      <c r="D40" s="664">
        <v>4000</v>
      </c>
      <c r="E40" s="664">
        <v>14833</v>
      </c>
      <c r="F40" s="374">
        <f t="shared" si="0"/>
        <v>3.70825</v>
      </c>
      <c r="G40" s="472"/>
    </row>
    <row r="41" spans="1:7" s="37" customFormat="1" ht="12">
      <c r="A41" s="553"/>
      <c r="B41" s="1043" t="s">
        <v>341</v>
      </c>
      <c r="C41" s="663"/>
      <c r="D41" s="664"/>
      <c r="E41" s="664">
        <v>1080</v>
      </c>
      <c r="F41" s="374"/>
      <c r="G41" s="472"/>
    </row>
    <row r="42" spans="1:7" s="37" customFormat="1" ht="12">
      <c r="A42" s="553"/>
      <c r="B42" s="1043" t="s">
        <v>372</v>
      </c>
      <c r="C42" s="663"/>
      <c r="D42" s="664">
        <v>18000</v>
      </c>
      <c r="E42" s="664">
        <v>6087</v>
      </c>
      <c r="F42" s="374">
        <f t="shared" si="0"/>
        <v>0.33816666666666667</v>
      </c>
      <c r="G42" s="472"/>
    </row>
    <row r="43" spans="1:7" s="37" customFormat="1" ht="11.25">
      <c r="A43" s="665"/>
      <c r="B43" s="666" t="s">
        <v>28</v>
      </c>
      <c r="C43" s="489">
        <f>C21+C22+C23+C24+C28+C31+C20+C38</f>
        <v>2071000</v>
      </c>
      <c r="D43" s="489">
        <f>D21+D22+D23+D24+D28+D31+D20+D38+D39</f>
        <v>3690564</v>
      </c>
      <c r="E43" s="489">
        <f>E21+E22+E23+E24+E28+E31+E20+E38+E39</f>
        <v>3690564</v>
      </c>
      <c r="F43" s="1070">
        <f t="shared" si="0"/>
        <v>1</v>
      </c>
      <c r="G43" s="469"/>
    </row>
    <row r="44" spans="1:7" s="37" customFormat="1" ht="12">
      <c r="A44" s="468">
        <v>4131</v>
      </c>
      <c r="B44" s="659" t="s">
        <v>206</v>
      </c>
      <c r="C44" s="373">
        <v>50000</v>
      </c>
      <c r="D44" s="373">
        <v>67571</v>
      </c>
      <c r="E44" s="373">
        <f>SUM(E45:E48)</f>
        <v>67571</v>
      </c>
      <c r="F44" s="374">
        <f t="shared" si="0"/>
        <v>1</v>
      </c>
      <c r="G44" s="648"/>
    </row>
    <row r="45" spans="1:7" s="37" customFormat="1" ht="12">
      <c r="A45" s="468"/>
      <c r="B45" s="1043" t="s">
        <v>256</v>
      </c>
      <c r="C45" s="373"/>
      <c r="D45" s="373"/>
      <c r="E45" s="373">
        <v>79</v>
      </c>
      <c r="F45" s="374"/>
      <c r="G45" s="648"/>
    </row>
    <row r="46" spans="1:7" s="37" customFormat="1" ht="12">
      <c r="A46" s="468"/>
      <c r="B46" s="1043" t="s">
        <v>1221</v>
      </c>
      <c r="C46" s="373"/>
      <c r="D46" s="373"/>
      <c r="E46" s="373">
        <v>19</v>
      </c>
      <c r="F46" s="374"/>
      <c r="G46" s="648"/>
    </row>
    <row r="47" spans="1:7" s="37" customFormat="1" ht="12">
      <c r="A47" s="468"/>
      <c r="B47" s="646" t="s">
        <v>258</v>
      </c>
      <c r="C47" s="661"/>
      <c r="D47" s="661">
        <v>4000</v>
      </c>
      <c r="E47" s="661">
        <v>8178</v>
      </c>
      <c r="F47" s="374">
        <f t="shared" si="0"/>
        <v>2.0445</v>
      </c>
      <c r="G47" s="645"/>
    </row>
    <row r="48" spans="1:7" s="37" customFormat="1" ht="12">
      <c r="A48" s="468"/>
      <c r="B48" s="646" t="s">
        <v>372</v>
      </c>
      <c r="C48" s="661"/>
      <c r="D48" s="661">
        <v>63571</v>
      </c>
      <c r="E48" s="661">
        <v>59295</v>
      </c>
      <c r="F48" s="374">
        <f t="shared" si="0"/>
        <v>0.9327366251907316</v>
      </c>
      <c r="G48" s="645"/>
    </row>
    <row r="49" spans="1:7" s="37" customFormat="1" ht="12" customHeight="1">
      <c r="A49" s="468">
        <v>4132</v>
      </c>
      <c r="B49" s="659" t="s">
        <v>1204</v>
      </c>
      <c r="C49" s="373">
        <v>30000</v>
      </c>
      <c r="D49" s="373">
        <v>45118</v>
      </c>
      <c r="E49" s="373">
        <v>45118</v>
      </c>
      <c r="F49" s="374">
        <f t="shared" si="0"/>
        <v>1</v>
      </c>
      <c r="G49" s="648"/>
    </row>
    <row r="50" spans="1:7" s="37" customFormat="1" ht="12.75" customHeight="1">
      <c r="A50" s="468">
        <v>4133</v>
      </c>
      <c r="B50" s="659" t="s">
        <v>207</v>
      </c>
      <c r="C50" s="373">
        <v>100000</v>
      </c>
      <c r="D50" s="373">
        <v>254221</v>
      </c>
      <c r="E50" s="373">
        <v>254221</v>
      </c>
      <c r="F50" s="374">
        <f t="shared" si="0"/>
        <v>1</v>
      </c>
      <c r="G50" s="648"/>
    </row>
    <row r="51" spans="1:7" s="37" customFormat="1" ht="12.75" customHeight="1">
      <c r="A51" s="468"/>
      <c r="B51" s="646" t="s">
        <v>258</v>
      </c>
      <c r="C51" s="661"/>
      <c r="D51" s="661"/>
      <c r="E51" s="661"/>
      <c r="F51" s="374"/>
      <c r="G51" s="472"/>
    </row>
    <row r="52" spans="1:7" s="37" customFormat="1" ht="12.75" customHeight="1">
      <c r="A52" s="468"/>
      <c r="B52" s="646" t="s">
        <v>372</v>
      </c>
      <c r="C52" s="661"/>
      <c r="D52" s="661"/>
      <c r="E52" s="661"/>
      <c r="F52" s="374"/>
      <c r="G52" s="472"/>
    </row>
    <row r="53" spans="1:7" s="37" customFormat="1" ht="12">
      <c r="A53" s="468">
        <v>4135</v>
      </c>
      <c r="B53" s="659" t="s">
        <v>208</v>
      </c>
      <c r="C53" s="373">
        <v>120000</v>
      </c>
      <c r="D53" s="373">
        <v>120000</v>
      </c>
      <c r="E53" s="373">
        <f>SUM(E54:E55)</f>
        <v>120000</v>
      </c>
      <c r="F53" s="374">
        <f t="shared" si="0"/>
        <v>1</v>
      </c>
      <c r="G53" s="648"/>
    </row>
    <row r="54" spans="1:7" s="37" customFormat="1" ht="12">
      <c r="A54" s="371"/>
      <c r="B54" s="646" t="s">
        <v>258</v>
      </c>
      <c r="C54" s="661"/>
      <c r="D54" s="661">
        <v>4</v>
      </c>
      <c r="E54" s="661">
        <v>7</v>
      </c>
      <c r="F54" s="374">
        <f t="shared" si="0"/>
        <v>1.75</v>
      </c>
      <c r="G54" s="653"/>
    </row>
    <row r="55" spans="1:7" s="37" customFormat="1" ht="12">
      <c r="A55" s="678"/>
      <c r="B55" s="1126" t="s">
        <v>372</v>
      </c>
      <c r="C55" s="380"/>
      <c r="D55" s="380">
        <v>119996</v>
      </c>
      <c r="E55" s="380">
        <v>119993</v>
      </c>
      <c r="F55" s="1071">
        <f t="shared" si="0"/>
        <v>0.9999749991666389</v>
      </c>
      <c r="G55" s="1127"/>
    </row>
    <row r="56" spans="1:7" s="37" customFormat="1" ht="11.25">
      <c r="A56" s="371">
        <v>4138</v>
      </c>
      <c r="B56" s="372" t="s">
        <v>1082</v>
      </c>
      <c r="C56" s="373"/>
      <c r="D56" s="373">
        <v>15468</v>
      </c>
      <c r="E56" s="373">
        <f>SUM(E57:E58)</f>
        <v>15468</v>
      </c>
      <c r="F56" s="374">
        <f t="shared" si="0"/>
        <v>1</v>
      </c>
      <c r="G56" s="375"/>
    </row>
    <row r="57" spans="1:7" s="37" customFormat="1" ht="12">
      <c r="A57" s="371"/>
      <c r="B57" s="646" t="s">
        <v>258</v>
      </c>
      <c r="C57" s="373"/>
      <c r="D57" s="661">
        <v>1132</v>
      </c>
      <c r="E57" s="661">
        <v>1258</v>
      </c>
      <c r="F57" s="374">
        <f t="shared" si="0"/>
        <v>1.1113074204946995</v>
      </c>
      <c r="G57" s="375"/>
    </row>
    <row r="58" spans="1:7" s="37" customFormat="1" ht="12">
      <c r="A58" s="371"/>
      <c r="B58" s="646" t="s">
        <v>372</v>
      </c>
      <c r="C58" s="373"/>
      <c r="D58" s="661">
        <v>14336</v>
      </c>
      <c r="E58" s="661">
        <v>14210</v>
      </c>
      <c r="F58" s="374">
        <f t="shared" si="0"/>
        <v>0.9912109375</v>
      </c>
      <c r="G58" s="375"/>
    </row>
    <row r="59" spans="1:7" s="37" customFormat="1" ht="11.25">
      <c r="A59" s="580">
        <v>4100</v>
      </c>
      <c r="B59" s="649" t="s">
        <v>65</v>
      </c>
      <c r="C59" s="483">
        <f>C43+C44+C49+C50+C53+C56</f>
        <v>2371000</v>
      </c>
      <c r="D59" s="483">
        <f>D43+D44+D49+D50+D53+D56</f>
        <v>4192942</v>
      </c>
      <c r="E59" s="483">
        <f>E43+E44+E49+E50+E53+E56</f>
        <v>4192942</v>
      </c>
      <c r="F59" s="1068">
        <f t="shared" si="0"/>
        <v>1</v>
      </c>
      <c r="G59" s="640"/>
    </row>
    <row r="60" spans="1:7" s="37" customFormat="1" ht="11.25">
      <c r="A60" s="614"/>
      <c r="B60" s="667" t="s">
        <v>1207</v>
      </c>
      <c r="C60" s="373"/>
      <c r="D60" s="373"/>
      <c r="E60" s="373"/>
      <c r="F60" s="374"/>
      <c r="G60" s="472"/>
    </row>
    <row r="61" spans="1:7" s="37" customFormat="1" ht="11.25">
      <c r="A61" s="643">
        <v>4211</v>
      </c>
      <c r="B61" s="372" t="s">
        <v>1209</v>
      </c>
      <c r="C61" s="373"/>
      <c r="D61" s="373"/>
      <c r="E61" s="373">
        <v>8133</v>
      </c>
      <c r="F61" s="374"/>
      <c r="G61" s="472"/>
    </row>
    <row r="62" spans="1:7" s="37" customFormat="1" ht="11.25">
      <c r="A62" s="643">
        <v>4213</v>
      </c>
      <c r="B62" s="372" t="s">
        <v>1</v>
      </c>
      <c r="C62" s="373"/>
      <c r="D62" s="373"/>
      <c r="E62" s="373">
        <v>39647</v>
      </c>
      <c r="F62" s="374"/>
      <c r="G62" s="472"/>
    </row>
    <row r="63" spans="1:7" s="37" customFormat="1" ht="11.25">
      <c r="A63" s="643">
        <v>4217</v>
      </c>
      <c r="B63" s="372" t="s">
        <v>1093</v>
      </c>
      <c r="C63" s="373"/>
      <c r="D63" s="373"/>
      <c r="E63" s="373">
        <v>5454</v>
      </c>
      <c r="F63" s="374"/>
      <c r="G63" s="472"/>
    </row>
    <row r="64" spans="1:7" s="37" customFormat="1" ht="11.25">
      <c r="A64" s="643">
        <v>4219</v>
      </c>
      <c r="B64" s="372" t="s">
        <v>2</v>
      </c>
      <c r="C64" s="373"/>
      <c r="D64" s="373"/>
      <c r="E64" s="373">
        <v>25318</v>
      </c>
      <c r="F64" s="374"/>
      <c r="G64" s="472"/>
    </row>
    <row r="65" spans="1:7" s="37" customFormat="1" ht="11.25">
      <c r="A65" s="643">
        <v>4221</v>
      </c>
      <c r="B65" s="372" t="s">
        <v>0</v>
      </c>
      <c r="C65" s="373"/>
      <c r="D65" s="373"/>
      <c r="E65" s="373">
        <v>2439</v>
      </c>
      <c r="F65" s="374"/>
      <c r="G65" s="472"/>
    </row>
    <row r="66" spans="1:7" s="37" customFormat="1" ht="11.25">
      <c r="A66" s="643">
        <v>4223</v>
      </c>
      <c r="B66" s="372" t="s">
        <v>4</v>
      </c>
      <c r="C66" s="373"/>
      <c r="D66" s="373"/>
      <c r="E66" s="373">
        <v>2273</v>
      </c>
      <c r="F66" s="374"/>
      <c r="G66" s="472"/>
    </row>
    <row r="67" spans="1:7" s="37" customFormat="1" ht="11.25">
      <c r="A67" s="643">
        <v>4225</v>
      </c>
      <c r="B67" s="372" t="s">
        <v>5</v>
      </c>
      <c r="C67" s="373"/>
      <c r="D67" s="373"/>
      <c r="E67" s="373">
        <v>17011</v>
      </c>
      <c r="F67" s="374"/>
      <c r="G67" s="472"/>
    </row>
    <row r="68" spans="1:7" s="37" customFormat="1" ht="11.25">
      <c r="A68" s="643">
        <v>4227</v>
      </c>
      <c r="B68" s="372" t="s">
        <v>6</v>
      </c>
      <c r="C68" s="373"/>
      <c r="D68" s="373"/>
      <c r="E68" s="373">
        <v>10158</v>
      </c>
      <c r="F68" s="374"/>
      <c r="G68" s="472"/>
    </row>
    <row r="69" spans="1:7" s="37" customFormat="1" ht="11.25">
      <c r="A69" s="643">
        <v>4239</v>
      </c>
      <c r="B69" s="372" t="s">
        <v>7</v>
      </c>
      <c r="C69" s="373"/>
      <c r="D69" s="373"/>
      <c r="E69" s="373">
        <v>1570</v>
      </c>
      <c r="F69" s="374"/>
      <c r="G69" s="472"/>
    </row>
    <row r="70" spans="1:7" s="37" customFormat="1" ht="11.25">
      <c r="A70" s="643">
        <v>4261</v>
      </c>
      <c r="B70" s="372" t="s">
        <v>9</v>
      </c>
      <c r="C70" s="373"/>
      <c r="D70" s="373"/>
      <c r="E70" s="373">
        <v>68997</v>
      </c>
      <c r="F70" s="374"/>
      <c r="G70" s="472"/>
    </row>
    <row r="71" spans="1:7" s="37" customFormat="1" ht="12">
      <c r="A71" s="668">
        <v>4265</v>
      </c>
      <c r="B71" s="669" t="s">
        <v>1079</v>
      </c>
      <c r="C71" s="921">
        <v>200000</v>
      </c>
      <c r="D71" s="921">
        <f>SUM(D72:D73)</f>
        <v>288328</v>
      </c>
      <c r="E71" s="921">
        <f>SUM(E72:E73)</f>
        <v>70959</v>
      </c>
      <c r="F71" s="374">
        <f aca="true" t="shared" si="1" ref="F71:F91">SUM(E71/D71)</f>
        <v>0.24610513026830555</v>
      </c>
      <c r="G71" s="922"/>
    </row>
    <row r="72" spans="1:7" s="37" customFormat="1" ht="12">
      <c r="A72" s="668"/>
      <c r="B72" s="669" t="s">
        <v>224</v>
      </c>
      <c r="C72" s="921"/>
      <c r="D72" s="921">
        <v>18409</v>
      </c>
      <c r="E72" s="921">
        <v>21111</v>
      </c>
      <c r="F72" s="374">
        <f t="shared" si="1"/>
        <v>1.1467760334618937</v>
      </c>
      <c r="G72" s="922"/>
    </row>
    <row r="73" spans="1:7" s="37" customFormat="1" ht="12">
      <c r="A73" s="668"/>
      <c r="B73" s="669" t="s">
        <v>421</v>
      </c>
      <c r="C73" s="921"/>
      <c r="D73" s="921">
        <v>269919</v>
      </c>
      <c r="E73" s="921">
        <v>49848</v>
      </c>
      <c r="F73" s="374">
        <f t="shared" si="1"/>
        <v>0.18467762550987518</v>
      </c>
      <c r="G73" s="922"/>
    </row>
    <row r="74" spans="1:7" s="37" customFormat="1" ht="11.25">
      <c r="A74" s="670">
        <v>4200</v>
      </c>
      <c r="B74" s="671" t="s">
        <v>179</v>
      </c>
      <c r="C74" s="465">
        <f>SUM(C61:C71)</f>
        <v>200000</v>
      </c>
      <c r="D74" s="465">
        <f>SUM(D61:D71)</f>
        <v>288328</v>
      </c>
      <c r="E74" s="465">
        <f>SUM(E61:E71)</f>
        <v>251959</v>
      </c>
      <c r="F74" s="1070">
        <f t="shared" si="1"/>
        <v>0.8738624067034766</v>
      </c>
      <c r="G74" s="672"/>
    </row>
    <row r="75" spans="1:7" s="40" customFormat="1" ht="11.25">
      <c r="A75" s="84"/>
      <c r="B75" s="667" t="s">
        <v>180</v>
      </c>
      <c r="C75" s="373"/>
      <c r="D75" s="373"/>
      <c r="E75" s="373"/>
      <c r="F75" s="374"/>
      <c r="G75" s="657"/>
    </row>
    <row r="76" spans="1:7" s="37" customFormat="1" ht="12">
      <c r="A76" s="468">
        <v>4310</v>
      </c>
      <c r="B76" s="375" t="s">
        <v>348</v>
      </c>
      <c r="C76" s="373">
        <v>20000</v>
      </c>
      <c r="D76" s="373">
        <v>30950</v>
      </c>
      <c r="E76" s="373">
        <v>30950</v>
      </c>
      <c r="F76" s="374">
        <f t="shared" si="1"/>
        <v>1</v>
      </c>
      <c r="G76" s="648"/>
    </row>
    <row r="77" spans="1:7" s="37" customFormat="1" ht="12">
      <c r="A77" s="468">
        <v>4322</v>
      </c>
      <c r="B77" s="375" t="s">
        <v>1222</v>
      </c>
      <c r="C77" s="373"/>
      <c r="D77" s="373"/>
      <c r="E77" s="373">
        <v>36369</v>
      </c>
      <c r="F77" s="1071"/>
      <c r="G77" s="648"/>
    </row>
    <row r="78" spans="1:7" s="40" customFormat="1" ht="11.25">
      <c r="A78" s="640">
        <v>4300</v>
      </c>
      <c r="B78" s="667" t="s">
        <v>181</v>
      </c>
      <c r="C78" s="391">
        <f>C76</f>
        <v>20000</v>
      </c>
      <c r="D78" s="391">
        <f>D76</f>
        <v>30950</v>
      </c>
      <c r="E78" s="391">
        <f>SUM(E76:E77)</f>
        <v>67319</v>
      </c>
      <c r="F78" s="1068">
        <f t="shared" si="1"/>
        <v>2.1750888529886914</v>
      </c>
      <c r="G78" s="573"/>
    </row>
    <row r="79" spans="1:7" s="40" customFormat="1" ht="16.5" customHeight="1">
      <c r="A79" s="640"/>
      <c r="B79" s="639" t="s">
        <v>183</v>
      </c>
      <c r="C79" s="391">
        <f>SUM(C78+C74+C59+C18+C14)</f>
        <v>2621000</v>
      </c>
      <c r="D79" s="391">
        <f>SUM(D78+D74+D59+D18+D14)</f>
        <v>4565933</v>
      </c>
      <c r="E79" s="391">
        <f>SUM(E78+E74+E59+E18+E14)</f>
        <v>4565933</v>
      </c>
      <c r="F79" s="1068">
        <f t="shared" si="1"/>
        <v>1</v>
      </c>
      <c r="G79" s="573"/>
    </row>
    <row r="80" spans="1:7" s="40" customFormat="1" ht="11.25">
      <c r="A80" s="673"/>
      <c r="B80" s="674" t="s">
        <v>1129</v>
      </c>
      <c r="C80" s="642"/>
      <c r="D80" s="642"/>
      <c r="E80" s="642"/>
      <c r="F80" s="374"/>
      <c r="G80" s="657"/>
    </row>
    <row r="81" spans="1:7" s="40" customFormat="1" ht="11.25">
      <c r="A81" s="673"/>
      <c r="B81" s="373" t="s">
        <v>201</v>
      </c>
      <c r="C81" s="644">
        <f>C32</f>
        <v>0</v>
      </c>
      <c r="D81" s="644">
        <f>D32</f>
        <v>26000</v>
      </c>
      <c r="E81" s="644">
        <f>E32+E45</f>
        <v>26691</v>
      </c>
      <c r="F81" s="374">
        <f t="shared" si="1"/>
        <v>1.026576923076923</v>
      </c>
      <c r="G81" s="657"/>
    </row>
    <row r="82" spans="1:7" s="40" customFormat="1" ht="11.25">
      <c r="A82" s="673"/>
      <c r="B82" s="373" t="s">
        <v>1075</v>
      </c>
      <c r="C82" s="644">
        <f>C33</f>
        <v>0</v>
      </c>
      <c r="D82" s="644">
        <f>D33</f>
        <v>6500</v>
      </c>
      <c r="E82" s="644">
        <f>E33+E46</f>
        <v>6982</v>
      </c>
      <c r="F82" s="374">
        <f t="shared" si="1"/>
        <v>1.0741538461538462</v>
      </c>
      <c r="G82" s="657"/>
    </row>
    <row r="83" spans="1:7" s="37" customFormat="1" ht="11.25">
      <c r="A83" s="673"/>
      <c r="B83" s="675" t="s">
        <v>217</v>
      </c>
      <c r="C83" s="644">
        <f>C12+C25+C29+C34+C47+C51+C54</f>
        <v>0</v>
      </c>
      <c r="D83" s="644">
        <f>D12+D25+D29+D34+D47+D51+D54+D72+D57+D40</f>
        <v>141043</v>
      </c>
      <c r="E83" s="644">
        <f>E12+E25+E29+E34+E47+E51+E54+E72+E57+E40</f>
        <v>163459</v>
      </c>
      <c r="F83" s="374">
        <f t="shared" si="1"/>
        <v>1.1589302553122098</v>
      </c>
      <c r="G83" s="472"/>
    </row>
    <row r="84" spans="1:7" ht="12" customHeight="1">
      <c r="A84" s="371"/>
      <c r="B84" s="675" t="s">
        <v>212</v>
      </c>
      <c r="C84" s="373"/>
      <c r="D84" s="373">
        <f>SUM(D17+D35)</f>
        <v>40121</v>
      </c>
      <c r="E84" s="373">
        <f>SUM(E17+E35)</f>
        <v>36779</v>
      </c>
      <c r="F84" s="374">
        <f t="shared" si="1"/>
        <v>0.9167019765210239</v>
      </c>
      <c r="G84" s="472"/>
    </row>
    <row r="85" spans="1:7" ht="12" customHeight="1">
      <c r="A85" s="371"/>
      <c r="B85" s="676" t="s">
        <v>1118</v>
      </c>
      <c r="C85" s="676">
        <f>SUM(C81:C84)</f>
        <v>0</v>
      </c>
      <c r="D85" s="676">
        <f>SUM(D81:D84)</f>
        <v>213664</v>
      </c>
      <c r="E85" s="676">
        <f>SUM(E81:E84)</f>
        <v>233911</v>
      </c>
      <c r="F85" s="1069">
        <f t="shared" si="1"/>
        <v>1.0947609330537666</v>
      </c>
      <c r="G85" s="472"/>
    </row>
    <row r="86" spans="1:7" ht="12" customHeight="1">
      <c r="A86" s="371"/>
      <c r="B86" s="677" t="s">
        <v>1130</v>
      </c>
      <c r="C86" s="656"/>
      <c r="D86" s="656"/>
      <c r="E86" s="656"/>
      <c r="F86" s="374"/>
      <c r="G86" s="472"/>
    </row>
    <row r="87" spans="1:7" ht="12" customHeight="1">
      <c r="A87" s="371"/>
      <c r="B87" s="373" t="s">
        <v>160</v>
      </c>
      <c r="C87" s="373"/>
      <c r="D87" s="373"/>
      <c r="E87" s="373">
        <f>SUM(E26+E36+E41)</f>
        <v>50130</v>
      </c>
      <c r="F87" s="374"/>
      <c r="G87" s="472"/>
    </row>
    <row r="88" spans="1:7" ht="11.25">
      <c r="A88" s="371"/>
      <c r="B88" s="675" t="s">
        <v>1249</v>
      </c>
      <c r="C88" s="373">
        <f>SUM(C14+C18+C59+C74+C78)-C81-C82-C83-C84-C87-C89</f>
        <v>2591000</v>
      </c>
      <c r="D88" s="373">
        <f>SUM(D14+D18+D59+D74+D78)-D81-D82-D83-D84-D87-D89</f>
        <v>4307151</v>
      </c>
      <c r="E88" s="373">
        <f>SUM(E14+E18+E59+E74+E78)-E81-E82-E83-E84-E87-E89</f>
        <v>4236774</v>
      </c>
      <c r="F88" s="374">
        <f t="shared" si="1"/>
        <v>0.9836604289006817</v>
      </c>
      <c r="G88" s="472"/>
    </row>
    <row r="89" spans="1:7" ht="11.25">
      <c r="A89" s="371"/>
      <c r="B89" s="675" t="s">
        <v>1183</v>
      </c>
      <c r="C89" s="373">
        <f>SUM(C49)</f>
        <v>30000</v>
      </c>
      <c r="D89" s="373">
        <f>SUM(D49)</f>
        <v>45118</v>
      </c>
      <c r="E89" s="373">
        <f>SUM(E49)</f>
        <v>45118</v>
      </c>
      <c r="F89" s="374">
        <f t="shared" si="1"/>
        <v>1</v>
      </c>
      <c r="G89" s="472"/>
    </row>
    <row r="90" spans="1:7" ht="11.25">
      <c r="A90" s="371"/>
      <c r="B90" s="676" t="s">
        <v>1125</v>
      </c>
      <c r="C90" s="676">
        <f>SUM(C87:C89)</f>
        <v>2621000</v>
      </c>
      <c r="D90" s="676">
        <f>SUM(D87:D89)</f>
        <v>4352269</v>
      </c>
      <c r="E90" s="676">
        <f>SUM(E87:E89)</f>
        <v>4332022</v>
      </c>
      <c r="F90" s="1069">
        <f t="shared" si="1"/>
        <v>0.9953479437966725</v>
      </c>
      <c r="G90" s="472"/>
    </row>
    <row r="91" spans="1:7" ht="12" customHeight="1">
      <c r="A91" s="678"/>
      <c r="B91" s="672" t="s">
        <v>1190</v>
      </c>
      <c r="C91" s="385">
        <f>SUM(C85+C90)</f>
        <v>2621000</v>
      </c>
      <c r="D91" s="385">
        <f>SUM(D85+D90)</f>
        <v>4565933</v>
      </c>
      <c r="E91" s="385">
        <f>SUM(E85+E90)</f>
        <v>4565933</v>
      </c>
      <c r="F91" s="1069">
        <f t="shared" si="1"/>
        <v>1</v>
      </c>
      <c r="G91" s="469"/>
    </row>
    <row r="92" spans="1:6" ht="11.25">
      <c r="A92" s="36"/>
      <c r="C92" s="341"/>
      <c r="D92" s="341"/>
      <c r="E92" s="341"/>
      <c r="F92" s="340"/>
    </row>
    <row r="93" spans="2:5" ht="11.25">
      <c r="B93" s="44" t="s">
        <v>328</v>
      </c>
      <c r="C93" s="271"/>
      <c r="D93" s="271"/>
      <c r="E93" s="271"/>
    </row>
  </sheetData>
  <sheetProtection/>
  <mergeCells count="7">
    <mergeCell ref="C3:G3"/>
    <mergeCell ref="A1:G1"/>
    <mergeCell ref="A2:G2"/>
    <mergeCell ref="F5:F7"/>
    <mergeCell ref="C5:C7"/>
    <mergeCell ref="D5:D7"/>
    <mergeCell ref="E5:E7"/>
  </mergeCells>
  <printOptions horizontalCentered="1"/>
  <pageMargins left="0" right="0" top="0.5905511811023623" bottom="0.3937007874015748" header="0.11811023622047245" footer="0"/>
  <pageSetup firstPageNumber="45" useFirstPageNumber="1" horizontalDpi="600" verticalDpi="600" orientation="landscape" paperSize="9" scale="75" r:id="rId1"/>
  <headerFooter alignWithMargins="0">
    <oddFooter>&amp;C&amp;P. oldal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Romhányi Ildikó</cp:lastModifiedBy>
  <cp:lastPrinted>2016-01-22T11:31:54Z</cp:lastPrinted>
  <dcterms:created xsi:type="dcterms:W3CDTF">2004-02-02T11:10:51Z</dcterms:created>
  <dcterms:modified xsi:type="dcterms:W3CDTF">2016-01-22T11:43:19Z</dcterms:modified>
  <cp:category/>
  <cp:version/>
  <cp:contentType/>
  <cp:contentStatus/>
</cp:coreProperties>
</file>