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20" windowWidth="11340" windowHeight="5180" tabRatio="663" activeTab="0"/>
  </bookViews>
  <sheets>
    <sheet name="1a.mell " sheetId="1" r:id="rId1"/>
    <sheet name="1b.mell " sheetId="2" r:id="rId2"/>
    <sheet name="1c.mell " sheetId="3" r:id="rId3"/>
    <sheet name="2.mell" sheetId="4" r:id="rId4"/>
    <sheet name="3a.m." sheetId="5" r:id="rId5"/>
    <sheet name="3b.m." sheetId="6" r:id="rId6"/>
    <sheet name="3c.m." sheetId="7" r:id="rId7"/>
    <sheet name="3d.m." sheetId="8" r:id="rId8"/>
    <sheet name="4.mell." sheetId="9" r:id="rId9"/>
    <sheet name="5.mell. " sheetId="10" r:id="rId10"/>
    <sheet name="6.mell. " sheetId="11" r:id="rId11"/>
    <sheet name="7.mell" sheetId="12" r:id="rId12"/>
    <sheet name="8.mell. " sheetId="13" r:id="rId13"/>
    <sheet name="9.mell. " sheetId="14" r:id="rId14"/>
    <sheet name="10.mell " sheetId="15" r:id="rId15"/>
    <sheet name="11.mell" sheetId="16" r:id="rId16"/>
    <sheet name="12.mell" sheetId="17" r:id="rId17"/>
    <sheet name="13.mell" sheetId="18" r:id="rId18"/>
    <sheet name="14.mell" sheetId="19" r:id="rId19"/>
    <sheet name="15.mell" sheetId="20" r:id="rId20"/>
  </sheets>
  <externalReferences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adósság">0</definedName>
    <definedName name="beruh">#REF!</definedName>
    <definedName name="beruházás">#REF!</definedName>
    <definedName name="cs8_sz_melleklet_Dim01">"="</definedName>
    <definedName name="cs8_sz_melleklet_Dim02">"="</definedName>
    <definedName name="cs8_sz_melleklet_Dim03">"="</definedName>
    <definedName name="cs8_sz_melleklet_Dim04">"="</definedName>
    <definedName name="cs8_sz_melleklet_Dim05">"="</definedName>
    <definedName name="cs8_sz_melleklet_Dim06">"="</definedName>
    <definedName name="cs8_sz_melleklet_Dim07">"="</definedName>
    <definedName name="cs8_sz_melleklet_Dim08">"="</definedName>
    <definedName name="cs8_sz_melleklet_Dim09">"="</definedName>
    <definedName name="cs8_sz_melleklet_Dim10">"="</definedName>
    <definedName name="cs8_sz_melleklet_Dim11">"="</definedName>
    <definedName name="cs8_sz_melleklet_Dim12">"="</definedName>
    <definedName name="cs8_sz_mellekletAnchor">#REF!</definedName>
    <definedName name="cs9_sz_melleklet_Dim01">"="</definedName>
    <definedName name="cs9_sz_melleklet_Dim02">"="</definedName>
    <definedName name="cs9_sz_melleklet_Dim03">"="</definedName>
    <definedName name="cs9_sz_melleklet_Dim04">"="</definedName>
    <definedName name="cs9_sz_melleklet_Dim05">"="</definedName>
    <definedName name="cs9_sz_melleklet_Dim06">"="</definedName>
    <definedName name="cs9_sz_melleklet_Dim07">"="</definedName>
    <definedName name="cs9_sz_melleklet_Dim08">"="</definedName>
    <definedName name="cs9_sz_melleklet_Dim09">"="</definedName>
    <definedName name="cs9_sz_melleklet_Dim10">"="</definedName>
    <definedName name="cs9_sz_melleklet_Dim11">"="</definedName>
    <definedName name="cs9_sz_melleklet_Dim12">"="</definedName>
    <definedName name="cs9_sz_mellekletAnchor">#REF!</definedName>
    <definedName name="csAlapy_rendeleti_tabla_excel_Dim01">"="</definedName>
    <definedName name="csAlapy_rendeleti_tabla_excel_Dim02">"="</definedName>
    <definedName name="csAlapy_rendeleti_tabla_excel_Dim03">"="</definedName>
    <definedName name="csAlapy_rendeleti_tabla_excel_Dim04">"="</definedName>
    <definedName name="csAlapy_rendeleti_tabla_excel_Dim05">"="</definedName>
    <definedName name="csAlapy_rendeleti_tabla_excel_Dim06">"="</definedName>
    <definedName name="csAlapy_rendeleti_tabla_excel_Dim07">"="</definedName>
    <definedName name="csAlapy_rendeleti_tabla_excel_Dim08">"="</definedName>
    <definedName name="csAlapy_rendeleti_tabla_excel_Dim09">"="</definedName>
    <definedName name="csAlapy_rendeleti_tabla_excel_Dim10">"="</definedName>
    <definedName name="csAlapy_rendeleti_tabla_excel_Dim11">"="</definedName>
    <definedName name="csAlapy_rendeleti_tabla_excel_Dim12">"="</definedName>
    <definedName name="csAllowDetailBudgeting">1</definedName>
    <definedName name="csAllowLocalConsolidation">1</definedName>
    <definedName name="csAlt_spec_iskola_rendeleti_tabla_excel_Dim01">"="</definedName>
    <definedName name="csAlt_spec_iskola_rendeleti_tabla_excel_Dim02">"="</definedName>
    <definedName name="csAlt_spec_iskola_rendeleti_tabla_excel_Dim03">"="</definedName>
    <definedName name="csAlt_spec_iskola_rendeleti_tabla_excel_Dim04">"="</definedName>
    <definedName name="csAlt_spec_iskola_rendeleti_tabla_excel_Dim05">"="</definedName>
    <definedName name="csAlt_spec_iskola_rendeleti_tabla_excel_Dim06">"="</definedName>
    <definedName name="csAlt_spec_iskola_rendeleti_tabla_excel_Dim07">"="</definedName>
    <definedName name="csAlt_spec_iskola_rendeleti_tabla_excel_Dim08">"="</definedName>
    <definedName name="csAlt_spec_iskola_rendeleti_tabla_excel_Dim09">"="</definedName>
    <definedName name="csAlt_spec_iskola_rendeleti_tabla_excel_Dim10">"="</definedName>
    <definedName name="csAlt_spec_iskola_rendeleti_tabla_excel_Dim11">"="</definedName>
    <definedName name="csAlt_spec_iskola_rendeleti_tabla_excel_Dim12">"="</definedName>
    <definedName name="csAppName">"FlFcBkFmGhGaFj@bAeDmE`CoA`DbAk"</definedName>
    <definedName name="csArany_Janos_rendeleti_tabla_excel_Dim01">"="</definedName>
    <definedName name="csArany_Janos_rendeleti_tabla_excel_Dim02">"="</definedName>
    <definedName name="csArany_Janos_rendeleti_tabla_excel_Dim03">"="</definedName>
    <definedName name="csArany_Janos_rendeleti_tabla_excel_Dim04">"="</definedName>
    <definedName name="csArany_Janos_rendeleti_tabla_excel_Dim05">"="</definedName>
    <definedName name="csArany_Janos_rendeleti_tabla_excel_Dim06">"="</definedName>
    <definedName name="csArany_Janos_rendeleti_tabla_excel_Dim07">"="</definedName>
    <definedName name="csArany_Janos_rendeleti_tabla_excel_Dim08">"="</definedName>
    <definedName name="csArany_Janos_rendeleti_tabla_excel_Dim09">"="</definedName>
    <definedName name="csArany_Janos_rendeleti_tabla_excel_Dim10">"="</definedName>
    <definedName name="csArany_Janos_rendeleti_tabla_excel_Dim11">"="</definedName>
    <definedName name="csArany_Janos_rendeleti_tabla_excel_Dim12">"="</definedName>
    <definedName name="csberuhazas_felujitas_Dim01">"="</definedName>
    <definedName name="csberuhazas_felujitas_Dim02">"="</definedName>
    <definedName name="csberuhazas_felujitas_Dim03">"="</definedName>
    <definedName name="csberuhazas_felujitas_Dim04">"="</definedName>
    <definedName name="csberuhazas_felujitas_Dim05">"="</definedName>
    <definedName name="csberuhazas_felujitas_Dim06">"="</definedName>
    <definedName name="csberuhazas_felujitas_Dim07">"="</definedName>
    <definedName name="csberuhazas_felujitas_Dim08">"="</definedName>
    <definedName name="csberuhazas_felujitas_Dim09">"="</definedName>
    <definedName name="csberuhazas_felujitas_Dim10">"="</definedName>
    <definedName name="csberuhazas_felujitas_Dim11">"="</definedName>
    <definedName name="csberuhazas_felujitas_Dim12">#REF!</definedName>
    <definedName name="csberuhazas_felujitasAnchor">#REF!</definedName>
    <definedName name="csBottyan_rendeleti_tabla_excel_Dim01">"="</definedName>
    <definedName name="csBottyan_rendeleti_tabla_excel_Dim02">"="</definedName>
    <definedName name="csBottyan_rendeleti_tabla_excel_Dim03">"="</definedName>
    <definedName name="csBottyan_rendeleti_tabla_excel_Dim04">"="</definedName>
    <definedName name="csBottyan_rendeleti_tabla_excel_Dim05">"="</definedName>
    <definedName name="csBottyan_rendeleti_tabla_excel_Dim06">"="</definedName>
    <definedName name="csBottyan_rendeleti_tabla_excel_Dim07">"="</definedName>
    <definedName name="csBottyan_rendeleti_tabla_excel_Dim08">"="</definedName>
    <definedName name="csBottyan_rendeleti_tabla_excel_Dim09">"="</definedName>
    <definedName name="csBottyan_rendeleti_tabla_excel_Dim10">"="</definedName>
    <definedName name="csBottyan_rendeleti_tabla_excel_Dim11">"="</definedName>
    <definedName name="csBottyan_rendeleti_tabla_excel_Dim12">"="</definedName>
    <definedName name="csceltartalekok_Dim01">"="</definedName>
    <definedName name="csceltartalekok_Dim02">"="</definedName>
    <definedName name="csceltartalekok_Dim03">"="</definedName>
    <definedName name="csceltartalekok_Dim04">"="</definedName>
    <definedName name="csceltartalekok_Dim05">"="</definedName>
    <definedName name="csceltartalekok_Dim06">"="</definedName>
    <definedName name="csceltartalekok_Dim07">"="</definedName>
    <definedName name="csceltartalekok_Dim08">"="</definedName>
    <definedName name="csceltartalekok_Dim09">"="</definedName>
    <definedName name="csceltartalekok_Dim10">"="</definedName>
    <definedName name="csceltartalekok_Dim11">"="</definedName>
    <definedName name="csceltartalekok_Dim12">#REF!</definedName>
    <definedName name="csceltartalekokAnchor">#REF!</definedName>
    <definedName name="csCigany_rendeleti_tabla_Dim01">"="</definedName>
    <definedName name="csCigany_rendeleti_tabla_Dim02">"="</definedName>
    <definedName name="csCigany_rendeleti_tabla_Dim03">"="</definedName>
    <definedName name="csCigany_rendeleti_tabla_Dim04">"="</definedName>
    <definedName name="csCigany_rendeleti_tabla_Dim05">"="</definedName>
    <definedName name="csCigany_rendeleti_tabla_Dim06">"="</definedName>
    <definedName name="csCigany_rendeleti_tabla_Dim07">"="</definedName>
    <definedName name="csCigany_rendeleti_tabla_Dim08">"="</definedName>
    <definedName name="csCigany_rendeleti_tabla_Dim09">"="</definedName>
    <definedName name="csCigany_rendeleti_tabla_Dim10">"="</definedName>
    <definedName name="csCigany_rendeleti_tabla_Dim11">"="</definedName>
    <definedName name="csCigany_rendeleti_tabla_Dim12">"="</definedName>
    <definedName name="csCigany_rendeleti_tablaAnchor">#REF!</definedName>
    <definedName name="csDesignMode">1</definedName>
    <definedName name="csDetailBudgetingURL">"FlFcBkFmGhGaD`@c@eEj@oFdFhEdAlAgEoE`@iAeBmBdDkAn@fDoEgFdCcEeEfAaEkEhAjEcBgFoDi@d@aAeGdCkCgAjCkA`DmEbAnDnAnBdDjEaCbDkDaGf@eEbAm@bDlDaE`GbBfBmDlAb@c"</definedName>
    <definedName name="csEotvos_gimn_rendeleti_tabla_excel_Dim01">"="</definedName>
    <definedName name="csEotvos_gimn_rendeleti_tabla_excel_Dim02">"="</definedName>
    <definedName name="csEotvos_gimn_rendeleti_tabla_excel_Dim03">"="</definedName>
    <definedName name="csEotvos_gimn_rendeleti_tabla_excel_Dim04">"="</definedName>
    <definedName name="csEotvos_gimn_rendeleti_tabla_excel_Dim05">"="</definedName>
    <definedName name="csEotvos_gimn_rendeleti_tabla_excel_Dim06">"="</definedName>
    <definedName name="csEotvos_gimn_rendeleti_tabla_excel_Dim07">"="</definedName>
    <definedName name="csEotvos_gimn_rendeleti_tabla_excel_Dim08">"="</definedName>
    <definedName name="csEotvos_gimn_rendeleti_tabla_excel_Dim09">"="</definedName>
    <definedName name="csEotvos_gimn_rendeleti_tabla_excel_Dim10">"="</definedName>
    <definedName name="csEotvos_gimn_rendeleti_tabla_excel_Dim11">"="</definedName>
    <definedName name="csEotvos_gimn_rendeleti_tabla_excel_Dim12">"="</definedName>
    <definedName name="csEotvos_szakkozep_rendeleti_tabla_excel_Dim01">"="</definedName>
    <definedName name="csEotvos_szakkozep_rendeleti_tabla_excel_Dim02">"="</definedName>
    <definedName name="csEotvos_szakkozep_rendeleti_tabla_excel_Dim03">"="</definedName>
    <definedName name="csEotvos_szakkozep_rendeleti_tabla_excel_Dim04">"="</definedName>
    <definedName name="csEotvos_szakkozep_rendeleti_tabla_excel_Dim05">"="</definedName>
    <definedName name="csEotvos_szakkozep_rendeleti_tabla_excel_Dim06">"="</definedName>
    <definedName name="csEotvos_szakkozep_rendeleti_tabla_excel_Dim07">"="</definedName>
    <definedName name="csEotvos_szakkozep_rendeleti_tabla_excel_Dim08">"="</definedName>
    <definedName name="csEotvos_szakkozep_rendeleti_tabla_excel_Dim09">"="</definedName>
    <definedName name="csEotvos_szakkozep_rendeleti_tabla_excel_Dim10">"="</definedName>
    <definedName name="csEotvos_szakkozep_rendeleti_tabla_excel_Dim11">"="</definedName>
    <definedName name="csEotvos_szakkozep_rendeleti_tabla_excel_Dim12">"="</definedName>
    <definedName name="csErkel_rendeleti_tabla_excel_Dim01">"="</definedName>
    <definedName name="csErkel_rendeleti_tabla_excel_Dim02">"="</definedName>
    <definedName name="csErkel_rendeleti_tabla_excel_Dim03">"="</definedName>
    <definedName name="csErkel_rendeleti_tabla_excel_Dim04">"="</definedName>
    <definedName name="csErkel_rendeleti_tabla_excel_Dim05">"="</definedName>
    <definedName name="csErkel_rendeleti_tabla_excel_Dim06">"="</definedName>
    <definedName name="csErkel_rendeleti_tabla_excel_Dim07">"="</definedName>
    <definedName name="csErkel_rendeleti_tabla_excel_Dim08">"="</definedName>
    <definedName name="csErkel_rendeleti_tabla_excel_Dim09">"="</definedName>
    <definedName name="csErkel_rendeleti_tabla_excel_Dim10">"="</definedName>
    <definedName name="csErkel_rendeleti_tabla_excel_Dim11">"="</definedName>
    <definedName name="csErkel_rendeleti_tabla_excel_Dim12">"="</definedName>
    <definedName name="csEsthajnal_rendeleti_tabla_excel_Dim01">"="</definedName>
    <definedName name="csEsthajnal_rendeleti_tabla_excel_Dim02">"="</definedName>
    <definedName name="csEsthajnal_rendeleti_tabla_excel_Dim03">"="</definedName>
    <definedName name="csEsthajnal_rendeleti_tabla_excel_Dim04">"="</definedName>
    <definedName name="csEsthajnal_rendeleti_tabla_excel_Dim05">"="</definedName>
    <definedName name="csEsthajnal_rendeleti_tabla_excel_Dim06">"="</definedName>
    <definedName name="csEsthajnal_rendeleti_tabla_excel_Dim07">"="</definedName>
    <definedName name="csEsthajnal_rendeleti_tabla_excel_Dim08">"="</definedName>
    <definedName name="csEsthajnal_rendeleti_tabla_excel_Dim09">"="</definedName>
    <definedName name="csEsthajnal_rendeleti_tabla_excel_Dim10">"="</definedName>
    <definedName name="csEsthajnal_rendeleti_tabla_excel_Dim11">"="</definedName>
    <definedName name="csEsthajnal_rendeleti_tabla_excel_Dim12">"="</definedName>
    <definedName name="csexcel_Cigany_rend_tabla_konc_Dim01">"="</definedName>
    <definedName name="csexcel_Cigany_rend_tabla_konc_Dim02">"="</definedName>
    <definedName name="csexcel_Cigany_rend_tabla_konc_Dim03">"="</definedName>
    <definedName name="csexcel_Cigany_rend_tabla_konc_Dim04">"="</definedName>
    <definedName name="csexcel_Cigany_rend_tabla_konc_Dim05">"="</definedName>
    <definedName name="csexcel_Cigany_rend_tabla_konc_Dim06">"="</definedName>
    <definedName name="csexcel_Cigany_rend_tabla_konc_Dim07">"="</definedName>
    <definedName name="csexcel_Cigany_rend_tabla_konc_Dim08">"="</definedName>
    <definedName name="csexcel_Cigany_rend_tabla_konc_Dim09">"="</definedName>
    <definedName name="csexcel_Cigany_rend_tabla_konc_Dim10">"="</definedName>
    <definedName name="csexcel_Cigany_rend_tabla_konc_Dim11">"="</definedName>
    <definedName name="csexcel_Cigany_rend_tabla_konc_Dim12">"="</definedName>
    <definedName name="csexcel_int_alapy_Dim01">"="</definedName>
    <definedName name="csexcel_int_alapy_Dim02">"="</definedName>
    <definedName name="csexcel_int_alapy_Dim03">"="</definedName>
    <definedName name="csexcel_int_alapy_Dim04">"="</definedName>
    <definedName name="csexcel_int_alapy_Dim05">"="</definedName>
    <definedName name="csexcel_int_alapy_Dim06">"="</definedName>
    <definedName name="csexcel_int_alapy_Dim07">"="</definedName>
    <definedName name="csexcel_int_alapy_Dim08">"="</definedName>
    <definedName name="csexcel_int_alapy_Dim09">"="</definedName>
    <definedName name="csexcel_int_alapy_Dim10">"="</definedName>
    <definedName name="csexcel_int_alapy_Dim11">"="</definedName>
    <definedName name="csexcel_int_alapy_Dim12">"="</definedName>
    <definedName name="csexcel_int_alapy_konc_Dim01">"="</definedName>
    <definedName name="csexcel_int_alapy_konc_Dim02">"="</definedName>
    <definedName name="csexcel_int_alapy_konc_Dim03">"="</definedName>
    <definedName name="csexcel_int_alapy_konc_Dim04">"="</definedName>
    <definedName name="csexcel_int_alapy_konc_Dim05">"="</definedName>
    <definedName name="csexcel_int_alapy_konc_Dim06">"="</definedName>
    <definedName name="csexcel_int_alapy_konc_Dim07">"="</definedName>
    <definedName name="csexcel_int_alapy_konc_Dim08">"="</definedName>
    <definedName name="csexcel_int_alapy_konc_Dim09">"="</definedName>
    <definedName name="csexcel_int_alapy_konc_Dim10">"="</definedName>
    <definedName name="csexcel_int_alapy_konc_Dim11">"="</definedName>
    <definedName name="csexcel_int_alapy_konc_Dim12">"="</definedName>
    <definedName name="csexcel_int_alapyAnchor">'[12]Alapy'!#REF!</definedName>
    <definedName name="csexcel_int_alt_spec_isk_Dim01">"="</definedName>
    <definedName name="csexcel_int_alt_spec_isk_Dim02">"="</definedName>
    <definedName name="csexcel_int_alt_spec_isk_Dim03">"="</definedName>
    <definedName name="csexcel_int_alt_spec_isk_Dim04">"="</definedName>
    <definedName name="csexcel_int_alt_spec_isk_Dim05">"="</definedName>
    <definedName name="csexcel_int_alt_spec_isk_Dim06">"="</definedName>
    <definedName name="csexcel_int_alt_spec_isk_Dim07">"="</definedName>
    <definedName name="csexcel_int_alt_spec_isk_Dim08">"="</definedName>
    <definedName name="csexcel_int_alt_spec_isk_Dim09">"="</definedName>
    <definedName name="csexcel_int_alt_spec_isk_Dim10">"="</definedName>
    <definedName name="csexcel_int_alt_spec_isk_Dim11">"="</definedName>
    <definedName name="csexcel_int_alt_spec_isk_Dim12">"="</definedName>
    <definedName name="csexcel_int_alt_spec_isk_konc_Dim01">"="</definedName>
    <definedName name="csexcel_int_alt_spec_isk_konc_Dim02">"="</definedName>
    <definedName name="csexcel_int_alt_spec_isk_konc_Dim03">"="</definedName>
    <definedName name="csexcel_int_alt_spec_isk_konc_Dim04">"="</definedName>
    <definedName name="csexcel_int_alt_spec_isk_konc_Dim05">"="</definedName>
    <definedName name="csexcel_int_alt_spec_isk_konc_Dim06">"="</definedName>
    <definedName name="csexcel_int_alt_spec_isk_konc_Dim07">"="</definedName>
    <definedName name="csexcel_int_alt_spec_isk_konc_Dim08">"="</definedName>
    <definedName name="csexcel_int_alt_spec_isk_konc_Dim09">"="</definedName>
    <definedName name="csexcel_int_alt_spec_isk_konc_Dim10">"="</definedName>
    <definedName name="csexcel_int_alt_spec_isk_konc_Dim11">"="</definedName>
    <definedName name="csexcel_int_alt_spec_isk_konc_Dim12">"="</definedName>
    <definedName name="csexcel_int_alt_spec_iskAnchor">'[12]Óvoda,Ált.spec.isk'!#REF!</definedName>
    <definedName name="csexcel_int_arany_janos_Dim01">"="</definedName>
    <definedName name="csexcel_int_arany_janos_Dim02">"="</definedName>
    <definedName name="csexcel_int_arany_janos_Dim03">"="</definedName>
    <definedName name="csexcel_int_arany_janos_Dim04">"="</definedName>
    <definedName name="csexcel_int_arany_janos_Dim05">"="</definedName>
    <definedName name="csexcel_int_arany_janos_Dim06">"="</definedName>
    <definedName name="csexcel_int_arany_janos_Dim07">"="</definedName>
    <definedName name="csexcel_int_arany_janos_Dim08">"="</definedName>
    <definedName name="csexcel_int_arany_janos_Dim09">"="</definedName>
    <definedName name="csexcel_int_arany_janos_Dim10">"="</definedName>
    <definedName name="csexcel_int_arany_janos_Dim11">"="</definedName>
    <definedName name="csexcel_int_arany_janos_Dim12">"="</definedName>
    <definedName name="csexcel_int_arany_janosAnchor">#REF!</definedName>
    <definedName name="csexcel_int_bottyan_Dim01">"="</definedName>
    <definedName name="csexcel_int_bottyan_Dim02">"="</definedName>
    <definedName name="csexcel_int_bottyan_Dim03">"="</definedName>
    <definedName name="csexcel_int_bottyan_Dim04">"="</definedName>
    <definedName name="csexcel_int_bottyan_Dim05">"="</definedName>
    <definedName name="csexcel_int_bottyan_Dim06">"="</definedName>
    <definedName name="csexcel_int_bottyan_Dim07">"="</definedName>
    <definedName name="csexcel_int_bottyan_Dim08">"="</definedName>
    <definedName name="csexcel_int_bottyan_Dim09">"="</definedName>
    <definedName name="csexcel_int_bottyan_Dim10">"="</definedName>
    <definedName name="csexcel_int_bottyan_Dim11">"="</definedName>
    <definedName name="csexcel_int_bottyan_Dim12">"="</definedName>
    <definedName name="csexcel_int_bottyan_konc_Dim01">"="</definedName>
    <definedName name="csexcel_int_bottyan_konc_Dim02">"="</definedName>
    <definedName name="csexcel_int_bottyan_konc_Dim03">"="</definedName>
    <definedName name="csexcel_int_bottyan_konc_Dim04">"="</definedName>
    <definedName name="csexcel_int_bottyan_konc_Dim05">"="</definedName>
    <definedName name="csexcel_int_bottyan_konc_Dim06">"="</definedName>
    <definedName name="csexcel_int_bottyan_konc_Dim07">"="</definedName>
    <definedName name="csexcel_int_bottyan_konc_Dim08">"="</definedName>
    <definedName name="csexcel_int_bottyan_konc_Dim09">"="</definedName>
    <definedName name="csexcel_int_bottyan_konc_Dim10">"="</definedName>
    <definedName name="csexcel_int_bottyan_konc_Dim11">"="</definedName>
    <definedName name="csexcel_int_bottyan_konc_Dim12">"="</definedName>
    <definedName name="csexcel_int_bottyan_koncAnchor">#REF!</definedName>
    <definedName name="csexcel_int_bottyanAnchor">#REF!</definedName>
    <definedName name="csexcel_int_eotvos_gimn_Dim01">"="</definedName>
    <definedName name="csexcel_int_eotvos_gimn_Dim02">"="</definedName>
    <definedName name="csexcel_int_eotvos_gimn_Dim03">"="</definedName>
    <definedName name="csexcel_int_eotvos_gimn_Dim04">"="</definedName>
    <definedName name="csexcel_int_eotvos_gimn_Dim05">"="</definedName>
    <definedName name="csexcel_int_eotvos_gimn_Dim06">"="</definedName>
    <definedName name="csexcel_int_eotvos_gimn_Dim07">"="</definedName>
    <definedName name="csexcel_int_eotvos_gimn_Dim08">"="</definedName>
    <definedName name="csexcel_int_eotvos_gimn_Dim09">"="</definedName>
    <definedName name="csexcel_int_eotvos_gimn_Dim10">"="</definedName>
    <definedName name="csexcel_int_eotvos_gimn_Dim11">"="</definedName>
    <definedName name="csexcel_int_eotvos_gimn_Dim12">"="</definedName>
    <definedName name="csexcel_int_eotvos_gimnAnchor">#REF!</definedName>
    <definedName name="csexcel_int_eotvos_szakk_Dim01">"="</definedName>
    <definedName name="csexcel_int_eotvos_szakk_Dim02">"="</definedName>
    <definedName name="csexcel_int_eotvos_szakk_Dim03">"="</definedName>
    <definedName name="csexcel_int_eotvos_szakk_Dim04">"="</definedName>
    <definedName name="csexcel_int_eotvos_szakk_Dim05">"="</definedName>
    <definedName name="csexcel_int_eotvos_szakk_Dim06">"="</definedName>
    <definedName name="csexcel_int_eotvos_szakk_Dim07">"="</definedName>
    <definedName name="csexcel_int_eotvos_szakk_Dim08">"="</definedName>
    <definedName name="csexcel_int_eotvos_szakk_Dim09">"="</definedName>
    <definedName name="csexcel_int_eotvos_szakk_Dim10">"="</definedName>
    <definedName name="csexcel_int_eotvos_szakk_Dim11">"="</definedName>
    <definedName name="csexcel_int_eotvos_szakk_Dim12">"="</definedName>
    <definedName name="csexcel_int_eotvos_szakk_konc_Dim01">"="</definedName>
    <definedName name="csexcel_int_eotvos_szakk_konc_Dim02">"="</definedName>
    <definedName name="csexcel_int_eotvos_szakk_konc_Dim03">"="</definedName>
    <definedName name="csexcel_int_eotvos_szakk_konc_Dim04">"="</definedName>
    <definedName name="csexcel_int_eotvos_szakk_konc_Dim05">"="</definedName>
    <definedName name="csexcel_int_eotvos_szakk_konc_Dim06">"="</definedName>
    <definedName name="csexcel_int_eotvos_szakk_konc_Dim07">"="</definedName>
    <definedName name="csexcel_int_eotvos_szakk_konc_Dim08">"="</definedName>
    <definedName name="csexcel_int_eotvos_szakk_konc_Dim09">"="</definedName>
    <definedName name="csexcel_int_eotvos_szakk_konc_Dim10">"="</definedName>
    <definedName name="csexcel_int_eotvos_szakk_konc_Dim11">"="</definedName>
    <definedName name="csexcel_int_eotvos_szakk_konc_Dim12">"="</definedName>
    <definedName name="csexcel_int_eotvos_szakkAnchor">'[12]Eötvös Szakk.'!#REF!</definedName>
    <definedName name="csexcel_int_erkel_Dim01">"="</definedName>
    <definedName name="csexcel_int_erkel_Dim02">"="</definedName>
    <definedName name="csexcel_int_erkel_Dim03">"="</definedName>
    <definedName name="csexcel_int_erkel_Dim04">"="</definedName>
    <definedName name="csexcel_int_erkel_Dim05">"="</definedName>
    <definedName name="csexcel_int_erkel_Dim06">"="</definedName>
    <definedName name="csexcel_int_erkel_Dim07">"="</definedName>
    <definedName name="csexcel_int_erkel_Dim08">"="</definedName>
    <definedName name="csexcel_int_erkel_Dim09">"="</definedName>
    <definedName name="csexcel_int_erkel_Dim10">"="</definedName>
    <definedName name="csexcel_int_erkel_Dim11">"="</definedName>
    <definedName name="csexcel_int_erkel_Dim12">"="</definedName>
    <definedName name="csexcel_int_erkel_konc_Dim01">"="</definedName>
    <definedName name="csexcel_int_erkel_konc_Dim02">"="</definedName>
    <definedName name="csexcel_int_erkel_konc_Dim03">"="</definedName>
    <definedName name="csexcel_int_erkel_konc_Dim04">"="</definedName>
    <definedName name="csexcel_int_erkel_konc_Dim05">"="</definedName>
    <definedName name="csexcel_int_erkel_konc_Dim06">"="</definedName>
    <definedName name="csexcel_int_erkel_konc_Dim07">"="</definedName>
    <definedName name="csexcel_int_erkel_konc_Dim08">"="</definedName>
    <definedName name="csexcel_int_erkel_konc_Dim09">"="</definedName>
    <definedName name="csexcel_int_erkel_konc_Dim10">"="</definedName>
    <definedName name="csexcel_int_erkel_konc_Dim11">"="</definedName>
    <definedName name="csexcel_int_erkel_konc_Dim12">"="</definedName>
    <definedName name="csexcel_int_erkelAnchor">'[12]Erkel'!#REF!</definedName>
    <definedName name="csexcel_int_esthajnal_Dim01">"="</definedName>
    <definedName name="csexcel_int_esthajnal_Dim02">"="</definedName>
    <definedName name="csexcel_int_esthajnal_Dim03">"="</definedName>
    <definedName name="csexcel_int_esthajnal_Dim04">"="</definedName>
    <definedName name="csexcel_int_esthajnal_Dim05">"="</definedName>
    <definedName name="csexcel_int_esthajnal_Dim06">"="</definedName>
    <definedName name="csexcel_int_esthajnal_Dim07">"="</definedName>
    <definedName name="csexcel_int_esthajnal_Dim08">"="</definedName>
    <definedName name="csexcel_int_esthajnal_Dim09">"="</definedName>
    <definedName name="csexcel_int_esthajnal_Dim10">"="</definedName>
    <definedName name="csexcel_int_esthajnal_Dim11">"="</definedName>
    <definedName name="csexcel_int_esthajnal_Dim12">"="</definedName>
    <definedName name="csexcel_int_esthajnalAnchor">#REF!</definedName>
    <definedName name="csexcel_int_feichtinger_Dim01">"="</definedName>
    <definedName name="csexcel_int_feichtinger_Dim02">"="</definedName>
    <definedName name="csexcel_int_feichtinger_Dim03">"="</definedName>
    <definedName name="csexcel_int_feichtinger_Dim04">"="</definedName>
    <definedName name="csexcel_int_feichtinger_Dim05">"="</definedName>
    <definedName name="csexcel_int_feichtinger_Dim06">"="</definedName>
    <definedName name="csexcel_int_feichtinger_Dim07">"="</definedName>
    <definedName name="csexcel_int_feichtinger_Dim08">"="</definedName>
    <definedName name="csexcel_int_feichtinger_Dim09">"="</definedName>
    <definedName name="csexcel_int_feichtinger_Dim10">"="</definedName>
    <definedName name="csexcel_int_feichtinger_Dim11">"="</definedName>
    <definedName name="csexcel_int_feichtinger_Dim12">"="</definedName>
    <definedName name="csexcel_int_feichtingerAnchor">#REF!</definedName>
    <definedName name="csexcel_int_fogy_o_tokodaltaro_Dim01">"="</definedName>
    <definedName name="csexcel_int_fogy_o_tokodaltaro_Dim02">"="</definedName>
    <definedName name="csexcel_int_fogy_o_tokodaltaro_Dim03">"="</definedName>
    <definedName name="csexcel_int_fogy_o_tokodaltaro_Dim04">"="</definedName>
    <definedName name="csexcel_int_fogy_o_tokodaltaro_Dim05">"="</definedName>
    <definedName name="csexcel_int_fogy_o_tokodaltaro_Dim06">"="</definedName>
    <definedName name="csexcel_int_fogy_o_tokodaltaro_Dim07">"="</definedName>
    <definedName name="csexcel_int_fogy_o_tokodaltaro_Dim08">"="</definedName>
    <definedName name="csexcel_int_fogy_o_tokodaltaro_Dim09">"="</definedName>
    <definedName name="csexcel_int_fogy_o_tokodaltaro_Dim10">"="</definedName>
    <definedName name="csexcel_int_fogy_o_tokodaltaro_Dim11">"="</definedName>
    <definedName name="csexcel_int_fogy_o_tokodaltaro_Dim12">"="</definedName>
    <definedName name="csexcel_int_fogy_o_tokodaltaroAnchor">#REF!</definedName>
    <definedName name="csexcel_int_geza_Dim01">"="</definedName>
    <definedName name="csexcel_int_geza_Dim02">"="</definedName>
    <definedName name="csexcel_int_geza_Dim03">"="</definedName>
    <definedName name="csexcel_int_geza_Dim04">"="</definedName>
    <definedName name="csexcel_int_geza_Dim05">"="</definedName>
    <definedName name="csexcel_int_geza_Dim06">"="</definedName>
    <definedName name="csexcel_int_geza_Dim07">"="</definedName>
    <definedName name="csexcel_int_geza_Dim08">"="</definedName>
    <definedName name="csexcel_int_geza_Dim09">"="</definedName>
    <definedName name="csexcel_int_geza_Dim10">"="</definedName>
    <definedName name="csexcel_int_geza_Dim11">"="</definedName>
    <definedName name="csexcel_int_geza_Dim12">"="</definedName>
    <definedName name="csexcel_int_geza_konc_Dim01">"="</definedName>
    <definedName name="csexcel_int_geza_konc_Dim02">"="</definedName>
    <definedName name="csexcel_int_geza_konc_Dim03">"="</definedName>
    <definedName name="csexcel_int_geza_konc_Dim04">"="</definedName>
    <definedName name="csexcel_int_geza_konc_Dim05">"="</definedName>
    <definedName name="csexcel_int_geza_konc_Dim06">"="</definedName>
    <definedName name="csexcel_int_geza_konc_Dim07">"="</definedName>
    <definedName name="csexcel_int_geza_konc_Dim08">"="</definedName>
    <definedName name="csexcel_int_geza_konc_Dim09">"="</definedName>
    <definedName name="csexcel_int_geza_konc_Dim10">"="</definedName>
    <definedName name="csexcel_int_geza_konc_Dim11">"="</definedName>
    <definedName name="csexcel_int_geza_konc_Dim12">"="</definedName>
    <definedName name="csexcel_int_gezaAnchor">'[12]Géza'!#REF!</definedName>
    <definedName name="csexcel_int_gyszgy_Dim01">"="</definedName>
    <definedName name="csexcel_int_gyszgy_Dim02">"="</definedName>
    <definedName name="csexcel_int_gyszgy_Dim03">"="</definedName>
    <definedName name="csexcel_int_gyszgy_Dim04">"="</definedName>
    <definedName name="csexcel_int_gyszgy_Dim05">"="</definedName>
    <definedName name="csexcel_int_gyszgy_Dim06">"="</definedName>
    <definedName name="csexcel_int_gyszgy_Dim07">"="</definedName>
    <definedName name="csexcel_int_gyszgy_Dim08">"="</definedName>
    <definedName name="csexcel_int_gyszgy_Dim09">"="</definedName>
    <definedName name="csexcel_int_gyszgy_Dim10">"="</definedName>
    <definedName name="csexcel_int_gyszgy_Dim11">"="</definedName>
    <definedName name="csexcel_int_gyszgy_Dim12">"="</definedName>
    <definedName name="csexcel_int_gyszgy_konc_Dim01">"="</definedName>
    <definedName name="csexcel_int_gyszgy_konc_Dim02">"="</definedName>
    <definedName name="csexcel_int_gyszgy_konc_Dim03">"="</definedName>
    <definedName name="csexcel_int_gyszgy_konc_Dim04">"="</definedName>
    <definedName name="csexcel_int_gyszgy_konc_Dim05">"="</definedName>
    <definedName name="csexcel_int_gyszgy_konc_Dim06">"="</definedName>
    <definedName name="csexcel_int_gyszgy_konc_Dim07">"="</definedName>
    <definedName name="csexcel_int_gyszgy_konc_Dim08">"="</definedName>
    <definedName name="csexcel_int_gyszgy_konc_Dim09">"="</definedName>
    <definedName name="csexcel_int_gyszgy_konc_Dim10">"="</definedName>
    <definedName name="csexcel_int_gyszgy_konc_Dim11">"="</definedName>
    <definedName name="csexcel_int_gyszgy_konc_Dim12">"="</definedName>
    <definedName name="csexcel_int_gyszgy_koncAnchor">#REF!</definedName>
    <definedName name="csexcel_int_gyszgyAnchor">#REF!</definedName>
    <definedName name="csexcel_int_hegyhati_Dim01">"="</definedName>
    <definedName name="csexcel_int_hegyhati_Dim02">"="</definedName>
    <definedName name="csexcel_int_hegyhati_Dim03">"="</definedName>
    <definedName name="csexcel_int_hegyhati_Dim04">"="</definedName>
    <definedName name="csexcel_int_hegyhati_Dim05">"="</definedName>
    <definedName name="csexcel_int_hegyhati_Dim06">"="</definedName>
    <definedName name="csexcel_int_hegyhati_Dim07">"="</definedName>
    <definedName name="csexcel_int_hegyhati_Dim08">"="</definedName>
    <definedName name="csexcel_int_hegyhati_Dim09">"="</definedName>
    <definedName name="csexcel_int_hegyhati_Dim10">"="</definedName>
    <definedName name="csexcel_int_hegyhati_Dim11">"="</definedName>
    <definedName name="csexcel_int_hegyhati_Dim12">"="</definedName>
    <definedName name="csexcel_int_hegyhati_konc_Dim01">"="</definedName>
    <definedName name="csexcel_int_hegyhati_konc_Dim02">"="</definedName>
    <definedName name="csexcel_int_hegyhati_konc_Dim03">"="</definedName>
    <definedName name="csexcel_int_hegyhati_konc_Dim04">"="</definedName>
    <definedName name="csexcel_int_hegyhati_konc_Dim05">"="</definedName>
    <definedName name="csexcel_int_hegyhati_konc_Dim06">"="</definedName>
    <definedName name="csexcel_int_hegyhati_konc_Dim07">"="</definedName>
    <definedName name="csexcel_int_hegyhati_konc_Dim08">"="</definedName>
    <definedName name="csexcel_int_hegyhati_konc_Dim09">"="</definedName>
    <definedName name="csexcel_int_hegyhati_konc_Dim10">"="</definedName>
    <definedName name="csexcel_int_hegyhati_konc_Dim11">"="</definedName>
    <definedName name="csexcel_int_hegyhati_konc_Dim12">"="</definedName>
    <definedName name="csexcel_int_hegyhati_koncAnchor">#REF!</definedName>
    <definedName name="csexcel_int_hegyhatiAnchor">#REF!</definedName>
    <definedName name="csexcel_int_integralt_szoc_Dim01">"="</definedName>
    <definedName name="csexcel_int_integralt_szoc_Dim02">"="</definedName>
    <definedName name="csexcel_int_integralt_szoc_Dim03">"="</definedName>
    <definedName name="csexcel_int_integralt_szoc_Dim04">"="</definedName>
    <definedName name="csexcel_int_integralt_szoc_Dim05">"="</definedName>
    <definedName name="csexcel_int_integralt_szoc_Dim06">"="</definedName>
    <definedName name="csexcel_int_integralt_szoc_Dim07">"="</definedName>
    <definedName name="csexcel_int_integralt_szoc_Dim08">"="</definedName>
    <definedName name="csexcel_int_integralt_szoc_Dim09">"="</definedName>
    <definedName name="csexcel_int_integralt_szoc_Dim10">"="</definedName>
    <definedName name="csexcel_int_integralt_szoc_Dim11">"="</definedName>
    <definedName name="csexcel_int_integralt_szoc_Dim12">"="</definedName>
    <definedName name="csexcel_int_integralt_szoc_konc_Dim01">"="</definedName>
    <definedName name="csexcel_int_integralt_szoc_konc_Dim02">"="</definedName>
    <definedName name="csexcel_int_integralt_szoc_konc_Dim03">"="</definedName>
    <definedName name="csexcel_int_integralt_szoc_konc_Dim04">"="</definedName>
    <definedName name="csexcel_int_integralt_szoc_konc_Dim05">"="</definedName>
    <definedName name="csexcel_int_integralt_szoc_konc_Dim06">"="</definedName>
    <definedName name="csexcel_int_integralt_szoc_konc_Dim07">"="</definedName>
    <definedName name="csexcel_int_integralt_szoc_konc_Dim08">"="</definedName>
    <definedName name="csexcel_int_integralt_szoc_konc_Dim09">"="</definedName>
    <definedName name="csexcel_int_integralt_szoc_konc_Dim10">"="</definedName>
    <definedName name="csexcel_int_integralt_szoc_konc_Dim11">"="</definedName>
    <definedName name="csexcel_int_integralt_szoc_konc_Dim12">"="</definedName>
    <definedName name="csexcel_int_integralt_szocAnchor">'[12]Integrált szoc'!#REF!</definedName>
    <definedName name="csexcel_int_javorka_Dim01">"="</definedName>
    <definedName name="csexcel_int_javorka_Dim02">"="</definedName>
    <definedName name="csexcel_int_javorka_Dim03">"="</definedName>
    <definedName name="csexcel_int_javorka_Dim04">"="</definedName>
    <definedName name="csexcel_int_javorka_Dim05">"="</definedName>
    <definedName name="csexcel_int_javorka_Dim06">"="</definedName>
    <definedName name="csexcel_int_javorka_Dim07">"="</definedName>
    <definedName name="csexcel_int_javorka_Dim08">"="</definedName>
    <definedName name="csexcel_int_javorka_Dim09">"="</definedName>
    <definedName name="csexcel_int_javorka_Dim10">"="</definedName>
    <definedName name="csexcel_int_javorka_Dim11">"="</definedName>
    <definedName name="csexcel_int_javorka_Dim12">"="</definedName>
    <definedName name="csexcel_int_javorka_konc_Dim01">"="</definedName>
    <definedName name="csexcel_int_javorka_konc_Dim02">"="</definedName>
    <definedName name="csexcel_int_javorka_konc_Dim03">"="</definedName>
    <definedName name="csexcel_int_javorka_konc_Dim04">"="</definedName>
    <definedName name="csexcel_int_javorka_konc_Dim05">"="</definedName>
    <definedName name="csexcel_int_javorka_konc_Dim06">"="</definedName>
    <definedName name="csexcel_int_javorka_konc_Dim07">"="</definedName>
    <definedName name="csexcel_int_javorka_konc_Dim08">"="</definedName>
    <definedName name="csexcel_int_javorka_konc_Dim09">"="</definedName>
    <definedName name="csexcel_int_javorka_konc_Dim10">"="</definedName>
    <definedName name="csexcel_int_javorka_konc_Dim11">"="</definedName>
    <definedName name="csexcel_int_javorka_konc_Dim12">"="</definedName>
    <definedName name="csexcel_int_Javorka_rendeleti_tabla_Dim01">"="</definedName>
    <definedName name="csexcel_int_Javorka_rendeleti_tabla_Dim02">"="</definedName>
    <definedName name="csexcel_int_Javorka_rendeleti_tabla_Dim03">"="</definedName>
    <definedName name="csexcel_int_Javorka_rendeleti_tabla_Dim04">"="</definedName>
    <definedName name="csexcel_int_Javorka_rendeleti_tabla_Dim05">"="</definedName>
    <definedName name="csexcel_int_Javorka_rendeleti_tabla_Dim06">"="</definedName>
    <definedName name="csexcel_int_Javorka_rendeleti_tabla_Dim07">"="</definedName>
    <definedName name="csexcel_int_Javorka_rendeleti_tabla_Dim08">"="</definedName>
    <definedName name="csexcel_int_Javorka_rendeleti_tabla_Dim09">"="</definedName>
    <definedName name="csexcel_int_Javorka_rendeleti_tabla_Dim10">"="</definedName>
    <definedName name="csexcel_int_Javorka_rendeleti_tabla_Dim11">"="</definedName>
    <definedName name="csexcel_int_Javorka_rendeleti_tabla_Dim12">"="</definedName>
    <definedName name="csexcel_int_Javorka_rendeleti_tablaAnchor">#REF!</definedName>
    <definedName name="csexcel_int_javorkaAnchor">'[12]Jávorka'!#REF!</definedName>
    <definedName name="csexcel_int_jokai_Dim01">"="</definedName>
    <definedName name="csexcel_int_jokai_Dim02">"="</definedName>
    <definedName name="csexcel_int_jokai_Dim03">"="</definedName>
    <definedName name="csexcel_int_jokai_Dim04">"="</definedName>
    <definedName name="csexcel_int_jokai_Dim05">"="</definedName>
    <definedName name="csexcel_int_jokai_Dim06">"="</definedName>
    <definedName name="csexcel_int_jokai_Dim07">"="</definedName>
    <definedName name="csexcel_int_jokai_Dim08">"="</definedName>
    <definedName name="csexcel_int_jokai_Dim09">"="</definedName>
    <definedName name="csexcel_int_jokai_Dim10">"="</definedName>
    <definedName name="csexcel_int_jokai_Dim11">"="</definedName>
    <definedName name="csexcel_int_jokai_Dim12">"="</definedName>
    <definedName name="csexcel_int_jokaiAnchor">#REF!</definedName>
    <definedName name="csexcel_int_konyvtar_Dim01">"="</definedName>
    <definedName name="csexcel_int_konyvtar_Dim02">"="</definedName>
    <definedName name="csexcel_int_konyvtar_Dim03">"="</definedName>
    <definedName name="csexcel_int_konyvtar_Dim04">"="</definedName>
    <definedName name="csexcel_int_konyvtar_Dim05">"="</definedName>
    <definedName name="csexcel_int_konyvtar_Dim06">"="</definedName>
    <definedName name="csexcel_int_konyvtar_Dim07">"="</definedName>
    <definedName name="csexcel_int_konyvtar_Dim08">"="</definedName>
    <definedName name="csexcel_int_konyvtar_Dim09">"="</definedName>
    <definedName name="csexcel_int_konyvtar_Dim10">"="</definedName>
    <definedName name="csexcel_int_konyvtar_Dim11">"="</definedName>
    <definedName name="csexcel_int_konyvtar_Dim12">"="</definedName>
    <definedName name="csexcel_int_konyvtar_konc_Dim01">"="</definedName>
    <definedName name="csexcel_int_konyvtar_konc_Dim02">"="</definedName>
    <definedName name="csexcel_int_konyvtar_konc_Dim03">"="</definedName>
    <definedName name="csexcel_int_konyvtar_konc_Dim04">"="</definedName>
    <definedName name="csexcel_int_konyvtar_konc_Dim05">"="</definedName>
    <definedName name="csexcel_int_konyvtar_konc_Dim06">"="</definedName>
    <definedName name="csexcel_int_konyvtar_konc_Dim07">"="</definedName>
    <definedName name="csexcel_int_konyvtar_konc_Dim08">"="</definedName>
    <definedName name="csexcel_int_konyvtar_konc_Dim09">"="</definedName>
    <definedName name="csexcel_int_konyvtar_konc_Dim10">"="</definedName>
    <definedName name="csexcel_int_konyvtar_konc_Dim11">"="</definedName>
    <definedName name="csexcel_int_konyvtar_konc_Dim12">"="</definedName>
    <definedName name="csexcel_int_konyvtarAnchor">'[12]Könyvtár'!#REF!</definedName>
    <definedName name="csexcel_int_korhaz_Dim01">"="</definedName>
    <definedName name="csexcel_int_korhaz_Dim02">"="</definedName>
    <definedName name="csexcel_int_korhaz_Dim03">"="</definedName>
    <definedName name="csexcel_int_korhaz_Dim04">"="</definedName>
    <definedName name="csexcel_int_korhaz_Dim05">"="</definedName>
    <definedName name="csexcel_int_korhaz_Dim06">"="</definedName>
    <definedName name="csexcel_int_korhaz_Dim07">"="</definedName>
    <definedName name="csexcel_int_korhaz_Dim08">"="</definedName>
    <definedName name="csexcel_int_korhaz_Dim09">"="</definedName>
    <definedName name="csexcel_int_korhaz_Dim10">"="</definedName>
    <definedName name="csexcel_int_korhaz_Dim11">"="</definedName>
    <definedName name="csexcel_int_korhaz_Dim12">"="</definedName>
    <definedName name="csexcel_int_korhaz_konc_Dim01">"="</definedName>
    <definedName name="csexcel_int_korhaz_konc_Dim02">"="</definedName>
    <definedName name="csexcel_int_korhaz_konc_Dim03">"="</definedName>
    <definedName name="csexcel_int_korhaz_konc_Dim04">"="</definedName>
    <definedName name="csexcel_int_korhaz_konc_Dim05">"="</definedName>
    <definedName name="csexcel_int_korhaz_konc_Dim06">"="</definedName>
    <definedName name="csexcel_int_korhaz_konc_Dim07">"="</definedName>
    <definedName name="csexcel_int_korhaz_konc_Dim08">"="</definedName>
    <definedName name="csexcel_int_korhaz_konc_Dim09">"="</definedName>
    <definedName name="csexcel_int_korhaz_konc_Dim10">"="</definedName>
    <definedName name="csexcel_int_korhaz_konc_Dim11">"="</definedName>
    <definedName name="csexcel_int_korhaz_konc_Dim12">"="</definedName>
    <definedName name="csexcel_int_korhazAnchor">'[12]Kórház'!#REF!</definedName>
    <definedName name="csexcel_int_kozepfoku_koll_Dim01">"="</definedName>
    <definedName name="csexcel_int_kozepfoku_koll_Dim02">"="</definedName>
    <definedName name="csexcel_int_kozepfoku_koll_Dim03">"="</definedName>
    <definedName name="csexcel_int_kozepfoku_koll_Dim04">"="</definedName>
    <definedName name="csexcel_int_kozepfoku_koll_Dim05">"="</definedName>
    <definedName name="csexcel_int_kozepfoku_koll_Dim06">"="</definedName>
    <definedName name="csexcel_int_kozepfoku_koll_Dim07">"="</definedName>
    <definedName name="csexcel_int_kozepfoku_koll_Dim08">"="</definedName>
    <definedName name="csexcel_int_kozepfoku_koll_Dim09">"="</definedName>
    <definedName name="csexcel_int_kozepfoku_koll_Dim10">"="</definedName>
    <definedName name="csexcel_int_kozepfoku_koll_Dim11">"="</definedName>
    <definedName name="csexcel_int_kozepfoku_koll_Dim12">"="</definedName>
    <definedName name="csexcel_int_kozepfoku_koll_konc_Dim01">"="</definedName>
    <definedName name="csexcel_int_kozepfoku_koll_konc_Dim02">"="</definedName>
    <definedName name="csexcel_int_kozepfoku_koll_konc_Dim03">"="</definedName>
    <definedName name="csexcel_int_kozepfoku_koll_konc_Dim04">"="</definedName>
    <definedName name="csexcel_int_kozepfoku_koll_konc_Dim05">"="</definedName>
    <definedName name="csexcel_int_kozepfoku_koll_konc_Dim06">"="</definedName>
    <definedName name="csexcel_int_kozepfoku_koll_konc_Dim07">"="</definedName>
    <definedName name="csexcel_int_kozepfoku_koll_konc_Dim08">"="</definedName>
    <definedName name="csexcel_int_kozepfoku_koll_konc_Dim09">"="</definedName>
    <definedName name="csexcel_int_kozepfoku_koll_konc_Dim10">"="</definedName>
    <definedName name="csexcel_int_kozepfoku_koll_konc_Dim11">"="</definedName>
    <definedName name="csexcel_int_kozepfoku_koll_konc_Dim12">"="</definedName>
    <definedName name="csexcel_int_kozepfoku_koll_koncAnchor">#REF!</definedName>
    <definedName name="csexcel_int_kozepfoku_kollAnchor">#REF!</definedName>
    <definedName name="csexcel_int_kultsar_Dim01">"="</definedName>
    <definedName name="csexcel_int_kultsar_Dim02">"="</definedName>
    <definedName name="csexcel_int_kultsar_Dim03">"="</definedName>
    <definedName name="csexcel_int_kultsar_Dim04">"="</definedName>
    <definedName name="csexcel_int_kultsar_Dim05">"="</definedName>
    <definedName name="csexcel_int_kultsar_Dim06">"="</definedName>
    <definedName name="csexcel_int_kultsar_Dim07">"="</definedName>
    <definedName name="csexcel_int_kultsar_Dim08">"="</definedName>
    <definedName name="csexcel_int_kultsar_Dim09">"="</definedName>
    <definedName name="csexcel_int_kultsar_Dim10">"="</definedName>
    <definedName name="csexcel_int_kultsar_Dim11">"="</definedName>
    <definedName name="csexcel_int_kultsar_Dim12">"="</definedName>
    <definedName name="csexcel_int_kultsar_konc_Dim01">"="</definedName>
    <definedName name="csexcel_int_kultsar_konc_Dim02">"="</definedName>
    <definedName name="csexcel_int_kultsar_konc_Dim03">"="</definedName>
    <definedName name="csexcel_int_kultsar_konc_Dim04">"="</definedName>
    <definedName name="csexcel_int_kultsar_konc_Dim05">"="</definedName>
    <definedName name="csexcel_int_kultsar_konc_Dim06">"="</definedName>
    <definedName name="csexcel_int_kultsar_konc_Dim07">"="</definedName>
    <definedName name="csexcel_int_kultsar_konc_Dim08">"="</definedName>
    <definedName name="csexcel_int_kultsar_konc_Dim09">"="</definedName>
    <definedName name="csexcel_int_kultsar_konc_Dim10">"="</definedName>
    <definedName name="csexcel_int_kultsar_konc_Dim11">"="</definedName>
    <definedName name="csexcel_int_kultsar_konc_Dim12">"="</definedName>
    <definedName name="csexcel_int_kultsarAnchor">'[12]Kultsar'!#REF!</definedName>
    <definedName name="csexcel_int_leveltar_Dim01">"="</definedName>
    <definedName name="csexcel_int_leveltar_Dim02">"="</definedName>
    <definedName name="csexcel_int_leveltar_Dim03">"="</definedName>
    <definedName name="csexcel_int_leveltar_Dim04">"="</definedName>
    <definedName name="csexcel_int_leveltar_Dim05">"="</definedName>
    <definedName name="csexcel_int_leveltar_Dim06">"="</definedName>
    <definedName name="csexcel_int_leveltar_Dim07">"="</definedName>
    <definedName name="csexcel_int_leveltar_Dim08">"="</definedName>
    <definedName name="csexcel_int_leveltar_Dim09">"="</definedName>
    <definedName name="csexcel_int_leveltar_Dim10">"="</definedName>
    <definedName name="csexcel_int_leveltar_Dim11">"="</definedName>
    <definedName name="csexcel_int_leveltar_Dim12">"="</definedName>
    <definedName name="csexcel_int_leveltar_konc_Dim01">"="</definedName>
    <definedName name="csexcel_int_leveltar_konc_Dim02">"="</definedName>
    <definedName name="csexcel_int_leveltar_konc_Dim03">"="</definedName>
    <definedName name="csexcel_int_leveltar_konc_Dim04">"="</definedName>
    <definedName name="csexcel_int_leveltar_konc_Dim05">"="</definedName>
    <definedName name="csexcel_int_leveltar_konc_Dim06">"="</definedName>
    <definedName name="csexcel_int_leveltar_konc_Dim07">"="</definedName>
    <definedName name="csexcel_int_leveltar_konc_Dim08">"="</definedName>
    <definedName name="csexcel_int_leveltar_konc_Dim09">"="</definedName>
    <definedName name="csexcel_int_leveltar_konc_Dim10">"="</definedName>
    <definedName name="csexcel_int_leveltar_konc_Dim11">"="</definedName>
    <definedName name="csexcel_int_leveltar_konc_Dim12">"="</definedName>
    <definedName name="csexcel_int_leveltarAnchor">'[12]Levéltár'!#REF!</definedName>
    <definedName name="csexcel_int_meri_Dim01">"="</definedName>
    <definedName name="csexcel_int_meri_Dim02">"="</definedName>
    <definedName name="csexcel_int_meri_Dim03">"="</definedName>
    <definedName name="csexcel_int_meri_Dim04">"="</definedName>
    <definedName name="csexcel_int_meri_Dim05">"="</definedName>
    <definedName name="csexcel_int_meri_Dim06">"="</definedName>
    <definedName name="csexcel_int_meri_Dim07">"="</definedName>
    <definedName name="csexcel_int_meri_Dim08">"="</definedName>
    <definedName name="csexcel_int_meri_Dim09">"="</definedName>
    <definedName name="csexcel_int_meri_Dim10">"="</definedName>
    <definedName name="csexcel_int_meri_Dim11">"="</definedName>
    <definedName name="csexcel_int_meri_Dim12">"="</definedName>
    <definedName name="csexcel_int_meri_konc_Dim01">"="</definedName>
    <definedName name="csexcel_int_meri_konc_Dim02">"="</definedName>
    <definedName name="csexcel_int_meri_konc_Dim03">"="</definedName>
    <definedName name="csexcel_int_meri_konc_Dim04">"="</definedName>
    <definedName name="csexcel_int_meri_konc_Dim05">"="</definedName>
    <definedName name="csexcel_int_meri_konc_Dim06">"="</definedName>
    <definedName name="csexcel_int_meri_konc_Dim07">"="</definedName>
    <definedName name="csexcel_int_meri_konc_Dim08">"="</definedName>
    <definedName name="csexcel_int_meri_konc_Dim09">"="</definedName>
    <definedName name="csexcel_int_meri_konc_Dim10">"="</definedName>
    <definedName name="csexcel_int_meri_konc_Dim11">"="</definedName>
    <definedName name="csexcel_int_meri_konc_Dim12">"="</definedName>
    <definedName name="csexcel_int_meriAnchor">'[12]MERI'!#REF!</definedName>
    <definedName name="csexcel_int_mora_Dim01">"="</definedName>
    <definedName name="csexcel_int_mora_Dim02">"="</definedName>
    <definedName name="csexcel_int_mora_Dim03">"="</definedName>
    <definedName name="csexcel_int_mora_Dim04">"="</definedName>
    <definedName name="csexcel_int_mora_Dim05">"="</definedName>
    <definedName name="csexcel_int_mora_Dim06">"="</definedName>
    <definedName name="csexcel_int_mora_Dim07">"="</definedName>
    <definedName name="csexcel_int_mora_Dim08">"="</definedName>
    <definedName name="csexcel_int_mora_Dim09">"="</definedName>
    <definedName name="csexcel_int_mora_Dim10">"="</definedName>
    <definedName name="csexcel_int_mora_Dim11">"="</definedName>
    <definedName name="csexcel_int_mora_Dim12">"="</definedName>
    <definedName name="csexcel_int_mora_konc_Dim01">"="</definedName>
    <definedName name="csexcel_int_mora_konc_Dim02">"="</definedName>
    <definedName name="csexcel_int_mora_konc_Dim03">"="</definedName>
    <definedName name="csexcel_int_mora_konc_Dim04">"="</definedName>
    <definedName name="csexcel_int_mora_konc_Dim05">"="</definedName>
    <definedName name="csexcel_int_mora_konc_Dim06">"="</definedName>
    <definedName name="csexcel_int_mora_konc_Dim07">"="</definedName>
    <definedName name="csexcel_int_mora_konc_Dim08">"="</definedName>
    <definedName name="csexcel_int_mora_konc_Dim09">"="</definedName>
    <definedName name="csexcel_int_mora_konc_Dim10">"="</definedName>
    <definedName name="csexcel_int_mora_konc_Dim11">"="</definedName>
    <definedName name="csexcel_int_mora_konc_Dim12">"="</definedName>
    <definedName name="csexcel_int_mora_koncAnchor">#REF!</definedName>
    <definedName name="csexcel_int_moraAnchor">#REF!</definedName>
    <definedName name="csexcel_int_muzeum_Dim01">"="</definedName>
    <definedName name="csexcel_int_muzeum_Dim02">"="</definedName>
    <definedName name="csexcel_int_muzeum_Dim03">"="</definedName>
    <definedName name="csexcel_int_muzeum_Dim04">"="</definedName>
    <definedName name="csexcel_int_muzeum_Dim05">"="</definedName>
    <definedName name="csexcel_int_muzeum_Dim06">"="</definedName>
    <definedName name="csexcel_int_muzeum_Dim07">"="</definedName>
    <definedName name="csexcel_int_muzeum_Dim08">"="</definedName>
    <definedName name="csexcel_int_muzeum_Dim09">"="</definedName>
    <definedName name="csexcel_int_muzeum_Dim10">"="</definedName>
    <definedName name="csexcel_int_muzeum_Dim11">"="</definedName>
    <definedName name="csexcel_int_muzeum_Dim12">"="</definedName>
    <definedName name="csexcel_int_muzeum_konc_Dim01">"="</definedName>
    <definedName name="csexcel_int_muzeum_konc_Dim02">"="</definedName>
    <definedName name="csexcel_int_muzeum_konc_Dim03">"="</definedName>
    <definedName name="csexcel_int_muzeum_konc_Dim04">"="</definedName>
    <definedName name="csexcel_int_muzeum_konc_Dim05">"="</definedName>
    <definedName name="csexcel_int_muzeum_konc_Dim06">"="</definedName>
    <definedName name="csexcel_int_muzeum_konc_Dim07">"="</definedName>
    <definedName name="csexcel_int_muzeum_konc_Dim08">"="</definedName>
    <definedName name="csexcel_int_muzeum_konc_Dim09">"="</definedName>
    <definedName name="csexcel_int_muzeum_konc_Dim10">"="</definedName>
    <definedName name="csexcel_int_muzeum_konc_Dim11">"="</definedName>
    <definedName name="csexcel_int_muzeum_konc_Dim12">"="</definedName>
    <definedName name="csexcel_int_muzeumAnchor">'[12]Múzeum'!#REF!</definedName>
    <definedName name="csexcel_int_pedagogiai_gyermekved_szaksz_konc_Dim01">"="</definedName>
    <definedName name="csexcel_int_pedagogiai_gyermekved_szaksz_konc_Dim02">"="</definedName>
    <definedName name="csexcel_int_pedagogiai_gyermekved_szaksz_konc_Dim03">"="</definedName>
    <definedName name="csexcel_int_pedagogiai_gyermekved_szaksz_konc_Dim04">"="</definedName>
    <definedName name="csexcel_int_pedagogiai_gyermekved_szaksz_konc_Dim05">"="</definedName>
    <definedName name="csexcel_int_pedagogiai_gyermekved_szaksz_konc_Dim06">"="</definedName>
    <definedName name="csexcel_int_pedagogiai_gyermekved_szaksz_konc_Dim07">"="</definedName>
    <definedName name="csexcel_int_pedagogiai_gyermekved_szaksz_konc_Dim08">"="</definedName>
    <definedName name="csexcel_int_pedagogiai_gyermekved_szaksz_konc_Dim09">"="</definedName>
    <definedName name="csexcel_int_pedagogiai_gyermekved_szaksz_konc_Dim10">"="</definedName>
    <definedName name="csexcel_int_pedagogiai_gyermekved_szaksz_konc_Dim11">"="</definedName>
    <definedName name="csexcel_int_pedagogiai_gyermekved_szaksz_konc_Dim12">"="</definedName>
    <definedName name="csexcel_int_pszichiatria_Dim01">"="</definedName>
    <definedName name="csexcel_int_pszichiatria_Dim02">"="</definedName>
    <definedName name="csexcel_int_pszichiatria_Dim03">"="</definedName>
    <definedName name="csexcel_int_pszichiatria_Dim04">"="</definedName>
    <definedName name="csexcel_int_pszichiatria_Dim05">"="</definedName>
    <definedName name="csexcel_int_pszichiatria_Dim06">"="</definedName>
    <definedName name="csexcel_int_pszichiatria_Dim07">"="</definedName>
    <definedName name="csexcel_int_pszichiatria_Dim08">"="</definedName>
    <definedName name="csexcel_int_pszichiatria_Dim09">"="</definedName>
    <definedName name="csexcel_int_pszichiatria_Dim10">"="</definedName>
    <definedName name="csexcel_int_pszichiatria_Dim11">"="</definedName>
    <definedName name="csexcel_int_pszichiatria_Dim12">"="</definedName>
    <definedName name="csexcel_int_pszichiatriaAnchor">#REF!</definedName>
    <definedName name="csexcel_int_szabolcsi_Dim01">"="</definedName>
    <definedName name="csexcel_int_szabolcsi_Dim02">"="</definedName>
    <definedName name="csexcel_int_szabolcsi_Dim03">"="</definedName>
    <definedName name="csexcel_int_szabolcsi_Dim04">"="</definedName>
    <definedName name="csexcel_int_szabolcsi_Dim05">"="</definedName>
    <definedName name="csexcel_int_szabolcsi_Dim06">"="</definedName>
    <definedName name="csexcel_int_szabolcsi_Dim07">"="</definedName>
    <definedName name="csexcel_int_szabolcsi_Dim08">"="</definedName>
    <definedName name="csexcel_int_szabolcsi_Dim09">"="</definedName>
    <definedName name="csexcel_int_szabolcsi_Dim10">"="</definedName>
    <definedName name="csexcel_int_szabolcsi_Dim11">"="</definedName>
    <definedName name="csexcel_int_szabolcsi_Dim12">"="</definedName>
    <definedName name="csexcel_int_szabolcsi_konc_Dim01">"="</definedName>
    <definedName name="csexcel_int_szabolcsi_konc_Dim02">"="</definedName>
    <definedName name="csexcel_int_szabolcsi_konc_Dim03">"="</definedName>
    <definedName name="csexcel_int_szabolcsi_konc_Dim04">"="</definedName>
    <definedName name="csexcel_int_szabolcsi_konc_Dim05">"="</definedName>
    <definedName name="csexcel_int_szabolcsi_konc_Dim06">"="</definedName>
    <definedName name="csexcel_int_szabolcsi_konc_Dim07">"="</definedName>
    <definedName name="csexcel_int_szabolcsi_konc_Dim08">"="</definedName>
    <definedName name="csexcel_int_szabolcsi_konc_Dim09">"="</definedName>
    <definedName name="csexcel_int_szabolcsi_konc_Dim10">"="</definedName>
    <definedName name="csexcel_int_szabolcsi_konc_Dim11">"="</definedName>
    <definedName name="csexcel_int_szabolcsi_konc_Dim12">"="</definedName>
    <definedName name="csexcel_int_szabolcsi_koncAnchor">#REF!</definedName>
    <definedName name="csexcel_int_szabolcsiAnchor">#REF!</definedName>
    <definedName name="csexcel_int_szakertoi_nev_konc_Dim01">"="</definedName>
    <definedName name="csexcel_int_szakertoi_nev_konc_Dim02">"="</definedName>
    <definedName name="csexcel_int_szakertoi_nev_konc_Dim03">"="</definedName>
    <definedName name="csexcel_int_szakertoi_nev_konc_Dim04">"="</definedName>
    <definedName name="csexcel_int_szakertoi_nev_konc_Dim05">"="</definedName>
    <definedName name="csexcel_int_szakertoi_nev_konc_Dim06">"="</definedName>
    <definedName name="csexcel_int_szakertoi_nev_konc_Dim07">"="</definedName>
    <definedName name="csexcel_int_szakertoi_nev_konc_Dim08">"="</definedName>
    <definedName name="csexcel_int_szakertoi_nev_konc_Dim09">"="</definedName>
    <definedName name="csexcel_int_szakertoi_nev_konc_Dim10">"="</definedName>
    <definedName name="csexcel_int_szakertoi_nev_konc_Dim11">"="</definedName>
    <definedName name="csexcel_int_szakertoi_nev_konc_Dim12">"="</definedName>
    <definedName name="csexcel_int_szakertoi_nev_koncAnchor">#REF!</definedName>
    <definedName name="csexcel_int_szakertoi_nev_tan_Dim01">"="</definedName>
    <definedName name="csexcel_int_szakertoi_nev_tan_Dim02">"="</definedName>
    <definedName name="csexcel_int_szakertoi_nev_tan_Dim03">"="</definedName>
    <definedName name="csexcel_int_szakertoi_nev_tan_Dim04">"="</definedName>
    <definedName name="csexcel_int_szakertoi_nev_tan_Dim05">"="</definedName>
    <definedName name="csexcel_int_szakertoi_nev_tan_Dim06">"="</definedName>
    <definedName name="csexcel_int_szakertoi_nev_tan_Dim07">"="</definedName>
    <definedName name="csexcel_int_szakertoi_nev_tan_Dim08">"="</definedName>
    <definedName name="csexcel_int_szakertoi_nev_tan_Dim09">"="</definedName>
    <definedName name="csexcel_int_szakertoi_nev_tan_Dim10">"="</definedName>
    <definedName name="csexcel_int_szakertoi_nev_tan_Dim11">"="</definedName>
    <definedName name="csexcel_int_szakertoi_nev_tan_Dim12">"="</definedName>
    <definedName name="csexcel_int_szakertoi_nev_tanAnchor">#REF!</definedName>
    <definedName name="csexcel_int_szechenyi_Dim01">"="</definedName>
    <definedName name="csexcel_int_szechenyi_Dim02">"="</definedName>
    <definedName name="csexcel_int_szechenyi_Dim03">"="</definedName>
    <definedName name="csexcel_int_szechenyi_Dim04">"="</definedName>
    <definedName name="csexcel_int_szechenyi_Dim05">"="</definedName>
    <definedName name="csexcel_int_szechenyi_Dim06">"="</definedName>
    <definedName name="csexcel_int_szechenyi_Dim07">"="</definedName>
    <definedName name="csexcel_int_szechenyi_Dim08">"="</definedName>
    <definedName name="csexcel_int_szechenyi_Dim09">"="</definedName>
    <definedName name="csexcel_int_szechenyi_Dim10">"="</definedName>
    <definedName name="csexcel_int_szechenyi_Dim11">"="</definedName>
    <definedName name="csexcel_int_szechenyi_Dim12">"="</definedName>
    <definedName name="csexcel_int_szechenyi_konc_Dim01">"="</definedName>
    <definedName name="csexcel_int_szechenyi_konc_Dim02">"="</definedName>
    <definedName name="csexcel_int_szechenyi_konc_Dim03">"="</definedName>
    <definedName name="csexcel_int_szechenyi_konc_Dim04">"="</definedName>
    <definedName name="csexcel_int_szechenyi_konc_Dim05">"="</definedName>
    <definedName name="csexcel_int_szechenyi_konc_Dim06">"="</definedName>
    <definedName name="csexcel_int_szechenyi_konc_Dim07">"="</definedName>
    <definedName name="csexcel_int_szechenyi_konc_Dim08">"="</definedName>
    <definedName name="csexcel_int_szechenyi_konc_Dim09">"="</definedName>
    <definedName name="csexcel_int_szechenyi_konc_Dim10">"="</definedName>
    <definedName name="csexcel_int_szechenyi_konc_Dim11">"="</definedName>
    <definedName name="csexcel_int_szechenyi_konc_Dim12">"="</definedName>
    <definedName name="csexcel_int_szechenyiAnchor">'[12]Széchenyi'!#REF!</definedName>
    <definedName name="csexcel_int_szt_rita_Dim01">"="</definedName>
    <definedName name="csexcel_int_szt_rita_Dim02">"="</definedName>
    <definedName name="csexcel_int_szt_rita_Dim03">"="</definedName>
    <definedName name="csexcel_int_szt_rita_Dim04">"="</definedName>
    <definedName name="csexcel_int_szt_rita_Dim05">"="</definedName>
    <definedName name="csexcel_int_szt_rita_Dim06">"="</definedName>
    <definedName name="csexcel_int_szt_rita_Dim07">"="</definedName>
    <definedName name="csexcel_int_szt_rita_Dim08">"="</definedName>
    <definedName name="csexcel_int_szt_rita_Dim09">"="</definedName>
    <definedName name="csexcel_int_szt_rita_Dim10">"="</definedName>
    <definedName name="csexcel_int_szt_rita_Dim11">"="</definedName>
    <definedName name="csexcel_int_szt_rita_Dim12">"="</definedName>
    <definedName name="csexcel_int_szt_ritaAnchor">#REF!</definedName>
    <definedName name="csexcel_int_tgszsz_Dim01">"="</definedName>
    <definedName name="csexcel_int_tgszsz_Dim02">"="</definedName>
    <definedName name="csexcel_int_tgszsz_Dim03">"="</definedName>
    <definedName name="csexcel_int_tgszsz_Dim04">"="</definedName>
    <definedName name="csexcel_int_tgszsz_Dim05">"="</definedName>
    <definedName name="csexcel_int_tgszsz_Dim06">"="</definedName>
    <definedName name="csexcel_int_tgszsz_Dim07">"="</definedName>
    <definedName name="csexcel_int_tgszsz_Dim08">"="</definedName>
    <definedName name="csexcel_int_tgszsz_Dim09">"="</definedName>
    <definedName name="csexcel_int_tgszsz_Dim10">"="</definedName>
    <definedName name="csexcel_int_tgszsz_Dim11">"="</definedName>
    <definedName name="csexcel_int_tgszsz_Dim12">"="</definedName>
    <definedName name="csexcel_int_tgszsz_konc_Dim01">"="</definedName>
    <definedName name="csexcel_int_tgszsz_konc_Dim02">"="</definedName>
    <definedName name="csexcel_int_tgszsz_konc_Dim03">"="</definedName>
    <definedName name="csexcel_int_tgszsz_konc_Dim04">"="</definedName>
    <definedName name="csexcel_int_tgszsz_konc_Dim05">"="</definedName>
    <definedName name="csexcel_int_tgszsz_konc_Dim06">"="</definedName>
    <definedName name="csexcel_int_tgszsz_konc_Dim07">"="</definedName>
    <definedName name="csexcel_int_tgszsz_konc_Dim08">"="</definedName>
    <definedName name="csexcel_int_tgszsz_konc_Dim09">"="</definedName>
    <definedName name="csexcel_int_tgszsz_konc_Dim10">"="</definedName>
    <definedName name="csexcel_int_tgszsz_konc_Dim11">"="</definedName>
    <definedName name="csexcel_int_tgszsz_konc_Dim12">"="</definedName>
    <definedName name="csexcel_int_tgszszAnchor">'[12]TGSZSZ'!#REF!</definedName>
    <definedName name="csexcel_int_zsigmondy_Dim01">"="</definedName>
    <definedName name="csexcel_int_zsigmondy_Dim02">"="</definedName>
    <definedName name="csexcel_int_zsigmondy_Dim03">"="</definedName>
    <definedName name="csexcel_int_zsigmondy_Dim04">"="</definedName>
    <definedName name="csexcel_int_zsigmondy_Dim05">"="</definedName>
    <definedName name="csexcel_int_zsigmondy_Dim06">"="</definedName>
    <definedName name="csexcel_int_zsigmondy_Dim07">"="</definedName>
    <definedName name="csexcel_int_zsigmondy_Dim08">"="</definedName>
    <definedName name="csexcel_int_zsigmondy_Dim09">"="</definedName>
    <definedName name="csexcel_int_zsigmondy_Dim10">"="</definedName>
    <definedName name="csexcel_int_zsigmondy_Dim11">"="</definedName>
    <definedName name="csexcel_int_zsigmondy_Dim12">"="</definedName>
    <definedName name="csexcel_int_zsigmondy_konc_Dim01">"="</definedName>
    <definedName name="csexcel_int_zsigmondy_konc_Dim02">"="</definedName>
    <definedName name="csexcel_int_zsigmondy_konc_Dim03">"="</definedName>
    <definedName name="csexcel_int_zsigmondy_konc_Dim04">"="</definedName>
    <definedName name="csexcel_int_zsigmondy_konc_Dim05">"="</definedName>
    <definedName name="csexcel_int_zsigmondy_konc_Dim06">"="</definedName>
    <definedName name="csexcel_int_zsigmondy_konc_Dim07">"="</definedName>
    <definedName name="csexcel_int_zsigmondy_konc_Dim08">"="</definedName>
    <definedName name="csexcel_int_zsigmondy_konc_Dim09">"="</definedName>
    <definedName name="csexcel_int_zsigmondy_konc_Dim10">"="</definedName>
    <definedName name="csexcel_int_zsigmondy_konc_Dim11">"="</definedName>
    <definedName name="csexcel_int_zsigmondy_konc_Dim12">"="</definedName>
    <definedName name="csexcel_int_zsigmondyAnchor">'[12]Zsigmondy'!#REF!</definedName>
    <definedName name="csexcel_intezmeny_ossz_Dim01">"="</definedName>
    <definedName name="csexcel_intezmeny_ossz_Dim02">"="</definedName>
    <definedName name="csexcel_intezmeny_ossz_Dim03">"="</definedName>
    <definedName name="csexcel_intezmeny_ossz_Dim04">"="</definedName>
    <definedName name="csexcel_intezmeny_ossz_Dim05">"="</definedName>
    <definedName name="csexcel_intezmeny_ossz_Dim06">"="</definedName>
    <definedName name="csexcel_intezmeny_ossz_Dim07">"="</definedName>
    <definedName name="csexcel_intezmeny_ossz_Dim08">"="</definedName>
    <definedName name="csexcel_intezmeny_ossz_Dim09">"="</definedName>
    <definedName name="csexcel_intezmeny_ossz_Dim10">"="</definedName>
    <definedName name="csexcel_intezmeny_ossz_Dim11">"="</definedName>
    <definedName name="csexcel_intezmeny_ossz_Dim12">"="</definedName>
    <definedName name="csexcel_intezmeny_ossz_konc_Dim01">"="</definedName>
    <definedName name="csexcel_intezmeny_ossz_konc_Dim02">"="</definedName>
    <definedName name="csexcel_intezmeny_ossz_konc_Dim03">"="</definedName>
    <definedName name="csexcel_intezmeny_ossz_konc_Dim04">"="</definedName>
    <definedName name="csexcel_intezmeny_ossz_konc_Dim05">"="</definedName>
    <definedName name="csexcel_intezmeny_ossz_konc_Dim06">"="</definedName>
    <definedName name="csexcel_intezmeny_ossz_konc_Dim07">"="</definedName>
    <definedName name="csexcel_intezmeny_ossz_konc_Dim08">"="</definedName>
    <definedName name="csexcel_intezmeny_ossz_konc_Dim09">"="</definedName>
    <definedName name="csexcel_intezmeny_ossz_konc_Dim10">"="</definedName>
    <definedName name="csexcel_intezmeny_ossz_konc_Dim11">"="</definedName>
    <definedName name="csexcel_intezmeny_ossz_konc_Dim12">"="</definedName>
    <definedName name="csexcel_intezmeny_osszAnchor">#REF!</definedName>
    <definedName name="csexcel_kim_hivatal_belso_penzeszkoz_teljesites_Dim01">"="</definedName>
    <definedName name="csexcel_kim_hivatal_belso_penzeszkoz_teljesites_Dim02">"="</definedName>
    <definedName name="csexcel_kim_hivatal_belso_penzeszkoz_teljesites_Dim03">"="</definedName>
    <definedName name="csexcel_kim_hivatal_belso_penzeszkoz_teljesites_Dim04">"="</definedName>
    <definedName name="csexcel_kim_hivatal_belso_penzeszkoz_teljesites_Dim05">"="</definedName>
    <definedName name="csexcel_kim_hivatal_belso_penzeszkoz_teljesites_Dim06">"="</definedName>
    <definedName name="csexcel_kim_hivatal_belso_penzeszkoz_teljesites_Dim07">"="</definedName>
    <definedName name="csexcel_kim_hivatal_belso_penzeszkoz_teljesites_Dim08">"="</definedName>
    <definedName name="csexcel_kim_hivatal_belso_penzeszkoz_teljesites_Dim09">"="</definedName>
    <definedName name="csexcel_kim_hivatal_belso_penzeszkoz_teljesites_Dim10">"="</definedName>
    <definedName name="csexcel_kim_hivatal_belso_penzeszkoz_teljesites_Dim11">"="</definedName>
    <definedName name="csexcel_kim_hivatal_belso_penzeszkoz_teljesites_Dim12">"="</definedName>
    <definedName name="csexcel_kim_hivatal_belso_penzeszkoz_teljesitesAnchor">#REF!</definedName>
    <definedName name="csexcel_kimutatas_9_sz_melleklet_Dim01">"="</definedName>
    <definedName name="csexcel_kimutatas_9_sz_melleklet_Dim02">"="</definedName>
    <definedName name="csexcel_kimutatas_9_sz_melleklet_Dim03">"="</definedName>
    <definedName name="csexcel_kimutatas_9_sz_melleklet_Dim04">"="</definedName>
    <definedName name="csexcel_kimutatas_9_sz_melleklet_Dim05">"="</definedName>
    <definedName name="csexcel_kimutatas_9_sz_melleklet_Dim06">"="</definedName>
    <definedName name="csexcel_kimutatas_9_sz_melleklet_Dim07">"="</definedName>
    <definedName name="csexcel_kimutatas_9_sz_melleklet_Dim08">"="</definedName>
    <definedName name="csexcel_kimutatas_9_sz_melleklet_Dim09">"="</definedName>
    <definedName name="csexcel_kimutatas_9_sz_melleklet_Dim10">"="</definedName>
    <definedName name="csexcel_kimutatas_9_sz_melleklet_Dim11">"="</definedName>
    <definedName name="csexcel_kimutatas_9_sz_melleklet_Dim12">"="</definedName>
    <definedName name="csexcel_kimutatas_9_sz_mellekletAnchor">#REF!</definedName>
    <definedName name="csexcel_kimutatas_beruhazas_felujitas_Dim01">"="</definedName>
    <definedName name="csexcel_kimutatas_beruhazas_felujitas_Dim02">"="</definedName>
    <definedName name="csexcel_kimutatas_beruhazas_felujitas_Dim03">"="</definedName>
    <definedName name="csexcel_kimutatas_beruhazas_felujitas_Dim04">"="</definedName>
    <definedName name="csexcel_kimutatas_beruhazas_felujitas_Dim05">"="</definedName>
    <definedName name="csexcel_kimutatas_beruhazas_felujitas_Dim06">"="</definedName>
    <definedName name="csexcel_kimutatas_beruhazas_felujitas_Dim07">"="</definedName>
    <definedName name="csexcel_kimutatas_beruhazas_felujitas_Dim08">"="</definedName>
    <definedName name="csexcel_kimutatas_beruhazas_felujitas_Dim09">"="</definedName>
    <definedName name="csexcel_kimutatas_beruhazas_felujitas_Dim10">"="</definedName>
    <definedName name="csexcel_kimutatas_beruhazas_felujitas_Dim11">"="</definedName>
    <definedName name="csexcel_kimutatas_beruhazas_felujitas_Dim12">"="</definedName>
    <definedName name="csexcel_kimutatas_beruhazas_felujitasAnchor">#REF!</definedName>
    <definedName name="csexcel_kimutatas_bev_fobb_jogcim_Dim01">"="</definedName>
    <definedName name="csexcel_kimutatas_bev_fobb_jogcim_Dim02">"="</definedName>
    <definedName name="csexcel_kimutatas_bev_fobb_jogcim_Dim03">"="</definedName>
    <definedName name="csexcel_kimutatas_bev_fobb_jogcim_Dim04">"="</definedName>
    <definedName name="csexcel_kimutatas_bev_fobb_jogcim_Dim05">"="</definedName>
    <definedName name="csexcel_kimutatas_bev_fobb_jogcim_Dim06">"="</definedName>
    <definedName name="csexcel_kimutatas_bev_fobb_jogcim_Dim07">"="</definedName>
    <definedName name="csexcel_kimutatas_bev_fobb_jogcim_Dim08">"="</definedName>
    <definedName name="csexcel_kimutatas_bev_fobb_jogcim_Dim09">"="</definedName>
    <definedName name="csexcel_kimutatas_bev_fobb_jogcim_Dim10">"="</definedName>
    <definedName name="csexcel_kimutatas_bev_fobb_jogcim_Dim11">"="</definedName>
    <definedName name="csexcel_kimutatas_bev_fobb_jogcim_Dim12">"="</definedName>
    <definedName name="csexcel_kimutatas_bev_fobb_jogcimAnchor">#REF!</definedName>
    <definedName name="csexcel_kimutatas_celtartalekok_Dim01">"="</definedName>
    <definedName name="csexcel_kimutatas_celtartalekok_Dim02">"="</definedName>
    <definedName name="csexcel_kimutatas_celtartalekok_Dim03">"="</definedName>
    <definedName name="csexcel_kimutatas_celtartalekok_Dim04">"="</definedName>
    <definedName name="csexcel_kimutatas_celtartalekok_Dim05">"="</definedName>
    <definedName name="csexcel_kimutatas_celtartalekok_Dim06">"="</definedName>
    <definedName name="csexcel_kimutatas_celtartalekok_Dim07">"="</definedName>
    <definedName name="csexcel_kimutatas_celtartalekok_Dim08">"="</definedName>
    <definedName name="csexcel_kimutatas_celtartalekok_Dim09">"="</definedName>
    <definedName name="csexcel_kimutatas_celtartalekok_Dim10">"="</definedName>
    <definedName name="csexcel_kimutatas_celtartalekok_Dim11">"="</definedName>
    <definedName name="csexcel_kimutatas_celtartalekok_Dim12">"="</definedName>
    <definedName name="csexcel_kimutatas_celtartalekokAnchor">#REF!</definedName>
    <definedName name="csexcel_kimutatas_Cigany_rend_tabla_Dim01">"="</definedName>
    <definedName name="csexcel_kimutatas_Cigany_rend_tabla_Dim02">"="</definedName>
    <definedName name="csexcel_kimutatas_Cigany_rend_tabla_Dim03">"="</definedName>
    <definedName name="csexcel_kimutatas_Cigany_rend_tabla_Dim04">"="</definedName>
    <definedName name="csexcel_kimutatas_Cigany_rend_tabla_Dim05">"="</definedName>
    <definedName name="csexcel_kimutatas_Cigany_rend_tabla_Dim06">"="</definedName>
    <definedName name="csexcel_kimutatas_Cigany_rend_tabla_Dim07">"="</definedName>
    <definedName name="csexcel_kimutatas_Cigany_rend_tabla_Dim08">"="</definedName>
    <definedName name="csexcel_kimutatas_Cigany_rend_tabla_Dim09">"="</definedName>
    <definedName name="csexcel_kimutatas_Cigany_rend_tabla_Dim10">"="</definedName>
    <definedName name="csexcel_kimutatas_Cigany_rend_tabla_Dim11">"="</definedName>
    <definedName name="csexcel_kimutatas_Cigany_rend_tabla_Dim12">"="</definedName>
    <definedName name="csexcel_kimutatas_Cigany_rend_tablaAnchor">#REF!</definedName>
    <definedName name="csexcel_kimutatas_Cigany_rendeleti_tabla_Dim01">"="</definedName>
    <definedName name="csexcel_kimutatas_Cigany_rendeleti_tabla_Dim02">"="</definedName>
    <definedName name="csexcel_kimutatas_Cigany_rendeleti_tabla_Dim03">"="</definedName>
    <definedName name="csexcel_kimutatas_Cigany_rendeleti_tabla_Dim04">"="</definedName>
    <definedName name="csexcel_kimutatas_Cigany_rendeleti_tabla_Dim05">"="</definedName>
    <definedName name="csexcel_kimutatas_Cigany_rendeleti_tabla_Dim06">"="</definedName>
    <definedName name="csexcel_kimutatas_Cigany_rendeleti_tabla_Dim07">"="</definedName>
    <definedName name="csexcel_kimutatas_Cigany_rendeleti_tabla_Dim08">"="</definedName>
    <definedName name="csexcel_kimutatas_Cigany_rendeleti_tabla_Dim09">"="</definedName>
    <definedName name="csexcel_kimutatas_Cigany_rendeleti_tabla_Dim10">"="</definedName>
    <definedName name="csexcel_kimutatas_Cigany_rendeleti_tabla_Dim11">"="</definedName>
    <definedName name="csexcel_kimutatas_Cigany_rendeleti_tabla_Dim12">"="</definedName>
    <definedName name="csexcel_kimutatas_felhalmozas_merleg_bev_Dim01">"="</definedName>
    <definedName name="csexcel_kimutatas_felhalmozas_merleg_bev_Dim02">"="</definedName>
    <definedName name="csexcel_kimutatas_felhalmozas_merleg_bev_Dim03">"="</definedName>
    <definedName name="csexcel_kimutatas_felhalmozas_merleg_bev_Dim04">"="</definedName>
    <definedName name="csexcel_kimutatas_felhalmozas_merleg_bev_Dim05">"="</definedName>
    <definedName name="csexcel_kimutatas_felhalmozas_merleg_bev_Dim06">"="</definedName>
    <definedName name="csexcel_kimutatas_felhalmozas_merleg_bev_Dim07">"="</definedName>
    <definedName name="csexcel_kimutatas_felhalmozas_merleg_bev_Dim08">"="</definedName>
    <definedName name="csexcel_kimutatas_felhalmozas_merleg_bev_Dim09">"="</definedName>
    <definedName name="csexcel_kimutatas_felhalmozas_merleg_bev_Dim10">"="</definedName>
    <definedName name="csexcel_kimutatas_felhalmozas_merleg_bev_Dim11">"="</definedName>
    <definedName name="csexcel_kimutatas_felhalmozas_merleg_bev_Dim12">"="</definedName>
    <definedName name="csexcel_kimutatas_felhalmozas_merleg_kiad_Dim01">"="</definedName>
    <definedName name="csexcel_kimutatas_felhalmozas_merleg_kiad_Dim02">"="</definedName>
    <definedName name="csexcel_kimutatas_felhalmozas_merleg_kiad_Dim03">"="</definedName>
    <definedName name="csexcel_kimutatas_felhalmozas_merleg_kiad_Dim04">"="</definedName>
    <definedName name="csexcel_kimutatas_felhalmozas_merleg_kiad_Dim05">"="</definedName>
    <definedName name="csexcel_kimutatas_felhalmozas_merleg_kiad_Dim06">"="</definedName>
    <definedName name="csexcel_kimutatas_felhalmozas_merleg_kiad_Dim07">"="</definedName>
    <definedName name="csexcel_kimutatas_felhalmozas_merleg_kiad_Dim08">"="</definedName>
    <definedName name="csexcel_kimutatas_felhalmozas_merleg_kiad_Dim09">"="</definedName>
    <definedName name="csexcel_kimutatas_felhalmozas_merleg_kiad_Dim10">"="</definedName>
    <definedName name="csexcel_kimutatas_felhalmozas_merleg_kiad_Dim11">"="</definedName>
    <definedName name="csexcel_kimutatas_felhalmozas_merleg_kiad_Dim12">"="</definedName>
    <definedName name="csexcel_kimutatas_fobbjogcim_bev_Dim01">"="</definedName>
    <definedName name="csexcel_kimutatas_fobbjogcim_bev_Dim02">"="</definedName>
    <definedName name="csexcel_kimutatas_fobbjogcim_bev_Dim03">"="</definedName>
    <definedName name="csexcel_kimutatas_fobbjogcim_bev_Dim04">"="</definedName>
    <definedName name="csexcel_kimutatas_fobbjogcim_bev_Dim05">"="</definedName>
    <definedName name="csexcel_kimutatas_fobbjogcim_bev_Dim06">"="</definedName>
    <definedName name="csexcel_kimutatas_fobbjogcim_bev_Dim07">"="</definedName>
    <definedName name="csexcel_kimutatas_fobbjogcim_bev_Dim08">"="</definedName>
    <definedName name="csexcel_kimutatas_fobbjogcim_bev_Dim09">"="</definedName>
    <definedName name="csexcel_kimutatas_fobbjogcim_bev_Dim10">"="</definedName>
    <definedName name="csexcel_kimutatas_fobbjogcim_bev_Dim11">"="</definedName>
    <definedName name="csexcel_kimutatas_fobbjogcim_bev_Dim12">"="</definedName>
    <definedName name="csexcel_kimutatas_fobbjogcim_bevAnchor">#REF!</definedName>
    <definedName name="csexcel_kimutatas_fobbjogcim_kiad_Dim01">"="</definedName>
    <definedName name="csexcel_kimutatas_fobbjogcim_kiad_Dim02">"="</definedName>
    <definedName name="csexcel_kimutatas_fobbjogcim_kiad_Dim03">"="</definedName>
    <definedName name="csexcel_kimutatas_fobbjogcim_kiad_Dim04">"="</definedName>
    <definedName name="csexcel_kimutatas_fobbjogcim_kiad_Dim05">"="</definedName>
    <definedName name="csexcel_kimutatas_fobbjogcim_kiad_Dim06">"="</definedName>
    <definedName name="csexcel_kimutatas_fobbjogcim_kiad_Dim07">"="</definedName>
    <definedName name="csexcel_kimutatas_fobbjogcim_kiad_Dim08">"="</definedName>
    <definedName name="csexcel_kimutatas_fobbjogcim_kiad_Dim09">"="</definedName>
    <definedName name="csexcel_kimutatas_fobbjogcim_kiad_Dim10">"="</definedName>
    <definedName name="csexcel_kimutatas_fobbjogcim_kiad_Dim11">"="</definedName>
    <definedName name="csexcel_kimutatas_fobbjogcim_kiad_Dim12">"="</definedName>
    <definedName name="csexcel_kimutatas_fobbjogcim_kiadAnchor">#REF!</definedName>
    <definedName name="csexcel_kimutatas_fomerleg_bev_Dim01">"="</definedName>
    <definedName name="csexcel_kimutatas_fomerleg_bev_Dim02">"="</definedName>
    <definedName name="csexcel_kimutatas_fomerleg_bev_Dim03">"="</definedName>
    <definedName name="csexcel_kimutatas_fomerleg_bev_Dim04">"="</definedName>
    <definedName name="csexcel_kimutatas_fomerleg_bev_Dim05">"="</definedName>
    <definedName name="csexcel_kimutatas_fomerleg_bev_Dim06">"="</definedName>
    <definedName name="csexcel_kimutatas_fomerleg_bev_Dim07">"="</definedName>
    <definedName name="csexcel_kimutatas_fomerleg_bev_Dim08">"="</definedName>
    <definedName name="csexcel_kimutatas_fomerleg_bev_Dim09">"="</definedName>
    <definedName name="csexcel_kimutatas_fomerleg_bev_Dim10">"="</definedName>
    <definedName name="csexcel_kimutatas_fomerleg_bev_Dim11">"="</definedName>
    <definedName name="csexcel_kimutatas_fomerleg_bev_Dim12">"="</definedName>
    <definedName name="csexcel_kimutatas_fomerleg_kiad_Dim01">"="</definedName>
    <definedName name="csexcel_kimutatas_fomerleg_kiad_Dim02">"="</definedName>
    <definedName name="csexcel_kimutatas_fomerleg_kiad_Dim03">"="</definedName>
    <definedName name="csexcel_kimutatas_fomerleg_kiad_Dim04">"="</definedName>
    <definedName name="csexcel_kimutatas_fomerleg_kiad_Dim05">"="</definedName>
    <definedName name="csexcel_kimutatas_fomerleg_kiad_Dim06">"="</definedName>
    <definedName name="csexcel_kimutatas_fomerleg_kiad_Dim07">"="</definedName>
    <definedName name="csexcel_kimutatas_fomerleg_kiad_Dim08">"="</definedName>
    <definedName name="csexcel_kimutatas_fomerleg_kiad_Dim09">"="</definedName>
    <definedName name="csexcel_kimutatas_fomerleg_kiad_Dim10">"="</definedName>
    <definedName name="csexcel_kimutatas_fomerleg_kiad_Dim11">"="</definedName>
    <definedName name="csexcel_kimutatas_fomerleg_kiad_Dim12">"="</definedName>
    <definedName name="csexcel_kimutatas_hivatal_belso_penzeszkoz_besz_Dim01">"="</definedName>
    <definedName name="csexcel_kimutatas_hivatal_belso_penzeszkoz_besz_Dim02">"="</definedName>
    <definedName name="csexcel_kimutatas_hivatal_belso_penzeszkoz_besz_Dim03">"="</definedName>
    <definedName name="csexcel_kimutatas_hivatal_belso_penzeszkoz_besz_Dim04">"="</definedName>
    <definedName name="csexcel_kimutatas_hivatal_belso_penzeszkoz_besz_Dim05">"="</definedName>
    <definedName name="csexcel_kimutatas_hivatal_belso_penzeszkoz_besz_Dim06">"="</definedName>
    <definedName name="csexcel_kimutatas_hivatal_belso_penzeszkoz_besz_Dim07">"="</definedName>
    <definedName name="csexcel_kimutatas_hivatal_belso_penzeszkoz_besz_Dim08">"="</definedName>
    <definedName name="csexcel_kimutatas_hivatal_belso_penzeszkoz_besz_Dim09">"="</definedName>
    <definedName name="csexcel_kimutatas_hivatal_belso_penzeszkoz_besz_Dim10">"="</definedName>
    <definedName name="csexcel_kimutatas_hivatal_belso_penzeszkoz_besz_Dim11">"="</definedName>
    <definedName name="csexcel_kimutatas_hivatal_belso_penzeszkoz_besz_Dim12">"="</definedName>
    <definedName name="csexcel_kimutatas_hivatal_belso_penzeszkoz_beszAnchor">#REF!</definedName>
    <definedName name="csexcel_kimutatas_hivatal_belso_penzeszkoz_Dim01">"="</definedName>
    <definedName name="csexcel_kimutatas_hivatal_belso_penzeszkoz_Dim02">"="</definedName>
    <definedName name="csexcel_kimutatas_hivatal_belso_penzeszkoz_Dim03">"="</definedName>
    <definedName name="csexcel_kimutatas_hivatal_belso_penzeszkoz_Dim04">"="</definedName>
    <definedName name="csexcel_kimutatas_hivatal_belso_penzeszkoz_Dim05">"="</definedName>
    <definedName name="csexcel_kimutatas_hivatal_belso_penzeszkoz_Dim06">"="</definedName>
    <definedName name="csexcel_kimutatas_hivatal_belso_penzeszkoz_Dim07">"="</definedName>
    <definedName name="csexcel_kimutatas_hivatal_belso_penzeszkoz_Dim08">"="</definedName>
    <definedName name="csexcel_kimutatas_hivatal_belso_penzeszkoz_Dim09">"="</definedName>
    <definedName name="csexcel_kimutatas_hivatal_belso_penzeszkoz_Dim10">"="</definedName>
    <definedName name="csexcel_kimutatas_hivatal_belso_penzeszkoz_Dim11">"="</definedName>
    <definedName name="csexcel_kimutatas_hivatal_belso_penzeszkoz_Dim12">"="</definedName>
    <definedName name="csexcel_kimutatas_hivatal_belso_penzeszkoz_jo_Dim01">"="</definedName>
    <definedName name="csexcel_kimutatas_hivatal_belso_penzeszkoz_jo_Dim02">"="</definedName>
    <definedName name="csexcel_kimutatas_hivatal_belso_penzeszkoz_jo_Dim03">"="</definedName>
    <definedName name="csexcel_kimutatas_hivatal_belso_penzeszkoz_jo_Dim04">"="</definedName>
    <definedName name="csexcel_kimutatas_hivatal_belso_penzeszkoz_jo_Dim05">"="</definedName>
    <definedName name="csexcel_kimutatas_hivatal_belso_penzeszkoz_jo_Dim06">"="</definedName>
    <definedName name="csexcel_kimutatas_hivatal_belso_penzeszkoz_jo_Dim07">"="</definedName>
    <definedName name="csexcel_kimutatas_hivatal_belso_penzeszkoz_jo_Dim08">"="</definedName>
    <definedName name="csexcel_kimutatas_hivatal_belso_penzeszkoz_jo_Dim09">"="</definedName>
    <definedName name="csexcel_kimutatas_hivatal_belso_penzeszkoz_jo_Dim10">"="</definedName>
    <definedName name="csexcel_kimutatas_hivatal_belso_penzeszkoz_jo_Dim11">"="</definedName>
    <definedName name="csexcel_kimutatas_hivatal_belso_penzeszkoz_jo_Dim12">"="</definedName>
    <definedName name="csexcel_kimutatas_hivatal_belso_penzeszkoz_jo1_Dim01">"="</definedName>
    <definedName name="csexcel_kimutatas_hivatal_belso_penzeszkoz_jo1_Dim02">"="</definedName>
    <definedName name="csexcel_kimutatas_hivatal_belso_penzeszkoz_jo1_Dim03">"="</definedName>
    <definedName name="csexcel_kimutatas_hivatal_belso_penzeszkoz_jo1_Dim04">"="</definedName>
    <definedName name="csexcel_kimutatas_hivatal_belso_penzeszkoz_jo1_Dim05">"="</definedName>
    <definedName name="csexcel_kimutatas_hivatal_belso_penzeszkoz_jo1_Dim06">"="</definedName>
    <definedName name="csexcel_kimutatas_hivatal_belso_penzeszkoz_jo1_Dim07">"="</definedName>
    <definedName name="csexcel_kimutatas_hivatal_belso_penzeszkoz_jo1_Dim08">"="</definedName>
    <definedName name="csexcel_kimutatas_hivatal_belso_penzeszkoz_jo1_Dim09">"="</definedName>
    <definedName name="csexcel_kimutatas_hivatal_belso_penzeszkoz_jo1_Dim10">"="</definedName>
    <definedName name="csexcel_kimutatas_hivatal_belso_penzeszkoz_jo1_Dim11">"="</definedName>
    <definedName name="csexcel_kimutatas_hivatal_belso_penzeszkoz_jo1_Dim12">"="</definedName>
    <definedName name="csexcel_kimutatas_hivatal_belso_penzeszkoz_joAnchor">#REF!</definedName>
    <definedName name="csexcel_kimutatas_hivatal_belso_penzeszkozAnchor">#REF!</definedName>
    <definedName name="csexcel_kimutatas_hivatal_rendeleti_tabla_Dim01">"="</definedName>
    <definedName name="csexcel_kimutatas_hivatal_rendeleti_tabla_Dim02">"="</definedName>
    <definedName name="csexcel_kimutatas_hivatal_rendeleti_tabla_Dim03">"="</definedName>
    <definedName name="csexcel_kimutatas_hivatal_rendeleti_tabla_Dim04">"="</definedName>
    <definedName name="csexcel_kimutatas_hivatal_rendeleti_tabla_Dim05">"="</definedName>
    <definedName name="csexcel_kimutatas_hivatal_rendeleti_tabla_Dim06">"="</definedName>
    <definedName name="csexcel_kimutatas_hivatal_rendeleti_tabla_Dim07">"="</definedName>
    <definedName name="csexcel_kimutatas_hivatal_rendeleti_tabla_Dim08">"="</definedName>
    <definedName name="csexcel_kimutatas_hivatal_rendeleti_tabla_Dim09">"="</definedName>
    <definedName name="csexcel_kimutatas_hivatal_rendeleti_tabla_Dim10">"="</definedName>
    <definedName name="csexcel_kimutatas_hivatal_rendeleti_tabla_Dim11">"="</definedName>
    <definedName name="csexcel_kimutatas_hivatal_rendeleti_tabla_Dim12">"="</definedName>
    <definedName name="csexcel_kimutatas_kiad_fobb_jogcim_Dim01">"="</definedName>
    <definedName name="csexcel_kimutatas_kiad_fobb_jogcim_Dim02">"="</definedName>
    <definedName name="csexcel_kimutatas_kiad_fobb_jogcim_Dim03">"="</definedName>
    <definedName name="csexcel_kimutatas_kiad_fobb_jogcim_Dim04">"="</definedName>
    <definedName name="csexcel_kimutatas_kiad_fobb_jogcim_Dim05">"="</definedName>
    <definedName name="csexcel_kimutatas_kiad_fobb_jogcim_Dim06">"="</definedName>
    <definedName name="csexcel_kimutatas_kiad_fobb_jogcim_Dim07">"="</definedName>
    <definedName name="csexcel_kimutatas_kiad_fobb_jogcim_Dim08">"="</definedName>
    <definedName name="csexcel_kimutatas_kiad_fobb_jogcim_Dim09">"="</definedName>
    <definedName name="csexcel_kimutatas_kiad_fobb_jogcim_Dim10">"="</definedName>
    <definedName name="csexcel_kimutatas_kiad_fobb_jogcim_Dim11">"="</definedName>
    <definedName name="csexcel_kimutatas_kiad_fobb_jogcim_Dim12">"="</definedName>
    <definedName name="csexcel_kimutatas_kiad_fobb_jogcimAnchor">#REF!</definedName>
    <definedName name="csexcel_kimutatas_kisebbsegi_rendeleti_tabla_Dim01">"="</definedName>
    <definedName name="csexcel_kimutatas_kisebbsegi_rendeleti_tabla_Dim02">"="</definedName>
    <definedName name="csexcel_kimutatas_kisebbsegi_rendeleti_tabla_Dim03">"="</definedName>
    <definedName name="csexcel_kimutatas_kisebbsegi_rendeleti_tabla_Dim04">"="</definedName>
    <definedName name="csexcel_kimutatas_kisebbsegi_rendeleti_tabla_Dim05">"="</definedName>
    <definedName name="csexcel_kimutatas_kisebbsegi_rendeleti_tabla_Dim06">"="</definedName>
    <definedName name="csexcel_kimutatas_kisebbsegi_rendeleti_tabla_Dim07">"="</definedName>
    <definedName name="csexcel_kimutatas_kisebbsegi_rendeleti_tabla_Dim08">"="</definedName>
    <definedName name="csexcel_kimutatas_kisebbsegi_rendeleti_tabla_Dim09">"="</definedName>
    <definedName name="csexcel_kimutatas_kisebbsegi_rendeleti_tabla_Dim10">"="</definedName>
    <definedName name="csexcel_kimutatas_kisebbsegi_rendeleti_tabla_Dim11">"="</definedName>
    <definedName name="csexcel_kimutatas_kisebbsegi_rendeleti_tabla_Dim12">"="</definedName>
    <definedName name="csexcel_kimutatas_kisebbsegi_rendeleti_tablaAnchor">#REF!</definedName>
    <definedName name="csexcel_kimutatas_likviditas_Dim01">"="</definedName>
    <definedName name="csexcel_kimutatas_likviditas_Dim02">"="</definedName>
    <definedName name="csexcel_kimutatas_likviditas_Dim03">"="</definedName>
    <definedName name="csexcel_kimutatas_likviditas_Dim04">"="</definedName>
    <definedName name="csexcel_kimutatas_likviditas_Dim05">"="</definedName>
    <definedName name="csexcel_kimutatas_likviditas_Dim06">"="</definedName>
    <definedName name="csexcel_kimutatas_likviditas_Dim07">"="</definedName>
    <definedName name="csexcel_kimutatas_likviditas_Dim08">"="</definedName>
    <definedName name="csexcel_kimutatas_likviditas_Dim09">"="</definedName>
    <definedName name="csexcel_kimutatas_likviditas_Dim10">"="</definedName>
    <definedName name="csexcel_kimutatas_likviditas_Dim11">"="</definedName>
    <definedName name="csexcel_kimutatas_likviditas_Dim12">"="</definedName>
    <definedName name="csexcel_kimutatas_likviditasAnchor">#REF!</definedName>
    <definedName name="csexcel_kimutatas_muk_fejl_bev_kiad_Dim01">"="</definedName>
    <definedName name="csexcel_kimutatas_muk_fejl_bev_kiad_Dim02">"="</definedName>
    <definedName name="csexcel_kimutatas_muk_fejl_bev_kiad_Dim03">"="</definedName>
    <definedName name="csexcel_kimutatas_muk_fejl_bev_kiad_Dim04">"="</definedName>
    <definedName name="csexcel_kimutatas_muk_fejl_bev_kiad_Dim05">"="</definedName>
    <definedName name="csexcel_kimutatas_muk_fejl_bev_kiad_Dim06">"="</definedName>
    <definedName name="csexcel_kimutatas_muk_fejl_bev_kiad_Dim07">"="</definedName>
    <definedName name="csexcel_kimutatas_muk_fejl_bev_kiad_Dim08">"="</definedName>
    <definedName name="csexcel_kimutatas_muk_fejl_bev_kiad_Dim09">"="</definedName>
    <definedName name="csexcel_kimutatas_muk_fejl_bev_kiad_Dim10">"="</definedName>
    <definedName name="csexcel_kimutatas_muk_fejl_bev_kiad_Dim11">"="</definedName>
    <definedName name="csexcel_kimutatas_muk_fejl_bev_kiad_Dim12">"="</definedName>
    <definedName name="csexcel_kimutatas_muk_fejl_bev_kiadAnchor">#REF!</definedName>
    <definedName name="csexcel_kimutatas_mukodesi_merleg_bev_Dim01">"="</definedName>
    <definedName name="csexcel_kimutatas_mukodesi_merleg_bev_Dim02">"="</definedName>
    <definedName name="csexcel_kimutatas_mukodesi_merleg_bev_Dim03">"="</definedName>
    <definedName name="csexcel_kimutatas_mukodesi_merleg_bev_Dim04">"="</definedName>
    <definedName name="csexcel_kimutatas_mukodesi_merleg_bev_Dim05">"="</definedName>
    <definedName name="csexcel_kimutatas_mukodesi_merleg_bev_Dim06">"="</definedName>
    <definedName name="csexcel_kimutatas_mukodesi_merleg_bev_Dim07">"="</definedName>
    <definedName name="csexcel_kimutatas_mukodesi_merleg_bev_Dim08">"="</definedName>
    <definedName name="csexcel_kimutatas_mukodesi_merleg_bev_Dim09">"="</definedName>
    <definedName name="csexcel_kimutatas_mukodesi_merleg_bev_Dim10">"="</definedName>
    <definedName name="csexcel_kimutatas_mukodesi_merleg_bev_Dim11">"="</definedName>
    <definedName name="csexcel_kimutatas_mukodesi_merleg_bev_Dim12">"="</definedName>
    <definedName name="csexcel_kimutatas_mukodesi_merleg_kiad_Dim01">"="</definedName>
    <definedName name="csexcel_kimutatas_mukodesi_merleg_kiad_Dim02">"="</definedName>
    <definedName name="csexcel_kimutatas_mukodesi_merleg_kiad_Dim03">"="</definedName>
    <definedName name="csexcel_kimutatas_mukodesi_merleg_kiad_Dim04">"="</definedName>
    <definedName name="csexcel_kimutatas_mukodesi_merleg_kiad_Dim05">"="</definedName>
    <definedName name="csexcel_kimutatas_mukodesi_merleg_kiad_Dim06">"="</definedName>
    <definedName name="csexcel_kimutatas_mukodesi_merleg_kiad_Dim07">"="</definedName>
    <definedName name="csexcel_kimutatas_mukodesi_merleg_kiad_Dim08">"="</definedName>
    <definedName name="csexcel_kimutatas_mukodesi_merleg_kiad_Dim09">"="</definedName>
    <definedName name="csexcel_kimutatas_mukodesi_merleg_kiad_Dim10">"="</definedName>
    <definedName name="csexcel_kimutatas_mukodesi_merleg_kiad_Dim11">"="</definedName>
    <definedName name="csexcel_kimutatas_mukodesi_merleg_kiad_Dim12">"="</definedName>
    <definedName name="csexcel_kimutatas_Nemet_rend_tabla_Dim01">"="</definedName>
    <definedName name="csexcel_kimutatas_Nemet_rend_tabla_Dim02">"="</definedName>
    <definedName name="csexcel_kimutatas_Nemet_rend_tabla_Dim03">"="</definedName>
    <definedName name="csexcel_kimutatas_Nemet_rend_tabla_Dim04">"="</definedName>
    <definedName name="csexcel_kimutatas_Nemet_rend_tabla_Dim05">"="</definedName>
    <definedName name="csexcel_kimutatas_Nemet_rend_tabla_Dim06">"="</definedName>
    <definedName name="csexcel_kimutatas_Nemet_rend_tabla_Dim07">"="</definedName>
    <definedName name="csexcel_kimutatas_Nemet_rend_tabla_Dim08">"="</definedName>
    <definedName name="csexcel_kimutatas_Nemet_rend_tabla_Dim09">"="</definedName>
    <definedName name="csexcel_kimutatas_Nemet_rend_tabla_Dim10">"="</definedName>
    <definedName name="csexcel_kimutatas_Nemet_rend_tabla_Dim11">"="</definedName>
    <definedName name="csexcel_kimutatas_Nemet_rend_tabla_Dim12">"="</definedName>
    <definedName name="csexcel_kimutatas_Nemet_rend_tablaAnchor">#REF!</definedName>
    <definedName name="csexcel_kimutatas_Nemet_rendeleti_tabla_Dim01">"="</definedName>
    <definedName name="csexcel_kimutatas_Nemet_rendeleti_tabla_Dim02">"="</definedName>
    <definedName name="csexcel_kimutatas_Nemet_rendeleti_tabla_Dim03">"="</definedName>
    <definedName name="csexcel_kimutatas_Nemet_rendeleti_tabla_Dim04">"="</definedName>
    <definedName name="csexcel_kimutatas_Nemet_rendeleti_tabla_Dim05">"="</definedName>
    <definedName name="csexcel_kimutatas_Nemet_rendeleti_tabla_Dim06">"="</definedName>
    <definedName name="csexcel_kimutatas_Nemet_rendeleti_tabla_Dim07">"="</definedName>
    <definedName name="csexcel_kimutatas_Nemet_rendeleti_tabla_Dim08">"="</definedName>
    <definedName name="csexcel_kimutatas_Nemet_rendeleti_tabla_Dim09">"="</definedName>
    <definedName name="csexcel_kimutatas_Nemet_rendeleti_tabla_Dim10">"="</definedName>
    <definedName name="csexcel_kimutatas_Nemet_rendeleti_tabla_Dim11">"="</definedName>
    <definedName name="csexcel_kimutatas_Nemet_rendeleti_tabla_Dim12">"="</definedName>
    <definedName name="csexcel_kimutatas_pm_jogcim_Dim01">"="</definedName>
    <definedName name="csexcel_kimutatas_pm_jogcim_Dim02">"="</definedName>
    <definedName name="csexcel_kimutatas_pm_jogcim_Dim03">"="</definedName>
    <definedName name="csexcel_kimutatas_pm_jogcim_Dim04">"="</definedName>
    <definedName name="csexcel_kimutatas_pm_jogcim_Dim05">"="</definedName>
    <definedName name="csexcel_kimutatas_pm_jogcim_Dim06">"="</definedName>
    <definedName name="csexcel_kimutatas_pm_jogcim_Dim07">"="</definedName>
    <definedName name="csexcel_kimutatas_pm_jogcim_Dim08">"="</definedName>
    <definedName name="csexcel_kimutatas_pm_jogcim_Dim09">"="</definedName>
    <definedName name="csexcel_kimutatas_pm_jogcim_Dim10">"="</definedName>
    <definedName name="csexcel_kimutatas_pm_jogcim_Dim11">"="</definedName>
    <definedName name="csexcel_kimutatas_pm_jogcim_Dim12">"="</definedName>
    <definedName name="csexcel_kimutatas_Szlovak_rend_tabla_Dim01">"="</definedName>
    <definedName name="csexcel_kimutatas_Szlovak_rend_tabla_Dim02">"="</definedName>
    <definedName name="csexcel_kimutatas_Szlovak_rend_tabla_Dim03">"="</definedName>
    <definedName name="csexcel_kimutatas_Szlovak_rend_tabla_Dim04">"="</definedName>
    <definedName name="csexcel_kimutatas_Szlovak_rend_tabla_Dim05">"="</definedName>
    <definedName name="csexcel_kimutatas_Szlovak_rend_tabla_Dim06">"="</definedName>
    <definedName name="csexcel_kimutatas_Szlovak_rend_tabla_Dim07">"="</definedName>
    <definedName name="csexcel_kimutatas_Szlovak_rend_tabla_Dim08">"="</definedName>
    <definedName name="csexcel_kimutatas_Szlovak_rend_tabla_Dim09">"="</definedName>
    <definedName name="csexcel_kimutatas_Szlovak_rend_tabla_Dim10">"="</definedName>
    <definedName name="csexcel_kimutatas_Szlovak_rend_tabla_Dim11">"="</definedName>
    <definedName name="csexcel_kimutatas_Szlovak_rend_tabla_Dim12">"="</definedName>
    <definedName name="csexcel_kimutatas_Szlovak_rend_tablaAnchor">#REF!</definedName>
    <definedName name="csexcel_kimutatas_Szlovak_rendeleti_tabla_Dim01">"="</definedName>
    <definedName name="csexcel_kimutatas_Szlovak_rendeleti_tabla_Dim02">"="</definedName>
    <definedName name="csexcel_kimutatas_Szlovak_rendeleti_tabla_Dim03">"="</definedName>
    <definedName name="csexcel_kimutatas_Szlovak_rendeleti_tabla_Dim04">"="</definedName>
    <definedName name="csexcel_kimutatas_Szlovak_rendeleti_tabla_Dim05">"="</definedName>
    <definedName name="csexcel_kimutatas_Szlovak_rendeleti_tabla_Dim06">"="</definedName>
    <definedName name="csexcel_kimutatas_Szlovak_rendeleti_tabla_Dim07">"="</definedName>
    <definedName name="csexcel_kimutatas_Szlovak_rendeleti_tabla_Dim08">"="</definedName>
    <definedName name="csexcel_kimutatas_Szlovak_rendeleti_tabla_Dim09">"="</definedName>
    <definedName name="csexcel_kimutatas_Szlovak_rendeleti_tabla_Dim10">"="</definedName>
    <definedName name="csexcel_kimutatas_Szlovak_rendeleti_tabla_Dim11">"="</definedName>
    <definedName name="csexcel_kimutatas_Szlovak_rendeleti_tabla_Dim12">"="</definedName>
    <definedName name="csexcel_kimutatas_Tiszk_rend_tabla_Dim01">"="</definedName>
    <definedName name="csexcel_kimutatas_Tiszk_rend_tabla_Dim02">"="</definedName>
    <definedName name="csexcel_kimutatas_Tiszk_rend_tabla_Dim03">"="</definedName>
    <definedName name="csexcel_kimutatas_Tiszk_rend_tabla_Dim04">"="</definedName>
    <definedName name="csexcel_kimutatas_Tiszk_rend_tabla_Dim05">"="</definedName>
    <definedName name="csexcel_kimutatas_Tiszk_rend_tabla_Dim06">"="</definedName>
    <definedName name="csexcel_kimutatas_Tiszk_rend_tabla_Dim07">"="</definedName>
    <definedName name="csexcel_kimutatas_Tiszk_rend_tabla_Dim08">"="</definedName>
    <definedName name="csexcel_kimutatas_Tiszk_rend_tabla_Dim09">"="</definedName>
    <definedName name="csexcel_kimutatas_Tiszk_rend_tabla_Dim10">"="</definedName>
    <definedName name="csexcel_kimutatas_Tiszk_rend_tabla_Dim11">"="</definedName>
    <definedName name="csexcel_kimutatas_Tiszk_rend_tabla_Dim12">"="</definedName>
    <definedName name="csexcel_kimutatas_Tiszk_rend_tablaAnchor">#REF!</definedName>
    <definedName name="csexcel_kimutatas_Tiszk_rendeleti_tabla_Dim01">"="</definedName>
    <definedName name="csexcel_kimutatas_Tiszk_rendeleti_tabla_Dim02">"="</definedName>
    <definedName name="csexcel_kimutatas_Tiszk_rendeleti_tabla_Dim03">"="</definedName>
    <definedName name="csexcel_kimutatas_Tiszk_rendeleti_tabla_Dim04">"="</definedName>
    <definedName name="csexcel_kimutatas_Tiszk_rendeleti_tabla_Dim05">"="</definedName>
    <definedName name="csexcel_kimutatas_Tiszk_rendeleti_tabla_Dim06">"="</definedName>
    <definedName name="csexcel_kimutatas_Tiszk_rendeleti_tabla_Dim07">"="</definedName>
    <definedName name="csexcel_kimutatas_Tiszk_rendeleti_tabla_Dim08">"="</definedName>
    <definedName name="csexcel_kimutatas_Tiszk_rendeleti_tabla_Dim09">"="</definedName>
    <definedName name="csexcel_kimutatas_Tiszk_rendeleti_tabla_Dim10">"="</definedName>
    <definedName name="csexcel_kimutatas_Tiszk_rendeleti_tabla_Dim11">"="</definedName>
    <definedName name="csexcel_kimutatas_Tiszk_rendeleti_tabla_Dim12">"="</definedName>
    <definedName name="csexcel_koltsegvetes_2007_bev_2szmell_Dim01">"="</definedName>
    <definedName name="csexcel_koltsegvetes_2007_bev_2szmell_Dim02">"="</definedName>
    <definedName name="csexcel_koltsegvetes_2007_bev_2szmell_Dim03">#REF!</definedName>
    <definedName name="csexcel_koltsegvetes_2007_bev_2szmell_Dim04">#REF!</definedName>
    <definedName name="csexcel_koltsegvetes_2007_bev_2szmell_Dim05">#REF!</definedName>
    <definedName name="csexcel_koltsegvetes_2007_bev_2szmell_Dim06">#REF!</definedName>
    <definedName name="csexcel_koltsegvetes_2007_bev_2szmell_Dim07">#REF!</definedName>
    <definedName name="csexcel_koltsegvetes_2007_bev_2szmell_Dim08">#REF!</definedName>
    <definedName name="csexcel_koltsegvetes_2007_bev_2szmell_Dim09">#REF!</definedName>
    <definedName name="csexcel_koltsegvetes_2007_bev_2szmell_Dim10">"="</definedName>
    <definedName name="csexcel_koltsegvetes_2007_bev_2szmell_Dim11">"="</definedName>
    <definedName name="csexcel_koltsegvetes_2007_bev_2szmellAnchor">#REF!</definedName>
    <definedName name="csexcel_koltsegvetes_2007_kiad_3szmell_Dim01">"="</definedName>
    <definedName name="csexcel_koltsegvetes_2007_kiad_3szmell_Dim02">"="</definedName>
    <definedName name="csexcel_koltsegvetes_2007_kiad_3szmell_Dim03">#REF!</definedName>
    <definedName name="csexcel_koltsegvetes_2007_kiad_3szmell_Dim04">#REF!</definedName>
    <definedName name="csexcel_koltsegvetes_2007_kiad_3szmell_Dim05">#REF!</definedName>
    <definedName name="csexcel_koltsegvetes_2007_kiad_3szmell_Dim06">#REF!</definedName>
    <definedName name="csexcel_koltsegvetes_2007_kiad_3szmell_Dim07">#REF!</definedName>
    <definedName name="csexcel_koltsegvetes_2007_kiad_3szmell_Dim08">#REF!</definedName>
    <definedName name="csexcel_koltsegvetes_2007_kiad_3szmell_Dim09">"="</definedName>
    <definedName name="csexcel_koltsegvetes_2007_kiad_3szmell_Dim10">#REF!</definedName>
    <definedName name="csexcel_koltsegvetes_2007_kiad_3szmell_Dim11">"="</definedName>
    <definedName name="csexcel_koltsegvetes_2007_kiad_3szmellAnchor">#REF!</definedName>
    <definedName name="csexcel_koncepcio_1szmell_bev_Dim01">"="</definedName>
    <definedName name="csexcel_koncepcio_1szmell_bev_Dim02">"="</definedName>
    <definedName name="csexcel_koncepcio_1szmell_bev_Dim03">#REF!</definedName>
    <definedName name="csexcel_koncepcio_1szmell_bev_Dim04">#REF!</definedName>
    <definedName name="csexcel_koncepcio_1szmell_bev_Dim05">"="</definedName>
    <definedName name="csexcel_koncepcio_1szmell_bev_Dim06">#REF!</definedName>
    <definedName name="csexcel_koncepcio_1szmell_bev_Dim07">"="</definedName>
    <definedName name="csexcel_koncepcio_1szmell_bev_Dim08">#REF!</definedName>
    <definedName name="csexcel_koncepcio_1szmell_bev_Dim09">#REF!</definedName>
    <definedName name="csexcel_koncepcio_1szmell_bev_Dim10">#REF!</definedName>
    <definedName name="csexcel_koncepcio_1szmell_bev_Dim11">#REF!</definedName>
    <definedName name="csexcel_koncepcio_1szmell_bevAnchor">#REF!</definedName>
    <definedName name="csexcel_koncepcio_1szmell_kiad_Dim01">"="</definedName>
    <definedName name="csexcel_koncepcio_1szmell_kiad_Dim02">"="</definedName>
    <definedName name="csexcel_koncepcio_1szmell_kiad_Dim03">#REF!</definedName>
    <definedName name="csexcel_koncepcio_1szmell_kiad_Dim04">#REF!</definedName>
    <definedName name="csexcel_koncepcio_1szmell_kiad_Dim05">"="</definedName>
    <definedName name="csexcel_koncepcio_1szmell_kiad_Dim06">#REF!</definedName>
    <definedName name="csexcel_koncepcio_1szmell_kiad_Dim07">"="</definedName>
    <definedName name="csexcel_koncepcio_1szmell_kiad_Dim08">#REF!</definedName>
    <definedName name="csexcel_koncepcio_1szmell_kiad_Dim09">#REF!</definedName>
    <definedName name="csexcel_koncepcio_1szmell_kiad_Dim10">#REF!</definedName>
    <definedName name="csexcel_koncepcio_1szmell_kiad_Dim11">#REF!</definedName>
    <definedName name="csexcel_koncepcio_1szmell_kiadAnchor">#REF!</definedName>
    <definedName name="csexcel_Nemet_rend_tabla_konc_Dim01">"="</definedName>
    <definedName name="csexcel_Nemet_rend_tabla_konc_Dim02">"="</definedName>
    <definedName name="csexcel_Nemet_rend_tabla_konc_Dim03">"="</definedName>
    <definedName name="csexcel_Nemet_rend_tabla_konc_Dim04">"="</definedName>
    <definedName name="csexcel_Nemet_rend_tabla_konc_Dim05">"="</definedName>
    <definedName name="csexcel_Nemet_rend_tabla_konc_Dim06">"="</definedName>
    <definedName name="csexcel_Nemet_rend_tabla_konc_Dim07">"="</definedName>
    <definedName name="csexcel_Nemet_rend_tabla_konc_Dim08">"="</definedName>
    <definedName name="csexcel_Nemet_rend_tabla_konc_Dim09">"="</definedName>
    <definedName name="csexcel_Nemet_rend_tabla_konc_Dim10">"="</definedName>
    <definedName name="csexcel_Nemet_rend_tabla_konc_Dim11">"="</definedName>
    <definedName name="csexcel_Nemet_rend_tabla_konc_Dim12">"="</definedName>
    <definedName name="csexcel_Szlovak_rend_tabla_konc_Dim01">"="</definedName>
    <definedName name="csexcel_Szlovak_rend_tabla_konc_Dim02">"="</definedName>
    <definedName name="csexcel_Szlovak_rend_tabla_konc_Dim03">"="</definedName>
    <definedName name="csexcel_Szlovak_rend_tabla_konc_Dim04">"="</definedName>
    <definedName name="csexcel_Szlovak_rend_tabla_konc_Dim05">"="</definedName>
    <definedName name="csexcel_Szlovak_rend_tabla_konc_Dim06">"="</definedName>
    <definedName name="csexcel_Szlovak_rend_tabla_konc_Dim07">"="</definedName>
    <definedName name="csexcel_Szlovak_rend_tabla_konc_Dim08">"="</definedName>
    <definedName name="csexcel_Szlovak_rend_tabla_konc_Dim09">"="</definedName>
    <definedName name="csexcel_Szlovak_rend_tabla_konc_Dim10">"="</definedName>
    <definedName name="csexcel_Szlovak_rend_tabla_konc_Dim11">"="</definedName>
    <definedName name="csexcel_Szlovak_rend_tabla_konc_Dim12">"="</definedName>
    <definedName name="csexcel_Tiszk_rend_tabla_konc_Dim01">"="</definedName>
    <definedName name="csexcel_Tiszk_rend_tabla_konc_Dim02">"="</definedName>
    <definedName name="csexcel_Tiszk_rend_tabla_konc_Dim03">"="</definedName>
    <definedName name="csexcel_Tiszk_rend_tabla_konc_Dim04">"="</definedName>
    <definedName name="csexcel_Tiszk_rend_tabla_konc_Dim05">"="</definedName>
    <definedName name="csexcel_Tiszk_rend_tabla_konc_Dim06">"="</definedName>
    <definedName name="csexcel_Tiszk_rend_tabla_konc_Dim07">"="</definedName>
    <definedName name="csexcel_Tiszk_rend_tabla_konc_Dim08">"="</definedName>
    <definedName name="csexcel_Tiszk_rend_tabla_konc_Dim09">"="</definedName>
    <definedName name="csexcel_Tiszk_rend_tabla_konc_Dim10">"="</definedName>
    <definedName name="csexcel_Tiszk_rend_tabla_konc_Dim11">"="</definedName>
    <definedName name="csexcel_Tiszk_rend_tabla_konc_Dim12">"="</definedName>
    <definedName name="csFeichtinger_rendeleti_tabla_excel_Dim01">"="</definedName>
    <definedName name="csFeichtinger_rendeleti_tabla_excel_Dim02">"="</definedName>
    <definedName name="csFeichtinger_rendeleti_tabla_excel_Dim03">"="</definedName>
    <definedName name="csFeichtinger_rendeleti_tabla_excel_Dim04">"="</definedName>
    <definedName name="csFeichtinger_rendeleti_tabla_excel_Dim05">"="</definedName>
    <definedName name="csFeichtinger_rendeleti_tabla_excel_Dim06">"="</definedName>
    <definedName name="csFeichtinger_rendeleti_tabla_excel_Dim07">"="</definedName>
    <definedName name="csFeichtinger_rendeleti_tabla_excel_Dim08">"="</definedName>
    <definedName name="csFeichtinger_rendeleti_tabla_excel_Dim09">"="</definedName>
    <definedName name="csFeichtinger_rendeleti_tabla_excel_Dim10">"="</definedName>
    <definedName name="csFeichtinger_rendeleti_tabla_excel_Dim11">"="</definedName>
    <definedName name="csFeichtinger_rendeleti_tabla_excel_Dim12">"="</definedName>
    <definedName name="csfelhalmozas_merleg_bev_excel_Dim01">"="</definedName>
    <definedName name="csfelhalmozas_merleg_bev_excel_Dim02">"="</definedName>
    <definedName name="csfelhalmozas_merleg_bev_excel_Dim03">"="</definedName>
    <definedName name="csfelhalmozas_merleg_bev_excel_Dim04">"="</definedName>
    <definedName name="csfelhalmozas_merleg_bev_excel_Dim05">"="</definedName>
    <definedName name="csfelhalmozas_merleg_bev_excel_Dim06">"="</definedName>
    <definedName name="csfelhalmozas_merleg_bev_excel_Dim07">"="</definedName>
    <definedName name="csfelhalmozas_merleg_bev_excel_Dim08">"="</definedName>
    <definedName name="csfelhalmozas_merleg_bev_excel_Dim09">"="</definedName>
    <definedName name="csfelhalmozas_merleg_bev_excel_Dim10">"="</definedName>
    <definedName name="csfelhalmozas_merleg_bev_excel_Dim11">"="</definedName>
    <definedName name="csfelhalmozas_merleg_bev_excel_Dim12">"="</definedName>
    <definedName name="csfelhalmozas_merleg_bev_excelAnchor">#REF!</definedName>
    <definedName name="csfelhalmozas_merleg_kiad_excel_Dim01">"="</definedName>
    <definedName name="csfelhalmozas_merleg_kiad_excel_Dim02">"="</definedName>
    <definedName name="csfelhalmozas_merleg_kiad_excel_Dim03">"="</definedName>
    <definedName name="csfelhalmozas_merleg_kiad_excel_Dim04">"="</definedName>
    <definedName name="csfelhalmozas_merleg_kiad_excel_Dim05">"="</definedName>
    <definedName name="csfelhalmozas_merleg_kiad_excel_Dim06">"="</definedName>
    <definedName name="csfelhalmozas_merleg_kiad_excel_Dim07">"="</definedName>
    <definedName name="csfelhalmozas_merleg_kiad_excel_Dim08">"="</definedName>
    <definedName name="csfelhalmozas_merleg_kiad_excel_Dim09">"="</definedName>
    <definedName name="csfelhalmozas_merleg_kiad_excel_Dim10">"="</definedName>
    <definedName name="csfelhalmozas_merleg_kiad_excel_Dim11">"="</definedName>
    <definedName name="csfelhalmozas_merleg_kiad_excel_Dim12">"="</definedName>
    <definedName name="csfelhalmozas_merleg_kiad_excelAnchor">#REF!</definedName>
    <definedName name="csfo_merleg_kiad_Dim01">"="</definedName>
    <definedName name="csfo_merleg_kiad_Dim02">"="</definedName>
    <definedName name="csfo_merleg_kiad_Dim03">"="</definedName>
    <definedName name="csfo_merleg_kiad_Dim04">"="</definedName>
    <definedName name="csfo_merleg_kiad_Dim05">"="</definedName>
    <definedName name="csfo_merleg_kiad_Dim06">"="</definedName>
    <definedName name="csfo_merleg_kiad_Dim07">"="</definedName>
    <definedName name="csfo_merleg_kiad_Dim08">"="</definedName>
    <definedName name="csfo_merleg_kiad_Dim09">"="</definedName>
    <definedName name="csfo_merleg_kiad_Dim10">"="</definedName>
    <definedName name="csfo_merleg_kiad_Dim11">"="</definedName>
    <definedName name="csfo_merleg_kiad_Dim12">"="</definedName>
    <definedName name="csfo_merleg_kiadAnchor">#REF!</definedName>
    <definedName name="csFogyatekos_tokodaltaro_rendeleti_tabla_excel_Dim01">"="</definedName>
    <definedName name="csFogyatekos_tokodaltaro_rendeleti_tabla_excel_Dim02">"="</definedName>
    <definedName name="csFogyatekos_tokodaltaro_rendeleti_tabla_excel_Dim03">"="</definedName>
    <definedName name="csFogyatekos_tokodaltaro_rendeleti_tabla_excel_Dim04">"="</definedName>
    <definedName name="csFogyatekos_tokodaltaro_rendeleti_tabla_excel_Dim05">"="</definedName>
    <definedName name="csFogyatekos_tokodaltaro_rendeleti_tabla_excel_Dim06">"="</definedName>
    <definedName name="csFogyatekos_tokodaltaro_rendeleti_tabla_excel_Dim07">"="</definedName>
    <definedName name="csFogyatekos_tokodaltaro_rendeleti_tabla_excel_Dim08">"="</definedName>
    <definedName name="csFogyatekos_tokodaltaro_rendeleti_tabla_excel_Dim09">"="</definedName>
    <definedName name="csFogyatekos_tokodaltaro_rendeleti_tabla_excel_Dim10">"="</definedName>
    <definedName name="csFogyatekos_tokodaltaro_rendeleti_tabla_excel_Dim11">"="</definedName>
    <definedName name="csFogyatekos_tokodaltaro_rendeleti_tabla_excel_Dim12">"="</definedName>
    <definedName name="csfomerleg_bev_Dim01">"="</definedName>
    <definedName name="csfomerleg_bev_Dim02">"="</definedName>
    <definedName name="csfomerleg_bev_Dim03">"="</definedName>
    <definedName name="csfomerleg_bev_Dim04">"="</definedName>
    <definedName name="csfomerleg_bev_Dim05">"="</definedName>
    <definedName name="csfomerleg_bev_Dim06">"="</definedName>
    <definedName name="csfomerleg_bev_Dim07">"="</definedName>
    <definedName name="csfomerleg_bev_Dim08">"="</definedName>
    <definedName name="csfomerleg_bev_Dim09">"="</definedName>
    <definedName name="csfomerleg_bev_Dim10">"="</definedName>
    <definedName name="csfomerleg_bev_Dim11">"="</definedName>
    <definedName name="csfomerleg_bev_Dim12">"="</definedName>
    <definedName name="csfomerleg_bev_mod_Dim01">"="</definedName>
    <definedName name="csfomerleg_bev_mod_Dim02">"="</definedName>
    <definedName name="csfomerleg_bev_mod_Dim03">"="</definedName>
    <definedName name="csfomerleg_bev_mod_Dim04">"="</definedName>
    <definedName name="csfomerleg_bev_mod_Dim05">"="</definedName>
    <definedName name="csfomerleg_bev_mod_Dim06">"="</definedName>
    <definedName name="csfomerleg_bev_mod_Dim07">"="</definedName>
    <definedName name="csfomerleg_bev_mod_Dim08">"="</definedName>
    <definedName name="csfomerleg_bev_mod_Dim09">"="</definedName>
    <definedName name="csfomerleg_bev_mod_Dim10">"="</definedName>
    <definedName name="csfomerleg_bev_mod_Dim11">"="</definedName>
    <definedName name="csfomerleg_bev_mod_Dim12">"="</definedName>
    <definedName name="csfomerleg_bevAnchor">#REF!</definedName>
    <definedName name="csGeza_fejedelem_rendeleti_tabla_excel_Dim01">"="</definedName>
    <definedName name="csGeza_fejedelem_rendeleti_tabla_excel_Dim02">"="</definedName>
    <definedName name="csGeza_fejedelem_rendeleti_tabla_excel_Dim03">"="</definedName>
    <definedName name="csGeza_fejedelem_rendeleti_tabla_excel_Dim04">"="</definedName>
    <definedName name="csGeza_fejedelem_rendeleti_tabla_excel_Dim05">"="</definedName>
    <definedName name="csGeza_fejedelem_rendeleti_tabla_excel_Dim06">"="</definedName>
    <definedName name="csGeza_fejedelem_rendeleti_tabla_excel_Dim07">"="</definedName>
    <definedName name="csGeza_fejedelem_rendeleti_tabla_excel_Dim08">"="</definedName>
    <definedName name="csGeza_fejedelem_rendeleti_tabla_excel_Dim09">"="</definedName>
    <definedName name="csGeza_fejedelem_rendeleti_tabla_excel_Dim10">"="</definedName>
    <definedName name="csGeza_fejedelem_rendeleti_tabla_excel_Dim11">"="</definedName>
    <definedName name="csGeza_fejedelem_rendeleti_tabla_excel_Dim12">"="</definedName>
    <definedName name="csGyermekvedelmi_rendeleti_tabla_excel_Dim01">"="</definedName>
    <definedName name="csGyermekvedelmi_rendeleti_tabla_excel_Dim02">"="</definedName>
    <definedName name="csGyermekvedelmi_rendeleti_tabla_excel_Dim03">"="</definedName>
    <definedName name="csGyermekvedelmi_rendeleti_tabla_excel_Dim04">"="</definedName>
    <definedName name="csGyermekvedelmi_rendeleti_tabla_excel_Dim05">"="</definedName>
    <definedName name="csGyermekvedelmi_rendeleti_tabla_excel_Dim06">"="</definedName>
    <definedName name="csGyermekvedelmi_rendeleti_tabla_excel_Dim07">"="</definedName>
    <definedName name="csGyermekvedelmi_rendeleti_tabla_excel_Dim08">"="</definedName>
    <definedName name="csGyermekvedelmi_rendeleti_tabla_excel_Dim09">"="</definedName>
    <definedName name="csGyermekvedelmi_rendeleti_tabla_excel_Dim10">"="</definedName>
    <definedName name="csGyermekvedelmi_rendeleti_tabla_excel_Dim11">"="</definedName>
    <definedName name="csGyermekvedelmi_rendeleti_tabla_excel_Dim12">"="</definedName>
    <definedName name="csHegyhati_rendeleti_tabla_excel_Dim01">"="</definedName>
    <definedName name="csHegyhati_rendeleti_tabla_excel_Dim02">"="</definedName>
    <definedName name="csHegyhati_rendeleti_tabla_excel_Dim03">"="</definedName>
    <definedName name="csHegyhati_rendeleti_tabla_excel_Dim04">"="</definedName>
    <definedName name="csHegyhati_rendeleti_tabla_excel_Dim05">"="</definedName>
    <definedName name="csHegyhati_rendeleti_tabla_excel_Dim06">"="</definedName>
    <definedName name="csHegyhati_rendeleti_tabla_excel_Dim07">"="</definedName>
    <definedName name="csHegyhati_rendeleti_tabla_excel_Dim08">"="</definedName>
    <definedName name="csHegyhati_rendeleti_tabla_excel_Dim09">"="</definedName>
    <definedName name="csHegyhati_rendeleti_tabla_excel_Dim10">"="</definedName>
    <definedName name="csHegyhati_rendeleti_tabla_excel_Dim11">"="</definedName>
    <definedName name="csHegyhati_rendeleti_tabla_excel_Dim12">"="</definedName>
    <definedName name="cshivatal_rendeleti_tabla_excel_Dim01">"="</definedName>
    <definedName name="cshivatal_rendeleti_tabla_excel_Dim02">"="</definedName>
    <definedName name="cshivatal_rendeleti_tabla_excel_Dim03">"="</definedName>
    <definedName name="cshivatal_rendeleti_tabla_excel_Dim04">"="</definedName>
    <definedName name="cshivatal_rendeleti_tabla_excel_Dim05">"="</definedName>
    <definedName name="cshivatal_rendeleti_tabla_excel_Dim06">"="</definedName>
    <definedName name="cshivatal_rendeleti_tabla_excel_Dim07">"="</definedName>
    <definedName name="cshivatal_rendeleti_tabla_excel_Dim08">"="</definedName>
    <definedName name="cshivatal_rendeleti_tabla_excel_Dim09">"="</definedName>
    <definedName name="cshivatal_rendeleti_tabla_excel_Dim10">"="</definedName>
    <definedName name="cshivatal_rendeleti_tabla_excel_Dim11">"="</definedName>
    <definedName name="cshivatal_rendeleti_tabla_excel_Dim12">"="</definedName>
    <definedName name="cshivatal_rendeleti_tabla_excelAnchor">#REF!</definedName>
    <definedName name="csIntegralt_szoc_int_rendeleti_tabla_excel_Dim01">"="</definedName>
    <definedName name="csIntegralt_szoc_int_rendeleti_tabla_excel_Dim02">"="</definedName>
    <definedName name="csIntegralt_szoc_int_rendeleti_tabla_excel_Dim03">"="</definedName>
    <definedName name="csIntegralt_szoc_int_rendeleti_tabla_excel_Dim04">"="</definedName>
    <definedName name="csIntegralt_szoc_int_rendeleti_tabla_excel_Dim05">"="</definedName>
    <definedName name="csIntegralt_szoc_int_rendeleti_tabla_excel_Dim06">"="</definedName>
    <definedName name="csIntegralt_szoc_int_rendeleti_tabla_excel_Dim07">"="</definedName>
    <definedName name="csIntegralt_szoc_int_rendeleti_tabla_excel_Dim08">"="</definedName>
    <definedName name="csIntegralt_szoc_int_rendeleti_tabla_excel_Dim09">"="</definedName>
    <definedName name="csIntegralt_szoc_int_rendeleti_tabla_excel_Dim10">"="</definedName>
    <definedName name="csIntegralt_szoc_int_rendeleti_tabla_excel_Dim11">"="</definedName>
    <definedName name="csIntegralt_szoc_int_rendeleti_tabla_excel_Dim12">"="</definedName>
    <definedName name="csintezmenyi_rendeleti_tabla_excel_Dim01">"="</definedName>
    <definedName name="csintezmenyi_rendeleti_tabla_excel_Dim02">"="</definedName>
    <definedName name="csintezmenyi_rendeleti_tabla_excel_Dim03">"="</definedName>
    <definedName name="csintezmenyi_rendeleti_tabla_excel_Dim04">"="</definedName>
    <definedName name="csintezmenyi_rendeleti_tabla_excel_Dim05">"="</definedName>
    <definedName name="csintezmenyi_rendeleti_tabla_excel_Dim06">"="</definedName>
    <definedName name="csintezmenyi_rendeleti_tabla_excel_Dim07">"="</definedName>
    <definedName name="csintezmenyi_rendeleti_tabla_excel_Dim08">"="</definedName>
    <definedName name="csintezmenyi_rendeleti_tabla_excel_Dim09">"="</definedName>
    <definedName name="csintezmenyi_rendeleti_tabla_excel_Dim10">"="</definedName>
    <definedName name="csintezmenyi_rendeleti_tabla_excel_Dim11">"="</definedName>
    <definedName name="csintezmenyi_rendeleti_tabla_excel_Dim12">"="</definedName>
    <definedName name="csJavorka_rendeleti_tabla_excel_Dim01">"="</definedName>
    <definedName name="csJavorka_rendeleti_tabla_excel_Dim02">"="</definedName>
    <definedName name="csJavorka_rendeleti_tabla_excel_Dim03">"="</definedName>
    <definedName name="csJavorka_rendeleti_tabla_excel_Dim04">"="</definedName>
    <definedName name="csJavorka_rendeleti_tabla_excel_Dim05">"="</definedName>
    <definedName name="csJavorka_rendeleti_tabla_excel_Dim06">"="</definedName>
    <definedName name="csJavorka_rendeleti_tabla_excel_Dim07">"="</definedName>
    <definedName name="csJavorka_rendeleti_tabla_excel_Dim08">"="</definedName>
    <definedName name="csJavorka_rendeleti_tabla_excel_Dim09">"="</definedName>
    <definedName name="csJavorka_rendeleti_tabla_excel_Dim10">"="</definedName>
    <definedName name="csJavorka_rendeleti_tabla_excel_Dim11">"="</definedName>
    <definedName name="csJavorka_rendeleti_tabla_excel_Dim12">"="</definedName>
    <definedName name="csJokai_rendeleti_tabla_excel_Dim01">"="</definedName>
    <definedName name="csJokai_rendeleti_tabla_excel_Dim02">"="</definedName>
    <definedName name="csJokai_rendeleti_tabla_excel_Dim03">"="</definedName>
    <definedName name="csJokai_rendeleti_tabla_excel_Dim04">"="</definedName>
    <definedName name="csJokai_rendeleti_tabla_excel_Dim05">"="</definedName>
    <definedName name="csJokai_rendeleti_tabla_excel_Dim06">"="</definedName>
    <definedName name="csJokai_rendeleti_tabla_excel_Dim07">"="</definedName>
    <definedName name="csJokai_rendeleti_tabla_excel_Dim08">"="</definedName>
    <definedName name="csJokai_rendeleti_tabla_excel_Dim09">"="</definedName>
    <definedName name="csJokai_rendeleti_tabla_excel_Dim10">"="</definedName>
    <definedName name="csJokai_rendeleti_tabla_excel_Dim11">"="</definedName>
    <definedName name="csJokai_rendeleti_tabla_excel_Dim12">"="</definedName>
    <definedName name="csJozsef_A_konyvtar_rendeleti_tabla_excel_Dim01">"="</definedName>
    <definedName name="csJozsef_A_konyvtar_rendeleti_tabla_excel_Dim02">"="</definedName>
    <definedName name="csJozsef_A_konyvtar_rendeleti_tabla_excel_Dim03">"="</definedName>
    <definedName name="csJozsef_A_konyvtar_rendeleti_tabla_excel_Dim04">"="</definedName>
    <definedName name="csJozsef_A_konyvtar_rendeleti_tabla_excel_Dim05">"="</definedName>
    <definedName name="csJozsef_A_konyvtar_rendeleti_tabla_excel_Dim06">"="</definedName>
    <definedName name="csJozsef_A_konyvtar_rendeleti_tabla_excel_Dim07">"="</definedName>
    <definedName name="csJozsef_A_konyvtar_rendeleti_tabla_excel_Dim08">"="</definedName>
    <definedName name="csJozsef_A_konyvtar_rendeleti_tabla_excel_Dim09">"="</definedName>
    <definedName name="csJozsef_A_konyvtar_rendeleti_tabla_excel_Dim10">"="</definedName>
    <definedName name="csJozsef_A_konyvtar_rendeleti_tabla_excel_Dim11">"="</definedName>
    <definedName name="csJozsef_A_konyvtar_rendeleti_tabla_excel_Dim12">"="</definedName>
    <definedName name="csKeepAlive">5</definedName>
    <definedName name="cskimutatas_2009_kv_Dim01">"="</definedName>
    <definedName name="cskimutatas_2009_kv_Dim02">"="</definedName>
    <definedName name="cskimutatas_2009_kv_Dim03">"="</definedName>
    <definedName name="cskimutatas_2009_kv_Dim04">"="</definedName>
    <definedName name="cskimutatas_2009_kv_Dim05">"="</definedName>
    <definedName name="cskimutatas_2009_kv_Dim06">"="</definedName>
    <definedName name="cskimutatas_2009_kv_Dim07">"="</definedName>
    <definedName name="cskimutatas_2009_kv_Dim08">"="</definedName>
    <definedName name="cskimutatas_2009_kv_Dim09">#REF!</definedName>
    <definedName name="cskimutatas_2009_kv_Dim10">"="</definedName>
    <definedName name="cskimutatas_2009_kv_Dim11">#REF!</definedName>
    <definedName name="cskimutatas_2009_kv_Dim12">"="</definedName>
    <definedName name="cskimutatas_2009_kvAnchor">#REF!</definedName>
    <definedName name="cskimutatas_bev_fobb_jogcim_Dim01">"="</definedName>
    <definedName name="cskimutatas_bev_fobb_jogcim_Dim02">"="</definedName>
    <definedName name="cskimutatas_bev_fobb_jogcim_Dim03">"="</definedName>
    <definedName name="cskimutatas_bev_fobb_jogcim_Dim04">"="</definedName>
    <definedName name="cskimutatas_bev_fobb_jogcim_Dim05">"="</definedName>
    <definedName name="cskimutatas_bev_fobb_jogcim_Dim06">"="</definedName>
    <definedName name="cskimutatas_bev_fobb_jogcim_Dim07">"="</definedName>
    <definedName name="cskimutatas_bev_fobb_jogcim_Dim08">"="</definedName>
    <definedName name="cskimutatas_bev_fobb_jogcim_Dim09">"="</definedName>
    <definedName name="cskimutatas_bev_fobb_jogcim_Dim10">"="</definedName>
    <definedName name="cskimutatas_bev_fobb_jogcim_Dim11">"="</definedName>
    <definedName name="cskimutatas_bev_fobb_jogcim_Dim12">"="</definedName>
    <definedName name="cskimutatas_bev_fobb_jogcimAnchor">'[3]Bevétel'!$A$10</definedName>
    <definedName name="cskimutatas_felhalmmerleg_bev_Dim01">"="</definedName>
    <definedName name="cskimutatas_felhalmmerleg_bev_Dim02">"="</definedName>
    <definedName name="cskimutatas_felhalmmerleg_bev_Dim03">"="</definedName>
    <definedName name="cskimutatas_felhalmmerleg_bev_Dim04">"="</definedName>
    <definedName name="cskimutatas_felhalmmerleg_bev_Dim05">"="</definedName>
    <definedName name="cskimutatas_felhalmmerleg_bev_Dim06">"="</definedName>
    <definedName name="cskimutatas_felhalmmerleg_bev_Dim07">"="</definedName>
    <definedName name="cskimutatas_felhalmmerleg_bev_Dim08">"="</definedName>
    <definedName name="cskimutatas_felhalmmerleg_bev_Dim09">"="</definedName>
    <definedName name="cskimutatas_felhalmmerleg_bev_Dim10">"="</definedName>
    <definedName name="cskimutatas_felhalmmerleg_bev_Dim11">"="</definedName>
    <definedName name="cskimutatas_felhalmmerleg_bev_Dim12">"="</definedName>
    <definedName name="cskimutatas_felhalmmerleg_bevAnchor">#REF!</definedName>
    <definedName name="cskimutatas_felhalmmerleg_kiad_Dim01">"="</definedName>
    <definedName name="cskimutatas_felhalmmerleg_kiad_Dim02">"="</definedName>
    <definedName name="cskimutatas_felhalmmerleg_kiad_Dim03">"="</definedName>
    <definedName name="cskimutatas_felhalmmerleg_kiad_Dim04">"="</definedName>
    <definedName name="cskimutatas_felhalmmerleg_kiad_Dim05">"="</definedName>
    <definedName name="cskimutatas_felhalmmerleg_kiad_Dim06">"="</definedName>
    <definedName name="cskimutatas_felhalmmerleg_kiad_Dim07">"="</definedName>
    <definedName name="cskimutatas_felhalmmerleg_kiad_Dim08">"="</definedName>
    <definedName name="cskimutatas_felhalmmerleg_kiad_Dim09">"="</definedName>
    <definedName name="cskimutatas_felhalmmerleg_kiad_Dim10">"="</definedName>
    <definedName name="cskimutatas_felhalmmerleg_kiad_Dim11">"="</definedName>
    <definedName name="cskimutatas_felhalmmerleg_kiad_Dim12">"="</definedName>
    <definedName name="cskimutatas_felhalmmerleg_kiadAnchor">#REF!</definedName>
    <definedName name="cskimutatas_felhalmozas_bev_merleg_jo_Dim01">"="</definedName>
    <definedName name="cskimutatas_felhalmozas_bev_merleg_jo_Dim02">"="</definedName>
    <definedName name="cskimutatas_felhalmozas_bev_merleg_jo_Dim03">"="</definedName>
    <definedName name="cskimutatas_felhalmozas_bev_merleg_jo_Dim04">"="</definedName>
    <definedName name="cskimutatas_felhalmozas_bev_merleg_jo_Dim05">"="</definedName>
    <definedName name="cskimutatas_felhalmozas_bev_merleg_jo_Dim06">"="</definedName>
    <definedName name="cskimutatas_felhalmozas_bev_merleg_jo_Dim07">"="</definedName>
    <definedName name="cskimutatas_felhalmozas_bev_merleg_jo_Dim08">"="</definedName>
    <definedName name="cskimutatas_felhalmozas_bev_merleg_jo_Dim09">"="</definedName>
    <definedName name="cskimutatas_felhalmozas_bev_merleg_jo_Dim10">"="</definedName>
    <definedName name="cskimutatas_felhalmozas_bev_merleg_jo_Dim11">"="</definedName>
    <definedName name="cskimutatas_felhalmozas_bev_merleg_jo_Dim12">"="</definedName>
    <definedName name="cskimutatas_felhalmozas_bev_merleg_joAnchor">#REF!</definedName>
    <definedName name="cskimutatas_felhalmozas_bev_merleg_konc_Dim01">"="</definedName>
    <definedName name="cskimutatas_felhalmozas_bev_merleg_konc_Dim02">"="</definedName>
    <definedName name="cskimutatas_felhalmozas_bev_merleg_konc_Dim03">"="</definedName>
    <definedName name="cskimutatas_felhalmozas_bev_merleg_konc_Dim04">"="</definedName>
    <definedName name="cskimutatas_felhalmozas_bev_merleg_konc_Dim05">"="</definedName>
    <definedName name="cskimutatas_felhalmozas_bev_merleg_konc_Dim06">"="</definedName>
    <definedName name="cskimutatas_felhalmozas_bev_merleg_konc_Dim07">"="</definedName>
    <definedName name="cskimutatas_felhalmozas_bev_merleg_konc_Dim08">"="</definedName>
    <definedName name="cskimutatas_felhalmozas_bev_merleg_konc_Dim09">"="</definedName>
    <definedName name="cskimutatas_felhalmozas_bev_merleg_konc_Dim10">"="</definedName>
    <definedName name="cskimutatas_felhalmozas_bev_merleg_konc_Dim11">"="</definedName>
    <definedName name="cskimutatas_felhalmozas_bev_merleg_konc_Dim12">"="</definedName>
    <definedName name="cskimutatas_felhalmozas_bev_merleg_koncAnchor">#REF!</definedName>
    <definedName name="cskimutatas_felhalmozas_kiad_merleg_jo_Dim01">"="</definedName>
    <definedName name="cskimutatas_felhalmozas_kiad_merleg_jo_Dim02">"="</definedName>
    <definedName name="cskimutatas_felhalmozas_kiad_merleg_jo_Dim03">"="</definedName>
    <definedName name="cskimutatas_felhalmozas_kiad_merleg_jo_Dim04">"="</definedName>
    <definedName name="cskimutatas_felhalmozas_kiad_merleg_jo_Dim05">"="</definedName>
    <definedName name="cskimutatas_felhalmozas_kiad_merleg_jo_Dim06">"="</definedName>
    <definedName name="cskimutatas_felhalmozas_kiad_merleg_jo_Dim07">"="</definedName>
    <definedName name="cskimutatas_felhalmozas_kiad_merleg_jo_Dim08">"="</definedName>
    <definedName name="cskimutatas_felhalmozas_kiad_merleg_jo_Dim09">"="</definedName>
    <definedName name="cskimutatas_felhalmozas_kiad_merleg_jo_Dim10">"="</definedName>
    <definedName name="cskimutatas_felhalmozas_kiad_merleg_jo_Dim11">"="</definedName>
    <definedName name="cskimutatas_felhalmozas_kiad_merleg_jo_Dim12">"="</definedName>
    <definedName name="cskimutatas_felhalmozas_kiad_merleg_joAnchor">#REF!</definedName>
    <definedName name="cskimutatas_felhalmozas_kiad_merleg_konc_Dim01">"="</definedName>
    <definedName name="cskimutatas_felhalmozas_kiad_merleg_konc_Dim02">"="</definedName>
    <definedName name="cskimutatas_felhalmozas_kiad_merleg_konc_Dim03">"="</definedName>
    <definedName name="cskimutatas_felhalmozas_kiad_merleg_konc_Dim04">"="</definedName>
    <definedName name="cskimutatas_felhalmozas_kiad_merleg_konc_Dim05">"="</definedName>
    <definedName name="cskimutatas_felhalmozas_kiad_merleg_konc_Dim06">"="</definedName>
    <definedName name="cskimutatas_felhalmozas_kiad_merleg_konc_Dim07">"="</definedName>
    <definedName name="cskimutatas_felhalmozas_kiad_merleg_konc_Dim08">"="</definedName>
    <definedName name="cskimutatas_felhalmozas_kiad_merleg_konc_Dim09">"="</definedName>
    <definedName name="cskimutatas_felhalmozas_kiad_merleg_konc_Dim10">"="</definedName>
    <definedName name="cskimutatas_felhalmozas_kiad_merleg_konc_Dim11">"="</definedName>
    <definedName name="cskimutatas_felhalmozas_kiad_merleg_konc_Dim12">"="</definedName>
    <definedName name="cskimutatas_felhalmozas_kiad_merleg_koncAnchor">#REF!</definedName>
    <definedName name="cskimutatas_fomerleg_bev_Dim01">"="</definedName>
    <definedName name="cskimutatas_fomerleg_bev_Dim02">"="</definedName>
    <definedName name="cskimutatas_fomerleg_bev_Dim03">"="</definedName>
    <definedName name="cskimutatas_fomerleg_bev_Dim04">"="</definedName>
    <definedName name="cskimutatas_fomerleg_bev_Dim05">"="</definedName>
    <definedName name="cskimutatas_fomerleg_bev_Dim06">"="</definedName>
    <definedName name="cskimutatas_fomerleg_bev_Dim07">"="</definedName>
    <definedName name="cskimutatas_fomerleg_bev_Dim08">"="</definedName>
    <definedName name="cskimutatas_fomerleg_bev_Dim09">"="</definedName>
    <definedName name="cskimutatas_fomerleg_bev_Dim10">"="</definedName>
    <definedName name="cskimutatas_fomerleg_bev_Dim11">"="</definedName>
    <definedName name="cskimutatas_fomerleg_bev_Dim12">"="</definedName>
    <definedName name="cskimutatas_fomerleg_bev_jo_Dim01">"="</definedName>
    <definedName name="cskimutatas_fomerleg_bev_jo_Dim02">"="</definedName>
    <definedName name="cskimutatas_fomerleg_bev_jo_Dim03">"="</definedName>
    <definedName name="cskimutatas_fomerleg_bev_jo_Dim04">"="</definedName>
    <definedName name="cskimutatas_fomerleg_bev_jo_Dim05">"="</definedName>
    <definedName name="cskimutatas_fomerleg_bev_jo_Dim06">"="</definedName>
    <definedName name="cskimutatas_fomerleg_bev_jo_Dim07">"="</definedName>
    <definedName name="cskimutatas_fomerleg_bev_jo_Dim08">"="</definedName>
    <definedName name="cskimutatas_fomerleg_bev_jo_Dim09">"="</definedName>
    <definedName name="cskimutatas_fomerleg_bev_jo_Dim10">"="</definedName>
    <definedName name="cskimutatas_fomerleg_bev_jo_Dim11">"="</definedName>
    <definedName name="cskimutatas_fomerleg_bev_jo_Dim12">"="</definedName>
    <definedName name="cskimutatas_fomerleg_bev_joAnchor">#REF!</definedName>
    <definedName name="cskimutatas_fomerleg_bev_konc_Dim01">"="</definedName>
    <definedName name="cskimutatas_fomerleg_bev_konc_Dim02">"="</definedName>
    <definedName name="cskimutatas_fomerleg_bev_konc_Dim03">"="</definedName>
    <definedName name="cskimutatas_fomerleg_bev_konc_Dim04">"="</definedName>
    <definedName name="cskimutatas_fomerleg_bev_konc_Dim05">"="</definedName>
    <definedName name="cskimutatas_fomerleg_bev_konc_Dim06">"="</definedName>
    <definedName name="cskimutatas_fomerleg_bev_konc_Dim07">"="</definedName>
    <definedName name="cskimutatas_fomerleg_bev_konc_Dim08">"="</definedName>
    <definedName name="cskimutatas_fomerleg_bev_konc_Dim09">"="</definedName>
    <definedName name="cskimutatas_fomerleg_bev_konc_Dim10">"="</definedName>
    <definedName name="cskimutatas_fomerleg_bev_konc_Dim11">"="</definedName>
    <definedName name="cskimutatas_fomerleg_bev_konc_Dim12">"="</definedName>
    <definedName name="cskimutatas_fomerleg_bev_koncAnchor">#REF!</definedName>
    <definedName name="cskimutatas_fomerleg_bevAnchor">#REF!</definedName>
    <definedName name="cskimutatas_fomerleg_kiad_Dim01">"="</definedName>
    <definedName name="cskimutatas_fomerleg_kiad_Dim02">"="</definedName>
    <definedName name="cskimutatas_fomerleg_kiad_Dim03">"="</definedName>
    <definedName name="cskimutatas_fomerleg_kiad_Dim04">"="</definedName>
    <definedName name="cskimutatas_fomerleg_kiad_Dim05">"="</definedName>
    <definedName name="cskimutatas_fomerleg_kiad_Dim06">"="</definedName>
    <definedName name="cskimutatas_fomerleg_kiad_Dim07">"="</definedName>
    <definedName name="cskimutatas_fomerleg_kiad_Dim08">"="</definedName>
    <definedName name="cskimutatas_fomerleg_kiad_Dim09">"="</definedName>
    <definedName name="cskimutatas_fomerleg_kiad_Dim10">"="</definedName>
    <definedName name="cskimutatas_fomerleg_kiad_Dim11">"="</definedName>
    <definedName name="cskimutatas_fomerleg_kiad_Dim12">"="</definedName>
    <definedName name="cskimutatas_fomerleg_kiad_jo_Dim01">"="</definedName>
    <definedName name="cskimutatas_fomerleg_kiad_jo_Dim02">"="</definedName>
    <definedName name="cskimutatas_fomerleg_kiad_jo_Dim03">"="</definedName>
    <definedName name="cskimutatas_fomerleg_kiad_jo_Dim04">"="</definedName>
    <definedName name="cskimutatas_fomerleg_kiad_jo_Dim05">"="</definedName>
    <definedName name="cskimutatas_fomerleg_kiad_jo_Dim06">"="</definedName>
    <definedName name="cskimutatas_fomerleg_kiad_jo_Dim07">"="</definedName>
    <definedName name="cskimutatas_fomerleg_kiad_jo_Dim08">"="</definedName>
    <definedName name="cskimutatas_fomerleg_kiad_jo_Dim09">"="</definedName>
    <definedName name="cskimutatas_fomerleg_kiad_jo_Dim10">"="</definedName>
    <definedName name="cskimutatas_fomerleg_kiad_jo_Dim11">"="</definedName>
    <definedName name="cskimutatas_fomerleg_kiad_jo_Dim12">"="</definedName>
    <definedName name="cskimutatas_fomerleg_kiad_joAnchor">#REF!</definedName>
    <definedName name="cskimutatas_fomerleg_kiad_konc_Dim01">"="</definedName>
    <definedName name="cskimutatas_fomerleg_kiad_konc_Dim02">"="</definedName>
    <definedName name="cskimutatas_fomerleg_kiad_konc_Dim03">"="</definedName>
    <definedName name="cskimutatas_fomerleg_kiad_konc_Dim04">"="</definedName>
    <definedName name="cskimutatas_fomerleg_kiad_konc_Dim05">"="</definedName>
    <definedName name="cskimutatas_fomerleg_kiad_konc_Dim06">"="</definedName>
    <definedName name="cskimutatas_fomerleg_kiad_konc_Dim07">"="</definedName>
    <definedName name="cskimutatas_fomerleg_kiad_konc_Dim08">"="</definedName>
    <definedName name="cskimutatas_fomerleg_kiad_konc_Dim09">"="</definedName>
    <definedName name="cskimutatas_fomerleg_kiad_konc_Dim10">"="</definedName>
    <definedName name="cskimutatas_fomerleg_kiad_konc_Dim11">"="</definedName>
    <definedName name="cskimutatas_fomerleg_kiad_konc_Dim12">"="</definedName>
    <definedName name="cskimutatas_fomerleg_kiad_koncAnchor">#REF!</definedName>
    <definedName name="cskimutatas_fomerleg_kiadAnchor">#REF!</definedName>
    <definedName name="cskimutatas_hivatal_belso_penzeszkoz_Dim01">"="</definedName>
    <definedName name="cskimutatas_hivatal_belso_penzeszkoz_Dim02">"="</definedName>
    <definedName name="cskimutatas_hivatal_belso_penzeszkoz_Dim03">"="</definedName>
    <definedName name="cskimutatas_hivatal_belso_penzeszkoz_Dim04">"="</definedName>
    <definedName name="cskimutatas_hivatal_belso_penzeszkoz_Dim05">"="</definedName>
    <definedName name="cskimutatas_hivatal_belso_penzeszkoz_Dim06">"="</definedName>
    <definedName name="cskimutatas_hivatal_belso_penzeszkoz_Dim07">"="</definedName>
    <definedName name="cskimutatas_hivatal_belso_penzeszkoz_Dim08">"="</definedName>
    <definedName name="cskimutatas_hivatal_belso_penzeszkoz_Dim09">"="</definedName>
    <definedName name="cskimutatas_hivatal_belso_penzeszkoz_Dim10">"="</definedName>
    <definedName name="cskimutatas_hivatal_belso_penzeszkoz_Dim11">"="</definedName>
    <definedName name="cskimutatas_hivatal_belso_penzeszkoz_Dim12">"="</definedName>
    <definedName name="cskimutatas_hivatal_belso_penzeszkozAnchor">#REF!</definedName>
    <definedName name="cskimutatas_hivatal_rend_tabla_Dim01">"="</definedName>
    <definedName name="cskimutatas_hivatal_rend_tabla_Dim02">"="</definedName>
    <definedName name="cskimutatas_hivatal_rend_tabla_Dim03">"="</definedName>
    <definedName name="cskimutatas_hivatal_rend_tabla_Dim04">"="</definedName>
    <definedName name="cskimutatas_hivatal_rend_tabla_Dim05">"="</definedName>
    <definedName name="cskimutatas_hivatal_rend_tabla_Dim06">"="</definedName>
    <definedName name="cskimutatas_hivatal_rend_tabla_Dim07">"="</definedName>
    <definedName name="cskimutatas_hivatal_rend_tabla_Dim08">"="</definedName>
    <definedName name="cskimutatas_hivatal_rend_tabla_Dim09">"="</definedName>
    <definedName name="cskimutatas_hivatal_rend_tabla_Dim10">"="</definedName>
    <definedName name="cskimutatas_hivatal_rend_tabla_Dim11">"="</definedName>
    <definedName name="cskimutatas_hivatal_rend_tabla_Dim12">"="</definedName>
    <definedName name="cskimutatas_hivatal_rend_tablaAnchor">#REF!</definedName>
    <definedName name="cskimutatas_hivatal_rendeleti_tabla_jo_Dim01">"="</definedName>
    <definedName name="cskimutatas_hivatal_rendeleti_tabla_jo_Dim02">"="</definedName>
    <definedName name="cskimutatas_hivatal_rendeleti_tabla_jo_Dim03">"="</definedName>
    <definedName name="cskimutatas_hivatal_rendeleti_tabla_jo_Dim04">"="</definedName>
    <definedName name="cskimutatas_hivatal_rendeleti_tabla_jo_Dim05">"="</definedName>
    <definedName name="cskimutatas_hivatal_rendeleti_tabla_jo_Dim06">"="</definedName>
    <definedName name="cskimutatas_hivatal_rendeleti_tabla_jo_Dim07">"="</definedName>
    <definedName name="cskimutatas_hivatal_rendeleti_tabla_jo_Dim08">"="</definedName>
    <definedName name="cskimutatas_hivatal_rendeleti_tabla_jo_Dim09">"="</definedName>
    <definedName name="cskimutatas_hivatal_rendeleti_tabla_jo_Dim10">"="</definedName>
    <definedName name="cskimutatas_hivatal_rendeleti_tabla_jo_Dim11">"="</definedName>
    <definedName name="cskimutatas_hivatal_rendeleti_tabla_jo_Dim12">"="</definedName>
    <definedName name="cskimutatas_hivatal_rendeleti_tabla_joAnchor">#REF!</definedName>
    <definedName name="cskimutatas_hivatal_rendeleti_tabla_konc_Dim01">"="</definedName>
    <definedName name="cskimutatas_hivatal_rendeleti_tabla_konc_Dim02">"="</definedName>
    <definedName name="cskimutatas_hivatal_rendeleti_tabla_konc_Dim03">"="</definedName>
    <definedName name="cskimutatas_hivatal_rendeleti_tabla_konc_Dim04">"="</definedName>
    <definedName name="cskimutatas_hivatal_rendeleti_tabla_konc_Dim05">"="</definedName>
    <definedName name="cskimutatas_hivatal_rendeleti_tabla_konc_Dim06">"="</definedName>
    <definedName name="cskimutatas_hivatal_rendeleti_tabla_konc_Dim07">"="</definedName>
    <definedName name="cskimutatas_hivatal_rendeleti_tabla_konc_Dim08">"="</definedName>
    <definedName name="cskimutatas_hivatal_rendeleti_tabla_konc_Dim09">"="</definedName>
    <definedName name="cskimutatas_hivatal_rendeleti_tabla_konc_Dim10">"="</definedName>
    <definedName name="cskimutatas_hivatal_rendeleti_tabla_konc_Dim11">"="</definedName>
    <definedName name="cskimutatas_hivatal_rendeleti_tabla_konc_Dim12">"="</definedName>
    <definedName name="cskimutatas_hivatal_szakmai_igenyek_Dim01">"="</definedName>
    <definedName name="cskimutatas_hivatal_szakmai_igenyek_Dim02">"="</definedName>
    <definedName name="cskimutatas_hivatal_szakmai_igenyek_Dim03">"="</definedName>
    <definedName name="cskimutatas_hivatal_szakmai_igenyek_Dim04">"="</definedName>
    <definedName name="cskimutatas_hivatal_szakmai_igenyek_Dim05">"="</definedName>
    <definedName name="cskimutatas_hivatal_szakmai_igenyek_Dim06" localSheetId="19">'[10]összes igény'!#REF!</definedName>
    <definedName name="cskimutatas_hivatal_szakmai_igenyek_Dim06">'[10]összes igény'!#REF!</definedName>
    <definedName name="cskimutatas_hivatal_szakmai_igenyek_Dim07">"="</definedName>
    <definedName name="cskimutatas_hivatal_szakmai_igenyek_Dim08">"="</definedName>
    <definedName name="cskimutatas_hivatal_szakmai_igenyek_Dim09" localSheetId="19">'[10]összes igény'!#REF!</definedName>
    <definedName name="cskimutatas_hivatal_szakmai_igenyek_Dim09">'[10]összes igény'!#REF!</definedName>
    <definedName name="cskimutatas_hivatal_szakmai_igenyek_Dim10">"="</definedName>
    <definedName name="cskimutatas_hivatal_szakmai_igenyek_Dim11">"="</definedName>
    <definedName name="cskimutatas_hivatal_szakmai_igenyekAnchor" localSheetId="19">'[10]összes igény'!#REF!</definedName>
    <definedName name="cskimutatas_hivatal_szakmai_igenyekAnchor">'[10]összes igény'!#REF!</definedName>
    <definedName name="cskimutatas_intezmenyi_rendeleti_tabla_Dim01">"="</definedName>
    <definedName name="cskimutatas_intezmenyi_rendeleti_tabla_Dim02">#REF!</definedName>
    <definedName name="cskimutatas_intezmenyi_rendeleti_tabla_Dim03">"="</definedName>
    <definedName name="cskimutatas_intezmenyi_rendeleti_tabla_Dim04">#REF!</definedName>
    <definedName name="cskimutatas_intezmenyi_rendeleti_tabla_Dim05">"="</definedName>
    <definedName name="cskimutatas_intezmenyi_rendeleti_tabla_Dim06">"="</definedName>
    <definedName name="cskimutatas_intezmenyi_rendeleti_tabla_Dim07">"="</definedName>
    <definedName name="cskimutatas_intezmenyi_rendeleti_tabla_Dim08">"="</definedName>
    <definedName name="cskimutatas_intezmenyi_rendeleti_tabla_Dim09">"="</definedName>
    <definedName name="cskimutatas_intezmenyi_rendeleti_tabla_Dim10">"="</definedName>
    <definedName name="cskimutatas_intezmenyi_rendeleti_tabla_Dim11">"="</definedName>
    <definedName name="cskimutatas_intezmenyi_rendeleti_tabla_Dim12">"="</definedName>
    <definedName name="cskimutatas_intezmenyi_rendeleti_tablaAnchor">#REF!</definedName>
    <definedName name="cskimutatas_kiad_fobb_jogcim_Dim01">"="</definedName>
    <definedName name="cskimutatas_kiad_fobb_jogcim_Dim02">"="</definedName>
    <definedName name="cskimutatas_kiad_fobb_jogcim_Dim03">"="</definedName>
    <definedName name="cskimutatas_kiad_fobb_jogcim_Dim04">"="</definedName>
    <definedName name="cskimutatas_kiad_fobb_jogcim_Dim05">"="</definedName>
    <definedName name="cskimutatas_kiad_fobb_jogcim_Dim06">"="</definedName>
    <definedName name="cskimutatas_kiad_fobb_jogcim_Dim07">"="</definedName>
    <definedName name="cskimutatas_kiad_fobb_jogcim_Dim08">"="</definedName>
    <definedName name="cskimutatas_kiad_fobb_jogcim_Dim09">"="</definedName>
    <definedName name="cskimutatas_kiad_fobb_jogcim_Dim10">"="</definedName>
    <definedName name="cskimutatas_kiad_fobb_jogcim_Dim11">"="</definedName>
    <definedName name="cskimutatas_kiad_fobb_jogcim_Dim12">"="</definedName>
    <definedName name="cskimutatas_kiad_fobb_jogcimAnchor">'[3]Kiadás'!$A$8</definedName>
    <definedName name="cskimutatas_mukod_merleg_bev_Dim01">"="</definedName>
    <definedName name="cskimutatas_mukod_merleg_bev_Dim02">"="</definedName>
    <definedName name="cskimutatas_mukod_merleg_bev_Dim03">"="</definedName>
    <definedName name="cskimutatas_mukod_merleg_bev_Dim04">"="</definedName>
    <definedName name="cskimutatas_mukod_merleg_bev_Dim05">"="</definedName>
    <definedName name="cskimutatas_mukod_merleg_bev_Dim06">"="</definedName>
    <definedName name="cskimutatas_mukod_merleg_bev_Dim07">"="</definedName>
    <definedName name="cskimutatas_mukod_merleg_bev_Dim08">"="</definedName>
    <definedName name="cskimutatas_mukod_merleg_bev_Dim09">"="</definedName>
    <definedName name="cskimutatas_mukod_merleg_bev_Dim10">"="</definedName>
    <definedName name="cskimutatas_mukod_merleg_bev_Dim11">"="</definedName>
    <definedName name="cskimutatas_mukod_merleg_bev_Dim12">"="</definedName>
    <definedName name="cskimutatas_mukod_merleg_bevAnchor">#REF!</definedName>
    <definedName name="cskimutatas_mukod_merleg_kiad_Dim01">"="</definedName>
    <definedName name="cskimutatas_mukod_merleg_kiad_Dim02">"="</definedName>
    <definedName name="cskimutatas_mukod_merleg_kiad_Dim03">"="</definedName>
    <definedName name="cskimutatas_mukod_merleg_kiad_Dim04">"="</definedName>
    <definedName name="cskimutatas_mukod_merleg_kiad_Dim05">"="</definedName>
    <definedName name="cskimutatas_mukod_merleg_kiad_Dim06">"="</definedName>
    <definedName name="cskimutatas_mukod_merleg_kiad_Dim07">"="</definedName>
    <definedName name="cskimutatas_mukod_merleg_kiad_Dim08">"="</definedName>
    <definedName name="cskimutatas_mukod_merleg_kiad_Dim09">"="</definedName>
    <definedName name="cskimutatas_mukod_merleg_kiad_Dim10">"="</definedName>
    <definedName name="cskimutatas_mukod_merleg_kiad_Dim11">"="</definedName>
    <definedName name="cskimutatas_mukod_merleg_kiad_Dim12">"="</definedName>
    <definedName name="cskimutatas_mukod_merleg_kiadAnchor">#REF!</definedName>
    <definedName name="cskimutatas_mukodesi_bev_merleg_jo_Dim01">"="</definedName>
    <definedName name="cskimutatas_mukodesi_bev_merleg_jo_Dim02">"="</definedName>
    <definedName name="cskimutatas_mukodesi_bev_merleg_jo_Dim03">"="</definedName>
    <definedName name="cskimutatas_mukodesi_bev_merleg_jo_Dim04">"="</definedName>
    <definedName name="cskimutatas_mukodesi_bev_merleg_jo_Dim05">"="</definedName>
    <definedName name="cskimutatas_mukodesi_bev_merleg_jo_Dim06">"="</definedName>
    <definedName name="cskimutatas_mukodesi_bev_merleg_jo_Dim07">"="</definedName>
    <definedName name="cskimutatas_mukodesi_bev_merleg_jo_Dim08">"="</definedName>
    <definedName name="cskimutatas_mukodesi_bev_merleg_jo_Dim09">"="</definedName>
    <definedName name="cskimutatas_mukodesi_bev_merleg_jo_Dim10">"="</definedName>
    <definedName name="cskimutatas_mukodesi_bev_merleg_jo_Dim11">"="</definedName>
    <definedName name="cskimutatas_mukodesi_bev_merleg_jo_Dim12">"="</definedName>
    <definedName name="cskimutatas_mukodesi_bev_merleg_joAnchor">#REF!</definedName>
    <definedName name="cskimutatas_mukodesi_bev_merleg_konc_Dim01">"="</definedName>
    <definedName name="cskimutatas_mukodesi_bev_merleg_konc_Dim02">"="</definedName>
    <definedName name="cskimutatas_mukodesi_bev_merleg_konc_Dim03">"="</definedName>
    <definedName name="cskimutatas_mukodesi_bev_merleg_konc_Dim04">"="</definedName>
    <definedName name="cskimutatas_mukodesi_bev_merleg_konc_Dim05">"="</definedName>
    <definedName name="cskimutatas_mukodesi_bev_merleg_konc_Dim06">"="</definedName>
    <definedName name="cskimutatas_mukodesi_bev_merleg_konc_Dim07">"="</definedName>
    <definedName name="cskimutatas_mukodesi_bev_merleg_konc_Dim08">"="</definedName>
    <definedName name="cskimutatas_mukodesi_bev_merleg_konc_Dim09">"="</definedName>
    <definedName name="cskimutatas_mukodesi_bev_merleg_konc_Dim10">"="</definedName>
    <definedName name="cskimutatas_mukodesi_bev_merleg_konc_Dim11">"="</definedName>
    <definedName name="cskimutatas_mukodesi_bev_merleg_konc_Dim12">"="</definedName>
    <definedName name="cskimutatas_mukodesi_bev_merleg_koncAnchor">#REF!</definedName>
    <definedName name="cskimutatas_mukodesi_kiad_merleg_jo_Dim01">"="</definedName>
    <definedName name="cskimutatas_mukodesi_kiad_merleg_jo_Dim02">"="</definedName>
    <definedName name="cskimutatas_mukodesi_kiad_merleg_jo_Dim03">"="</definedName>
    <definedName name="cskimutatas_mukodesi_kiad_merleg_jo_Dim04">"="</definedName>
    <definedName name="cskimutatas_mukodesi_kiad_merleg_jo_Dim05">"="</definedName>
    <definedName name="cskimutatas_mukodesi_kiad_merleg_jo_Dim06">"="</definedName>
    <definedName name="cskimutatas_mukodesi_kiad_merleg_jo_Dim07">"="</definedName>
    <definedName name="cskimutatas_mukodesi_kiad_merleg_jo_Dim08">"="</definedName>
    <definedName name="cskimutatas_mukodesi_kiad_merleg_jo_Dim09">"="</definedName>
    <definedName name="cskimutatas_mukodesi_kiad_merleg_jo_Dim10">"="</definedName>
    <definedName name="cskimutatas_mukodesi_kiad_merleg_jo_Dim11">"="</definedName>
    <definedName name="cskimutatas_mukodesi_kiad_merleg_jo_Dim12">"="</definedName>
    <definedName name="cskimutatas_mukodesi_kiad_merleg_joAnchor">#REF!</definedName>
    <definedName name="cskimutatas_mukodesi_kiad_merleg_konc_Dim01">"="</definedName>
    <definedName name="cskimutatas_mukodesi_kiad_merleg_konc_Dim02">"="</definedName>
    <definedName name="cskimutatas_mukodesi_kiad_merleg_konc_Dim03">"="</definedName>
    <definedName name="cskimutatas_mukodesi_kiad_merleg_konc_Dim04">"="</definedName>
    <definedName name="cskimutatas_mukodesi_kiad_merleg_konc_Dim05">"="</definedName>
    <definedName name="cskimutatas_mukodesi_kiad_merleg_konc_Dim06">"="</definedName>
    <definedName name="cskimutatas_mukodesi_kiad_merleg_konc_Dim07">"="</definedName>
    <definedName name="cskimutatas_mukodesi_kiad_merleg_konc_Dim08">"="</definedName>
    <definedName name="cskimutatas_mukodesi_kiad_merleg_konc_Dim09">"="</definedName>
    <definedName name="cskimutatas_mukodesi_kiad_merleg_konc_Dim10">"="</definedName>
    <definedName name="cskimutatas_mukodesi_kiad_merleg_konc_Dim11">"="</definedName>
    <definedName name="cskimutatas_mukodesi_kiad_merleg_konc_Dim12">"="</definedName>
    <definedName name="cskimutatas_mukodesi_kiad_merleg_koncAnchor">#REF!</definedName>
    <definedName name="cskimutatas_pm_jogcim_Dim01">"="</definedName>
    <definedName name="cskimutatas_pm_jogcim_Dim02">"="</definedName>
    <definedName name="cskimutatas_pm_jogcim_Dim03">"="</definedName>
    <definedName name="cskimutatas_pm_jogcim_Dim04">"="</definedName>
    <definedName name="cskimutatas_pm_jogcim_Dim05">"="</definedName>
    <definedName name="cskimutatas_pm_jogcim_Dim06">"="</definedName>
    <definedName name="cskimutatas_pm_jogcim_Dim07">"="</definedName>
    <definedName name="cskimutatas_pm_jogcim_Dim08">"="</definedName>
    <definedName name="cskimutatas_pm_jogcim_Dim09">"="</definedName>
    <definedName name="cskimutatas_pm_jogcim_Dim10">"="</definedName>
    <definedName name="cskimutatas_pm_jogcim_Dim11">"="</definedName>
    <definedName name="cskimutatas_pm_jogcim_Dim12">"="</definedName>
    <definedName name="cskimutatas_pm_jogcim_jo_Dim01">"="</definedName>
    <definedName name="cskimutatas_pm_jogcim_jo_Dim02">"="</definedName>
    <definedName name="cskimutatas_pm_jogcim_jo_Dim03">"="</definedName>
    <definedName name="cskimutatas_pm_jogcim_jo_Dim04">"="</definedName>
    <definedName name="cskimutatas_pm_jogcim_jo_Dim05">"="</definedName>
    <definedName name="cskimutatas_pm_jogcim_jo_Dim06">"="</definedName>
    <definedName name="cskimutatas_pm_jogcim_jo_Dim07">"="</definedName>
    <definedName name="cskimutatas_pm_jogcim_jo_Dim08">"="</definedName>
    <definedName name="cskimutatas_pm_jogcim_jo_Dim09">"="</definedName>
    <definedName name="cskimutatas_pm_jogcim_jo_Dim10">"="</definedName>
    <definedName name="cskimutatas_pm_jogcim_jo_Dim11">"="</definedName>
    <definedName name="cskimutatas_pm_jogcim_jo_Dim12">"="</definedName>
    <definedName name="cskimutatas_pm_jogcim_joAnchor">#REF!</definedName>
    <definedName name="cskimutatas_pm_jogcim_konc_Dim01">"="</definedName>
    <definedName name="cskimutatas_pm_jogcim_konc_Dim02">"="</definedName>
    <definedName name="cskimutatas_pm_jogcim_konc_Dim03">"="</definedName>
    <definedName name="cskimutatas_pm_jogcim_konc_Dim04">"="</definedName>
    <definedName name="cskimutatas_pm_jogcim_konc_Dim05">"="</definedName>
    <definedName name="cskimutatas_pm_jogcim_konc_Dim06">"="</definedName>
    <definedName name="cskimutatas_pm_jogcim_konc_Dim07">"="</definedName>
    <definedName name="cskimutatas_pm_jogcim_konc_Dim08">"="</definedName>
    <definedName name="cskimutatas_pm_jogcim_konc_Dim09">"="</definedName>
    <definedName name="cskimutatas_pm_jogcim_konc_Dim10">"="</definedName>
    <definedName name="cskimutatas_pm_jogcim_konc_Dim11">"="</definedName>
    <definedName name="cskimutatas_pm_jogcim_konc_Dim12">"="</definedName>
    <definedName name="cskimutatas_pm_jogcim_koncAnchor">#REF!</definedName>
    <definedName name="cskimutatas_pm_jogcimAnchor">#REF!</definedName>
    <definedName name="cskisebbsegi_rendeleti_tabla_Dim01">"="</definedName>
    <definedName name="cskisebbsegi_rendeleti_tabla_Dim02">"="</definedName>
    <definedName name="cskisebbsegi_rendeleti_tabla_Dim03">"="</definedName>
    <definedName name="cskisebbsegi_rendeleti_tabla_Dim04">"="</definedName>
    <definedName name="cskisebbsegi_rendeleti_tabla_Dim05">"="</definedName>
    <definedName name="cskisebbsegi_rendeleti_tabla_Dim06">"="</definedName>
    <definedName name="cskisebbsegi_rendeleti_tabla_Dim07">"="</definedName>
    <definedName name="cskisebbsegi_rendeleti_tabla_Dim08">"="</definedName>
    <definedName name="cskisebbsegi_rendeleti_tabla_Dim09">"="</definedName>
    <definedName name="cskisebbsegi_rendeleti_tabla_Dim10">"="</definedName>
    <definedName name="cskisebbsegi_rendeleti_tabla_Dim11">"="</definedName>
    <definedName name="cskisebbsegi_rendeleti_tabla_Dim12">"="</definedName>
    <definedName name="cskisebbsegi_rendeleti_tablaAnchor">#REF!</definedName>
    <definedName name="csKozepfoku_kolegium_rendeleti_tabla_excel_Dim01">"="</definedName>
    <definedName name="csKozepfoku_kolegium_rendeleti_tabla_excel_Dim02">"="</definedName>
    <definedName name="csKozepfoku_kolegium_rendeleti_tabla_excel_Dim03">"="</definedName>
    <definedName name="csKozepfoku_kolegium_rendeleti_tabla_excel_Dim04">"="</definedName>
    <definedName name="csKozepfoku_kolegium_rendeleti_tabla_excel_Dim05">"="</definedName>
    <definedName name="csKozepfoku_kolegium_rendeleti_tabla_excel_Dim06">"="</definedName>
    <definedName name="csKozepfoku_kolegium_rendeleti_tabla_excel_Dim07">"="</definedName>
    <definedName name="csKozepfoku_kolegium_rendeleti_tabla_excel_Dim08">"="</definedName>
    <definedName name="csKozepfoku_kolegium_rendeleti_tabla_excel_Dim09">"="</definedName>
    <definedName name="csKozepfoku_kolegium_rendeleti_tabla_excel_Dim10">"="</definedName>
    <definedName name="csKozepfoku_kolegium_rendeleti_tabla_excel_Dim11">"="</definedName>
    <definedName name="csKozepfoku_kolegium_rendeleti_tabla_excel_Dim12">"="</definedName>
    <definedName name="csKultsar_rendeleti_tabla_excel_Dim01">"="</definedName>
    <definedName name="csKultsar_rendeleti_tabla_excel_Dim02">"="</definedName>
    <definedName name="csKultsar_rendeleti_tabla_excel_Dim03">"="</definedName>
    <definedName name="csKultsar_rendeleti_tabla_excel_Dim04">"="</definedName>
    <definedName name="csKultsar_rendeleti_tabla_excel_Dim05">"="</definedName>
    <definedName name="csKultsar_rendeleti_tabla_excel_Dim06">"="</definedName>
    <definedName name="csKultsar_rendeleti_tabla_excel_Dim07">"="</definedName>
    <definedName name="csKultsar_rendeleti_tabla_excel_Dim08">"="</definedName>
    <definedName name="csKultsar_rendeleti_tabla_excel_Dim09">"="</definedName>
    <definedName name="csKultsar_rendeleti_tabla_excel_Dim10">"="</definedName>
    <definedName name="csKultsar_rendeleti_tabla_excel_Dim11">"="</definedName>
    <definedName name="csKultsar_rendeleti_tabla_excel_Dim12">"="</definedName>
    <definedName name="csLocalConsolidationOnSubmit">1</definedName>
    <definedName name="csMegyei_leveltar_rendeleti_tabla_excel_Dim01">"="</definedName>
    <definedName name="csMegyei_leveltar_rendeleti_tabla_excel_Dim02">"="</definedName>
    <definedName name="csMegyei_leveltar_rendeleti_tabla_excel_Dim03">"="</definedName>
    <definedName name="csMegyei_leveltar_rendeleti_tabla_excel_Dim04">"="</definedName>
    <definedName name="csMegyei_leveltar_rendeleti_tabla_excel_Dim05">"="</definedName>
    <definedName name="csMegyei_leveltar_rendeleti_tabla_excel_Dim06">"="</definedName>
    <definedName name="csMegyei_leveltar_rendeleti_tabla_excel_Dim07">"="</definedName>
    <definedName name="csMegyei_leveltar_rendeleti_tabla_excel_Dim08">"="</definedName>
    <definedName name="csMegyei_leveltar_rendeleti_tabla_excel_Dim09">"="</definedName>
    <definedName name="csMegyei_leveltar_rendeleti_tabla_excel_Dim10">"="</definedName>
    <definedName name="csMegyei_leveltar_rendeleti_tabla_excel_Dim11">"="</definedName>
    <definedName name="csMegyei_leveltar_rendeleti_tabla_excel_Dim12">"="</definedName>
    <definedName name="csMentalhighiene_rendeleti_tabla_excel_Dim01">"="</definedName>
    <definedName name="csMentalhighiene_rendeleti_tabla_excel_Dim02">"="</definedName>
    <definedName name="csMentalhighiene_rendeleti_tabla_excel_Dim03">"="</definedName>
    <definedName name="csMentalhighiene_rendeleti_tabla_excel_Dim04">"="</definedName>
    <definedName name="csMentalhighiene_rendeleti_tabla_excel_Dim05">"="</definedName>
    <definedName name="csMentalhighiene_rendeleti_tabla_excel_Dim06">"="</definedName>
    <definedName name="csMentalhighiene_rendeleti_tabla_excel_Dim07">"="</definedName>
    <definedName name="csMentalhighiene_rendeleti_tabla_excel_Dim08">"="</definedName>
    <definedName name="csMentalhighiene_rendeleti_tabla_excel_Dim09">"="</definedName>
    <definedName name="csMentalhighiene_rendeleti_tabla_excel_Dim10">"="</definedName>
    <definedName name="csMentalhighiene_rendeleti_tabla_excel_Dim11">"="</definedName>
    <definedName name="csMentalhighiene_rendeleti_tabla_excel_Dim12">"="</definedName>
    <definedName name="csMora_rendeleti_tabla_excel_Dim01">"="</definedName>
    <definedName name="csMora_rendeleti_tabla_excel_Dim02">"="</definedName>
    <definedName name="csMora_rendeleti_tabla_excel_Dim03">"="</definedName>
    <definedName name="csMora_rendeleti_tabla_excel_Dim04">"="</definedName>
    <definedName name="csMora_rendeleti_tabla_excel_Dim05">"="</definedName>
    <definedName name="csMora_rendeleti_tabla_excel_Dim06">"="</definedName>
    <definedName name="csMora_rendeleti_tabla_excel_Dim07">"="</definedName>
    <definedName name="csMora_rendeleti_tabla_excel_Dim08">"="</definedName>
    <definedName name="csMora_rendeleti_tabla_excel_Dim09">"="</definedName>
    <definedName name="csMora_rendeleti_tabla_excel_Dim10">"="</definedName>
    <definedName name="csMora_rendeleti_tabla_excel_Dim11">"="</definedName>
    <definedName name="csMora_rendeleti_tabla_excel_Dim12">"="</definedName>
    <definedName name="csmukodesi_merleg_bev_excel_Dim01">"="</definedName>
    <definedName name="csmukodesi_merleg_bev_excel_Dim02">"="</definedName>
    <definedName name="csmukodesi_merleg_bev_excel_Dim03">"="</definedName>
    <definedName name="csmukodesi_merleg_bev_excel_Dim04">"="</definedName>
    <definedName name="csmukodesi_merleg_bev_excel_Dim05">"="</definedName>
    <definedName name="csmukodesi_merleg_bev_excel_Dim06">"="</definedName>
    <definedName name="csmukodesi_merleg_bev_excel_Dim07">"="</definedName>
    <definedName name="csmukodesi_merleg_bev_excel_Dim08">"="</definedName>
    <definedName name="csmukodesi_merleg_bev_excel_Dim09">"="</definedName>
    <definedName name="csmukodesi_merleg_bev_excel_Dim10">"="</definedName>
    <definedName name="csmukodesi_merleg_bev_excel_Dim11">"="</definedName>
    <definedName name="csmukodesi_merleg_bev_excel_Dim12">"="</definedName>
    <definedName name="csmukodesi_merleg_bev_excelAnchor">#REF!</definedName>
    <definedName name="csmukodesi_merleg_kiad_excel_Dim01">"="</definedName>
    <definedName name="csmukodesi_merleg_kiad_excel_Dim02">"="</definedName>
    <definedName name="csmukodesi_merleg_kiad_excel_Dim03">"="</definedName>
    <definedName name="csmukodesi_merleg_kiad_excel_Dim04">"="</definedName>
    <definedName name="csmukodesi_merleg_kiad_excel_Dim05">"="</definedName>
    <definedName name="csmukodesi_merleg_kiad_excel_Dim06">"="</definedName>
    <definedName name="csmukodesi_merleg_kiad_excel_Dim07">"="</definedName>
    <definedName name="csmukodesi_merleg_kiad_excel_Dim08">"="</definedName>
    <definedName name="csmukodesi_merleg_kiad_excel_Dim09">"="</definedName>
    <definedName name="csmukodesi_merleg_kiad_excel_Dim10">"="</definedName>
    <definedName name="csmukodesi_merleg_kiad_excel_Dim11">"="</definedName>
    <definedName name="csmukodesi_merleg_kiad_excel_Dim12">"="</definedName>
    <definedName name="csmukodesi_merleg_kiad_excelAnchor">#REF!</definedName>
    <definedName name="csMuzeum_igazg_tabla_excel_Dim01">"="</definedName>
    <definedName name="csMuzeum_igazg_tabla_excel_Dim02">"="</definedName>
    <definedName name="csMuzeum_igazg_tabla_excel_Dim03">"="</definedName>
    <definedName name="csMuzeum_igazg_tabla_excel_Dim04">"="</definedName>
    <definedName name="csMuzeum_igazg_tabla_excel_Dim05">"="</definedName>
    <definedName name="csMuzeum_igazg_tabla_excel_Dim06">"="</definedName>
    <definedName name="csMuzeum_igazg_tabla_excel_Dim07">"="</definedName>
    <definedName name="csMuzeum_igazg_tabla_excel_Dim08">"="</definedName>
    <definedName name="csMuzeum_igazg_tabla_excel_Dim09">"="</definedName>
    <definedName name="csMuzeum_igazg_tabla_excel_Dim10">"="</definedName>
    <definedName name="csMuzeum_igazg_tabla_excel_Dim11">"="</definedName>
    <definedName name="csMuzeum_igazg_tabla_excel_Dim12">"="</definedName>
    <definedName name="csNemet_rendeleti_tabla_Dim01">"="</definedName>
    <definedName name="csNemet_rendeleti_tabla_Dim02">"="</definedName>
    <definedName name="csNemet_rendeleti_tabla_Dim03">"="</definedName>
    <definedName name="csNemet_rendeleti_tabla_Dim04">"="</definedName>
    <definedName name="csNemet_rendeleti_tabla_Dim05">"="</definedName>
    <definedName name="csNemet_rendeleti_tabla_Dim06">"="</definedName>
    <definedName name="csNemet_rendeleti_tabla_Dim07">"="</definedName>
    <definedName name="csNemet_rendeleti_tabla_Dim08">"="</definedName>
    <definedName name="csNemet_rendeleti_tabla_Dim09">"="</definedName>
    <definedName name="csNemet_rendeleti_tabla_Dim10">"="</definedName>
    <definedName name="csNemet_rendeleti_tabla_Dim11">"="</definedName>
    <definedName name="csNemet_rendeleti_tabla_Dim12">"="</definedName>
    <definedName name="csNemet_rendeleti_tablaAnchor">#REF!</definedName>
    <definedName name="csPszichiatriai_Esztergom_rendeleti_tabla_excel_Dim01">"="</definedName>
    <definedName name="csPszichiatriai_Esztergom_rendeleti_tabla_excel_Dim02">"="</definedName>
    <definedName name="csPszichiatriai_Esztergom_rendeleti_tabla_excel_Dim03">"="</definedName>
    <definedName name="csPszichiatriai_Esztergom_rendeleti_tabla_excel_Dim04">"="</definedName>
    <definedName name="csPszichiatriai_Esztergom_rendeleti_tabla_excel_Dim05">"="</definedName>
    <definedName name="csPszichiatriai_Esztergom_rendeleti_tabla_excel_Dim06">"="</definedName>
    <definedName name="csPszichiatriai_Esztergom_rendeleti_tabla_excel_Dim07">"="</definedName>
    <definedName name="csPszichiatriai_Esztergom_rendeleti_tabla_excel_Dim08">"="</definedName>
    <definedName name="csPszichiatriai_Esztergom_rendeleti_tabla_excel_Dim09">"="</definedName>
    <definedName name="csPszichiatriai_Esztergom_rendeleti_tabla_excel_Dim10">"="</definedName>
    <definedName name="csPszichiatriai_Esztergom_rendeleti_tabla_excel_Dim11">"="</definedName>
    <definedName name="csPszichiatriai_Esztergom_rendeleti_tabla_excel_Dim12">"="</definedName>
    <definedName name="csRefreshOnOpen">1</definedName>
    <definedName name="csRefreshOnRotate">1</definedName>
    <definedName name="csSzabolcsi_rendeleti_tabla_excel_Dim01">"="</definedName>
    <definedName name="csSzabolcsi_rendeleti_tabla_excel_Dim02">"="</definedName>
    <definedName name="csSzabolcsi_rendeleti_tabla_excel_Dim03">"="</definedName>
    <definedName name="csSzabolcsi_rendeleti_tabla_excel_Dim04">"="</definedName>
    <definedName name="csSzabolcsi_rendeleti_tabla_excel_Dim05">"="</definedName>
    <definedName name="csSzabolcsi_rendeleti_tabla_excel_Dim06">"="</definedName>
    <definedName name="csSzabolcsi_rendeleti_tabla_excel_Dim07">"="</definedName>
    <definedName name="csSzabolcsi_rendeleti_tabla_excel_Dim08">"="</definedName>
    <definedName name="csSzabolcsi_rendeleti_tabla_excel_Dim09">"="</definedName>
    <definedName name="csSzabolcsi_rendeleti_tabla_excel_Dim10">"="</definedName>
    <definedName name="csSzabolcsi_rendeleti_tabla_excel_Dim11">"="</definedName>
    <definedName name="csSzabolcsi_rendeleti_tabla_excel_Dim12">"="</definedName>
    <definedName name="csSzechenyi_rendeleti_tabla_excel_Dim01">"="</definedName>
    <definedName name="csSzechenyi_rendeleti_tabla_excel_Dim02">"="</definedName>
    <definedName name="csSzechenyi_rendeleti_tabla_excel_Dim03">"="</definedName>
    <definedName name="csSzechenyi_rendeleti_tabla_excel_Dim04">"="</definedName>
    <definedName name="csSzechenyi_rendeleti_tabla_excel_Dim05">"="</definedName>
    <definedName name="csSzechenyi_rendeleti_tabla_excel_Dim06">"="</definedName>
    <definedName name="csSzechenyi_rendeleti_tabla_excel_Dim07">"="</definedName>
    <definedName name="csSzechenyi_rendeleti_tabla_excel_Dim08">"="</definedName>
    <definedName name="csSzechenyi_rendeleti_tabla_excel_Dim09">"="</definedName>
    <definedName name="csSzechenyi_rendeleti_tabla_excel_Dim10">"="</definedName>
    <definedName name="csSzechenyi_rendeleti_tabla_excel_Dim11">"="</definedName>
    <definedName name="csSzechenyi_rendeleti_tabla_excel_Dim12">"="</definedName>
    <definedName name="csSzent_Rita_int_rendeleti_tabla_excel_Dim01">"="</definedName>
    <definedName name="csSzent_Rita_int_rendeleti_tabla_excel_Dim02">"="</definedName>
    <definedName name="csSzent_Rita_int_rendeleti_tabla_excel_Dim03">"="</definedName>
    <definedName name="csSzent_Rita_int_rendeleti_tabla_excel_Dim04">"="</definedName>
    <definedName name="csSzent_Rita_int_rendeleti_tabla_excel_Dim05">"="</definedName>
    <definedName name="csSzent_Rita_int_rendeleti_tabla_excel_Dim06">"="</definedName>
    <definedName name="csSzent_Rita_int_rendeleti_tabla_excel_Dim07">"="</definedName>
    <definedName name="csSzent_Rita_int_rendeleti_tabla_excel_Dim08">"="</definedName>
    <definedName name="csSzent_Rita_int_rendeleti_tabla_excel_Dim09">"="</definedName>
    <definedName name="csSzent_Rita_int_rendeleti_tabla_excel_Dim10">"="</definedName>
    <definedName name="csSzent_Rita_int_rendeleti_tabla_excel_Dim11">"="</definedName>
    <definedName name="csSzent_Rita_int_rendeleti_tabla_excel_Dim12">"="</definedName>
    <definedName name="csSzlovak_rendeleti_tabla_Dim01">"="</definedName>
    <definedName name="csSzlovak_rendeleti_tabla_Dim02">"="</definedName>
    <definedName name="csSzlovak_rendeleti_tabla_Dim03">"="</definedName>
    <definedName name="csSzlovak_rendeleti_tabla_Dim04">"="</definedName>
    <definedName name="csSzlovak_rendeleti_tabla_Dim05">"="</definedName>
    <definedName name="csSzlovak_rendeleti_tabla_Dim06">"="</definedName>
    <definedName name="csSzlovak_rendeleti_tabla_Dim07">"="</definedName>
    <definedName name="csSzlovak_rendeleti_tabla_Dim08">"="</definedName>
    <definedName name="csSzlovak_rendeleti_tabla_Dim09">"="</definedName>
    <definedName name="csSzlovak_rendeleti_tabla_Dim10">"="</definedName>
    <definedName name="csSzlovak_rendeleti_tabla_Dim11">"="</definedName>
    <definedName name="csSzlovak_rendeleti_tabla_Dim12">"="</definedName>
    <definedName name="csSzlovak_rendeleti_tablaAnchor">#REF!</definedName>
    <definedName name="csSzt_Borbala_rendeleti_tabla_excel_Dim01">"="</definedName>
    <definedName name="csSzt_Borbala_rendeleti_tabla_excel_Dim02">"="</definedName>
    <definedName name="csSzt_Borbala_rendeleti_tabla_excel_Dim03">"="</definedName>
    <definedName name="csSzt_Borbala_rendeleti_tabla_excel_Dim04">"="</definedName>
    <definedName name="csSzt_Borbala_rendeleti_tabla_excel_Dim05">"="</definedName>
    <definedName name="csSzt_Borbala_rendeleti_tabla_excel_Dim06">"="</definedName>
    <definedName name="csSzt_Borbala_rendeleti_tabla_excel_Dim07">"="</definedName>
    <definedName name="csSzt_Borbala_rendeleti_tabla_excel_Dim08">"="</definedName>
    <definedName name="csSzt_Borbala_rendeleti_tabla_excel_Dim09">"="</definedName>
    <definedName name="csSzt_Borbala_rendeleti_tabla_excel_Dim10">"="</definedName>
    <definedName name="csSzt_Borbala_rendeleti_tabla_excel_Dim11">"="</definedName>
    <definedName name="csSzt_Borbala_rendeleti_tabla_excel_Dim12">"="</definedName>
    <definedName name="csTanulasi_tata_rendeleti_tabla_excel_Dim01">"="</definedName>
    <definedName name="csTanulasi_tata_rendeleti_tabla_excel_Dim02">"="</definedName>
    <definedName name="csTanulasi_tata_rendeleti_tabla_excel_Dim03">"="</definedName>
    <definedName name="csTanulasi_tata_rendeleti_tabla_excel_Dim04">"="</definedName>
    <definedName name="csTanulasi_tata_rendeleti_tabla_excel_Dim05">"="</definedName>
    <definedName name="csTanulasi_tata_rendeleti_tabla_excel_Dim06">"="</definedName>
    <definedName name="csTanulasi_tata_rendeleti_tabla_excel_Dim07">"="</definedName>
    <definedName name="csTanulasi_tata_rendeleti_tabla_excel_Dim08">"="</definedName>
    <definedName name="csTanulasi_tata_rendeleti_tabla_excel_Dim09">"="</definedName>
    <definedName name="csTanulasi_tata_rendeleti_tabla_excel_Dim10">"="</definedName>
    <definedName name="csTanulasi_tata_rendeleti_tabla_excel_Dim11">"="</definedName>
    <definedName name="csTanulasi_tata_rendeleti_tabla_excel_Dim12">"="</definedName>
    <definedName name="csTGSZ_rendeleti_tabla_excel_Dim01">"="</definedName>
    <definedName name="csTGSZ_rendeleti_tabla_excel_Dim02">"="</definedName>
    <definedName name="csTGSZ_rendeleti_tabla_excel_Dim03">"="</definedName>
    <definedName name="csTGSZ_rendeleti_tabla_excel_Dim04">"="</definedName>
    <definedName name="csTGSZ_rendeleti_tabla_excel_Dim05">"="</definedName>
    <definedName name="csTGSZ_rendeleti_tabla_excel_Dim06">"="</definedName>
    <definedName name="csTGSZ_rendeleti_tabla_excel_Dim07">"="</definedName>
    <definedName name="csTGSZ_rendeleti_tabla_excel_Dim08">"="</definedName>
    <definedName name="csTGSZ_rendeleti_tabla_excel_Dim09">"="</definedName>
    <definedName name="csTGSZ_rendeleti_tabla_excel_Dim10">"="</definedName>
    <definedName name="csTGSZ_rendeleti_tabla_excel_Dim11">"="</definedName>
    <definedName name="csTGSZ_rendeleti_tabla_excel_Dim12">"="</definedName>
    <definedName name="cstiszk_mod_Dim01">"="</definedName>
    <definedName name="cstiszk_mod_Dim02">"="</definedName>
    <definedName name="cstiszk_mod_Dim03">"="</definedName>
    <definedName name="cstiszk_mod_Dim04">"="</definedName>
    <definedName name="cstiszk_mod_Dim05">"="</definedName>
    <definedName name="cstiszk_mod_Dim06">"="</definedName>
    <definedName name="cstiszk_mod_Dim07">"="</definedName>
    <definedName name="cstiszk_mod_Dim08">"="</definedName>
    <definedName name="cstiszk_mod_Dim09">"="</definedName>
    <definedName name="cstiszk_mod_Dim10">"="</definedName>
    <definedName name="cstiszk_mod_Dim11">"="</definedName>
    <definedName name="cstiszk_mod_Dim12">"="</definedName>
    <definedName name="cstiszk_modAnchor">#REF!</definedName>
    <definedName name="csTiszk_rendeleti_tabla_Dim01">"="</definedName>
    <definedName name="csTiszk_rendeleti_tabla_Dim02">"="</definedName>
    <definedName name="csTiszk_rendeleti_tabla_Dim03">"="</definedName>
    <definedName name="csTiszk_rendeleti_tabla_Dim04">"="</definedName>
    <definedName name="csTiszk_rendeleti_tabla_Dim05">"="</definedName>
    <definedName name="csTiszk_rendeleti_tabla_Dim06">"="</definedName>
    <definedName name="csTiszk_rendeleti_tabla_Dim07">"="</definedName>
    <definedName name="csTiszk_rendeleti_tabla_Dim08">"="</definedName>
    <definedName name="csTiszk_rendeleti_tabla_Dim09">"="</definedName>
    <definedName name="csTiszk_rendeleti_tabla_Dim10">"="</definedName>
    <definedName name="csTiszk_rendeleti_tabla_Dim11">"="</definedName>
    <definedName name="csTiszk_rendeleti_tabla_Dim12">"="</definedName>
    <definedName name="csTiszk_rendeleti_tablaAnchor">#REF!</definedName>
    <definedName name="csZsigmondi_rendeleti_tabla_excel_Dim01">"="</definedName>
    <definedName name="csZsigmondi_rendeleti_tabla_excel_Dim02">"="</definedName>
    <definedName name="csZsigmondi_rendeleti_tabla_excel_Dim03">"="</definedName>
    <definedName name="csZsigmondi_rendeleti_tabla_excel_Dim04">"="</definedName>
    <definedName name="csZsigmondi_rendeleti_tabla_excel_Dim05">"="</definedName>
    <definedName name="csZsigmondi_rendeleti_tabla_excel_Dim06">"="</definedName>
    <definedName name="csZsigmondi_rendeleti_tabla_excel_Dim07">"="</definedName>
    <definedName name="csZsigmondi_rendeleti_tabla_excel_Dim08">"="</definedName>
    <definedName name="csZsigmondi_rendeleti_tabla_excel_Dim09">"="</definedName>
    <definedName name="csZsigmondi_rendeleti_tabla_excel_Dim10">"="</definedName>
    <definedName name="csZsigmondi_rendeleti_tabla_excel_Dim11">"="</definedName>
    <definedName name="csZsigmondi_rendeleti_tabla_excel_Dim12">"="</definedName>
    <definedName name="felúj">'[7]10intberuh-felúj'!$A$10</definedName>
    <definedName name="Hiv.felújtás">1</definedName>
    <definedName name="kkkkk">#REF!</definedName>
    <definedName name="kkkkkkk">'[10]összes igény'!#REF!</definedName>
    <definedName name="l" localSheetId="19">#REF!</definedName>
    <definedName name="l">#REF!</definedName>
    <definedName name="nem">1</definedName>
    <definedName name="_xlnm.Print_Titles" localSheetId="15">'11.mell'!$8:$9</definedName>
    <definedName name="_xlnm.Print_Titles" localSheetId="16">'12.mell'!$5:$6</definedName>
    <definedName name="_xlnm.Print_Titles" localSheetId="1">'1b.mell '!$5:$7</definedName>
    <definedName name="_xlnm.Print_Titles" localSheetId="2">'1c.mell '!$4:$8</definedName>
    <definedName name="_xlnm.Print_Titles" localSheetId="3">'2.mell'!$1:$8</definedName>
    <definedName name="_xlnm.Print_Titles" localSheetId="4">'3a.m.'!$4:$8</definedName>
    <definedName name="_xlnm.Print_Titles" localSheetId="6">'3c.m.'!$4:$8</definedName>
    <definedName name="_xlnm.Print_Titles" localSheetId="7">'3d.m.'!$3:$7</definedName>
    <definedName name="_xlnm.Print_Titles" localSheetId="8">'4.mell.'!$4:$8</definedName>
    <definedName name="_xlnm.Print_Titles" localSheetId="9">'5.mell. '!$4:$8</definedName>
    <definedName name="_xlnm.Print_Titles" localSheetId="13">'9.mell. '!$8:$11</definedName>
    <definedName name="székház" localSheetId="19">#REF!</definedName>
    <definedName name="székház">#REF!</definedName>
    <definedName name="székházbérlők">'[6]3-aBevétel'!#REF!</definedName>
    <definedName name="szintrehotzás">#REF!</definedName>
    <definedName name="szintrehozás2">#REF!</definedName>
    <definedName name="szintrhozás2">#REF!</definedName>
  </definedNames>
  <calcPr fullCalcOnLoad="1"/>
</workbook>
</file>

<file path=xl/sharedStrings.xml><?xml version="1.0" encoding="utf-8"?>
<sst xmlns="http://schemas.openxmlformats.org/spreadsheetml/2006/main" count="2797" uniqueCount="956">
  <si>
    <t xml:space="preserve">   Iparűzési adó, pótlék, bírság</t>
  </si>
  <si>
    <t>Közfoglalkoztatottak pályázat tám.önrésze, kapcs.egyéb kiad.tám.</t>
  </si>
  <si>
    <t>Ferencvárosi Kártya Kft. támogatása</t>
  </si>
  <si>
    <t>(eFt)</t>
  </si>
  <si>
    <t>Termelői piac</t>
  </si>
  <si>
    <t>Élelmiszer segély</t>
  </si>
  <si>
    <t>Egészségügyi Szociális és Sport Bizottság</t>
  </si>
  <si>
    <t>Kulturális, Egyházügyi és Nemzetiségi Bizottság</t>
  </si>
  <si>
    <t xml:space="preserve">Ferencvárosi Intézmény Üzemeltetési Központ </t>
  </si>
  <si>
    <t>FEV IX. Zrt.</t>
  </si>
  <si>
    <t>FEV IX. Zrt. támogatása</t>
  </si>
  <si>
    <t>Térfigyelő rendszer fejlesztése</t>
  </si>
  <si>
    <t>Humánszolgáltatási feladatok</t>
  </si>
  <si>
    <t>Karaván Művészeti Alapítvány</t>
  </si>
  <si>
    <t>Parkoló Alap</t>
  </si>
  <si>
    <t xml:space="preserve">   Munkaadókat terhelő járulékok</t>
  </si>
  <si>
    <t>Katasztrófa védelemhez kapcs. "M" készletek</t>
  </si>
  <si>
    <t xml:space="preserve">    Építményadó                        </t>
  </si>
  <si>
    <t xml:space="preserve">    Telekadó                   </t>
  </si>
  <si>
    <t>Oktatási intézmények, óvodák felújítása</t>
  </si>
  <si>
    <t xml:space="preserve">Felhalmozási finanszírozási kiadások </t>
  </si>
  <si>
    <t xml:space="preserve">Működési finanszírozási kiadások </t>
  </si>
  <si>
    <t>Gyáli út 21-23. Víz csatorna felújítás</t>
  </si>
  <si>
    <t>Ifjú Molnár F. Diákszínjátszó Egyesület</t>
  </si>
  <si>
    <t>Jogvita rendezés</t>
  </si>
  <si>
    <t>FESZOFE Nonprofit Kft</t>
  </si>
  <si>
    <t>Szociális és köznevelési feladatok</t>
  </si>
  <si>
    <t>Méltányos közgyógyellátás, gyógyszertámogatás</t>
  </si>
  <si>
    <t>Idősügyi Koncepció</t>
  </si>
  <si>
    <t>Ifjusági és drogprevenciós feladatok</t>
  </si>
  <si>
    <t>Bűnmegelőzés</t>
  </si>
  <si>
    <t>Ferencvárosi naptár készítése</t>
  </si>
  <si>
    <t>Kommunikációs szolgáltatások</t>
  </si>
  <si>
    <t>Liliom Óvoda felújítása</t>
  </si>
  <si>
    <t>Ádám Jenő Zeneiskola felújítása</t>
  </si>
  <si>
    <t>6.</t>
  </si>
  <si>
    <t>Ifjusági koncepció</t>
  </si>
  <si>
    <t>Felhalmozási finanszírozási kiadások mindösszesen</t>
  </si>
  <si>
    <t xml:space="preserve">       - Önkormányzat fordított ÁFA </t>
  </si>
  <si>
    <t xml:space="preserve">       - JAT-tal kapcsolatos fordított ÁFA bevételek </t>
  </si>
  <si>
    <t xml:space="preserve">   Helyi adó, pótlék, bírság </t>
  </si>
  <si>
    <t xml:space="preserve">   Nyomvonal létes.kártalanítás</t>
  </si>
  <si>
    <t>Működési finanszírozási bevételek összesen</t>
  </si>
  <si>
    <t xml:space="preserve">   Önkormányzat költségvetésben szereplő  kiadások (3/C. sz. melléklet szerint)</t>
  </si>
  <si>
    <r>
      <t xml:space="preserve">    Munkáltatói kölcsön - </t>
    </r>
    <r>
      <rPr>
        <sz val="9"/>
        <rFont val="Arial CE"/>
        <family val="0"/>
      </rPr>
      <t>Egyéb felhalmozási célú kiadás</t>
    </r>
  </si>
  <si>
    <r>
      <t xml:space="preserve">    Fizetendő Általános forgalmi adó  </t>
    </r>
    <r>
      <rPr>
        <sz val="9"/>
        <rFont val="Arial CE"/>
        <family val="0"/>
      </rPr>
      <t>- Dologi kiadások</t>
    </r>
  </si>
  <si>
    <r>
      <t xml:space="preserve">Általános tartalék - </t>
    </r>
    <r>
      <rPr>
        <i/>
        <sz val="9"/>
        <rFont val="Arial CE"/>
        <family val="0"/>
      </rPr>
      <t>Egyéb működési célú kiadás</t>
    </r>
  </si>
  <si>
    <r>
      <t xml:space="preserve">Céltartalék - </t>
    </r>
    <r>
      <rPr>
        <i/>
        <sz val="9"/>
        <rFont val="Arial CE"/>
        <family val="0"/>
      </rPr>
      <t>Egyéb működési célú kiadás</t>
    </r>
  </si>
  <si>
    <t>IV. Költségvetési szervek bevételei</t>
  </si>
  <si>
    <t>IV. Költségvetési szervek bevételei mindösszesen:</t>
  </si>
  <si>
    <t>Üdülőhelyi szálláshely szolgáltatás</t>
  </si>
  <si>
    <t>Általános közszolgáltatások, közrend, közbiztonság</t>
  </si>
  <si>
    <t>Egészségügy, szociális védelem</t>
  </si>
  <si>
    <t>Kiadások összesen</t>
  </si>
  <si>
    <t>Szabadidő, sport, kultúra, vallás</t>
  </si>
  <si>
    <t>Egészszégügy, szociális védelem</t>
  </si>
  <si>
    <t>Közrend, közbiztonság, egyéb kommunális feladatok</t>
  </si>
  <si>
    <r>
      <t xml:space="preserve">Általános tartalék  - </t>
    </r>
    <r>
      <rPr>
        <sz val="10"/>
        <rFont val="Arial CE"/>
        <family val="0"/>
      </rPr>
      <t>egyéb működési célú kiadás</t>
    </r>
  </si>
  <si>
    <t>2014. évi előirányzat 6/2014.</t>
  </si>
  <si>
    <t>2014. évi előirányzat  6/2014.</t>
  </si>
  <si>
    <t xml:space="preserve">2014. évi előirányzat 6/2014. </t>
  </si>
  <si>
    <t>Pályázat kiemelt sport rendezvények megrendezésére</t>
  </si>
  <si>
    <t xml:space="preserve">V. Kiadások mindösszesen  ((I+II+III.IV.) Intézmények támogatása nélkül) </t>
  </si>
  <si>
    <t xml:space="preserve">V. Bevételek mindösszesen  ((I+II+III.IV.) Intézmények támogatása nélkül) </t>
  </si>
  <si>
    <r>
      <t xml:space="preserve">Céltartalék - </t>
    </r>
    <r>
      <rPr>
        <sz val="10"/>
        <rFont val="Arial CE"/>
        <family val="0"/>
      </rPr>
      <t>egyéb működés célú kiadás</t>
    </r>
  </si>
  <si>
    <t xml:space="preserve">    Manó-Lak Bölcsöde fejlesztése, kapacitásbővítése</t>
  </si>
  <si>
    <t>Működési költségvetési kiadások mindösszesen</t>
  </si>
  <si>
    <t>Működési finanszírozási bevételek</t>
  </si>
  <si>
    <t>Működési finanszírozási kiadások</t>
  </si>
  <si>
    <t>Kölcsön tőkeösszegének törlesztése</t>
  </si>
  <si>
    <t>Felhalmozási finanszírozási bevételek</t>
  </si>
  <si>
    <t>Felhalmozási finanszírozási kiadások</t>
  </si>
  <si>
    <t xml:space="preserve">     Munkáltatói kölcsön</t>
  </si>
  <si>
    <t>Felhalmozási költségvetési kiadások mindösszesen</t>
  </si>
  <si>
    <t>Működési költségvetési bevételek mindösszesen</t>
  </si>
  <si>
    <t>Felhalmozási költségvetési bevételek mindösszesen</t>
  </si>
  <si>
    <t>III. Közterület-felügyelet bevételei mindösszesen:</t>
  </si>
  <si>
    <t>Választás</t>
  </si>
  <si>
    <t>Működési költségvetési kiadások</t>
  </si>
  <si>
    <t>Felhalmozási költségvetési kiadások</t>
  </si>
  <si>
    <t>Felhalmozási költségvetés kiadások mindösszesen</t>
  </si>
  <si>
    <t xml:space="preserve">       Közterület-felügyelet támogatása</t>
  </si>
  <si>
    <t>PH, Közterület-felügyelet és Önkormányzat költségvetési kiadásai mindössz:</t>
  </si>
  <si>
    <t>Szabad pénzeszközök betétként való visszavonás</t>
  </si>
  <si>
    <t>Irányítószervi támogatásként folyosított támogatás kiutalása</t>
  </si>
  <si>
    <t>Bevételek mindösszesen</t>
  </si>
  <si>
    <t>Közterület-felügyelet</t>
  </si>
  <si>
    <t xml:space="preserve">   Közterület-felügyelet (3/B. sz. melléklet szerint)</t>
  </si>
  <si>
    <t>Polgármester tiszt. összefüggő egyéb feladatok</t>
  </si>
  <si>
    <t>Tartalék összesen</t>
  </si>
  <si>
    <t>Hosszú, rövid lejáratú hitelfelvétel törlesztése</t>
  </si>
  <si>
    <t>Kölcsön tőke összegének törlesztése, nyújtása</t>
  </si>
  <si>
    <t>Kölcsön tőke összegének törlesztése</t>
  </si>
  <si>
    <t>Közvilágítás fejlesztése (Haller utca, Pöttyös utca)</t>
  </si>
  <si>
    <t>Ráday u. - Knézich utca gyalogátkelőhelyek létesítése</t>
  </si>
  <si>
    <t>ebből:társasházak lépcsőházi kamerák támogatása</t>
  </si>
  <si>
    <t>Pályázat előkészítés, lebonyolítás</t>
  </si>
  <si>
    <t xml:space="preserve">Kiadások összesen </t>
  </si>
  <si>
    <t>Óvodai sport tevékenység támogatása</t>
  </si>
  <si>
    <t xml:space="preserve">    Manó-Lak Bölcsöde önerő bevétel</t>
  </si>
  <si>
    <t>Ágazat összesen:</t>
  </si>
  <si>
    <t>ellenőrző szám</t>
  </si>
  <si>
    <t xml:space="preserve">    KMOP-5.1.1/B-12-K-201-0003 Szociális városreh.Ferencvárosban JAT</t>
  </si>
  <si>
    <t xml:space="preserve">      ebből tartalék:</t>
  </si>
  <si>
    <t>Hosszú lejáratú hitelfelvétel tőketörlesztése</t>
  </si>
  <si>
    <t>Közúti közlekedés</t>
  </si>
  <si>
    <t xml:space="preserve">   Ellátottak pénzbeli támogatása</t>
  </si>
  <si>
    <t xml:space="preserve">   Felhalmozási költségvetési kiadások</t>
  </si>
  <si>
    <t>Egyéb kiegészítő szolgáltatás</t>
  </si>
  <si>
    <t>Tulajdonosi bevétel</t>
  </si>
  <si>
    <t>Általános közszolgáltatások</t>
  </si>
  <si>
    <t>Általános közszolgáltatások, közrend - Gazdasági társaságok</t>
  </si>
  <si>
    <t>Önkormányzati segélyek</t>
  </si>
  <si>
    <t>Kifli beszerzés</t>
  </si>
  <si>
    <t>Szabadidő, sport, kultúra, és vallás</t>
  </si>
  <si>
    <t>Szabadidő, sport</t>
  </si>
  <si>
    <t>KIADÁSOK MINDÖSSZ.:(Irányítószervi tám.folyosítása nélkül)</t>
  </si>
  <si>
    <t>Horváth Nemzetiségi Önkormányzat</t>
  </si>
  <si>
    <t xml:space="preserve">       - Egyéb szolgáltatás</t>
  </si>
  <si>
    <t xml:space="preserve">       - Bérleti díjak</t>
  </si>
  <si>
    <t xml:space="preserve">        - Önkormányzat kamat</t>
  </si>
  <si>
    <t xml:space="preserve">    Egyéb működési célú kiadások </t>
  </si>
  <si>
    <t>1/A melléklet</t>
  </si>
  <si>
    <t>Működési-felhalmozási bevételek-kiadások mérlegszerű bemutatása</t>
  </si>
  <si>
    <t>Szociális városrehab. Ferencvárosban JAT I. ütem KMOP-5.1.1/B-12-K-201-0003</t>
  </si>
  <si>
    <t>Egyéb működési célú kiadások</t>
  </si>
  <si>
    <t>Ellátottak pénzbeli juttatásai</t>
  </si>
  <si>
    <t>Örmény Nemzetiségi Önkormányzat</t>
  </si>
  <si>
    <t>Román Nemzetiségi Önkormányzat</t>
  </si>
  <si>
    <t>Ruszin Nemzetiségi Önkormányzat</t>
  </si>
  <si>
    <t>Szerb Nemzetiségi Önkormányzat</t>
  </si>
  <si>
    <t>Szlovák Nemzetiségi Önkormányzat</t>
  </si>
  <si>
    <t>Ukrán Nemzetiségi Önkormányzat</t>
  </si>
  <si>
    <t xml:space="preserve">     Munkaadókat terhelő járulékok és szociális hozzájárulási adó</t>
  </si>
  <si>
    <t xml:space="preserve">     Dologi kiadások</t>
  </si>
  <si>
    <t xml:space="preserve">     Egyéb felhalmozási kiadások</t>
  </si>
  <si>
    <t xml:space="preserve">          Viola u. 52. felújításra</t>
  </si>
  <si>
    <t xml:space="preserve">          Berzenczey u. 30. felújítás</t>
  </si>
  <si>
    <r>
      <t xml:space="preserve">    Kamat kiadás </t>
    </r>
    <r>
      <rPr>
        <sz val="9"/>
        <rFont val="Arial CE"/>
        <family val="0"/>
      </rPr>
      <t>-Dologi kiadások</t>
    </r>
  </si>
  <si>
    <t>Közterületek komplexmegújítása pályázat - "Nehru projekt"</t>
  </si>
  <si>
    <t xml:space="preserve">   Munkaadókat terhelő járulékok és szociális hozzájárulási adó</t>
  </si>
  <si>
    <t>6.sz. melléklet</t>
  </si>
  <si>
    <t>Kiadások mindösszesen</t>
  </si>
  <si>
    <t xml:space="preserve">   Egyéb felhalmozási kiadások</t>
  </si>
  <si>
    <t xml:space="preserve">       ebből fordított ÁFA</t>
  </si>
  <si>
    <t xml:space="preserve">     Személyi juttatások </t>
  </si>
  <si>
    <t>Balatonszéplaki Üdülő</t>
  </si>
  <si>
    <t xml:space="preserve">   Személyi juttatások </t>
  </si>
  <si>
    <t>Polgármesteri hivatal igazgatási kiadásai</t>
  </si>
  <si>
    <t>Képviselők juttatásai</t>
  </si>
  <si>
    <t>Polgármesteri Hivatal összesen:</t>
  </si>
  <si>
    <t>Férőhely fenntartási díj Magyar Vöröskereszt</t>
  </si>
  <si>
    <t>Fogyatékos személyek nappali ellátása Gond-viselés Kht.</t>
  </si>
  <si>
    <t xml:space="preserve">     Ellátottak pénzbeli juttatásai</t>
  </si>
  <si>
    <t xml:space="preserve">   Ellátottak pénzbeli juttatásai</t>
  </si>
  <si>
    <t>Közutak üzemeltetése</t>
  </si>
  <si>
    <t xml:space="preserve">     - ebből fordított ÁFA</t>
  </si>
  <si>
    <t>Bérlakás és egyéb ingatlan elidegenítés</t>
  </si>
  <si>
    <t>Ingatlanokkal kapcsolatos egyéb feladatok</t>
  </si>
  <si>
    <t>Nem önkormányzati tulajdonú lakóépületek veszélyelhárítása</t>
  </si>
  <si>
    <t xml:space="preserve">Helyiség megszerzési díj </t>
  </si>
  <si>
    <t>Védett értékek fenntartása</t>
  </si>
  <si>
    <t>Oktatás</t>
  </si>
  <si>
    <t xml:space="preserve">Felújításokkal kapcsolatos tervezések </t>
  </si>
  <si>
    <t>Csicsergő Óvoda felújítás</t>
  </si>
  <si>
    <t>Kicsi Bocs Óvoda felújítás</t>
  </si>
  <si>
    <t>Csudafa Óvoda felújítás</t>
  </si>
  <si>
    <t>Kerekerdő Óvoda felújítás</t>
  </si>
  <si>
    <t>"Manó-lak" Bölcsöde felújítás, kapacitásbővítés</t>
  </si>
  <si>
    <t>Térfigyelőkamerák üzemeltetése</t>
  </si>
  <si>
    <t>Méhecske Óvoda felújítás</t>
  </si>
  <si>
    <t>Napfény Óvoda felújítás</t>
  </si>
  <si>
    <t>Ugrifüles Óvoda felújítás</t>
  </si>
  <si>
    <t>Bakáts téri Általános Iskola felújítás</t>
  </si>
  <si>
    <t>Ferencvárosi Komplex Óvoda és Általános Iskola felújítás</t>
  </si>
  <si>
    <t>Kosztolányi Dezső Általános Iskola felújítás</t>
  </si>
  <si>
    <t>Nemzetiségi Önkormányzat működési kiadásai</t>
  </si>
  <si>
    <t>Kőrösi Csoma Sándor Általános Iskola felújítás</t>
  </si>
  <si>
    <t>József Attila Általános Iskola felújítás</t>
  </si>
  <si>
    <t>Molnár Ferenc Általános Iskola felújítás</t>
  </si>
  <si>
    <t>Szentgyörgyi Alber Általános Iskola és Gimnázium felújítás</t>
  </si>
  <si>
    <t>Telepy Károly Általános Iskola és Gimnázium felújítás</t>
  </si>
  <si>
    <t>Weörös Sándor Általános Iskola és Gimnázium felújítás</t>
  </si>
  <si>
    <t>Leövey Klára Gimnázium felújítás</t>
  </si>
  <si>
    <t>Sport feladatok</t>
  </si>
  <si>
    <t>Tankönyv támogatás</t>
  </si>
  <si>
    <t>Iskolai nyelvvizsga, jogosítvány megszerzés támogatása</t>
  </si>
  <si>
    <t>Költségvetési kiadások</t>
  </si>
  <si>
    <t>Lakbértámogatás</t>
  </si>
  <si>
    <t>Adósságkezelési támogatás</t>
  </si>
  <si>
    <t>Karácsonyi segély</t>
  </si>
  <si>
    <t>Köztisztasági feladatok</t>
  </si>
  <si>
    <t>Sport és szabadidős rendezvények</t>
  </si>
  <si>
    <t>Diáksport</t>
  </si>
  <si>
    <t>Testvérvárosi kapcsolatok</t>
  </si>
  <si>
    <t>Egyéb rendezvények</t>
  </si>
  <si>
    <t>Köztemetés</t>
  </si>
  <si>
    <t>Feladat megnevezése</t>
  </si>
  <si>
    <t>Felhasználást koordináló</t>
  </si>
  <si>
    <t>bizottság</t>
  </si>
  <si>
    <t>Támogatások összesen:</t>
  </si>
  <si>
    <t>4. sz. melléklet</t>
  </si>
  <si>
    <t>R e h a b i l i t á c i ó   ö s s z e s e n :</t>
  </si>
  <si>
    <t>5. sz. melléklet</t>
  </si>
  <si>
    <t>Egészségügyi prevenció</t>
  </si>
  <si>
    <t>Mindösszesen</t>
  </si>
  <si>
    <t xml:space="preserve">Összesen </t>
  </si>
  <si>
    <t>Társasház felújítási pályázat</t>
  </si>
  <si>
    <t>Kulturális feladatok összesen</t>
  </si>
  <si>
    <t>Központi színházi zenekari támogatás</t>
  </si>
  <si>
    <t xml:space="preserve">Hajléktalanok nappali melegedője (Új Út Szociális Egyesület) </t>
  </si>
  <si>
    <t>Támogató Szolgálat (Motiváció Alapítvány)</t>
  </si>
  <si>
    <t>Bursa Hungarica</t>
  </si>
  <si>
    <t xml:space="preserve">    Személyi juttatások</t>
  </si>
  <si>
    <t>Lakáslemondás térítés, lakásbiztosíték visszafizetés</t>
  </si>
  <si>
    <t>Városfejlesztési, Városgazdálkodási és</t>
  </si>
  <si>
    <t>Környezetvédelmi Bizottság</t>
  </si>
  <si>
    <t>Gazdasági Bizottság</t>
  </si>
  <si>
    <t xml:space="preserve">    Ellátottak pénzbeli juttatásai</t>
  </si>
  <si>
    <t>Megnevezés</t>
  </si>
  <si>
    <t>1.</t>
  </si>
  <si>
    <t>2.</t>
  </si>
  <si>
    <t>3.</t>
  </si>
  <si>
    <t>4.</t>
  </si>
  <si>
    <t>5.</t>
  </si>
  <si>
    <t xml:space="preserve">                  előző évi töblettámogatás  visszafizetése</t>
  </si>
  <si>
    <t>Parkolási Kft</t>
  </si>
  <si>
    <t>Gyermekétkeztetés támogatása (nyári étk. együtt)</t>
  </si>
  <si>
    <t>Városfejlesztés, üzemeltetés és közbiztonság</t>
  </si>
  <si>
    <t xml:space="preserve">   Kerékbilincs levétele</t>
  </si>
  <si>
    <t xml:space="preserve">       - Parkolási díj, ügyviteli költség</t>
  </si>
  <si>
    <t>Lakóház felújítás Balázs B. u. 32/a-b</t>
  </si>
  <si>
    <t xml:space="preserve">    Boldogasszony Iskolanővérek Kolostori Kávéház kialakítása</t>
  </si>
  <si>
    <t>Boldogasszony Iskolanővérek Kolostori Kávéház kialakítása</t>
  </si>
  <si>
    <t>Concerto Akadémia Nonprofit Kft.</t>
  </si>
  <si>
    <t xml:space="preserve">   Személyi juttatás</t>
  </si>
  <si>
    <t>Sport Alap</t>
  </si>
  <si>
    <t>KÉK Pont</t>
  </si>
  <si>
    <t>Kerületi földutak szilárd burkolattal való ellátása</t>
  </si>
  <si>
    <t>Összesen:</t>
  </si>
  <si>
    <t>Bevételek</t>
  </si>
  <si>
    <t>Összesen</t>
  </si>
  <si>
    <t xml:space="preserve">    Idegenforgalmi adó</t>
  </si>
  <si>
    <t>Kényszer kiköltöztetés</t>
  </si>
  <si>
    <t>Tűzoltó u. 33/A felújítás</t>
  </si>
  <si>
    <t>Játszóterekre fittnes eszközök beszerzése - 2014. karbantartás</t>
  </si>
  <si>
    <t>1/B. sz. melléklet</t>
  </si>
  <si>
    <t>(eFt-ban)</t>
  </si>
  <si>
    <t xml:space="preserve">    Iparűzési adó</t>
  </si>
  <si>
    <t xml:space="preserve">    Helyiség értékesítés</t>
  </si>
  <si>
    <t>Egyéb közhatalmi bevételek</t>
  </si>
  <si>
    <t>Csökkent munkaképességűek rendszeres szociális segélye</t>
  </si>
  <si>
    <t>Aktív korúak rendszeres szociális segélye</t>
  </si>
  <si>
    <t>KF - rehabilitáció járulékos költségek</t>
  </si>
  <si>
    <t>Társasházak támogatása</t>
  </si>
  <si>
    <t>Deák ösztöndíj</t>
  </si>
  <si>
    <t>Lakás és helyiség felújítás</t>
  </si>
  <si>
    <t>Soszám</t>
  </si>
  <si>
    <t>Ingatlanokkal kapcsolatos ügyvédi díjak</t>
  </si>
  <si>
    <t>Ügyvédi díjak</t>
  </si>
  <si>
    <t xml:space="preserve"> Elvonások és befizetések bevételei</t>
  </si>
  <si>
    <t xml:space="preserve"> Egyéb működési célú támogatások bevételei Áh-n belülről</t>
  </si>
  <si>
    <t>Működési célú támogatások Áh-n belülről összesen</t>
  </si>
  <si>
    <t xml:space="preserve"> Szolgáltatások ellenértéke</t>
  </si>
  <si>
    <t xml:space="preserve">    Egyéb szolgáltatás</t>
  </si>
  <si>
    <t xml:space="preserve">    Bérleti díjak</t>
  </si>
  <si>
    <t xml:space="preserve"> Közvetített szolgáltatások ellenértéke</t>
  </si>
  <si>
    <t xml:space="preserve"> Ellátási díjak</t>
  </si>
  <si>
    <t xml:space="preserve"> Kiszámlázott általános forgalmi adó</t>
  </si>
  <si>
    <t xml:space="preserve"> Kamatbevétel</t>
  </si>
  <si>
    <t xml:space="preserve"> Egyéb működési bevételek</t>
  </si>
  <si>
    <t>Költségvetési maradvány - Előző évi költségvetési maradv. igénybev.</t>
  </si>
  <si>
    <t>BÖK törzsbetét emelés</t>
  </si>
  <si>
    <t>Lakhatást segítő támogatás</t>
  </si>
  <si>
    <t>Iskolakezdési támogatás</t>
  </si>
  <si>
    <t>Védőoltás támogatása</t>
  </si>
  <si>
    <t>Irányító szervi tám.-ként folyosított tám. fizetési számlán tört.jóváírás</t>
  </si>
  <si>
    <t>Irányító szervi tám.-ként folyosított tám. fizetési számlán tört.jóváírás étkezés</t>
  </si>
  <si>
    <t>Kerekerdő Óvoda /Vágóhíd u. 35.-37./</t>
  </si>
  <si>
    <t>Működési célú támogatások Áh-n belülről</t>
  </si>
  <si>
    <t>Intézmények mindösszesen</t>
  </si>
  <si>
    <t>Önkormányzatok működési támogatásai</t>
  </si>
  <si>
    <t xml:space="preserve">     - Helyi önkormányzatok működésének általános támogatása</t>
  </si>
  <si>
    <t xml:space="preserve">     - Települési önkormányzatok egyes köznevelési feladatainak támogatása</t>
  </si>
  <si>
    <t xml:space="preserve">     - Települési önkormányzatok kulturális feladatainak támogatása</t>
  </si>
  <si>
    <t>Elvonások és befizetések bevételei</t>
  </si>
  <si>
    <t>Egyéb működési célú támogatások bevételei Áh-n belülről</t>
  </si>
  <si>
    <t>Működési célú támogatások Államháztartáson belülről összesen</t>
  </si>
  <si>
    <t>Vagyoni típusú adók (Helyi adó)</t>
  </si>
  <si>
    <t>Termékek és szolgáltatások adói</t>
  </si>
  <si>
    <t xml:space="preserve">   Igazgatásszolgáltatási díj</t>
  </si>
  <si>
    <t xml:space="preserve">   Környezetvédelmi bírság</t>
  </si>
  <si>
    <t xml:space="preserve">   Szabálysértési bírság</t>
  </si>
  <si>
    <t xml:space="preserve">   Parkolási bírság, pótdíj</t>
  </si>
  <si>
    <t xml:space="preserve">   Egyéb bírságból származó bevétel</t>
  </si>
  <si>
    <t xml:space="preserve">   Közterületfelügyeleti bírság bevétel</t>
  </si>
  <si>
    <t xml:space="preserve">   Gépkocsi elszállítás</t>
  </si>
  <si>
    <t>Közhatalmi bevételek összesen</t>
  </si>
  <si>
    <t>Szolgáltatások ellenértéke</t>
  </si>
  <si>
    <t>Közvetített szolgáltatások ellenértéke</t>
  </si>
  <si>
    <t xml:space="preserve">       - Vagyonkezeléssel kapcsolatos közvetített szolgáltatások ellenértéke </t>
  </si>
  <si>
    <t xml:space="preserve">       - Parkolással kapcsolatos közvetített szolgáltatások ellenértéke</t>
  </si>
  <si>
    <t>Ellátási díjak</t>
  </si>
  <si>
    <t>Kiszámlázott általános forgalmi adó</t>
  </si>
  <si>
    <t>Általános forgalmi adó visszatérítése</t>
  </si>
  <si>
    <t>Kamatbevételek</t>
  </si>
  <si>
    <t>Egyéb működési bevételek</t>
  </si>
  <si>
    <t>Egyéb működési célú átvett pénzeszköz</t>
  </si>
  <si>
    <t>Működési célú átvett pénzeszközök összesen</t>
  </si>
  <si>
    <t>Felhalmozási célú önkormányzati támogatások</t>
  </si>
  <si>
    <t>Egyéb felhalmozási célú támog.bevételei Áh-n belülről - EU-s pályázatok kapcsán</t>
  </si>
  <si>
    <t>Egyéb felhalmozási célú támog.bevételei ÁH-n belülről - Fővárosi Önkormányzattól</t>
  </si>
  <si>
    <t xml:space="preserve">   Fővárosi lakás-felújítási pályázat</t>
  </si>
  <si>
    <t>Felhalmozási célú támogatások Államháztartáson belülről összesen</t>
  </si>
  <si>
    <t>Ingatlanok értékesítése</t>
  </si>
  <si>
    <t xml:space="preserve">    Földterület, telek értékesítése</t>
  </si>
  <si>
    <t xml:space="preserve">        - FEV IX. Zrt. földterület, telek értékesítés</t>
  </si>
  <si>
    <t xml:space="preserve">        - Önkormányzat földterület, telek értékesítés</t>
  </si>
  <si>
    <t>Felhalmozási bevételek összesen</t>
  </si>
  <si>
    <t>Felhalmozási célú visszatérítendő tám. kölcsönök visszatérülései Áh-n kívülről</t>
  </si>
  <si>
    <t>Egyéb felhalmozási célú átvett pénzeszközök</t>
  </si>
  <si>
    <t>Felhalmozási célú átvett pénzeszközök összesen</t>
  </si>
  <si>
    <t>Költségvetési maradvány - Előző évi költségvetési maradványának igénybev.</t>
  </si>
  <si>
    <t>Hosszú lejáratú hitel felvétel</t>
  </si>
  <si>
    <t>Költségvetési maradvány - Előző évi költségvetési maradványának igánybev.</t>
  </si>
  <si>
    <t>Felhalmozási finanszírozási bevételek összesen</t>
  </si>
  <si>
    <t>Egyéb működési célú támogatások bevételei Áh-n belülról</t>
  </si>
  <si>
    <t>Egyéb felhalmozási célú támog.bevételei Áh-n belülről</t>
  </si>
  <si>
    <t>Egyéb tárgyi eszköz értékesítése</t>
  </si>
  <si>
    <t xml:space="preserve">     Ellátottak pénzbeli juttatási</t>
  </si>
  <si>
    <t>Hosszú lejáratú hitel tőkeösszegének törlesztése</t>
  </si>
  <si>
    <t xml:space="preserve">     - Települési önkormányzatok szociális és gyermekjóléti és gyermekétkeztési feladatainak támogatása</t>
  </si>
  <si>
    <t xml:space="preserve">    Belföldi gépjűrművek adójának helyi önkormányzatot megillető része</t>
  </si>
  <si>
    <t>Beruházások</t>
  </si>
  <si>
    <t>Felújítások</t>
  </si>
  <si>
    <t xml:space="preserve">     Beruházások</t>
  </si>
  <si>
    <t xml:space="preserve">     Felújítások</t>
  </si>
  <si>
    <r>
      <t xml:space="preserve">    </t>
    </r>
    <r>
      <rPr>
        <sz val="9"/>
        <rFont val="Arial CE"/>
        <family val="0"/>
      </rPr>
      <t>Beruházások</t>
    </r>
  </si>
  <si>
    <t xml:space="preserve">  Beruházások</t>
  </si>
  <si>
    <t xml:space="preserve">  Felújítások</t>
  </si>
  <si>
    <t xml:space="preserve">   Beruházások</t>
  </si>
  <si>
    <t xml:space="preserve">   Felújítások</t>
  </si>
  <si>
    <t xml:space="preserve">    Felújítások</t>
  </si>
  <si>
    <t xml:space="preserve">    Egyéb felhalmozási kiadások</t>
  </si>
  <si>
    <t xml:space="preserve">     Beruházások (2.mell.,3.A mell.,3.B., 3/C mell.nélkül)</t>
  </si>
  <si>
    <t>Kosztolányi Dezső Általános Iskola színpad kialakítás</t>
  </si>
  <si>
    <t>Egyéb felhalmozási célú támog.bevételei ÁH-n belülről - egyéb központi szervtől</t>
  </si>
  <si>
    <t>Költségvetési kiadások mindösszesen</t>
  </si>
  <si>
    <t>Egyéb kommunális feladatok</t>
  </si>
  <si>
    <t>Egyéb kommunális feladatok összesen</t>
  </si>
  <si>
    <t>Közrend és közbiztonság</t>
  </si>
  <si>
    <t>Közrend és közbiztonság összesen</t>
  </si>
  <si>
    <t>Nemzetiségi közfeladatok ellátása és támogatása</t>
  </si>
  <si>
    <t>Közrend és közbiztonság, közösségi szolgáltatások</t>
  </si>
  <si>
    <t>Egyéb általános szolgáltatások</t>
  </si>
  <si>
    <t>Önkormányzati vagyonnal való gazdálkodás - Ingatlanügyek</t>
  </si>
  <si>
    <t>Epres Óvoda felújítás</t>
  </si>
  <si>
    <t>Oktatás Összesen:</t>
  </si>
  <si>
    <t>Egészségügy, szociális védelem, szabadidő</t>
  </si>
  <si>
    <t>Egészségügy, szociális védelem, szabadidő összesen</t>
  </si>
  <si>
    <t>II. Polgármesteri Hivatal felújítások</t>
  </si>
  <si>
    <t>II. Polgármesteri Hivatal Összesen:</t>
  </si>
  <si>
    <t>I. Önkormányzati felújítások</t>
  </si>
  <si>
    <t>I. Önkormányzati felújítások összesen:</t>
  </si>
  <si>
    <t xml:space="preserve">     Egyéb működési célú kiadás</t>
  </si>
  <si>
    <t>I. Önkormányzati beruházások</t>
  </si>
  <si>
    <t>I. Önkormányzati beruházások összesen</t>
  </si>
  <si>
    <t>II. Polgármesteri Hivatal beruházások</t>
  </si>
  <si>
    <t>Foglalkoztatást helyettesítő támogatás</t>
  </si>
  <si>
    <t>Lakásfenntartási támogatás normatív</t>
  </si>
  <si>
    <t xml:space="preserve">   Egyéb felhalmozási célú kiadások</t>
  </si>
  <si>
    <t>Utcai szociális munka (Menhely Alapítvány)</t>
  </si>
  <si>
    <t>1/C. sz. melléklet</t>
  </si>
  <si>
    <t>I. Polgármesteri Hivatal kiadásai</t>
  </si>
  <si>
    <t xml:space="preserve">     Személyi juttatások</t>
  </si>
  <si>
    <t>Pénzforgalmi kiadások</t>
  </si>
  <si>
    <t>2. sz. melléklet</t>
  </si>
  <si>
    <t>Sorsz.</t>
  </si>
  <si>
    <t xml:space="preserve"> </t>
  </si>
  <si>
    <t xml:space="preserve"> 1.</t>
  </si>
  <si>
    <t xml:space="preserve">   Közterületek komplex megújítása pályázat - "Nehru projekt"</t>
  </si>
  <si>
    <t xml:space="preserve"> 2.</t>
  </si>
  <si>
    <t xml:space="preserve">   Személyi juttatások</t>
  </si>
  <si>
    <t xml:space="preserve">   Dologi kiadások és egyéb folyó kiadások</t>
  </si>
  <si>
    <t>Roma koncepció</t>
  </si>
  <si>
    <t xml:space="preserve">    Önkormányzati lakások értékesítése</t>
  </si>
  <si>
    <t>Templom felújítás támogatása</t>
  </si>
  <si>
    <t>Veszélyelhárítás</t>
  </si>
  <si>
    <t>Veszélyes tűzfalak, kémények vizsgálata, bontása</t>
  </si>
  <si>
    <t>Ingatlanokkal kapcsolatos bontási feladatok</t>
  </si>
  <si>
    <t>Ferenc busz működtetése</t>
  </si>
  <si>
    <t>Kiadás megnevezése</t>
  </si>
  <si>
    <t xml:space="preserve">     Egyéb működési célú kiadások</t>
  </si>
  <si>
    <t xml:space="preserve">   Egyéb működési célú kiadások</t>
  </si>
  <si>
    <t>Élelmiszerbank költségek</t>
  </si>
  <si>
    <t>VIII. kerület Józsefváros Önkormányzat ellátási szerződés</t>
  </si>
  <si>
    <t>Küldetés Egyesület Ellátási szerződés</t>
  </si>
  <si>
    <t>Informatikai működés és fejlesztés</t>
  </si>
  <si>
    <t xml:space="preserve">   Dologi kiadások</t>
  </si>
  <si>
    <t>Városmarketing</t>
  </si>
  <si>
    <t>3/D. sz. melléklet</t>
  </si>
  <si>
    <t xml:space="preserve">   Munkaadókat terhelő jár. és szociális hozzájár.adó</t>
  </si>
  <si>
    <t>Bevétel</t>
  </si>
  <si>
    <t>Kiadások</t>
  </si>
  <si>
    <t>Személyi juttatások</t>
  </si>
  <si>
    <t>Dologi kiadások</t>
  </si>
  <si>
    <t>Egyéb felhalmozási kiadások</t>
  </si>
  <si>
    <t xml:space="preserve">       - Önkormányzat ÁFA</t>
  </si>
  <si>
    <t>II. Polgármesteri Hivatal költségvetési bevételei</t>
  </si>
  <si>
    <t xml:space="preserve">    Munkaadókat terhelő járulékok és szociális hozzájárulási adó</t>
  </si>
  <si>
    <t xml:space="preserve">    Dologi kiadások</t>
  </si>
  <si>
    <t xml:space="preserve">       - Helyiség bérleti díj</t>
  </si>
  <si>
    <t xml:space="preserve">       Közterületfelügyelet támogatása</t>
  </si>
  <si>
    <t>FESZGYI</t>
  </si>
  <si>
    <t>Bolgár Nemzetiségi Önkormányzat</t>
  </si>
  <si>
    <t>Görög Nemzetiségi Önkormányzat</t>
  </si>
  <si>
    <t>Német Nemzetiségi Önkormányzat</t>
  </si>
  <si>
    <t>III. Közterület-felügyelet bevételei</t>
  </si>
  <si>
    <t xml:space="preserve">          Tűzoltó u. 66.</t>
  </si>
  <si>
    <t xml:space="preserve">       - Vagyonkez. és városf. kapcs. feladatok ÁFA</t>
  </si>
  <si>
    <t>II. Közterületfelügyelet kiadásai</t>
  </si>
  <si>
    <t>III. Önkormányzat kiadásai</t>
  </si>
  <si>
    <t xml:space="preserve">   Önkormányzati Felújítási kiadások (4. sz. melléklet szerint)</t>
  </si>
  <si>
    <t xml:space="preserve">   Önkormányzati Fejlesztési, beruházási kiadások (5. sz. melléklet szerint)</t>
  </si>
  <si>
    <t xml:space="preserve">       - Parkolási feladatokkal kapcsolatos ÁFA</t>
  </si>
  <si>
    <t>Lakások és helyiségek vásárlása</t>
  </si>
  <si>
    <t>3/B sz. melléklet</t>
  </si>
  <si>
    <t>3/C. sz. melléklet</t>
  </si>
  <si>
    <t>3/A sz. melléklet</t>
  </si>
  <si>
    <t xml:space="preserve">   Polgármesteri Hivatal kiadása (3/A. sz. melléklet szerint)</t>
  </si>
  <si>
    <t xml:space="preserve">   Polgármesteri Hivatal felújítási kiadásai (4. sz. melléklet)</t>
  </si>
  <si>
    <t xml:space="preserve">   Polgármesteri Hivatal beruházási kiadásai (5. sz. melléklet)</t>
  </si>
  <si>
    <t xml:space="preserve">     Helyi támogatás, házmesterek visszafizetése</t>
  </si>
  <si>
    <t xml:space="preserve">     Társasházak befizetései</t>
  </si>
  <si>
    <t xml:space="preserve">   Önkormányzat ktsv. szereplő Támogatások (3/D. sz. melléklet szerint)</t>
  </si>
  <si>
    <t>Csicsergő Óvoda /Thaly K. u. 38./</t>
  </si>
  <si>
    <t xml:space="preserve">     Egyéb felhalmozási célú kiadások</t>
  </si>
  <si>
    <t xml:space="preserve">       - Lakbér bevételek</t>
  </si>
  <si>
    <t>IX. kerületi szakrendelő</t>
  </si>
  <si>
    <t>Helyi gázár és távhő támogatás</t>
  </si>
  <si>
    <t xml:space="preserve">  Személyi juttatások</t>
  </si>
  <si>
    <t xml:space="preserve">  Munkaadókat terhelő járulékok és szociális hozzájárulási adó</t>
  </si>
  <si>
    <t xml:space="preserve">  Dologi kiadások</t>
  </si>
  <si>
    <t xml:space="preserve">  Egyéb működési célú kiadások</t>
  </si>
  <si>
    <t xml:space="preserve">  Ellátottak pénzbeli juttatásai</t>
  </si>
  <si>
    <t xml:space="preserve">    Intézményvezetői jutalom</t>
  </si>
  <si>
    <t xml:space="preserve">    FESZ műszerbeszerzés</t>
  </si>
  <si>
    <t xml:space="preserve">    JAT II. előkészítési költségek</t>
  </si>
  <si>
    <t>Könyvesház berendezés</t>
  </si>
  <si>
    <t xml:space="preserve">    Óvoda pedagógusok szeptemberi bérfejlesztése</t>
  </si>
  <si>
    <t>József Attila lakótelep forgalom elterelés</t>
  </si>
  <si>
    <t xml:space="preserve">  Egyéb felhalmozási kiadások</t>
  </si>
  <si>
    <t>Csudafa Óvoda /Óbester u. 9./</t>
  </si>
  <si>
    <t>Epres Óvoda /Epreserdő u. 10./</t>
  </si>
  <si>
    <t>Kicsi Bocs Óvoda /Erkel u. 10./</t>
  </si>
  <si>
    <t>Liliom Óvoda  /Liliom u. 15./</t>
  </si>
  <si>
    <t>Méhecske Óvoda /Ifjúmunkás u. 30./</t>
  </si>
  <si>
    <t>Napfény Óvoda /Napfény u. 4./</t>
  </si>
  <si>
    <t>Ugrifüles Óvoda  /Hurok u. 9./</t>
  </si>
  <si>
    <t>Óvodák összesen</t>
  </si>
  <si>
    <t>Ferencvárosi Egyesített Bölcsöde</t>
  </si>
  <si>
    <t>Szociális ágazat összesen</t>
  </si>
  <si>
    <t>Ferencvárosi Művelődési Központ</t>
  </si>
  <si>
    <t>I. Helyi Önkormányzat bevételei</t>
  </si>
  <si>
    <t>I. Helyi Önkormányzat bevételei mindösszesen:</t>
  </si>
  <si>
    <t>II. Polgármesteri Hivatal bevételei mindösszesen:</t>
  </si>
  <si>
    <t>V. Kerületi bevételek</t>
  </si>
  <si>
    <t>Önkormányzati bérlemények üzemeltetési költségei</t>
  </si>
  <si>
    <t>Működési bevételek összesen</t>
  </si>
  <si>
    <t>Munkaadókat terh. járulékok és szociális hozzájárulási adó</t>
  </si>
  <si>
    <t>Tulajdonosi bevételek</t>
  </si>
  <si>
    <t xml:space="preserve">     Egyéb felhalmozási  kiadások</t>
  </si>
  <si>
    <t xml:space="preserve">       Polgármesteri Hivatal támogatása</t>
  </si>
  <si>
    <t xml:space="preserve"> Általános forgalmi adó visszatérítése</t>
  </si>
  <si>
    <t>"Vitukis" korsós nőszobor vásárlás</t>
  </si>
  <si>
    <t>FESZ műszerbeszerzés</t>
  </si>
  <si>
    <t>Roma Nemzetiségi Önkormányzat</t>
  </si>
  <si>
    <t>V. Kerületi kiadások</t>
  </si>
  <si>
    <t xml:space="preserve">HPV védőoltás </t>
  </si>
  <si>
    <t xml:space="preserve">          Balázs Béla u. 5.</t>
  </si>
  <si>
    <t>Önkormányzati szakmai feladatokkal kapcsolatos kiadások</t>
  </si>
  <si>
    <t>FTC támogatása</t>
  </si>
  <si>
    <t>Egyéb felhalmozási célú támogatás értékű bevétel</t>
  </si>
  <si>
    <t>Környezetvédelem</t>
  </si>
  <si>
    <t>Lakóház felújítás Viola u. 37/c</t>
  </si>
  <si>
    <t>Lakóház felújítás Balázs B. u. 11.</t>
  </si>
  <si>
    <t>Nemzetiségi önkormányzatok pályázati támogatása</t>
  </si>
  <si>
    <t>Fogyatékkal élők eszközbeszerzése</t>
  </si>
  <si>
    <t xml:space="preserve">          Markusovszky park</t>
  </si>
  <si>
    <t>Születési és életkezdési támogatás</t>
  </si>
  <si>
    <t>FESZOFE kiemelkedően közhasznú Non-profit KFT működési tám.</t>
  </si>
  <si>
    <t>Ferencvárosi Újság</t>
  </si>
  <si>
    <t>BEVÉTELEK MINDÖSSZ.:(Irányítószervi tám.folyosítása nélkül)</t>
  </si>
  <si>
    <t>Városfejlesztéssel kapcsolatos önkormányzati kiadások (FEV IX.Zrt.)</t>
  </si>
  <si>
    <t>Önkormányzati vagyon gazd. kapcs. feladatok - általános</t>
  </si>
  <si>
    <t>Önkormányzati vagyon gazdálkodásával kapcs. feladatok</t>
  </si>
  <si>
    <t>Önkormányzati vagyon gazd. kapcs. feladatok - eseti</t>
  </si>
  <si>
    <t>Játszóterek javítása</t>
  </si>
  <si>
    <t>eFt</t>
  </si>
  <si>
    <t>7.</t>
  </si>
  <si>
    <r>
      <t xml:space="preserve">    Előző évi intézményi kiutalatlan intézményi támogatás - </t>
    </r>
    <r>
      <rPr>
        <sz val="9"/>
        <rFont val="Arial CE"/>
        <family val="0"/>
      </rPr>
      <t>Dologi kiadások</t>
    </r>
  </si>
  <si>
    <t>Balázs B. u. 25. felújítás</t>
  </si>
  <si>
    <t>Aszódi lkt. Táblás köz épületeknél épületenkénti vízmérők kiép.</t>
  </si>
  <si>
    <t xml:space="preserve">  Beruházási kiadások</t>
  </si>
  <si>
    <t>Pályázatok</t>
  </si>
  <si>
    <t>IV. Költségvetési szervek kiadásai (2.sz.mell.sz.)</t>
  </si>
  <si>
    <t>IV. Költségvetési szervek kiadásai mindösszesen</t>
  </si>
  <si>
    <t xml:space="preserve">       Költségvetési szervek támogatása</t>
  </si>
  <si>
    <t xml:space="preserve">       Költségvetési szervek étkezés támogatása</t>
  </si>
  <si>
    <t xml:space="preserve">       Költségvetési szervek egyéb támogatása</t>
  </si>
  <si>
    <t xml:space="preserve">Világító üvegtextil és térinstalláció elkészítése, felállítása </t>
  </si>
  <si>
    <t>Orvosi rendelők felújítása</t>
  </si>
  <si>
    <t>2015. évi előirányzat ../2015.</t>
  </si>
  <si>
    <t>2015. évi előirányzat .../2014.</t>
  </si>
  <si>
    <t>2015. évi beruházási, fejlesztési kiadások</t>
  </si>
  <si>
    <t>2015. évi előirányzat ../2014.</t>
  </si>
  <si>
    <t>2015. évi felújítások</t>
  </si>
  <si>
    <t xml:space="preserve">Az önkormányzat  költségvetésében szereplő támogatások 2015. évi kiadásai </t>
  </si>
  <si>
    <t xml:space="preserve">Az önkormányzat  költségvetésében szereplő 2015. évi kiadások </t>
  </si>
  <si>
    <t xml:space="preserve">2015. évi előirányzat .../2015. </t>
  </si>
  <si>
    <t>Közterület-felügyelet  2015. év</t>
  </si>
  <si>
    <t>A Polgármesteri Hivatal kiadásai 2015.</t>
  </si>
  <si>
    <t>Költségvetési szervek 2015. évi költségvetése</t>
  </si>
  <si>
    <t>Az önkormányzat költségvetésében szereplő 2015. évi tartalékok</t>
  </si>
  <si>
    <t xml:space="preserve">    Pedagógus továbbkézés program</t>
  </si>
  <si>
    <t>Pszichiátriai betegek nappali ellátása Moravcsik Alapítvány</t>
  </si>
  <si>
    <t>Egészségügyi és szociális kerületi kiadvány</t>
  </si>
  <si>
    <t>Kerületi egészségügyi koncepció kidolgozása</t>
  </si>
  <si>
    <t>Az önkormányzat 2015. évi bevételei</t>
  </si>
  <si>
    <t>Az önkormányzat 2015. évi kiadásai</t>
  </si>
  <si>
    <t>Tűzfalfestési pályázat</t>
  </si>
  <si>
    <t>2015. évi előirányzat .../2015.</t>
  </si>
  <si>
    <t>Kapott előlegek</t>
  </si>
  <si>
    <t>Adott előlegek</t>
  </si>
  <si>
    <t>Parkolóhely megváltás</t>
  </si>
  <si>
    <t xml:space="preserve">    Elvonások és befizetések</t>
  </si>
  <si>
    <r>
      <t xml:space="preserve">    Fővárosi Lakásalapba befizetés </t>
    </r>
    <r>
      <rPr>
        <sz val="9"/>
        <rFont val="Arial CE"/>
        <family val="0"/>
      </rPr>
      <t>- Egyéb felhalmozási kiadások</t>
    </r>
  </si>
  <si>
    <t xml:space="preserve">    - Dologi kiadások</t>
  </si>
  <si>
    <t xml:space="preserve">    - Egyéb működési célú kiadások</t>
  </si>
  <si>
    <t xml:space="preserve">    Beruházások</t>
  </si>
  <si>
    <t xml:space="preserve">  Felújítási kiadások</t>
  </si>
  <si>
    <t>2015. évi előirányzat  ../2015.</t>
  </si>
  <si>
    <t>2015. évi előirányzat …./2015.</t>
  </si>
  <si>
    <t>MÁV Szimfónikus Zenakari Alapítvány</t>
  </si>
  <si>
    <t>Turay Ida Színház Közhasznú Non-profit Kft.</t>
  </si>
  <si>
    <t>Ferencvárosi Úrhölgyek Polgári Egyesülete</t>
  </si>
  <si>
    <t>Kulturális, Egyházügyi és Nemzetiségügyi Bizottság</t>
  </si>
  <si>
    <t>Egészségügyi, Szociális és Sport Bizottság</t>
  </si>
  <si>
    <t xml:space="preserve">          Márton 5./a</t>
  </si>
  <si>
    <t>7. sz. melléklet</t>
  </si>
  <si>
    <t>Többéves kihatással járó kötelezettségek</t>
  </si>
  <si>
    <t>Fejlesztési célú hitelállomány kimutatása</t>
  </si>
  <si>
    <t>Év</t>
  </si>
  <si>
    <t>Tőke/      kamat</t>
  </si>
  <si>
    <t>19383 UniCredit Bank</t>
  </si>
  <si>
    <t>Tőketörl.</t>
  </si>
  <si>
    <t>Kamat</t>
  </si>
  <si>
    <t>2015.</t>
  </si>
  <si>
    <t>2016.</t>
  </si>
  <si>
    <t>2017.</t>
  </si>
  <si>
    <t>2018.</t>
  </si>
  <si>
    <t>2019.</t>
  </si>
  <si>
    <t>2020.</t>
  </si>
  <si>
    <t>2021.</t>
  </si>
  <si>
    <t>2022.</t>
  </si>
  <si>
    <t>2023.</t>
  </si>
  <si>
    <t>Lakóházfelújításokra fővárosi visszatérítendő támogatása</t>
  </si>
  <si>
    <t>Lakóház</t>
  </si>
  <si>
    <t>Tűzoltó u. 66.</t>
  </si>
  <si>
    <t>Viola u. 52.</t>
  </si>
  <si>
    <t>Balázs Béla u. 5.</t>
  </si>
  <si>
    <t>Markusovszky park</t>
  </si>
  <si>
    <t>Balázs B. u. 25.</t>
  </si>
  <si>
    <t>További kötelezettségek</t>
  </si>
  <si>
    <t>Irodaszer beszerzés</t>
  </si>
  <si>
    <t>Hivatali telefon szolgáltatás</t>
  </si>
  <si>
    <t>Mobil flotta szerződés</t>
  </si>
  <si>
    <t>Takarítás</t>
  </si>
  <si>
    <t>Nyomtatvány beszerzés</t>
  </si>
  <si>
    <t>Kémény-felújítási munkák</t>
  </si>
  <si>
    <t>Őrzési feladatok</t>
  </si>
  <si>
    <t>Budai Traktoros Futball Klub</t>
  </si>
  <si>
    <t>Ferencvárosi Szabadidő SE</t>
  </si>
  <si>
    <t>FTC Icehokey Utánpótlás</t>
  </si>
  <si>
    <t>FTC kajak-kenú Utánpótlás</t>
  </si>
  <si>
    <t>FTC Női torna Kft.</t>
  </si>
  <si>
    <t>Roma Kulturális és Sport Közh.</t>
  </si>
  <si>
    <t>Sajtófőnöki és komm. feladatok</t>
  </si>
  <si>
    <t>8. sz. melléklet</t>
  </si>
  <si>
    <t>Tervezett költségvetési adatok</t>
  </si>
  <si>
    <t>KMOP-4.5.2.11. Manó-Lak Bölcsöde felújítása, kapacitásnövelése</t>
  </si>
  <si>
    <t>Támogatás államháztartáson belülről -működési</t>
  </si>
  <si>
    <t>Támogatás államháztartáson belülről -felhalmozási</t>
  </si>
  <si>
    <t>Támogatás államháztartáson belülről -felh. Önerő bev.</t>
  </si>
  <si>
    <t>Munkaadókat terhelő járulékok és szocho.</t>
  </si>
  <si>
    <t>Felújítási kiadások</t>
  </si>
  <si>
    <t xml:space="preserve">  ebből önkormányzati hozzájárulás</t>
  </si>
  <si>
    <t>KMOP-5.1.1/B-12-K-201-0003 Szociális városrehabilitáció Ferencvárosban JAT I. ütem</t>
  </si>
  <si>
    <t>Fordított ÁFA bevétel</t>
  </si>
  <si>
    <t>Beruházási kiadások</t>
  </si>
  <si>
    <t xml:space="preserve">   ebből önkormányzati hozzájárulás</t>
  </si>
  <si>
    <t>9. számú melléklet</t>
  </si>
  <si>
    <t>2014. évi Polgármesteri Hivatal és Intézményi engedélyezett létszámadatok</t>
  </si>
  <si>
    <t>Ssz.</t>
  </si>
  <si>
    <t>Intézmény megnevezése (Polgármesteri Hivatalnál Irodánként)</t>
  </si>
  <si>
    <t>Engedélyezett létszám</t>
  </si>
  <si>
    <t>Szakmai létsz.</t>
  </si>
  <si>
    <t>Egyéb létsz.</t>
  </si>
  <si>
    <t xml:space="preserve">Közfoglalkoz-tatottak létszáma </t>
  </si>
  <si>
    <t xml:space="preserve">Teljes munkaidős </t>
  </si>
  <si>
    <t>Részmun-kaidős</t>
  </si>
  <si>
    <t>Teljes munkaidős</t>
  </si>
  <si>
    <t xml:space="preserve">Részmun-kaidős </t>
  </si>
  <si>
    <t>Polgármesteri Hivatal összesen</t>
  </si>
  <si>
    <t>Adóiroda</t>
  </si>
  <si>
    <t>Belső ellenőrzési csoport</t>
  </si>
  <si>
    <t>Hatósági Iroda</t>
  </si>
  <si>
    <t>Humánszolgáltatási Iroda</t>
  </si>
  <si>
    <t>Közszolgáltatási Iroda</t>
  </si>
  <si>
    <t>Jogi és Pályázati Iroda</t>
  </si>
  <si>
    <t>JAT referens</t>
  </si>
  <si>
    <t>8.</t>
  </si>
  <si>
    <t>Pénzügyi Iroda</t>
  </si>
  <si>
    <t>9.</t>
  </si>
  <si>
    <t>Polgármesteri és Jegyzői Kabinet</t>
  </si>
  <si>
    <t>10.</t>
  </si>
  <si>
    <t>Szervezési Iroda</t>
  </si>
  <si>
    <t>11.</t>
  </si>
  <si>
    <t>Szervezési Iroda Üdülő</t>
  </si>
  <si>
    <t>12.</t>
  </si>
  <si>
    <t>Vagyonkezelési, Városüzemeltetési és Felúj. Iroda</t>
  </si>
  <si>
    <t>13.</t>
  </si>
  <si>
    <t>Közterületfelügyelet</t>
  </si>
  <si>
    <t>14.</t>
  </si>
  <si>
    <t>Csicsergő Óvoda</t>
  </si>
  <si>
    <t>15.</t>
  </si>
  <si>
    <t>Csudafa Óvoda</t>
  </si>
  <si>
    <t>16.</t>
  </si>
  <si>
    <t>Epres Óvoda</t>
  </si>
  <si>
    <t>17.</t>
  </si>
  <si>
    <t>Kerekerdő Óvoda</t>
  </si>
  <si>
    <t>18.</t>
  </si>
  <si>
    <t>Kicsi Bocs Óvoda</t>
  </si>
  <si>
    <t>19.</t>
  </si>
  <si>
    <t xml:space="preserve">Liliom Óvoda </t>
  </si>
  <si>
    <t>20.</t>
  </si>
  <si>
    <t xml:space="preserve">Méhecske Óvoda </t>
  </si>
  <si>
    <t>21.</t>
  </si>
  <si>
    <t>Napfény Óvoda</t>
  </si>
  <si>
    <t>22.</t>
  </si>
  <si>
    <t>Ugrifüles Óvoda</t>
  </si>
  <si>
    <t>23.</t>
  </si>
  <si>
    <t>Ferencvárosi Intézmény Üzemeltetés Központ</t>
  </si>
  <si>
    <t>24.</t>
  </si>
  <si>
    <t>Fvi Egyesített Bölcsödék</t>
  </si>
  <si>
    <t>25.</t>
  </si>
  <si>
    <t>26.</t>
  </si>
  <si>
    <t>FMK</t>
  </si>
  <si>
    <t>Összesen nevelési, szoc., kult, intézmények</t>
  </si>
  <si>
    <t>10. sz. melléklet</t>
  </si>
  <si>
    <t>A támogatás jellege</t>
  </si>
  <si>
    <t>Adókedvezmény</t>
  </si>
  <si>
    <t>Egyéb kedvezmény</t>
  </si>
  <si>
    <t>jogcím</t>
  </si>
  <si>
    <t>összeg</t>
  </si>
  <si>
    <t>Építményadó</t>
  </si>
  <si>
    <t>elengedés</t>
  </si>
  <si>
    <t>részletfizetés</t>
  </si>
  <si>
    <t>Telekadó</t>
  </si>
  <si>
    <t>Gépjárműadó</t>
  </si>
  <si>
    <t>Ellátottak térítési díja gyermekétkeztetés</t>
  </si>
  <si>
    <t>méltányosság</t>
  </si>
  <si>
    <t>Ellátottak térítési díja személyes gondoskodás</t>
  </si>
  <si>
    <t>Helyiség bérleti díj</t>
  </si>
  <si>
    <t>közérdekű bérbeadás</t>
  </si>
  <si>
    <t>11. sz. melléklet</t>
  </si>
  <si>
    <t xml:space="preserve">A helyi önkormányzat kötelező feladatai ellátásának költségvetési forrásai és kiadásai </t>
  </si>
  <si>
    <t>Kötelező feladatok
(Mötv. 13. § (1) bekezdés alapján)</t>
  </si>
  <si>
    <t>Költségvetési bevétel</t>
  </si>
  <si>
    <t>Önkormányzatok működési támogatása</t>
  </si>
  <si>
    <t>Közhatalmi bevételek</t>
  </si>
  <si>
    <t>Saját bevétel</t>
  </si>
  <si>
    <t>Támogatás Áht-n belülről</t>
  </si>
  <si>
    <t>Átvett pénzeszköz</t>
  </si>
  <si>
    <t>Előző évi pénzm. Igénybev.</t>
  </si>
  <si>
    <t>Felhalm. Bev.</t>
  </si>
  <si>
    <t xml:space="preserve">Hitelfel-  vétel, kölcsön visszat. </t>
  </si>
  <si>
    <t>Működési bevételek</t>
  </si>
  <si>
    <t>Műk. Célú</t>
  </si>
  <si>
    <t>Felhal. Célú</t>
  </si>
  <si>
    <t>Felhalm. Célú</t>
  </si>
  <si>
    <t>Helyi közutak, közterek és parkok kez., fejl. és üzemeltetése</t>
  </si>
  <si>
    <t xml:space="preserve">             3071 Köztisztasági feladatok</t>
  </si>
  <si>
    <t xml:space="preserve">             3203 Városfejlesztés, üzemeltetés és közbiztonság</t>
  </si>
  <si>
    <t xml:space="preserve">             3205 Környezetvédelem</t>
  </si>
  <si>
    <t xml:space="preserve">             3206 Védett értékek fentartása</t>
  </si>
  <si>
    <t xml:space="preserve">             3216 FESZOFE Nonprofit Kft közszolgáltatási szerződés</t>
  </si>
  <si>
    <t xml:space="preserve">             4014 Játszóterek javítása</t>
  </si>
  <si>
    <t>Közterületek használatára vonatkozó szabályok és díjak megáll.</t>
  </si>
  <si>
    <t xml:space="preserve">             3911 Társasházak támogatása</t>
  </si>
  <si>
    <t>Parkolás üzemeltetése</t>
  </si>
  <si>
    <t xml:space="preserve">             3212 Parkolási Kft.</t>
  </si>
  <si>
    <t>Általános  Közterület-felügyeleti hatáskör</t>
  </si>
  <si>
    <t xml:space="preserve">             3030 Közterület-felügyelet</t>
  </si>
  <si>
    <t>Helyi településrendezés, településfejlesztés</t>
  </si>
  <si>
    <t xml:space="preserve">             3211 FEV IX. Zrt.</t>
  </si>
  <si>
    <t xml:space="preserve">             3214 Városfejlesztéssel kapcsolatos kiadások</t>
  </si>
  <si>
    <t xml:space="preserve">             4117 Lakóház felújítás Viola u. 37/c</t>
  </si>
  <si>
    <t xml:space="preserve">             4118 Lakóház felújítás Balázs Béla u. 32/A-B</t>
  </si>
  <si>
    <t xml:space="preserve">             4119 Balázs B. u. 25. felújítás</t>
  </si>
  <si>
    <t xml:space="preserve">             4120 Lakóház felújítás Balázs Béla u. 11.</t>
  </si>
  <si>
    <t xml:space="preserve">             4121 Felújításokkal kapcsolatos tervezések</t>
  </si>
  <si>
    <t xml:space="preserve">             4123 JAT</t>
  </si>
  <si>
    <t xml:space="preserve">             4135 Ingatlanokkal kapcs. Bontási feladatok</t>
  </si>
  <si>
    <t xml:space="preserve">            5038 Közterületek komplex megújítása pályázat - "Nehru"</t>
  </si>
  <si>
    <t>Helyi településrendezési szabályok megalkotása</t>
  </si>
  <si>
    <t>Turizmussal kapcsolatos szabályok</t>
  </si>
  <si>
    <t>Ipari és keresk. Tev. kapcs. Szabályozási jogkörök</t>
  </si>
  <si>
    <t>Egészségügyi alapell., az egészséges életmód segítését célzó szolg.</t>
  </si>
  <si>
    <t xml:space="preserve">       3301 Egészségügyi prevenció</t>
  </si>
  <si>
    <t xml:space="preserve">       3348 KÉK Pont</t>
  </si>
  <si>
    <t xml:space="preserve">       3354 Méltányos közgyógyellátás, gyógyszertámogatás</t>
  </si>
  <si>
    <t xml:space="preserve">       3302 IX. kerületi Szakrendelő Kft</t>
  </si>
  <si>
    <t>Óvodai ellátás</t>
  </si>
  <si>
    <t>2305 Csicsergő Óvoda</t>
  </si>
  <si>
    <t>2309 Csudafa Óvoda</t>
  </si>
  <si>
    <t>2310 Epres Óvoda</t>
  </si>
  <si>
    <t>2325 Kicsi Bocs Óvoda</t>
  </si>
  <si>
    <t>2315 Kerekerdő Óvoda</t>
  </si>
  <si>
    <t>2330 Liliom Óvoda</t>
  </si>
  <si>
    <t>2335 Méhecske Óvoda</t>
  </si>
  <si>
    <t>2345 Napfény Óvoda</t>
  </si>
  <si>
    <t>2360 Ugrifüles Óvoda</t>
  </si>
  <si>
    <t>Szociális és gyermekjóléti szolgáltatások és ellátások</t>
  </si>
  <si>
    <t xml:space="preserve">      3081 Köztemetés</t>
  </si>
  <si>
    <t xml:space="preserve">      3303 Csökkent munkaképességüek rendszeres szociális segélye</t>
  </si>
  <si>
    <t xml:space="preserve">      3304 Aktív korúak rendszeres szociális segélye</t>
  </si>
  <si>
    <t xml:space="preserve">      3308 Foglalkoztatást helyettesítő támogatás</t>
  </si>
  <si>
    <t xml:space="preserve">      3309 Lakásfentartási támogatás normatív</t>
  </si>
  <si>
    <t xml:space="preserve">      3311 Lakbértámogatás</t>
  </si>
  <si>
    <t xml:space="preserve">      3318 Adósság kezelési támogatás</t>
  </si>
  <si>
    <t xml:space="preserve">      3320 Gyermekétkeztetés támogatás</t>
  </si>
  <si>
    <t xml:space="preserve">      3323 Születési és életkezdési támogatás</t>
  </si>
  <si>
    <t xml:space="preserve">      3340 Házi segítségnyújtás</t>
  </si>
  <si>
    <t xml:space="preserve">      3341 VIII. kerület Józsefváros Önkormányzat ellátási szerződés</t>
  </si>
  <si>
    <t xml:space="preserve">      3342 Küldetés Egyesület ellátási szerződés</t>
  </si>
  <si>
    <t xml:space="preserve">      3345 Támogató Szolgálat</t>
  </si>
  <si>
    <t xml:space="preserve">      3346 Férőhely fenntartási díj Magyar Vöröskereszt</t>
  </si>
  <si>
    <t xml:space="preserve">      3347 Fogyatékos személyek nappali ellátása Gond-viselés KHT</t>
  </si>
  <si>
    <t>Hajléktalanná vált személyek ell.és rehab., vmint megakadályozása</t>
  </si>
  <si>
    <t xml:space="preserve">      3343 Hajléktalanok nappali melegedője  </t>
  </si>
  <si>
    <t xml:space="preserve">      3344 Utcai szociális munka</t>
  </si>
  <si>
    <t>Helyi közművelődéi tevékenység támogatása, kult. Örökség véd.</t>
  </si>
  <si>
    <t xml:space="preserve">      3428 Ferencvárosi Helytörténeti Egyesület</t>
  </si>
  <si>
    <t xml:space="preserve">      3429 Karaván Művészeti Alapítvány</t>
  </si>
  <si>
    <t xml:space="preserve">      3430 Ifjú Molnár F. Diákszínjátszó Egyesület</t>
  </si>
  <si>
    <t xml:space="preserve">      3431 Concerto Szimfónikus Zenekar</t>
  </si>
  <si>
    <t xml:space="preserve">      3432 MÁV Szimfónikus Zenekar</t>
  </si>
  <si>
    <t xml:space="preserve">      3433 Erdődy Kamara Zenei Alapítvány</t>
  </si>
  <si>
    <t xml:space="preserve">      3434 SZEMIRAMISZ Szính.Kúlt. És Sport rend..szerv. Alapítvány</t>
  </si>
  <si>
    <t xml:space="preserve">      3435 Ferencvárosi Úrhölgyek</t>
  </si>
  <si>
    <t xml:space="preserve">      3931 Bursa Hungarica</t>
  </si>
  <si>
    <t xml:space="preserve">     3961 Központi színházi zenekari támogatás</t>
  </si>
  <si>
    <t>Saját tulajdonú lakás és helyiség gazdálkodás</t>
  </si>
  <si>
    <t xml:space="preserve">      3111 Lakáslemondás térítéssel</t>
  </si>
  <si>
    <t xml:space="preserve">      3113 Ingatlanokkal kapcsolatos ügyvédi díjak</t>
  </si>
  <si>
    <t xml:space="preserve">      3114 Ingatlanokkal kapcsolatos egyéb feladatok</t>
  </si>
  <si>
    <t xml:space="preserve">      3121 KF - rehabilitációs járulék</t>
  </si>
  <si>
    <t xml:space="preserve">      3122 Kényszer kiköltöztetés</t>
  </si>
  <si>
    <t xml:space="preserve">      3123 Bérlakás és egyéb elidegenítés</t>
  </si>
  <si>
    <t xml:space="preserve">      3124 Helyiség megszerzési díj</t>
  </si>
  <si>
    <t xml:space="preserve">      3125 Jogvita rendezés</t>
  </si>
  <si>
    <t xml:space="preserve">      3213 Önkormányzati bérlemények üzemeltetési költségei</t>
  </si>
  <si>
    <t xml:space="preserve">      4122 Lakás és helyiség felújítás</t>
  </si>
  <si>
    <t xml:space="preserve">      4131 Veszélyelhárítás</t>
  </si>
  <si>
    <t xml:space="preserve">      4133 Veszélyes tűzfalak, kémények vizsgálata, bontása</t>
  </si>
  <si>
    <t xml:space="preserve">      4265 Oktatási intézmények óvodák felújítása</t>
  </si>
  <si>
    <t xml:space="preserve">      4310 Egészségügyi intézmények felújítása </t>
  </si>
  <si>
    <t>Helyi adóval kapcsolatos feladatok</t>
  </si>
  <si>
    <t>Kistermelők, őstermelők számára értékesítési lehetőségek bizt.</t>
  </si>
  <si>
    <t>Kerületi sport és szabadidő sport támogatása, ifjúsági ügyek</t>
  </si>
  <si>
    <t xml:space="preserve">      3142 Humánszolgáltatási feladatok</t>
  </si>
  <si>
    <t xml:space="preserve">      3143 Szociális és köznevelési feladatok</t>
  </si>
  <si>
    <t xml:space="preserve">      3146 KEN feladatok</t>
  </si>
  <si>
    <t xml:space="preserve">      3145 Ifjusági koncepció</t>
  </si>
  <si>
    <t xml:space="preserve">      3357 Ifjusági és drogprevenciós feladatok</t>
  </si>
  <si>
    <t xml:space="preserve">      3411 Sport feladatok</t>
  </si>
  <si>
    <t xml:space="preserve">      3412 Sport és szabadidő rendezvények</t>
  </si>
  <si>
    <t xml:space="preserve">      3413 Diáksport</t>
  </si>
  <si>
    <t xml:space="preserve">      3415 Sportegyesület támogatása</t>
  </si>
  <si>
    <t>Közreműködés a helyi közbiztonság biztosításában</t>
  </si>
  <si>
    <t xml:space="preserve">      3204 Térfigyelő kamerák üzemeltetése</t>
  </si>
  <si>
    <t xml:space="preserve">      3210  Bűnmegelőzés</t>
  </si>
  <si>
    <t xml:space="preserve">      3452 Katasztrófavédelem "M" készlet</t>
  </si>
  <si>
    <t xml:space="preserve">      5033 Térfigyelő rendszer fejlesztése</t>
  </si>
  <si>
    <t>Nemzetiségi ügyek</t>
  </si>
  <si>
    <t xml:space="preserve">     3202 Roma koncepció</t>
  </si>
  <si>
    <t xml:space="preserve">     3451 Nemzetiségi Önkormányzatok működése</t>
  </si>
  <si>
    <t xml:space="preserve">3200 Képviselők juttatásai </t>
  </si>
  <si>
    <t>3201 Önkormányzati szakmai feladatokkal kapcs. Kiadások</t>
  </si>
  <si>
    <t>3021-3026 PH  Igazgatási kiadásai és informatikai műk.és fejl</t>
  </si>
  <si>
    <t>3208 Ügyvédi díjak</t>
  </si>
  <si>
    <t>3223 Pályázat előkészítés, lebonyolítás</t>
  </si>
  <si>
    <t>3427 Kommunikációs szolgáltatások</t>
  </si>
  <si>
    <t>3925 FEV IX. Zrt. támogatása</t>
  </si>
  <si>
    <t>1801 Kamatkiadás</t>
  </si>
  <si>
    <t>1804 ÁFA befizetés</t>
  </si>
  <si>
    <t>1851 Hosszú lejáratú hitelfelvétel törlesztése</t>
  </si>
  <si>
    <t>1852 Kölcsön tőke összegének törlesztése</t>
  </si>
  <si>
    <t>2795 Ferencvárosi intézményüzemeltetési Központ</t>
  </si>
  <si>
    <t>2850 Ferencvárosi Egyesített Bölcsödék</t>
  </si>
  <si>
    <t>2875 FESZGYI</t>
  </si>
  <si>
    <t>2985 FMK</t>
  </si>
  <si>
    <t>Ferencvárosi Önkormányzat és Intézményei Összesen</t>
  </si>
  <si>
    <t>12. sz. melléklet</t>
  </si>
  <si>
    <t xml:space="preserve">A helyi önkormányzat önként vállalt feladatai ellátásának költségvetési forrásai és kiadásai </t>
  </si>
  <si>
    <t xml:space="preserve">Önként vállalt feladatok                                                                    </t>
  </si>
  <si>
    <t xml:space="preserve">Költségvetési bevételi előirányzat                           </t>
  </si>
  <si>
    <t>Előző évi pénzmarad. Igénybev.</t>
  </si>
  <si>
    <t>Felhalmozási bevételek</t>
  </si>
  <si>
    <t>Kölcsön visszatérülés</t>
  </si>
  <si>
    <t xml:space="preserve">Működési célú </t>
  </si>
  <si>
    <t>Felhalmozási célú</t>
  </si>
  <si>
    <t>Működési célú</t>
  </si>
  <si>
    <t>Munkáltatói kölcsön</t>
  </si>
  <si>
    <t>FMK pinceszínház, TV üzemeltetés</t>
  </si>
  <si>
    <t>Közterületfelügyelet Parkőrség</t>
  </si>
  <si>
    <t>Tankönyvtámogatás</t>
  </si>
  <si>
    <t>Iskolai nyelvvizsga, jogosítvány beszerzés</t>
  </si>
  <si>
    <t>Ferencbusz működtetée</t>
  </si>
  <si>
    <t>Polgármesteri tisztséggel összefüggő egyéb feladatok</t>
  </si>
  <si>
    <t>Védőoltás támogatás</t>
  </si>
  <si>
    <t>Idősügyi koncepció</t>
  </si>
  <si>
    <t>Közfoglalkoztatottak pályázat támogatásának önrésze</t>
  </si>
  <si>
    <t>Egyházak támogatása</t>
  </si>
  <si>
    <t>Társadalmi szervezetek támogatása</t>
  </si>
  <si>
    <t>FESZOFE kiemelkedően közhasznú Non-Profit KFT</t>
  </si>
  <si>
    <t>IX.kerületi Szakrendelő Kft</t>
  </si>
  <si>
    <t>FTC támogatás</t>
  </si>
  <si>
    <t>Nem önkormányzati tulajdonú lakóépületek veszélyelh.</t>
  </si>
  <si>
    <t>Intézményvezetői jutalom</t>
  </si>
  <si>
    <t>13. sz. melléklet</t>
  </si>
  <si>
    <t>A helyi önkormányzat államigazgatási feladatai</t>
  </si>
  <si>
    <t>Államigazgatási feladatok 
(Mötv. 18. § alapján)</t>
  </si>
  <si>
    <t>A helyi önkormányzatok, helyi nemzetiségi önkormányzatok általános működéséhez és ágazati feladataihoz kapcsolódó támogatások</t>
  </si>
  <si>
    <t>A központi költségvetésből származó egyéb költségvetési támogatások</t>
  </si>
  <si>
    <t>Közhatalmi bevétel</t>
  </si>
  <si>
    <t>3021 Polgármesteri Hivatal Igazgatási kiadásai 23 fő</t>
  </si>
  <si>
    <t>14. sz . Melléklet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</si>
  <si>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</si>
  <si>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</si>
  <si>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</si>
  <si>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</si>
  <si>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</si>
  <si>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</si>
  <si>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</si>
  <si>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</si>
  <si>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</si>
  <si>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</si>
  <si>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</si>
  <si>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</si>
  <si>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1. Működési célú támogatások Áh-n belülről</t>
  </si>
  <si>
    <t>2. Közhatalmi bevételek</t>
  </si>
  <si>
    <t>3. Működési bevételek + Működési célú átvett pénzeszk.</t>
  </si>
  <si>
    <t>4. Felhalmozási cálú támogatások Áh-n belülről</t>
  </si>
  <si>
    <t>5. Felhalmozási bevétel</t>
  </si>
  <si>
    <t>6. Felhalmozási cálú átvett pénzeszközök</t>
  </si>
  <si>
    <t>7. Felhalmozási, működési finanszírozású bevétel</t>
  </si>
  <si>
    <t>8. Bevételek mindösszesen</t>
  </si>
  <si>
    <t>9. Személyi juttatások</t>
  </si>
  <si>
    <t>10. Munkaadókat terh. jár. és szoc.hozzáj.adó</t>
  </si>
  <si>
    <t>11. Dologi kiadások</t>
  </si>
  <si>
    <t>12. Ellátottak pénzbeli juttatásai</t>
  </si>
  <si>
    <t>13. Egyéb működési célú kiadások</t>
  </si>
  <si>
    <t>19. Beruházási kiadások</t>
  </si>
  <si>
    <t>18. Felújítási kiadások</t>
  </si>
  <si>
    <t>20. Egyéb felhalmozási kiadások</t>
  </si>
  <si>
    <t>23. Hosszú lejáratú hitel tőke összegének törlesztése</t>
  </si>
  <si>
    <t>24. Kiadások mindösszesen</t>
  </si>
  <si>
    <t>15. sz. melléklet</t>
  </si>
  <si>
    <t>Saját bevételek és adósságot keletkeztető ügyletekből eredő fizetési kötelezettségek költségvetési évet követő 3 évre várható kihatása</t>
  </si>
  <si>
    <t>Önkormányzat saját bevételei</t>
  </si>
  <si>
    <t>2016. év várható terv szám</t>
  </si>
  <si>
    <t>2017. év várható terv szám</t>
  </si>
  <si>
    <t>Helyi adóból származó bevétel (építményadó, telekadó, idegenforgalmi adó, iparűzési adó)</t>
  </si>
  <si>
    <r>
      <t xml:space="preserve">Önkormányzati vagyon és önkormányzatot megillető vagyoni értékű jog értékesítéséből és hasznosításából származó bevétel </t>
    </r>
    <r>
      <rPr>
        <sz val="9"/>
        <rFont val="Times New Roman"/>
        <family val="1"/>
      </rPr>
      <t>(lakbér, helyiség bérleti díj, helyiség megszerzési díj)</t>
    </r>
  </si>
  <si>
    <t>Osztalék, koncessziós díj és hozambevétel</t>
  </si>
  <si>
    <t>---</t>
  </si>
  <si>
    <t>Tárgyi eszköz és immateriális jószág, részvény, részesedés, vállalat értékesítéséből vagy privatizációból származó bevétel (telek, földterület, helyiség, lakás)</t>
  </si>
  <si>
    <r>
      <t xml:space="preserve">Bírság, pótlék, és díjbevétel </t>
    </r>
    <r>
      <rPr>
        <sz val="9"/>
        <rFont val="Times New Roman"/>
        <family val="1"/>
      </rPr>
      <t>(egyéb közhatalmi bevételek között szereplő tételek)</t>
    </r>
  </si>
  <si>
    <t>Kezességvállalással kapcsolatos megtérülés</t>
  </si>
  <si>
    <t>Adósságot keletkeztető ügyletből eredő fizetési kötelezettség</t>
  </si>
  <si>
    <t>2024.</t>
  </si>
  <si>
    <t>Márton u. 5/a</t>
  </si>
  <si>
    <t xml:space="preserve">           3061 Köztutak üzemeltetés</t>
  </si>
  <si>
    <t>Kulturális, Egyházi és Nemzetiségi feladatok</t>
  </si>
  <si>
    <t>Esélyegyenlőségi feladatok</t>
  </si>
  <si>
    <t>Települési támogatás</t>
  </si>
  <si>
    <t>Jelzőrendszeres házi segítségnyújtás</t>
  </si>
  <si>
    <t>Index   4./3.</t>
  </si>
  <si>
    <t>Kulturális tevékenységek pályázati támogatása</t>
  </si>
  <si>
    <t>Civil szervezetek támogatása</t>
  </si>
  <si>
    <t>Egyházi jogi személyek, egyházi szervezetek támogatása</t>
  </si>
  <si>
    <t>Erdődy Kamarazenekar Alapítvány</t>
  </si>
  <si>
    <t>Index            4./3.</t>
  </si>
  <si>
    <t>Index     4./3.</t>
  </si>
  <si>
    <t xml:space="preserve">       - Közterület foglalási díj           </t>
  </si>
  <si>
    <t xml:space="preserve">       - Egyéb szolgáltatás </t>
  </si>
  <si>
    <t xml:space="preserve">       - Bérleti díjak  </t>
  </si>
  <si>
    <t xml:space="preserve">       - Helyiség megszerzési díj  </t>
  </si>
  <si>
    <t xml:space="preserve">       - Önkormányzat közvetített szolgáltatások ellenértéke  </t>
  </si>
  <si>
    <t>Tűzoltó u. 33./a</t>
  </si>
  <si>
    <t>Index        4./3.</t>
  </si>
  <si>
    <t xml:space="preserve">      3414 Óvodai sport tevékenység támogatása</t>
  </si>
  <si>
    <t>2015. év</t>
  </si>
  <si>
    <t xml:space="preserve">     - Működési célú költségvetési támogatások és kiegészítő támogatások</t>
  </si>
  <si>
    <t xml:space="preserve">     - Elszámolásból származó bevételek</t>
  </si>
  <si>
    <t xml:space="preserve">       - Nyomvonal létesítés kártalanítás</t>
  </si>
  <si>
    <t>Fővárosi Csat. Művek (Markusovszky)</t>
  </si>
  <si>
    <t>Pedagógus továbbképzés</t>
  </si>
  <si>
    <t xml:space="preserve">Egyéb közhatalmi bevételek </t>
  </si>
  <si>
    <t>2013. évi teljesítés</t>
  </si>
  <si>
    <t>2014. évi várható teljesítés</t>
  </si>
  <si>
    <t>Index  4./3.</t>
  </si>
  <si>
    <t>Az Európai uniós forrásokkal támogatott fejlesztések tervezett 2015. évi adatairól</t>
  </si>
  <si>
    <t>2015. évi közvetett támogatások</t>
  </si>
  <si>
    <t>2015. év eredeti költségvetés</t>
  </si>
  <si>
    <t>2018. év várható terv szám</t>
  </si>
  <si>
    <t xml:space="preserve">      3349 Moravcsik Alapítvány</t>
  </si>
  <si>
    <t xml:space="preserve">     3362 Esélyegyenlőségi feladatok</t>
  </si>
  <si>
    <t xml:space="preserve">             4114 Tűzoltó u. 33./A</t>
  </si>
  <si>
    <t>Vitukis korsós nőszobor</t>
  </si>
  <si>
    <t xml:space="preserve"> 2015. évi előirányzat felhasználási ütemterv</t>
  </si>
  <si>
    <t>Casco és kötelező biztosítások</t>
  </si>
  <si>
    <t>Hivatali szállítás</t>
  </si>
  <si>
    <t>Tisztítószer beszerzés</t>
  </si>
  <si>
    <t>Hivatali karbantarások</t>
  </si>
  <si>
    <t>ADSL előfizetés</t>
  </si>
  <si>
    <t>CT-ECOSTAT üzemeltetői tám.</t>
  </si>
  <si>
    <t>Kiméra üzemeltetése</t>
  </si>
  <si>
    <t>Számítástechnikai kelléganyag</t>
  </si>
  <si>
    <t>Számítástechnikai alkatrészek</t>
  </si>
  <si>
    <t>Új Út Szociális Egyesület</t>
  </si>
  <si>
    <t>A 4.sz. melléklet 4114, 4117, 4118, 4119, 4135 sz. költségvetési sorai (lakóházfelújítások) a táblázatban nettó értékkel szerepelnek.</t>
  </si>
  <si>
    <t>Index       4./3.</t>
  </si>
  <si>
    <t>Index    4./3.</t>
  </si>
  <si>
    <t>Városfejlesztési, Városgazdálkodási és Környezetvédelmi Bizottság</t>
  </si>
  <si>
    <t>Akadálymentesítési támogatás</t>
  </si>
  <si>
    <t>Felújítások, beruházások nettó értékben</t>
  </si>
  <si>
    <t>Engedélye-zett létszám összesen 2014. év            .. /2015.</t>
  </si>
  <si>
    <t>Egészségügyi Szociális és Sport Bizottság??????</t>
  </si>
  <si>
    <t>Kulturális tevékenység pályázati támogatása</t>
  </si>
  <si>
    <t>HPV védőoltás</t>
  </si>
  <si>
    <t>Ferencvárosi Helytörténeti Egyesület</t>
  </si>
  <si>
    <t xml:space="preserve">Irányító szervi támogatásként folyosított támogatás </t>
  </si>
  <si>
    <t>Irányítószervi támogatásként folyósított támogatás</t>
  </si>
</sst>
</file>

<file path=xl/styles.xml><?xml version="1.0" encoding="utf-8"?>
<styleSheet xmlns="http://schemas.openxmlformats.org/spreadsheetml/2006/main">
  <numFmts count="2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#,##0.0"/>
    <numFmt numFmtId="166" formatCode="0.0"/>
    <numFmt numFmtId="167" formatCode="#,##0_ ;\-#,##0\ "/>
    <numFmt numFmtId="168" formatCode="#,##0;[Red]\-#,##0"/>
    <numFmt numFmtId="169" formatCode="0.00000000"/>
    <numFmt numFmtId="170" formatCode="yyyy/\ m/\ d/\ h:mm"/>
    <numFmt numFmtId="171" formatCode="_-* #,##0\ _F_t_-;\-* #,##0\ _F_t_-;_-* &quot;-&quot;??\ _F_t_-;_-@_-"/>
    <numFmt numFmtId="172" formatCode="#,##0.000"/>
    <numFmt numFmtId="173" formatCode="0000"/>
    <numFmt numFmtId="174" formatCode="000000"/>
    <numFmt numFmtId="175" formatCode="000000000000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#,##0;;0"/>
    <numFmt numFmtId="180" formatCode="0.000"/>
    <numFmt numFmtId="181" formatCode="[$-40E]yyyy\.\ mmmm\ d\."/>
    <numFmt numFmtId="182" formatCode="[$¥€-2]\ #\ ##,000_);[Red]\([$€-2]\ #\ ##,000\)"/>
  </numFmts>
  <fonts count="67">
    <font>
      <sz val="10"/>
      <name val="Arial CE"/>
      <family val="0"/>
    </font>
    <font>
      <b/>
      <sz val="9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i/>
      <sz val="9"/>
      <name val="Arial CE"/>
      <family val="2"/>
    </font>
    <font>
      <b/>
      <i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"/>
      <family val="2"/>
    </font>
    <font>
      <b/>
      <u val="single"/>
      <sz val="14"/>
      <name val="Times New Roman"/>
      <family val="1"/>
    </font>
    <font>
      <b/>
      <sz val="9"/>
      <name val="Arial"/>
      <family val="2"/>
    </font>
    <font>
      <sz val="10"/>
      <name val="Arial"/>
      <family val="2"/>
    </font>
    <font>
      <b/>
      <sz val="11"/>
      <name val="Arial CE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b/>
      <i/>
      <sz val="11"/>
      <name val="Arial CE"/>
      <family val="2"/>
    </font>
    <font>
      <b/>
      <i/>
      <sz val="9"/>
      <name val="Times New Roman"/>
      <family val="1"/>
    </font>
    <font>
      <b/>
      <sz val="12"/>
      <name val="Times New Roman"/>
      <family val="1"/>
    </font>
    <font>
      <i/>
      <sz val="9"/>
      <name val="Arial"/>
      <family val="2"/>
    </font>
    <font>
      <b/>
      <i/>
      <sz val="9"/>
      <name val="Arial"/>
      <family val="2"/>
    </font>
    <font>
      <b/>
      <sz val="12"/>
      <name val="Arial CE"/>
      <family val="2"/>
    </font>
    <font>
      <sz val="11"/>
      <name val="Arial"/>
      <family val="2"/>
    </font>
    <font>
      <i/>
      <sz val="10"/>
      <name val="Arial CE"/>
      <family val="0"/>
    </font>
    <font>
      <b/>
      <sz val="12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b/>
      <i/>
      <sz val="12"/>
      <name val="Times New Roman"/>
      <family val="1"/>
    </font>
    <font>
      <sz val="12"/>
      <name val="Arial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6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MS Sans Serif"/>
      <family val="2"/>
    </font>
    <font>
      <sz val="10"/>
      <name val="MS Sans Serif"/>
      <family val="2"/>
    </font>
    <font>
      <i/>
      <sz val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18" fillId="7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23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0" fillId="4" borderId="7" applyNumberFormat="0" applyFont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9" borderId="0" applyNumberFormat="0" applyBorder="0" applyAlignment="0" applyProtection="0"/>
    <xf numFmtId="0" fontId="17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16" borderId="8" applyNumberFormat="0" applyAlignment="0" applyProtection="0"/>
    <xf numFmtId="0" fontId="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3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17" borderId="0" applyNumberFormat="0" applyBorder="0" applyAlignment="0" applyProtection="0"/>
    <xf numFmtId="0" fontId="32" fillId="7" borderId="0" applyNumberFormat="0" applyBorder="0" applyAlignment="0" applyProtection="0"/>
    <xf numFmtId="0" fontId="33" fillId="16" borderId="1" applyNumberFormat="0" applyAlignment="0" applyProtection="0"/>
    <xf numFmtId="9" fontId="0" fillId="0" borderId="0" applyFont="0" applyFill="0" applyBorder="0" applyAlignment="0" applyProtection="0"/>
  </cellStyleXfs>
  <cellXfs count="1304">
    <xf numFmtId="0" fontId="0" fillId="0" borderId="0" xfId="0" applyAlignment="1">
      <alignment/>
    </xf>
    <xf numFmtId="3" fontId="1" fillId="0" borderId="10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3" fontId="3" fillId="0" borderId="12" xfId="0" applyNumberFormat="1" applyFont="1" applyBorder="1" applyAlignment="1">
      <alignment/>
    </xf>
    <xf numFmtId="0" fontId="1" fillId="0" borderId="0" xfId="0" applyFont="1" applyAlignment="1">
      <alignment/>
    </xf>
    <xf numFmtId="3" fontId="3" fillId="0" borderId="12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1" fillId="0" borderId="13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1" fillId="0" borderId="15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left"/>
    </xf>
    <xf numFmtId="3" fontId="4" fillId="0" borderId="11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1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5" fillId="0" borderId="14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5" fillId="0" borderId="15" xfId="0" applyNumberFormat="1" applyFont="1" applyBorder="1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16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5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3" fontId="2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0" fontId="3" fillId="0" borderId="18" xfId="0" applyFont="1" applyBorder="1" applyAlignment="1">
      <alignment horizontal="centerContinuous" vertical="top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centerContinuous" vertical="top"/>
    </xf>
    <xf numFmtId="0" fontId="3" fillId="0" borderId="15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3" fontId="3" fillId="0" borderId="0" xfId="0" applyNumberFormat="1" applyFont="1" applyAlignment="1">
      <alignment horizontal="center"/>
    </xf>
    <xf numFmtId="3" fontId="0" fillId="0" borderId="12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1" fillId="0" borderId="19" xfId="0" applyNumberFormat="1" applyFont="1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9" fontId="2" fillId="0" borderId="10" xfId="0" applyNumberFormat="1" applyFont="1" applyBorder="1" applyAlignment="1">
      <alignment/>
    </xf>
    <xf numFmtId="3" fontId="1" fillId="0" borderId="0" xfId="0" applyNumberFormat="1" applyFont="1" applyBorder="1" applyAlignment="1">
      <alignment horizontal="centerContinuous"/>
    </xf>
    <xf numFmtId="0" fontId="8" fillId="0" borderId="10" xfId="0" applyFont="1" applyBorder="1" applyAlignment="1">
      <alignment horizontal="center"/>
    </xf>
    <xf numFmtId="3" fontId="4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3" fontId="4" fillId="0" borderId="11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1" fillId="0" borderId="15" xfId="0" applyNumberFormat="1" applyFont="1" applyBorder="1" applyAlignment="1">
      <alignment/>
    </xf>
    <xf numFmtId="3" fontId="3" fillId="0" borderId="11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3" fontId="8" fillId="0" borderId="10" xfId="83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3" fontId="2" fillId="0" borderId="12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3" fontId="1" fillId="0" borderId="16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0" fontId="1" fillId="0" borderId="21" xfId="0" applyFont="1" applyBorder="1" applyAlignment="1">
      <alignment horizontal="right"/>
    </xf>
    <xf numFmtId="3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0" borderId="0" xfId="0" applyAlignment="1">
      <alignment/>
    </xf>
    <xf numFmtId="3" fontId="5" fillId="0" borderId="11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0" fontId="8" fillId="0" borderId="10" xfId="0" applyFont="1" applyBorder="1" applyAlignment="1">
      <alignment/>
    </xf>
    <xf numFmtId="3" fontId="1" fillId="0" borderId="18" xfId="0" applyNumberFormat="1" applyFont="1" applyBorder="1" applyAlignment="1">
      <alignment horizontal="center"/>
    </xf>
    <xf numFmtId="3" fontId="1" fillId="0" borderId="22" xfId="0" applyNumberFormat="1" applyFont="1" applyBorder="1" applyAlignment="1">
      <alignment horizontal="left"/>
    </xf>
    <xf numFmtId="0" fontId="1" fillId="0" borderId="15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0" xfId="0" applyFont="1" applyBorder="1" applyAlignment="1">
      <alignment/>
    </xf>
    <xf numFmtId="0" fontId="3" fillId="0" borderId="17" xfId="0" applyFont="1" applyBorder="1" applyAlignment="1">
      <alignment horizontal="centerContinuous" vertical="top"/>
    </xf>
    <xf numFmtId="3" fontId="3" fillId="0" borderId="13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left"/>
    </xf>
    <xf numFmtId="3" fontId="8" fillId="0" borderId="10" xfId="0" applyNumberFormat="1" applyFont="1" applyBorder="1" applyAlignment="1">
      <alignment/>
    </xf>
    <xf numFmtId="3" fontId="1" fillId="0" borderId="0" xfId="0" applyNumberFormat="1" applyFont="1" applyAlignment="1">
      <alignment horizontal="center"/>
    </xf>
    <xf numFmtId="3" fontId="5" fillId="0" borderId="1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1" fillId="0" borderId="23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3" fontId="2" fillId="0" borderId="23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0" fontId="11" fillId="0" borderId="0" xfId="64">
      <alignment/>
      <protection/>
    </xf>
    <xf numFmtId="0" fontId="2" fillId="0" borderId="15" xfId="0" applyFont="1" applyBorder="1" applyAlignment="1">
      <alignment horizontal="center"/>
    </xf>
    <xf numFmtId="3" fontId="3" fillId="0" borderId="12" xfId="0" applyNumberFormat="1" applyFont="1" applyBorder="1" applyAlignment="1">
      <alignment horizontal="left"/>
    </xf>
    <xf numFmtId="3" fontId="3" fillId="0" borderId="11" xfId="0" applyNumberFormat="1" applyFont="1" applyBorder="1" applyAlignment="1">
      <alignment/>
    </xf>
    <xf numFmtId="0" fontId="1" fillId="0" borderId="13" xfId="0" applyFont="1" applyBorder="1" applyAlignment="1">
      <alignment horizontal="center" vertical="top"/>
    </xf>
    <xf numFmtId="0" fontId="1" fillId="0" borderId="0" xfId="65" applyFont="1" applyBorder="1" applyAlignment="1">
      <alignment horizontal="center"/>
      <protection/>
    </xf>
    <xf numFmtId="0" fontId="0" fillId="0" borderId="0" xfId="65" applyAlignment="1">
      <alignment/>
      <protection/>
    </xf>
    <xf numFmtId="0" fontId="2" fillId="0" borderId="0" xfId="65" applyFont="1" applyAlignment="1">
      <alignment/>
      <protection/>
    </xf>
    <xf numFmtId="0" fontId="3" fillId="0" borderId="0" xfId="65" applyFont="1" applyBorder="1" applyAlignment="1">
      <alignment horizontal="right"/>
      <protection/>
    </xf>
    <xf numFmtId="0" fontId="1" fillId="0" borderId="0" xfId="65" applyFont="1" applyAlignment="1">
      <alignment/>
      <protection/>
    </xf>
    <xf numFmtId="3" fontId="1" fillId="0" borderId="12" xfId="65" applyNumberFormat="1" applyFont="1" applyBorder="1" applyAlignment="1">
      <alignment horizontal="center"/>
      <protection/>
    </xf>
    <xf numFmtId="0" fontId="1" fillId="0" borderId="12" xfId="65" applyFont="1" applyBorder="1" applyAlignment="1">
      <alignment horizontal="center"/>
      <protection/>
    </xf>
    <xf numFmtId="3" fontId="0" fillId="0" borderId="12" xfId="65" applyNumberFormat="1" applyFont="1" applyBorder="1" applyAlignment="1">
      <alignment/>
      <protection/>
    </xf>
    <xf numFmtId="0" fontId="3" fillId="0" borderId="12" xfId="65" applyFont="1" applyBorder="1" applyAlignment="1">
      <alignment/>
      <protection/>
    </xf>
    <xf numFmtId="0" fontId="0" fillId="0" borderId="0" xfId="65" applyFont="1" applyAlignment="1">
      <alignment/>
      <protection/>
    </xf>
    <xf numFmtId="3" fontId="2" fillId="0" borderId="12" xfId="65" applyNumberFormat="1" applyFont="1" applyBorder="1" applyAlignment="1">
      <alignment/>
      <protection/>
    </xf>
    <xf numFmtId="0" fontId="2" fillId="0" borderId="12" xfId="65" applyFont="1" applyBorder="1" applyAlignment="1">
      <alignment/>
      <protection/>
    </xf>
    <xf numFmtId="3" fontId="1" fillId="0" borderId="12" xfId="65" applyNumberFormat="1" applyFont="1" applyBorder="1" applyAlignment="1">
      <alignment/>
      <protection/>
    </xf>
    <xf numFmtId="0" fontId="1" fillId="0" borderId="12" xfId="65" applyFont="1" applyBorder="1" applyAlignment="1">
      <alignment/>
      <protection/>
    </xf>
    <xf numFmtId="3" fontId="4" fillId="0" borderId="12" xfId="65" applyNumberFormat="1" applyFont="1" applyBorder="1" applyAlignment="1">
      <alignment/>
      <protection/>
    </xf>
    <xf numFmtId="3" fontId="1" fillId="0" borderId="12" xfId="65" applyNumberFormat="1" applyFont="1" applyBorder="1" applyAlignment="1">
      <alignment/>
      <protection/>
    </xf>
    <xf numFmtId="0" fontId="1" fillId="0" borderId="11" xfId="65" applyFont="1" applyBorder="1" applyAlignment="1">
      <alignment/>
      <protection/>
    </xf>
    <xf numFmtId="3" fontId="1" fillId="0" borderId="11" xfId="65" applyNumberFormat="1" applyFont="1" applyBorder="1" applyAlignment="1">
      <alignment/>
      <protection/>
    </xf>
    <xf numFmtId="0" fontId="1" fillId="0" borderId="11" xfId="65" applyFont="1" applyBorder="1" applyAlignment="1">
      <alignment/>
      <protection/>
    </xf>
    <xf numFmtId="0" fontId="2" fillId="0" borderId="11" xfId="65" applyFont="1" applyBorder="1" applyAlignment="1">
      <alignment/>
      <protection/>
    </xf>
    <xf numFmtId="3" fontId="2" fillId="0" borderId="11" xfId="65" applyNumberFormat="1" applyFont="1" applyBorder="1" applyAlignment="1">
      <alignment/>
      <protection/>
    </xf>
    <xf numFmtId="0" fontId="2" fillId="0" borderId="12" xfId="65" applyFont="1" applyBorder="1" applyAlignment="1">
      <alignment/>
      <protection/>
    </xf>
    <xf numFmtId="0" fontId="1" fillId="0" borderId="14" xfId="65" applyFont="1" applyBorder="1" applyAlignment="1">
      <alignment/>
      <protection/>
    </xf>
    <xf numFmtId="3" fontId="2" fillId="0" borderId="12" xfId="65" applyNumberFormat="1" applyFont="1" applyBorder="1" applyAlignment="1">
      <alignment/>
      <protection/>
    </xf>
    <xf numFmtId="3" fontId="2" fillId="0" borderId="11" xfId="65" applyNumberFormat="1" applyFont="1" applyBorder="1" applyAlignment="1">
      <alignment/>
      <protection/>
    </xf>
    <xf numFmtId="0" fontId="2" fillId="0" borderId="11" xfId="65" applyFont="1" applyBorder="1" applyAlignment="1">
      <alignment/>
      <protection/>
    </xf>
    <xf numFmtId="0" fontId="1" fillId="0" borderId="12" xfId="65" applyFont="1" applyBorder="1" applyAlignment="1">
      <alignment/>
      <protection/>
    </xf>
    <xf numFmtId="0" fontId="2" fillId="0" borderId="10" xfId="65" applyFont="1" applyBorder="1" applyAlignment="1">
      <alignment/>
      <protection/>
    </xf>
    <xf numFmtId="3" fontId="2" fillId="0" borderId="23" xfId="65" applyNumberFormat="1" applyFont="1" applyBorder="1" applyAlignment="1">
      <alignment/>
      <protection/>
    </xf>
    <xf numFmtId="0" fontId="2" fillId="0" borderId="23" xfId="65" applyFont="1" applyBorder="1" applyAlignment="1">
      <alignment/>
      <protection/>
    </xf>
    <xf numFmtId="0" fontId="1" fillId="0" borderId="14" xfId="65" applyFont="1" applyBorder="1" applyAlignment="1">
      <alignment/>
      <protection/>
    </xf>
    <xf numFmtId="3" fontId="1" fillId="0" borderId="14" xfId="65" applyNumberFormat="1" applyFont="1" applyBorder="1" applyAlignment="1">
      <alignment/>
      <protection/>
    </xf>
    <xf numFmtId="0" fontId="1" fillId="0" borderId="13" xfId="65" applyFont="1" applyBorder="1" applyAlignment="1">
      <alignment/>
      <protection/>
    </xf>
    <xf numFmtId="0" fontId="2" fillId="0" borderId="13" xfId="65" applyFont="1" applyBorder="1" applyAlignment="1">
      <alignment/>
      <protection/>
    </xf>
    <xf numFmtId="3" fontId="2" fillId="0" borderId="23" xfId="65" applyNumberFormat="1" applyFont="1" applyBorder="1" applyAlignment="1">
      <alignment/>
      <protection/>
    </xf>
    <xf numFmtId="3" fontId="2" fillId="0" borderId="14" xfId="65" applyNumberFormat="1" applyFont="1" applyBorder="1" applyAlignment="1">
      <alignment/>
      <protection/>
    </xf>
    <xf numFmtId="0" fontId="3" fillId="0" borderId="14" xfId="65" applyFont="1" applyBorder="1" applyAlignment="1">
      <alignment/>
      <protection/>
    </xf>
    <xf numFmtId="3" fontId="2" fillId="0" borderId="19" xfId="65" applyNumberFormat="1" applyFont="1" applyBorder="1" applyAlignment="1">
      <alignment/>
      <protection/>
    </xf>
    <xf numFmtId="3" fontId="1" fillId="0" borderId="10" xfId="65" applyNumberFormat="1" applyFont="1" applyBorder="1" applyAlignment="1">
      <alignment/>
      <protection/>
    </xf>
    <xf numFmtId="3" fontId="2" fillId="0" borderId="19" xfId="65" applyNumberFormat="1" applyFont="1" applyBorder="1" applyAlignment="1">
      <alignment/>
      <protection/>
    </xf>
    <xf numFmtId="0" fontId="2" fillId="0" borderId="19" xfId="65" applyFont="1" applyBorder="1" applyAlignment="1">
      <alignment/>
      <protection/>
    </xf>
    <xf numFmtId="3" fontId="1" fillId="0" borderId="19" xfId="65" applyNumberFormat="1" applyFont="1" applyBorder="1" applyAlignment="1">
      <alignment/>
      <protection/>
    </xf>
    <xf numFmtId="3" fontId="2" fillId="0" borderId="15" xfId="65" applyNumberFormat="1" applyFont="1" applyBorder="1" applyAlignment="1">
      <alignment/>
      <protection/>
    </xf>
    <xf numFmtId="3" fontId="1" fillId="0" borderId="15" xfId="65" applyNumberFormat="1" applyFont="1" applyBorder="1" applyAlignment="1">
      <alignment/>
      <protection/>
    </xf>
    <xf numFmtId="3" fontId="2" fillId="0" borderId="14" xfId="65" applyNumberFormat="1" applyFont="1" applyBorder="1" applyAlignment="1">
      <alignment/>
      <protection/>
    </xf>
    <xf numFmtId="0" fontId="0" fillId="0" borderId="23" xfId="65" applyFont="1" applyBorder="1" applyAlignment="1">
      <alignment/>
      <protection/>
    </xf>
    <xf numFmtId="3" fontId="1" fillId="0" borderId="23" xfId="65" applyNumberFormat="1" applyFont="1" applyBorder="1" applyAlignment="1">
      <alignment/>
      <protection/>
    </xf>
    <xf numFmtId="3" fontId="3" fillId="0" borderId="10" xfId="65" applyNumberFormat="1" applyFont="1" applyBorder="1" applyAlignment="1">
      <alignment horizontal="right"/>
      <protection/>
    </xf>
    <xf numFmtId="0" fontId="3" fillId="0" borderId="0" xfId="65" applyFont="1" applyAlignment="1">
      <alignment/>
      <protection/>
    </xf>
    <xf numFmtId="3" fontId="3" fillId="0" borderId="12" xfId="65" applyNumberFormat="1" applyFont="1" applyBorder="1" applyAlignment="1">
      <alignment/>
      <protection/>
    </xf>
    <xf numFmtId="0" fontId="2" fillId="0" borderId="15" xfId="65" applyFont="1" applyBorder="1" applyAlignment="1">
      <alignment/>
      <protection/>
    </xf>
    <xf numFmtId="3" fontId="2" fillId="0" borderId="0" xfId="65" applyNumberFormat="1" applyFont="1" applyAlignment="1">
      <alignment/>
      <protection/>
    </xf>
    <xf numFmtId="3" fontId="0" fillId="0" borderId="12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0" fontId="1" fillId="0" borderId="10" xfId="65" applyFont="1" applyBorder="1" applyAlignment="1">
      <alignment/>
      <protection/>
    </xf>
    <xf numFmtId="0" fontId="36" fillId="0" borderId="0" xfId="64" applyFont="1">
      <alignment/>
      <protection/>
    </xf>
    <xf numFmtId="0" fontId="8" fillId="0" borderId="0" xfId="64" applyFont="1">
      <alignment/>
      <protection/>
    </xf>
    <xf numFmtId="0" fontId="38" fillId="0" borderId="17" xfId="64" applyFont="1" applyBorder="1">
      <alignment/>
      <protection/>
    </xf>
    <xf numFmtId="0" fontId="38" fillId="0" borderId="24" xfId="64" applyFont="1" applyBorder="1">
      <alignment/>
      <protection/>
    </xf>
    <xf numFmtId="0" fontId="38" fillId="0" borderId="25" xfId="64" applyFont="1" applyBorder="1">
      <alignment/>
      <protection/>
    </xf>
    <xf numFmtId="0" fontId="38" fillId="0" borderId="18" xfId="64" applyFont="1" applyBorder="1">
      <alignment/>
      <protection/>
    </xf>
    <xf numFmtId="0" fontId="38" fillId="0" borderId="26" xfId="64" applyFont="1" applyBorder="1">
      <alignment/>
      <protection/>
    </xf>
    <xf numFmtId="0" fontId="38" fillId="0" borderId="22" xfId="64" applyFont="1" applyBorder="1">
      <alignment/>
      <protection/>
    </xf>
    <xf numFmtId="0" fontId="38" fillId="0" borderId="27" xfId="64" applyFont="1" applyBorder="1">
      <alignment/>
      <protection/>
    </xf>
    <xf numFmtId="0" fontId="37" fillId="0" borderId="25" xfId="64" applyFont="1" applyBorder="1">
      <alignment/>
      <protection/>
    </xf>
    <xf numFmtId="3" fontId="38" fillId="0" borderId="12" xfId="64" applyNumberFormat="1" applyFont="1" applyBorder="1">
      <alignment/>
      <protection/>
    </xf>
    <xf numFmtId="3" fontId="2" fillId="0" borderId="15" xfId="0" applyNumberFormat="1" applyFont="1" applyBorder="1" applyAlignment="1">
      <alignment/>
    </xf>
    <xf numFmtId="3" fontId="37" fillId="0" borderId="28" xfId="64" applyNumberFormat="1" applyFont="1" applyBorder="1">
      <alignment/>
      <protection/>
    </xf>
    <xf numFmtId="0" fontId="37" fillId="0" borderId="18" xfId="64" applyFont="1" applyBorder="1">
      <alignment/>
      <protection/>
    </xf>
    <xf numFmtId="3" fontId="38" fillId="0" borderId="26" xfId="64" applyNumberFormat="1" applyFont="1" applyBorder="1">
      <alignment/>
      <protection/>
    </xf>
    <xf numFmtId="3" fontId="37" fillId="0" borderId="11" xfId="64" applyNumberFormat="1" applyFont="1" applyBorder="1">
      <alignment/>
      <protection/>
    </xf>
    <xf numFmtId="3" fontId="38" fillId="0" borderId="27" xfId="64" applyNumberFormat="1" applyFont="1" applyBorder="1">
      <alignment/>
      <protection/>
    </xf>
    <xf numFmtId="3" fontId="1" fillId="0" borderId="22" xfId="0" applyNumberFormat="1" applyFont="1" applyBorder="1" applyAlignment="1">
      <alignment/>
    </xf>
    <xf numFmtId="3" fontId="3" fillId="0" borderId="29" xfId="0" applyNumberFormat="1" applyFont="1" applyBorder="1" applyAlignment="1">
      <alignment/>
    </xf>
    <xf numFmtId="3" fontId="2" fillId="0" borderId="23" xfId="0" applyNumberFormat="1" applyFont="1" applyBorder="1" applyAlignment="1">
      <alignment/>
    </xf>
    <xf numFmtId="3" fontId="3" fillId="0" borderId="14" xfId="0" applyNumberFormat="1" applyFont="1" applyBorder="1" applyAlignment="1">
      <alignment vertical="center"/>
    </xf>
    <xf numFmtId="0" fontId="37" fillId="0" borderId="11" xfId="64" applyFont="1" applyBorder="1">
      <alignment/>
      <protection/>
    </xf>
    <xf numFmtId="3" fontId="38" fillId="0" borderId="11" xfId="64" applyNumberFormat="1" applyFont="1" applyBorder="1">
      <alignment/>
      <protection/>
    </xf>
    <xf numFmtId="0" fontId="3" fillId="0" borderId="10" xfId="65" applyFont="1" applyBorder="1" applyAlignment="1">
      <alignment/>
      <protection/>
    </xf>
    <xf numFmtId="0" fontId="37" fillId="0" borderId="20" xfId="64" applyFont="1" applyBorder="1">
      <alignment/>
      <protection/>
    </xf>
    <xf numFmtId="3" fontId="37" fillId="0" borderId="25" xfId="0" applyNumberFormat="1" applyFont="1" applyBorder="1" applyAlignment="1">
      <alignment/>
    </xf>
    <xf numFmtId="3" fontId="1" fillId="0" borderId="30" xfId="65" applyNumberFormat="1" applyFont="1" applyBorder="1" applyAlignment="1">
      <alignment/>
      <protection/>
    </xf>
    <xf numFmtId="3" fontId="2" fillId="0" borderId="25" xfId="0" applyNumberFormat="1" applyFont="1" applyBorder="1" applyAlignment="1">
      <alignment/>
    </xf>
    <xf numFmtId="0" fontId="35" fillId="0" borderId="28" xfId="64" applyFont="1" applyBorder="1" applyAlignment="1">
      <alignment vertical="center"/>
      <protection/>
    </xf>
    <xf numFmtId="3" fontId="35" fillId="0" borderId="28" xfId="64" applyNumberFormat="1" applyFont="1" applyBorder="1" applyAlignment="1">
      <alignment vertical="center"/>
      <protection/>
    </xf>
    <xf numFmtId="0" fontId="35" fillId="0" borderId="24" xfId="64" applyFont="1" applyBorder="1" applyAlignment="1">
      <alignment vertical="center"/>
      <protection/>
    </xf>
    <xf numFmtId="3" fontId="35" fillId="0" borderId="31" xfId="64" applyNumberFormat="1" applyFont="1" applyBorder="1" applyAlignment="1">
      <alignment vertical="center"/>
      <protection/>
    </xf>
    <xf numFmtId="0" fontId="35" fillId="0" borderId="32" xfId="64" applyFont="1" applyBorder="1" applyAlignment="1">
      <alignment vertical="center"/>
      <protection/>
    </xf>
    <xf numFmtId="3" fontId="35" fillId="0" borderId="33" xfId="64" applyNumberFormat="1" applyFont="1" applyBorder="1" applyAlignment="1">
      <alignment vertical="center"/>
      <protection/>
    </xf>
    <xf numFmtId="0" fontId="3" fillId="0" borderId="14" xfId="65" applyFont="1" applyBorder="1" applyAlignment="1">
      <alignment vertical="center"/>
      <protection/>
    </xf>
    <xf numFmtId="0" fontId="12" fillId="0" borderId="15" xfId="65" applyFont="1" applyBorder="1" applyAlignment="1">
      <alignment vertical="center"/>
      <protection/>
    </xf>
    <xf numFmtId="0" fontId="12" fillId="0" borderId="14" xfId="65" applyFont="1" applyBorder="1" applyAlignment="1">
      <alignment/>
      <protection/>
    </xf>
    <xf numFmtId="3" fontId="1" fillId="0" borderId="14" xfId="0" applyNumberFormat="1" applyFont="1" applyBorder="1" applyAlignment="1">
      <alignment vertical="center"/>
    </xf>
    <xf numFmtId="3" fontId="3" fillId="0" borderId="15" xfId="0" applyNumberFormat="1" applyFont="1" applyBorder="1" applyAlignment="1">
      <alignment vertical="center"/>
    </xf>
    <xf numFmtId="3" fontId="1" fillId="0" borderId="15" xfId="0" applyNumberFormat="1" applyFont="1" applyBorder="1" applyAlignment="1">
      <alignment vertical="center"/>
    </xf>
    <xf numFmtId="3" fontId="2" fillId="0" borderId="12" xfId="0" applyNumberFormat="1" applyFont="1" applyFill="1" applyBorder="1" applyAlignment="1">
      <alignment/>
    </xf>
    <xf numFmtId="3" fontId="1" fillId="0" borderId="19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41" fillId="0" borderId="15" xfId="0" applyNumberFormat="1" applyFont="1" applyBorder="1" applyAlignment="1">
      <alignment vertical="center"/>
    </xf>
    <xf numFmtId="9" fontId="2" fillId="0" borderId="15" xfId="0" applyNumberFormat="1" applyFont="1" applyBorder="1" applyAlignment="1">
      <alignment/>
    </xf>
    <xf numFmtId="0" fontId="2" fillId="0" borderId="25" xfId="65" applyFont="1" applyBorder="1" applyAlignment="1">
      <alignment/>
      <protection/>
    </xf>
    <xf numFmtId="3" fontId="1" fillId="0" borderId="25" xfId="65" applyNumberFormat="1" applyFont="1" applyBorder="1" applyAlignment="1">
      <alignment/>
      <protection/>
    </xf>
    <xf numFmtId="3" fontId="4" fillId="0" borderId="25" xfId="65" applyNumberFormat="1" applyFont="1" applyBorder="1" applyAlignment="1">
      <alignment/>
      <protection/>
    </xf>
    <xf numFmtId="3" fontId="1" fillId="0" borderId="20" xfId="65" applyNumberFormat="1" applyFont="1" applyBorder="1" applyAlignment="1">
      <alignment/>
      <protection/>
    </xf>
    <xf numFmtId="3" fontId="1" fillId="0" borderId="20" xfId="65" applyNumberFormat="1" applyFont="1" applyBorder="1" applyAlignment="1">
      <alignment/>
      <protection/>
    </xf>
    <xf numFmtId="3" fontId="2" fillId="0" borderId="25" xfId="65" applyNumberFormat="1" applyFont="1" applyBorder="1" applyAlignment="1">
      <alignment/>
      <protection/>
    </xf>
    <xf numFmtId="3" fontId="1" fillId="0" borderId="30" xfId="65" applyNumberFormat="1" applyFont="1" applyBorder="1" applyAlignment="1">
      <alignment/>
      <protection/>
    </xf>
    <xf numFmtId="3" fontId="2" fillId="0" borderId="25" xfId="65" applyNumberFormat="1" applyFont="1" applyBorder="1" applyAlignment="1">
      <alignment/>
      <protection/>
    </xf>
    <xf numFmtId="3" fontId="1" fillId="0" borderId="25" xfId="65" applyNumberFormat="1" applyFont="1" applyBorder="1" applyAlignment="1">
      <alignment/>
      <protection/>
    </xf>
    <xf numFmtId="3" fontId="2" fillId="0" borderId="20" xfId="65" applyNumberFormat="1" applyFont="1" applyBorder="1" applyAlignment="1">
      <alignment/>
      <protection/>
    </xf>
    <xf numFmtId="3" fontId="1" fillId="0" borderId="34" xfId="65" applyNumberFormat="1" applyFont="1" applyBorder="1" applyAlignment="1">
      <alignment/>
      <protection/>
    </xf>
    <xf numFmtId="3" fontId="1" fillId="0" borderId="35" xfId="65" applyNumberFormat="1" applyFont="1" applyBorder="1" applyAlignment="1">
      <alignment/>
      <protection/>
    </xf>
    <xf numFmtId="3" fontId="1" fillId="0" borderId="36" xfId="65" applyNumberFormat="1" applyFont="1" applyBorder="1" applyAlignment="1">
      <alignment/>
      <protection/>
    </xf>
    <xf numFmtId="3" fontId="2" fillId="0" borderId="35" xfId="65" applyNumberFormat="1" applyFont="1" applyBorder="1" applyAlignment="1">
      <alignment/>
      <protection/>
    </xf>
    <xf numFmtId="3" fontId="3" fillId="0" borderId="17" xfId="65" applyNumberFormat="1" applyFont="1" applyBorder="1" applyAlignment="1">
      <alignment/>
      <protection/>
    </xf>
    <xf numFmtId="0" fontId="0" fillId="0" borderId="12" xfId="65" applyFont="1" applyBorder="1" applyAlignment="1">
      <alignment/>
      <protection/>
    </xf>
    <xf numFmtId="3" fontId="1" fillId="0" borderId="14" xfId="65" applyNumberFormat="1" applyFont="1" applyBorder="1" applyAlignment="1">
      <alignment vertical="center"/>
      <protection/>
    </xf>
    <xf numFmtId="0" fontId="1" fillId="0" borderId="19" xfId="65" applyFont="1" applyBorder="1" applyAlignment="1">
      <alignment/>
      <protection/>
    </xf>
    <xf numFmtId="0" fontId="1" fillId="0" borderId="23" xfId="65" applyFont="1" applyBorder="1" applyAlignment="1">
      <alignment/>
      <protection/>
    </xf>
    <xf numFmtId="9" fontId="1" fillId="0" borderId="12" xfId="0" applyNumberFormat="1" applyFont="1" applyBorder="1" applyAlignment="1">
      <alignment/>
    </xf>
    <xf numFmtId="0" fontId="14" fillId="0" borderId="21" xfId="64" applyFont="1" applyBorder="1" applyAlignment="1">
      <alignment horizontal="center" vertical="center"/>
      <protection/>
    </xf>
    <xf numFmtId="0" fontId="4" fillId="0" borderId="10" xfId="0" applyFont="1" applyBorder="1" applyAlignment="1">
      <alignment/>
    </xf>
    <xf numFmtId="0" fontId="42" fillId="0" borderId="10" xfId="0" applyFont="1" applyBorder="1" applyAlignment="1">
      <alignment/>
    </xf>
    <xf numFmtId="3" fontId="4" fillId="0" borderId="23" xfId="0" applyNumberFormat="1" applyFont="1" applyBorder="1" applyAlignment="1">
      <alignment/>
    </xf>
    <xf numFmtId="0" fontId="4" fillId="0" borderId="23" xfId="65" applyFont="1" applyBorder="1" applyAlignment="1">
      <alignment/>
      <protection/>
    </xf>
    <xf numFmtId="0" fontId="34" fillId="0" borderId="31" xfId="64" applyFont="1" applyBorder="1" applyAlignment="1">
      <alignment vertical="center"/>
      <protection/>
    </xf>
    <xf numFmtId="0" fontId="8" fillId="0" borderId="12" xfId="65" applyFont="1" applyBorder="1" applyAlignment="1">
      <alignment/>
      <protection/>
    </xf>
    <xf numFmtId="0" fontId="38" fillId="0" borderId="11" xfId="65" applyFont="1" applyBorder="1" applyAlignment="1">
      <alignment/>
      <protection/>
    </xf>
    <xf numFmtId="3" fontId="3" fillId="0" borderId="10" xfId="0" applyNumberFormat="1" applyFont="1" applyBorder="1" applyAlignment="1">
      <alignment/>
    </xf>
    <xf numFmtId="0" fontId="3" fillId="0" borderId="19" xfId="0" applyFont="1" applyBorder="1" applyAlignment="1">
      <alignment horizontal="center" vertical="center"/>
    </xf>
    <xf numFmtId="3" fontId="3" fillId="0" borderId="37" xfId="0" applyNumberFormat="1" applyFont="1" applyBorder="1" applyAlignment="1">
      <alignment horizontal="center" vertical="center"/>
    </xf>
    <xf numFmtId="3" fontId="3" fillId="0" borderId="19" xfId="0" applyNumberFormat="1" applyFont="1" applyBorder="1" applyAlignment="1">
      <alignment horizontal="center" vertical="center"/>
    </xf>
    <xf numFmtId="0" fontId="1" fillId="0" borderId="19" xfId="65" applyFont="1" applyBorder="1" applyAlignment="1">
      <alignment/>
      <protection/>
    </xf>
    <xf numFmtId="3" fontId="37" fillId="0" borderId="20" xfId="64" applyNumberFormat="1" applyFont="1" applyBorder="1">
      <alignment/>
      <protection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3" fontId="10" fillId="0" borderId="10" xfId="0" applyNumberFormat="1" applyFont="1" applyBorder="1" applyAlignment="1">
      <alignment/>
    </xf>
    <xf numFmtId="0" fontId="10" fillId="0" borderId="14" xfId="0" applyFont="1" applyBorder="1" applyAlignment="1">
      <alignment horizontal="center"/>
    </xf>
    <xf numFmtId="0" fontId="10" fillId="0" borderId="14" xfId="0" applyFont="1" applyBorder="1" applyAlignment="1">
      <alignment/>
    </xf>
    <xf numFmtId="3" fontId="10" fillId="0" borderId="14" xfId="0" applyNumberFormat="1" applyFont="1" applyBorder="1" applyAlignment="1">
      <alignment/>
    </xf>
    <xf numFmtId="0" fontId="10" fillId="0" borderId="16" xfId="0" applyFont="1" applyBorder="1" applyAlignment="1">
      <alignment horizontal="center"/>
    </xf>
    <xf numFmtId="3" fontId="10" fillId="0" borderId="16" xfId="0" applyNumberFormat="1" applyFont="1" applyBorder="1" applyAlignment="1">
      <alignment/>
    </xf>
    <xf numFmtId="0" fontId="8" fillId="0" borderId="0" xfId="0" applyFont="1" applyAlignment="1">
      <alignment/>
    </xf>
    <xf numFmtId="0" fontId="10" fillId="0" borderId="16" xfId="0" applyFont="1" applyBorder="1" applyAlignment="1">
      <alignment/>
    </xf>
    <xf numFmtId="3" fontId="11" fillId="0" borderId="12" xfId="0" applyNumberFormat="1" applyFont="1" applyBorder="1" applyAlignment="1">
      <alignment/>
    </xf>
    <xf numFmtId="3" fontId="11" fillId="0" borderId="12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14" fillId="0" borderId="12" xfId="0" applyNumberFormat="1" applyFont="1" applyBorder="1" applyAlignment="1">
      <alignment/>
    </xf>
    <xf numFmtId="3" fontId="14" fillId="0" borderId="12" xfId="0" applyNumberFormat="1" applyFont="1" applyBorder="1" applyAlignment="1">
      <alignment/>
    </xf>
    <xf numFmtId="0" fontId="8" fillId="0" borderId="11" xfId="65" applyFont="1" applyBorder="1" applyAlignment="1">
      <alignment/>
      <protection/>
    </xf>
    <xf numFmtId="3" fontId="38" fillId="0" borderId="22" xfId="64" applyNumberFormat="1" applyFont="1" applyBorder="1">
      <alignment/>
      <protection/>
    </xf>
    <xf numFmtId="0" fontId="1" fillId="0" borderId="36" xfId="0" applyFont="1" applyFill="1" applyBorder="1" applyAlignment="1">
      <alignment horizontal="left" vertical="top"/>
    </xf>
    <xf numFmtId="0" fontId="12" fillId="0" borderId="10" xfId="65" applyFont="1" applyBorder="1" applyAlignment="1">
      <alignment/>
      <protection/>
    </xf>
    <xf numFmtId="0" fontId="3" fillId="0" borderId="11" xfId="0" applyFont="1" applyBorder="1" applyAlignment="1">
      <alignment horizontal="center"/>
    </xf>
    <xf numFmtId="3" fontId="2" fillId="0" borderId="13" xfId="65" applyNumberFormat="1" applyFont="1" applyBorder="1" applyAlignment="1">
      <alignment/>
      <protection/>
    </xf>
    <xf numFmtId="3" fontId="37" fillId="0" borderId="31" xfId="64" applyNumberFormat="1" applyFont="1" applyBorder="1">
      <alignment/>
      <protection/>
    </xf>
    <xf numFmtId="0" fontId="12" fillId="0" borderId="11" xfId="65" applyFont="1" applyBorder="1" applyAlignment="1">
      <alignment/>
      <protection/>
    </xf>
    <xf numFmtId="0" fontId="2" fillId="0" borderId="25" xfId="0" applyFont="1" applyBorder="1" applyAlignment="1">
      <alignment horizontal="center"/>
    </xf>
    <xf numFmtId="3" fontId="10" fillId="0" borderId="12" xfId="0" applyNumberFormat="1" applyFont="1" applyBorder="1" applyAlignment="1">
      <alignment/>
    </xf>
    <xf numFmtId="3" fontId="10" fillId="0" borderId="0" xfId="0" applyNumberFormat="1" applyFont="1" applyBorder="1" applyAlignment="1">
      <alignment horizontal="centerContinuous"/>
    </xf>
    <xf numFmtId="3" fontId="8" fillId="0" borderId="0" xfId="0" applyNumberFormat="1" applyFont="1" applyBorder="1" applyAlignment="1">
      <alignment/>
    </xf>
    <xf numFmtId="0" fontId="0" fillId="0" borderId="12" xfId="65" applyFont="1" applyBorder="1" applyAlignment="1">
      <alignment/>
      <protection/>
    </xf>
    <xf numFmtId="3" fontId="3" fillId="0" borderId="29" xfId="0" applyNumberFormat="1" applyFont="1" applyBorder="1" applyAlignment="1">
      <alignment vertical="center"/>
    </xf>
    <xf numFmtId="3" fontId="1" fillId="0" borderId="0" xfId="0" applyNumberFormat="1" applyFont="1" applyAlignment="1">
      <alignment horizontal="right"/>
    </xf>
    <xf numFmtId="0" fontId="0" fillId="0" borderId="0" xfId="69">
      <alignment/>
      <protection/>
    </xf>
    <xf numFmtId="0" fontId="1" fillId="0" borderId="0" xfId="69" applyFont="1" applyBorder="1" applyAlignment="1">
      <alignment horizontal="centerContinuous"/>
      <protection/>
    </xf>
    <xf numFmtId="3" fontId="12" fillId="0" borderId="10" xfId="69" applyNumberFormat="1" applyFont="1" applyFill="1" applyBorder="1" applyAlignment="1">
      <alignment horizontal="center"/>
      <protection/>
    </xf>
    <xf numFmtId="3" fontId="12" fillId="0" borderId="10" xfId="69" applyNumberFormat="1" applyFont="1" applyFill="1" applyBorder="1" applyAlignment="1" applyProtection="1">
      <alignment horizontal="center"/>
      <protection locked="0"/>
    </xf>
    <xf numFmtId="3" fontId="12" fillId="0" borderId="16" xfId="69" applyNumberFormat="1" applyFont="1" applyFill="1" applyBorder="1" applyAlignment="1" applyProtection="1">
      <alignment horizontal="center"/>
      <protection locked="0"/>
    </xf>
    <xf numFmtId="3" fontId="15" fillId="0" borderId="10" xfId="69" applyNumberFormat="1" applyFont="1" applyFill="1" applyBorder="1" applyAlignment="1" applyProtection="1">
      <alignment horizontal="center"/>
      <protection locked="0"/>
    </xf>
    <xf numFmtId="0" fontId="12" fillId="0" borderId="16" xfId="69" applyFont="1" applyFill="1" applyBorder="1" applyProtection="1">
      <alignment/>
      <protection locked="0"/>
    </xf>
    <xf numFmtId="3" fontId="3" fillId="0" borderId="20" xfId="65" applyNumberFormat="1" applyFont="1" applyBorder="1" applyAlignment="1">
      <alignment/>
      <protection/>
    </xf>
    <xf numFmtId="3" fontId="2" fillId="0" borderId="35" xfId="65" applyNumberFormat="1" applyFont="1" applyBorder="1" applyAlignment="1">
      <alignment/>
      <protection/>
    </xf>
    <xf numFmtId="0" fontId="12" fillId="0" borderId="15" xfId="65" applyFont="1" applyBorder="1" applyAlignment="1">
      <alignment/>
      <protection/>
    </xf>
    <xf numFmtId="0" fontId="15" fillId="0" borderId="14" xfId="65" applyFont="1" applyBorder="1" applyAlignment="1">
      <alignment/>
      <protection/>
    </xf>
    <xf numFmtId="3" fontId="12" fillId="0" borderId="14" xfId="65" applyNumberFormat="1" applyFont="1" applyBorder="1" applyAlignment="1">
      <alignment/>
      <protection/>
    </xf>
    <xf numFmtId="0" fontId="10" fillId="0" borderId="12" xfId="65" applyFont="1" applyBorder="1" applyAlignment="1">
      <alignment/>
      <protection/>
    </xf>
    <xf numFmtId="0" fontId="12" fillId="0" borderId="19" xfId="65" applyFont="1" applyBorder="1" applyAlignment="1">
      <alignment/>
      <protection/>
    </xf>
    <xf numFmtId="0" fontId="46" fillId="0" borderId="14" xfId="65" applyFont="1" applyBorder="1" applyAlignment="1">
      <alignment/>
      <protection/>
    </xf>
    <xf numFmtId="0" fontId="2" fillId="0" borderId="23" xfId="65" applyFont="1" applyBorder="1" applyAlignment="1">
      <alignment/>
      <protection/>
    </xf>
    <xf numFmtId="0" fontId="46" fillId="0" borderId="10" xfId="65" applyFont="1" applyBorder="1" applyAlignment="1">
      <alignment/>
      <protection/>
    </xf>
    <xf numFmtId="0" fontId="46" fillId="0" borderId="14" xfId="65" applyFont="1" applyBorder="1" applyAlignment="1">
      <alignment vertical="center"/>
      <protection/>
    </xf>
    <xf numFmtId="0" fontId="2" fillId="0" borderId="17" xfId="65" applyFont="1" applyBorder="1" applyAlignment="1">
      <alignment/>
      <protection/>
    </xf>
    <xf numFmtId="0" fontId="2" fillId="0" borderId="20" xfId="65" applyFont="1" applyBorder="1" applyAlignment="1">
      <alignment/>
      <protection/>
    </xf>
    <xf numFmtId="0" fontId="46" fillId="0" borderId="14" xfId="65" applyFont="1" applyBorder="1" applyAlignment="1">
      <alignment vertical="center"/>
      <protection/>
    </xf>
    <xf numFmtId="0" fontId="3" fillId="0" borderId="13" xfId="65" applyFont="1" applyBorder="1" applyAlignment="1">
      <alignment/>
      <protection/>
    </xf>
    <xf numFmtId="0" fontId="2" fillId="0" borderId="18" xfId="65" applyFont="1" applyBorder="1" applyAlignment="1">
      <alignment/>
      <protection/>
    </xf>
    <xf numFmtId="0" fontId="2" fillId="0" borderId="34" xfId="65" applyFont="1" applyBorder="1" applyAlignment="1">
      <alignment/>
      <protection/>
    </xf>
    <xf numFmtId="0" fontId="2" fillId="0" borderId="35" xfId="65" applyFont="1" applyBorder="1" applyAlignment="1">
      <alignment/>
      <protection/>
    </xf>
    <xf numFmtId="0" fontId="2" fillId="0" borderId="36" xfId="65" applyFont="1" applyBorder="1" applyAlignment="1">
      <alignment/>
      <protection/>
    </xf>
    <xf numFmtId="0" fontId="12" fillId="0" borderId="12" xfId="65" applyFont="1" applyBorder="1" applyAlignment="1">
      <alignment vertical="center"/>
      <protection/>
    </xf>
    <xf numFmtId="0" fontId="12" fillId="0" borderId="12" xfId="65" applyFont="1" applyBorder="1" applyAlignment="1">
      <alignment/>
      <protection/>
    </xf>
    <xf numFmtId="0" fontId="2" fillId="0" borderId="30" xfId="65" applyFont="1" applyBorder="1" applyAlignment="1">
      <alignment/>
      <protection/>
    </xf>
    <xf numFmtId="3" fontId="2" fillId="0" borderId="30" xfId="65" applyNumberFormat="1" applyFont="1" applyBorder="1" applyAlignment="1">
      <alignment/>
      <protection/>
    </xf>
    <xf numFmtId="3" fontId="3" fillId="0" borderId="30" xfId="65" applyNumberFormat="1" applyFont="1" applyBorder="1" applyAlignment="1">
      <alignment/>
      <protection/>
    </xf>
    <xf numFmtId="0" fontId="12" fillId="0" borderId="14" xfId="65" applyFont="1" applyBorder="1" applyAlignment="1">
      <alignment vertical="center"/>
      <protection/>
    </xf>
    <xf numFmtId="3" fontId="2" fillId="0" borderId="36" xfId="65" applyNumberFormat="1" applyFont="1" applyBorder="1" applyAlignment="1">
      <alignment/>
      <protection/>
    </xf>
    <xf numFmtId="3" fontId="2" fillId="0" borderId="34" xfId="65" applyNumberFormat="1" applyFont="1" applyBorder="1" applyAlignment="1">
      <alignment/>
      <protection/>
    </xf>
    <xf numFmtId="3" fontId="12" fillId="0" borderId="30" xfId="65" applyNumberFormat="1" applyFont="1" applyBorder="1" applyAlignment="1">
      <alignment vertical="center"/>
      <protection/>
    </xf>
    <xf numFmtId="0" fontId="46" fillId="0" borderId="19" xfId="65" applyFont="1" applyBorder="1" applyAlignment="1">
      <alignment vertical="center"/>
      <protection/>
    </xf>
    <xf numFmtId="0" fontId="46" fillId="0" borderId="12" xfId="65" applyFont="1" applyBorder="1" applyAlignment="1">
      <alignment vertical="center"/>
      <protection/>
    </xf>
    <xf numFmtId="0" fontId="14" fillId="0" borderId="14" xfId="65" applyFont="1" applyBorder="1" applyAlignment="1">
      <alignment/>
      <protection/>
    </xf>
    <xf numFmtId="0" fontId="3" fillId="0" borderId="28" xfId="65" applyFont="1" applyBorder="1" applyAlignment="1">
      <alignment/>
      <protection/>
    </xf>
    <xf numFmtId="0" fontId="46" fillId="0" borderId="31" xfId="65" applyFont="1" applyBorder="1" applyAlignment="1">
      <alignment/>
      <protection/>
    </xf>
    <xf numFmtId="3" fontId="1" fillId="0" borderId="32" xfId="65" applyNumberFormat="1" applyFont="1" applyBorder="1" applyAlignment="1">
      <alignment/>
      <protection/>
    </xf>
    <xf numFmtId="0" fontId="3" fillId="0" borderId="38" xfId="65" applyFont="1" applyBorder="1" applyAlignment="1">
      <alignment/>
      <protection/>
    </xf>
    <xf numFmtId="0" fontId="46" fillId="0" borderId="31" xfId="65" applyFont="1" applyBorder="1" applyAlignment="1">
      <alignment vertical="center"/>
      <protection/>
    </xf>
    <xf numFmtId="3" fontId="1" fillId="0" borderId="24" xfId="65" applyNumberFormat="1" applyFont="1" applyBorder="1" applyAlignment="1">
      <alignment/>
      <protection/>
    </xf>
    <xf numFmtId="0" fontId="2" fillId="0" borderId="14" xfId="65" applyFont="1" applyBorder="1" applyAlignment="1">
      <alignment/>
      <protection/>
    </xf>
    <xf numFmtId="3" fontId="1" fillId="0" borderId="38" xfId="65" applyNumberFormat="1" applyFont="1" applyBorder="1" applyAlignment="1">
      <alignment/>
      <protection/>
    </xf>
    <xf numFmtId="0" fontId="38" fillId="0" borderId="12" xfId="65" applyFont="1" applyBorder="1" applyAlignment="1">
      <alignment/>
      <protection/>
    </xf>
    <xf numFmtId="0" fontId="38" fillId="0" borderId="23" xfId="65" applyFont="1" applyBorder="1" applyAlignment="1">
      <alignment/>
      <protection/>
    </xf>
    <xf numFmtId="0" fontId="37" fillId="0" borderId="14" xfId="65" applyFont="1" applyBorder="1" applyAlignment="1">
      <alignment/>
      <protection/>
    </xf>
    <xf numFmtId="0" fontId="34" fillId="0" borderId="14" xfId="65" applyFont="1" applyBorder="1" applyAlignment="1">
      <alignment/>
      <protection/>
    </xf>
    <xf numFmtId="0" fontId="38" fillId="0" borderId="14" xfId="65" applyFont="1" applyBorder="1" applyAlignment="1">
      <alignment/>
      <protection/>
    </xf>
    <xf numFmtId="0" fontId="34" fillId="0" borderId="38" xfId="65" applyFont="1" applyBorder="1" applyAlignment="1">
      <alignment/>
      <protection/>
    </xf>
    <xf numFmtId="0" fontId="43" fillId="0" borderId="31" xfId="65" applyFont="1" applyBorder="1" applyAlignment="1">
      <alignment/>
      <protection/>
    </xf>
    <xf numFmtId="0" fontId="38" fillId="0" borderId="19" xfId="65" applyFont="1" applyBorder="1" applyAlignment="1">
      <alignment/>
      <protection/>
    </xf>
    <xf numFmtId="0" fontId="38" fillId="0" borderId="15" xfId="65" applyFont="1" applyBorder="1" applyAlignment="1">
      <alignment/>
      <protection/>
    </xf>
    <xf numFmtId="3" fontId="38" fillId="0" borderId="23" xfId="64" applyNumberFormat="1" applyFont="1" applyBorder="1">
      <alignment/>
      <protection/>
    </xf>
    <xf numFmtId="3" fontId="37" fillId="0" borderId="14" xfId="64" applyNumberFormat="1" applyFont="1" applyBorder="1">
      <alignment/>
      <protection/>
    </xf>
    <xf numFmtId="3" fontId="38" fillId="0" borderId="14" xfId="64" applyNumberFormat="1" applyFont="1" applyBorder="1">
      <alignment/>
      <protection/>
    </xf>
    <xf numFmtId="0" fontId="38" fillId="0" borderId="20" xfId="64" applyFont="1" applyBorder="1">
      <alignment/>
      <protection/>
    </xf>
    <xf numFmtId="0" fontId="35" fillId="0" borderId="14" xfId="64" applyFont="1" applyBorder="1" applyAlignment="1">
      <alignment vertical="center"/>
      <protection/>
    </xf>
    <xf numFmtId="3" fontId="1" fillId="0" borderId="38" xfId="65" applyNumberFormat="1" applyFont="1" applyBorder="1" applyAlignment="1">
      <alignment/>
      <protection/>
    </xf>
    <xf numFmtId="3" fontId="1" fillId="0" borderId="31" xfId="65" applyNumberFormat="1" applyFont="1" applyBorder="1" applyAlignment="1">
      <alignment/>
      <protection/>
    </xf>
    <xf numFmtId="3" fontId="1" fillId="0" borderId="28" xfId="65" applyNumberFormat="1" applyFont="1" applyBorder="1" applyAlignment="1">
      <alignment/>
      <protection/>
    </xf>
    <xf numFmtId="3" fontId="38" fillId="0" borderId="19" xfId="64" applyNumberFormat="1" applyFont="1" applyBorder="1">
      <alignment/>
      <protection/>
    </xf>
    <xf numFmtId="0" fontId="43" fillId="0" borderId="28" xfId="65" applyFont="1" applyBorder="1" applyAlignment="1">
      <alignment vertical="center"/>
      <protection/>
    </xf>
    <xf numFmtId="3" fontId="37" fillId="0" borderId="38" xfId="64" applyNumberFormat="1" applyFont="1" applyBorder="1">
      <alignment/>
      <protection/>
    </xf>
    <xf numFmtId="3" fontId="37" fillId="0" borderId="22" xfId="64" applyNumberFormat="1" applyFont="1" applyBorder="1">
      <alignment/>
      <protection/>
    </xf>
    <xf numFmtId="3" fontId="38" fillId="0" borderId="15" xfId="64" applyNumberFormat="1" applyFont="1" applyBorder="1">
      <alignment/>
      <protection/>
    </xf>
    <xf numFmtId="0" fontId="34" fillId="0" borderId="39" xfId="65" applyFont="1" applyBorder="1" applyAlignment="1">
      <alignment/>
      <protection/>
    </xf>
    <xf numFmtId="3" fontId="37" fillId="0" borderId="39" xfId="64" applyNumberFormat="1" applyFont="1" applyBorder="1">
      <alignment/>
      <protection/>
    </xf>
    <xf numFmtId="3" fontId="2" fillId="0" borderId="40" xfId="0" applyNumberFormat="1" applyFont="1" applyBorder="1" applyAlignment="1">
      <alignment horizontal="right"/>
    </xf>
    <xf numFmtId="3" fontId="8" fillId="0" borderId="40" xfId="0" applyNumberFormat="1" applyFont="1" applyBorder="1" applyAlignment="1">
      <alignment/>
    </xf>
    <xf numFmtId="3" fontId="4" fillId="0" borderId="23" xfId="0" applyNumberFormat="1" applyFont="1" applyFill="1" applyBorder="1" applyAlignment="1">
      <alignment/>
    </xf>
    <xf numFmtId="0" fontId="38" fillId="0" borderId="41" xfId="64" applyFont="1" applyBorder="1">
      <alignment/>
      <protection/>
    </xf>
    <xf numFmtId="0" fontId="38" fillId="0" borderId="33" xfId="64" applyFont="1" applyBorder="1">
      <alignment/>
      <protection/>
    </xf>
    <xf numFmtId="0" fontId="38" fillId="0" borderId="28" xfId="64" applyFont="1" applyBorder="1">
      <alignment/>
      <protection/>
    </xf>
    <xf numFmtId="3" fontId="38" fillId="0" borderId="42" xfId="64" applyNumberFormat="1" applyFont="1" applyBorder="1">
      <alignment/>
      <protection/>
    </xf>
    <xf numFmtId="0" fontId="37" fillId="0" borderId="17" xfId="64" applyFont="1" applyBorder="1">
      <alignment/>
      <protection/>
    </xf>
    <xf numFmtId="0" fontId="0" fillId="0" borderId="17" xfId="0" applyBorder="1" applyAlignment="1">
      <alignment/>
    </xf>
    <xf numFmtId="0" fontId="0" fillId="0" borderId="24" xfId="0" applyBorder="1" applyAlignment="1">
      <alignment/>
    </xf>
    <xf numFmtId="0" fontId="38" fillId="0" borderId="39" xfId="65" applyFont="1" applyBorder="1" applyAlignment="1">
      <alignment/>
      <protection/>
    </xf>
    <xf numFmtId="3" fontId="38" fillId="0" borderId="39" xfId="64" applyNumberFormat="1" applyFont="1" applyBorder="1">
      <alignment/>
      <protection/>
    </xf>
    <xf numFmtId="0" fontId="35" fillId="0" borderId="11" xfId="65" applyFont="1" applyBorder="1" applyAlignment="1">
      <alignment vertical="center"/>
      <protection/>
    </xf>
    <xf numFmtId="0" fontId="35" fillId="0" borderId="28" xfId="65" applyFont="1" applyBorder="1" applyAlignment="1">
      <alignment vertical="center"/>
      <protection/>
    </xf>
    <xf numFmtId="3" fontId="38" fillId="0" borderId="39" xfId="0" applyNumberFormat="1" applyFont="1" applyBorder="1" applyAlignment="1">
      <alignment/>
    </xf>
    <xf numFmtId="0" fontId="35" fillId="0" borderId="33" xfId="64" applyFont="1" applyBorder="1" applyAlignment="1">
      <alignment vertical="center"/>
      <protection/>
    </xf>
    <xf numFmtId="3" fontId="38" fillId="0" borderId="10" xfId="64" applyNumberFormat="1" applyFont="1" applyBorder="1">
      <alignment/>
      <protection/>
    </xf>
    <xf numFmtId="3" fontId="37" fillId="0" borderId="27" xfId="64" applyNumberFormat="1" applyFont="1" applyBorder="1">
      <alignment/>
      <protection/>
    </xf>
    <xf numFmtId="3" fontId="38" fillId="0" borderId="24" xfId="0" applyNumberFormat="1" applyFont="1" applyBorder="1" applyAlignment="1">
      <alignment/>
    </xf>
    <xf numFmtId="3" fontId="1" fillId="0" borderId="43" xfId="65" applyNumberFormat="1" applyFont="1" applyBorder="1" applyAlignment="1">
      <alignment/>
      <protection/>
    </xf>
    <xf numFmtId="0" fontId="12" fillId="0" borderId="43" xfId="65" applyFont="1" applyBorder="1" applyAlignment="1">
      <alignment/>
      <protection/>
    </xf>
    <xf numFmtId="3" fontId="3" fillId="0" borderId="0" xfId="0" applyNumberFormat="1" applyFont="1" applyAlignment="1">
      <alignment horizontal="right"/>
    </xf>
    <xf numFmtId="0" fontId="11" fillId="0" borderId="0" xfId="64" applyFont="1">
      <alignment/>
      <protection/>
    </xf>
    <xf numFmtId="0" fontId="1" fillId="0" borderId="0" xfId="65" applyFont="1" applyAlignment="1">
      <alignment/>
      <protection/>
    </xf>
    <xf numFmtId="0" fontId="8" fillId="0" borderId="15" xfId="65" applyFont="1" applyBorder="1" applyAlignment="1">
      <alignment/>
      <protection/>
    </xf>
    <xf numFmtId="3" fontId="2" fillId="0" borderId="15" xfId="65" applyNumberFormat="1" applyFont="1" applyBorder="1" applyAlignment="1">
      <alignment/>
      <protection/>
    </xf>
    <xf numFmtId="9" fontId="1" fillId="0" borderId="12" xfId="65" applyNumberFormat="1" applyFont="1" applyBorder="1" applyAlignment="1">
      <alignment/>
      <protection/>
    </xf>
    <xf numFmtId="3" fontId="44" fillId="0" borderId="10" xfId="83" applyNumberFormat="1" applyFont="1" applyFill="1" applyBorder="1" applyAlignment="1">
      <alignment horizontal="right"/>
    </xf>
    <xf numFmtId="0" fontId="10" fillId="0" borderId="10" xfId="65" applyFont="1" applyBorder="1" applyAlignment="1">
      <alignment/>
      <protection/>
    </xf>
    <xf numFmtId="0" fontId="8" fillId="0" borderId="0" xfId="0" applyFont="1" applyBorder="1" applyAlignment="1">
      <alignment/>
    </xf>
    <xf numFmtId="9" fontId="1" fillId="0" borderId="15" xfId="65" applyNumberFormat="1" applyFont="1" applyBorder="1" applyAlignment="1">
      <alignment/>
      <protection/>
    </xf>
    <xf numFmtId="9" fontId="1" fillId="0" borderId="14" xfId="65" applyNumberFormat="1" applyFont="1" applyBorder="1" applyAlignment="1">
      <alignment/>
      <protection/>
    </xf>
    <xf numFmtId="9" fontId="1" fillId="0" borderId="11" xfId="65" applyNumberFormat="1" applyFont="1" applyBorder="1" applyAlignment="1">
      <alignment/>
      <protection/>
    </xf>
    <xf numFmtId="9" fontId="4" fillId="0" borderId="12" xfId="65" applyNumberFormat="1" applyFont="1" applyBorder="1" applyAlignment="1">
      <alignment/>
      <protection/>
    </xf>
    <xf numFmtId="9" fontId="1" fillId="0" borderId="31" xfId="65" applyNumberFormat="1" applyFont="1" applyBorder="1" applyAlignment="1">
      <alignment/>
      <protection/>
    </xf>
    <xf numFmtId="9" fontId="2" fillId="0" borderId="12" xfId="0" applyNumberFormat="1" applyFont="1" applyBorder="1" applyAlignment="1">
      <alignment/>
    </xf>
    <xf numFmtId="9" fontId="1" fillId="0" borderId="11" xfId="0" applyNumberFormat="1" applyFont="1" applyBorder="1" applyAlignment="1">
      <alignment/>
    </xf>
    <xf numFmtId="9" fontId="1" fillId="0" borderId="14" xfId="0" applyNumberFormat="1" applyFont="1" applyBorder="1" applyAlignment="1">
      <alignment/>
    </xf>
    <xf numFmtId="9" fontId="2" fillId="0" borderId="23" xfId="0" applyNumberFormat="1" applyFont="1" applyBorder="1" applyAlignment="1">
      <alignment/>
    </xf>
    <xf numFmtId="9" fontId="2" fillId="0" borderId="11" xfId="0" applyNumberFormat="1" applyFont="1" applyBorder="1" applyAlignment="1">
      <alignment/>
    </xf>
    <xf numFmtId="9" fontId="1" fillId="0" borderId="15" xfId="0" applyNumberFormat="1" applyFont="1" applyBorder="1" applyAlignment="1">
      <alignment/>
    </xf>
    <xf numFmtId="0" fontId="1" fillId="0" borderId="30" xfId="65" applyFont="1" applyBorder="1" applyAlignment="1">
      <alignment/>
      <protection/>
    </xf>
    <xf numFmtId="3" fontId="2" fillId="0" borderId="30" xfId="65" applyNumberFormat="1" applyFont="1" applyBorder="1" applyAlignment="1">
      <alignment/>
      <protection/>
    </xf>
    <xf numFmtId="3" fontId="40" fillId="0" borderId="33" xfId="64" applyNumberFormat="1" applyFont="1" applyBorder="1" applyAlignment="1">
      <alignment vertical="center"/>
      <protection/>
    </xf>
    <xf numFmtId="0" fontId="11" fillId="0" borderId="0" xfId="64" applyFont="1" applyAlignment="1">
      <alignment horizontal="right"/>
      <protection/>
    </xf>
    <xf numFmtId="3" fontId="2" fillId="0" borderId="43" xfId="65" applyNumberFormat="1" applyFont="1" applyBorder="1" applyAlignment="1">
      <alignment/>
      <protection/>
    </xf>
    <xf numFmtId="0" fontId="2" fillId="0" borderId="19" xfId="65" applyFont="1" applyBorder="1" applyAlignment="1">
      <alignment/>
      <protection/>
    </xf>
    <xf numFmtId="3" fontId="5" fillId="0" borderId="12" xfId="0" applyNumberFormat="1" applyFont="1" applyBorder="1" applyAlignment="1">
      <alignment/>
    </xf>
    <xf numFmtId="0" fontId="2" fillId="0" borderId="17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9" fontId="2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3" fontId="0" fillId="0" borderId="0" xfId="65" applyNumberFormat="1" applyFont="1" applyAlignment="1">
      <alignment/>
      <protection/>
    </xf>
    <xf numFmtId="3" fontId="2" fillId="0" borderId="18" xfId="65" applyNumberFormat="1" applyFont="1" applyBorder="1" applyAlignment="1">
      <alignment/>
      <protection/>
    </xf>
    <xf numFmtId="3" fontId="2" fillId="0" borderId="11" xfId="0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3" fontId="2" fillId="0" borderId="25" xfId="65" applyNumberFormat="1" applyFont="1" applyFill="1" applyBorder="1" applyAlignment="1">
      <alignment/>
      <protection/>
    </xf>
    <xf numFmtId="0" fontId="2" fillId="0" borderId="0" xfId="65" applyFont="1" applyFill="1" applyAlignment="1">
      <alignment/>
      <protection/>
    </xf>
    <xf numFmtId="0" fontId="1" fillId="0" borderId="0" xfId="65" applyFont="1" applyFill="1" applyAlignment="1">
      <alignment/>
      <protection/>
    </xf>
    <xf numFmtId="3" fontId="2" fillId="0" borderId="35" xfId="65" applyNumberFormat="1" applyFont="1" applyFill="1" applyBorder="1" applyAlignment="1">
      <alignment/>
      <protection/>
    </xf>
    <xf numFmtId="3" fontId="1" fillId="0" borderId="34" xfId="65" applyNumberFormat="1" applyFont="1" applyFill="1" applyBorder="1" applyAlignment="1">
      <alignment/>
      <protection/>
    </xf>
    <xf numFmtId="3" fontId="1" fillId="0" borderId="23" xfId="65" applyNumberFormat="1" applyFont="1" applyFill="1" applyBorder="1" applyAlignment="1">
      <alignment/>
      <protection/>
    </xf>
    <xf numFmtId="0" fontId="1" fillId="0" borderId="0" xfId="65" applyFont="1" applyFill="1" applyAlignment="1">
      <alignment/>
      <protection/>
    </xf>
    <xf numFmtId="3" fontId="1" fillId="0" borderId="12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/>
    </xf>
    <xf numFmtId="3" fontId="1" fillId="0" borderId="13" xfId="0" applyNumberFormat="1" applyFont="1" applyFill="1" applyBorder="1" applyAlignment="1">
      <alignment/>
    </xf>
    <xf numFmtId="3" fontId="1" fillId="0" borderId="13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0" fontId="2" fillId="0" borderId="21" xfId="69" applyFont="1" applyFill="1" applyBorder="1" applyAlignment="1">
      <alignment horizontal="center"/>
      <protection/>
    </xf>
    <xf numFmtId="0" fontId="2" fillId="0" borderId="21" xfId="69" applyFont="1" applyFill="1" applyBorder="1">
      <alignment/>
      <protection/>
    </xf>
    <xf numFmtId="0" fontId="1" fillId="0" borderId="21" xfId="69" applyFont="1" applyFill="1" applyBorder="1" applyAlignment="1">
      <alignment horizontal="right"/>
      <protection/>
    </xf>
    <xf numFmtId="0" fontId="1" fillId="0" borderId="15" xfId="69" applyFont="1" applyFill="1" applyBorder="1" applyAlignment="1">
      <alignment horizontal="center"/>
      <protection/>
    </xf>
    <xf numFmtId="0" fontId="1" fillId="0" borderId="34" xfId="69" applyFont="1" applyFill="1" applyBorder="1" applyAlignment="1">
      <alignment horizontal="center"/>
      <protection/>
    </xf>
    <xf numFmtId="0" fontId="12" fillId="0" borderId="17" xfId="69" applyFont="1" applyFill="1" applyBorder="1">
      <alignment/>
      <protection/>
    </xf>
    <xf numFmtId="0" fontId="1" fillId="0" borderId="10" xfId="69" applyFont="1" applyFill="1" applyBorder="1" applyAlignment="1">
      <alignment horizontal="center"/>
      <protection/>
    </xf>
    <xf numFmtId="9" fontId="0" fillId="0" borderId="10" xfId="69" applyNumberFormat="1" applyFill="1" applyBorder="1">
      <alignment/>
      <protection/>
    </xf>
    <xf numFmtId="0" fontId="2" fillId="0" borderId="17" xfId="69" applyFont="1" applyFill="1" applyBorder="1">
      <alignment/>
      <protection/>
    </xf>
    <xf numFmtId="0" fontId="2" fillId="0" borderId="15" xfId="69" applyFont="1" applyFill="1" applyBorder="1">
      <alignment/>
      <protection/>
    </xf>
    <xf numFmtId="9" fontId="0" fillId="0" borderId="15" xfId="69" applyNumberFormat="1" applyFill="1" applyBorder="1">
      <alignment/>
      <protection/>
    </xf>
    <xf numFmtId="0" fontId="1" fillId="0" borderId="14" xfId="69" applyFont="1" applyFill="1" applyBorder="1">
      <alignment/>
      <protection/>
    </xf>
    <xf numFmtId="3" fontId="2" fillId="0" borderId="10" xfId="69" applyNumberFormat="1" applyFont="1" applyFill="1" applyBorder="1" applyAlignment="1">
      <alignment horizontal="center"/>
      <protection/>
    </xf>
    <xf numFmtId="3" fontId="2" fillId="0" borderId="10" xfId="69" applyNumberFormat="1" applyFont="1" applyFill="1" applyBorder="1" applyAlignment="1">
      <alignment horizontal="right"/>
      <protection/>
    </xf>
    <xf numFmtId="9" fontId="2" fillId="0" borderId="10" xfId="69" applyNumberFormat="1" applyFont="1" applyFill="1" applyBorder="1">
      <alignment/>
      <protection/>
    </xf>
    <xf numFmtId="0" fontId="4" fillId="0" borderId="17" xfId="69" applyFont="1" applyFill="1" applyBorder="1">
      <alignment/>
      <protection/>
    </xf>
    <xf numFmtId="3" fontId="4" fillId="0" borderId="10" xfId="69" applyNumberFormat="1" applyFont="1" applyFill="1" applyBorder="1" applyAlignment="1">
      <alignment horizontal="right"/>
      <protection/>
    </xf>
    <xf numFmtId="0" fontId="2" fillId="0" borderId="17" xfId="69" applyFont="1" applyFill="1" applyBorder="1">
      <alignment/>
      <protection/>
    </xf>
    <xf numFmtId="0" fontId="2" fillId="0" borderId="10" xfId="69" applyFont="1" applyFill="1" applyBorder="1">
      <alignment/>
      <protection/>
    </xf>
    <xf numFmtId="0" fontId="2" fillId="0" borderId="15" xfId="69" applyFont="1" applyFill="1" applyBorder="1">
      <alignment/>
      <protection/>
    </xf>
    <xf numFmtId="3" fontId="2" fillId="0" borderId="15" xfId="69" applyNumberFormat="1" applyFont="1" applyFill="1" applyBorder="1" applyAlignment="1">
      <alignment horizontal="right"/>
      <protection/>
    </xf>
    <xf numFmtId="9" fontId="2" fillId="0" borderId="15" xfId="69" applyNumberFormat="1" applyFont="1" applyFill="1" applyBorder="1">
      <alignment/>
      <protection/>
    </xf>
    <xf numFmtId="0" fontId="1" fillId="0" borderId="14" xfId="69" applyFont="1" applyFill="1" applyBorder="1">
      <alignment/>
      <protection/>
    </xf>
    <xf numFmtId="3" fontId="1" fillId="0" borderId="14" xfId="69" applyNumberFormat="1" applyFont="1" applyFill="1" applyBorder="1" applyAlignment="1">
      <alignment horizontal="right"/>
      <protection/>
    </xf>
    <xf numFmtId="9" fontId="1" fillId="0" borderId="14" xfId="69" applyNumberFormat="1" applyFont="1" applyFill="1" applyBorder="1">
      <alignment/>
      <protection/>
    </xf>
    <xf numFmtId="3" fontId="1" fillId="0" borderId="10" xfId="69" applyNumberFormat="1" applyFont="1" applyFill="1" applyBorder="1" applyAlignment="1">
      <alignment horizontal="center"/>
      <protection/>
    </xf>
    <xf numFmtId="0" fontId="3" fillId="0" borderId="34" xfId="69" applyFont="1" applyFill="1" applyBorder="1" applyAlignment="1">
      <alignment vertical="center"/>
      <protection/>
    </xf>
    <xf numFmtId="3" fontId="3" fillId="0" borderId="14" xfId="69" applyNumberFormat="1" applyFont="1" applyFill="1" applyBorder="1" applyAlignment="1">
      <alignment horizontal="right" vertical="center"/>
      <protection/>
    </xf>
    <xf numFmtId="0" fontId="1" fillId="0" borderId="30" xfId="69" applyFont="1" applyFill="1" applyBorder="1" applyAlignment="1">
      <alignment vertical="center"/>
      <protection/>
    </xf>
    <xf numFmtId="3" fontId="2" fillId="0" borderId="14" xfId="69" applyNumberFormat="1" applyFont="1" applyFill="1" applyBorder="1" applyAlignment="1">
      <alignment horizontal="right" vertical="center"/>
      <protection/>
    </xf>
    <xf numFmtId="9" fontId="2" fillId="0" borderId="14" xfId="69" applyNumberFormat="1" applyFont="1" applyFill="1" applyBorder="1">
      <alignment/>
      <protection/>
    </xf>
    <xf numFmtId="0" fontId="2" fillId="0" borderId="16" xfId="65" applyFont="1" applyFill="1" applyBorder="1" applyAlignment="1">
      <alignment/>
      <protection/>
    </xf>
    <xf numFmtId="3" fontId="2" fillId="0" borderId="10" xfId="69" applyNumberFormat="1" applyFont="1" applyFill="1" applyBorder="1" applyAlignment="1">
      <alignment horizontal="right" vertical="center"/>
      <protection/>
    </xf>
    <xf numFmtId="0" fontId="2" fillId="0" borderId="10" xfId="65" applyFont="1" applyFill="1" applyBorder="1" applyAlignment="1">
      <alignment/>
      <protection/>
    </xf>
    <xf numFmtId="0" fontId="2" fillId="0" borderId="15" xfId="65" applyFont="1" applyFill="1" applyBorder="1" applyAlignment="1">
      <alignment/>
      <protection/>
    </xf>
    <xf numFmtId="0" fontId="3" fillId="0" borderId="34" xfId="58" applyFont="1" applyFill="1" applyBorder="1" applyAlignment="1">
      <alignment vertical="center"/>
      <protection/>
    </xf>
    <xf numFmtId="3" fontId="3" fillId="0" borderId="15" xfId="69" applyNumberFormat="1" applyFont="1" applyFill="1" applyBorder="1" applyAlignment="1">
      <alignment horizontal="right" vertical="center"/>
      <protection/>
    </xf>
    <xf numFmtId="0" fontId="2" fillId="0" borderId="34" xfId="58" applyFont="1" applyFill="1" applyBorder="1" applyAlignment="1">
      <alignment vertical="center"/>
      <protection/>
    </xf>
    <xf numFmtId="3" fontId="4" fillId="0" borderId="10" xfId="69" applyNumberFormat="1" applyFont="1" applyFill="1" applyBorder="1" applyAlignment="1">
      <alignment horizontal="center"/>
      <protection/>
    </xf>
    <xf numFmtId="0" fontId="12" fillId="0" borderId="30" xfId="58" applyFont="1" applyFill="1" applyBorder="1">
      <alignment/>
      <protection/>
    </xf>
    <xf numFmtId="3" fontId="12" fillId="0" borderId="14" xfId="69" applyNumberFormat="1" applyFont="1" applyFill="1" applyBorder="1" applyAlignment="1">
      <alignment horizontal="right"/>
      <protection/>
    </xf>
    <xf numFmtId="0" fontId="2" fillId="0" borderId="17" xfId="58" applyFont="1" applyFill="1" applyBorder="1" applyAlignment="1">
      <alignment horizontal="left"/>
      <protection/>
    </xf>
    <xf numFmtId="0" fontId="2" fillId="0" borderId="10" xfId="58" applyFont="1" applyFill="1" applyBorder="1" applyAlignment="1">
      <alignment horizontal="left"/>
      <protection/>
    </xf>
    <xf numFmtId="0" fontId="2" fillId="0" borderId="15" xfId="58" applyFont="1" applyFill="1" applyBorder="1" applyAlignment="1">
      <alignment horizontal="left"/>
      <protection/>
    </xf>
    <xf numFmtId="0" fontId="1" fillId="0" borderId="15" xfId="58" applyFont="1" applyFill="1" applyBorder="1" applyAlignment="1">
      <alignment horizontal="left"/>
      <protection/>
    </xf>
    <xf numFmtId="0" fontId="1" fillId="0" borderId="30" xfId="58" applyFont="1" applyFill="1" applyBorder="1" applyAlignment="1">
      <alignment horizontal="left"/>
      <protection/>
    </xf>
    <xf numFmtId="3" fontId="2" fillId="0" borderId="14" xfId="69" applyNumberFormat="1" applyFont="1" applyFill="1" applyBorder="1" applyAlignment="1">
      <alignment horizontal="right"/>
      <protection/>
    </xf>
    <xf numFmtId="0" fontId="2" fillId="0" borderId="30" xfId="58" applyFont="1" applyFill="1" applyBorder="1" applyAlignment="1">
      <alignment horizontal="left"/>
      <protection/>
    </xf>
    <xf numFmtId="0" fontId="12" fillId="0" borderId="30" xfId="58" applyFont="1" applyFill="1" applyBorder="1" applyAlignment="1">
      <alignment horizontal="left"/>
      <protection/>
    </xf>
    <xf numFmtId="0" fontId="12" fillId="0" borderId="16" xfId="69" applyFont="1" applyFill="1" applyBorder="1">
      <alignment/>
      <protection/>
    </xf>
    <xf numFmtId="0" fontId="12" fillId="0" borderId="17" xfId="69" applyFont="1" applyFill="1" applyBorder="1" applyProtection="1">
      <alignment/>
      <protection locked="0"/>
    </xf>
    <xf numFmtId="3" fontId="12" fillId="0" borderId="16" xfId="69" applyNumberFormat="1" applyFont="1" applyFill="1" applyBorder="1" applyAlignment="1" applyProtection="1">
      <alignment horizontal="left"/>
      <protection locked="0"/>
    </xf>
    <xf numFmtId="3" fontId="2" fillId="0" borderId="10" xfId="69" applyNumberFormat="1" applyFont="1" applyFill="1" applyBorder="1" applyAlignment="1" applyProtection="1">
      <alignment horizontal="right"/>
      <protection locked="0"/>
    </xf>
    <xf numFmtId="0" fontId="12" fillId="0" borderId="30" xfId="58" applyFont="1" applyFill="1" applyBorder="1" applyAlignment="1">
      <alignment vertical="center"/>
      <protection/>
    </xf>
    <xf numFmtId="3" fontId="12" fillId="0" borderId="14" xfId="69" applyNumberFormat="1" applyFont="1" applyFill="1" applyBorder="1" applyAlignment="1">
      <alignment horizontal="right" vertical="center"/>
      <protection/>
    </xf>
    <xf numFmtId="0" fontId="15" fillId="0" borderId="16" xfId="69" applyFont="1" applyFill="1" applyBorder="1" applyProtection="1">
      <alignment/>
      <protection locked="0"/>
    </xf>
    <xf numFmtId="3" fontId="38" fillId="0" borderId="10" xfId="69" applyNumberFormat="1" applyFont="1" applyFill="1" applyBorder="1" applyAlignment="1">
      <alignment horizontal="right"/>
      <protection/>
    </xf>
    <xf numFmtId="3" fontId="1" fillId="0" borderId="15" xfId="69" applyNumberFormat="1" applyFont="1" applyFill="1" applyBorder="1" applyAlignment="1">
      <alignment horizontal="right"/>
      <protection/>
    </xf>
    <xf numFmtId="3" fontId="2" fillId="0" borderId="15" xfId="69" applyNumberFormat="1" applyFont="1" applyFill="1" applyBorder="1" applyAlignment="1">
      <alignment/>
      <protection/>
    </xf>
    <xf numFmtId="3" fontId="1" fillId="0" borderId="15" xfId="69" applyNumberFormat="1" applyFont="1" applyFill="1" applyBorder="1" applyAlignment="1">
      <alignment/>
      <protection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1" fillId="0" borderId="18" xfId="0" applyFont="1" applyFill="1" applyBorder="1" applyAlignment="1">
      <alignment horizontal="center"/>
    </xf>
    <xf numFmtId="0" fontId="1" fillId="0" borderId="18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7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 vertical="top"/>
    </xf>
    <xf numFmtId="0" fontId="1" fillId="0" borderId="3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 vertical="top"/>
    </xf>
    <xf numFmtId="0" fontId="1" fillId="0" borderId="19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/>
    </xf>
    <xf numFmtId="0" fontId="1" fillId="0" borderId="25" xfId="0" applyFont="1" applyFill="1" applyBorder="1" applyAlignment="1">
      <alignment/>
    </xf>
    <xf numFmtId="3" fontId="1" fillId="0" borderId="11" xfId="0" applyNumberFormat="1" applyFont="1" applyFill="1" applyBorder="1" applyAlignment="1">
      <alignment horizontal="right"/>
    </xf>
    <xf numFmtId="9" fontId="1" fillId="0" borderId="12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 horizontal="right"/>
    </xf>
    <xf numFmtId="0" fontId="1" fillId="0" borderId="30" xfId="0" applyFont="1" applyFill="1" applyBorder="1" applyAlignment="1">
      <alignment/>
    </xf>
    <xf numFmtId="3" fontId="1" fillId="0" borderId="14" xfId="0" applyNumberFormat="1" applyFont="1" applyFill="1" applyBorder="1" applyAlignment="1">
      <alignment horizontal="right"/>
    </xf>
    <xf numFmtId="0" fontId="1" fillId="0" borderId="44" xfId="0" applyFont="1" applyFill="1" applyBorder="1" applyAlignment="1">
      <alignment horizontal="center"/>
    </xf>
    <xf numFmtId="3" fontId="1" fillId="0" borderId="19" xfId="0" applyNumberFormat="1" applyFont="1" applyFill="1" applyBorder="1" applyAlignment="1">
      <alignment horizontal="right"/>
    </xf>
    <xf numFmtId="0" fontId="1" fillId="0" borderId="20" xfId="0" applyFont="1" applyFill="1" applyBorder="1" applyAlignment="1">
      <alignment horizontal="left"/>
    </xf>
    <xf numFmtId="0" fontId="1" fillId="0" borderId="19" xfId="0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36" xfId="0" applyFont="1" applyFill="1" applyBorder="1" applyAlignment="1">
      <alignment/>
    </xf>
    <xf numFmtId="3" fontId="1" fillId="0" borderId="12" xfId="0" applyNumberFormat="1" applyFont="1" applyFill="1" applyBorder="1" applyAlignment="1">
      <alignment horizontal="right"/>
    </xf>
    <xf numFmtId="3" fontId="1" fillId="0" borderId="13" xfId="0" applyNumberFormat="1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 horizontal="right"/>
    </xf>
    <xf numFmtId="3" fontId="2" fillId="0" borderId="23" xfId="0" applyNumberFormat="1" applyFont="1" applyFill="1" applyBorder="1" applyAlignment="1">
      <alignment horizontal="right"/>
    </xf>
    <xf numFmtId="0" fontId="1" fillId="0" borderId="20" xfId="0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 horizontal="right"/>
    </xf>
    <xf numFmtId="3" fontId="5" fillId="0" borderId="12" xfId="0" applyNumberFormat="1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0" fontId="1" fillId="0" borderId="14" xfId="0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11" fillId="0" borderId="0" xfId="74" applyFill="1">
      <alignment/>
      <protection/>
    </xf>
    <xf numFmtId="0" fontId="14" fillId="0" borderId="0" xfId="74" applyFont="1" applyFill="1" applyAlignment="1">
      <alignment horizontal="center"/>
      <protection/>
    </xf>
    <xf numFmtId="0" fontId="14" fillId="0" borderId="21" xfId="74" applyFont="1" applyFill="1" applyBorder="1" applyAlignment="1">
      <alignment horizontal="right"/>
      <protection/>
    </xf>
    <xf numFmtId="0" fontId="11" fillId="0" borderId="13" xfId="74" applyFill="1" applyBorder="1">
      <alignment/>
      <protection/>
    </xf>
    <xf numFmtId="0" fontId="1" fillId="0" borderId="18" xfId="74" applyFont="1" applyFill="1" applyBorder="1" applyAlignment="1">
      <alignment horizontal="center"/>
      <protection/>
    </xf>
    <xf numFmtId="0" fontId="11" fillId="0" borderId="10" xfId="74" applyFill="1" applyBorder="1">
      <alignment/>
      <protection/>
    </xf>
    <xf numFmtId="0" fontId="1" fillId="0" borderId="17" xfId="74" applyFont="1" applyFill="1" applyBorder="1" applyAlignment="1">
      <alignment horizontal="center"/>
      <protection/>
    </xf>
    <xf numFmtId="0" fontId="11" fillId="0" borderId="15" xfId="74" applyFill="1" applyBorder="1">
      <alignment/>
      <protection/>
    </xf>
    <xf numFmtId="0" fontId="1" fillId="0" borderId="34" xfId="74" applyFont="1" applyFill="1" applyBorder="1" applyAlignment="1">
      <alignment horizontal="center"/>
      <protection/>
    </xf>
    <xf numFmtId="0" fontId="10" fillId="0" borderId="15" xfId="74" applyFont="1" applyFill="1" applyBorder="1" applyAlignment="1">
      <alignment horizontal="center"/>
      <protection/>
    </xf>
    <xf numFmtId="0" fontId="1" fillId="0" borderId="15" xfId="74" applyFont="1" applyFill="1" applyBorder="1" applyAlignment="1">
      <alignment horizontal="center"/>
      <protection/>
    </xf>
    <xf numFmtId="0" fontId="14" fillId="0" borderId="10" xfId="74" applyFont="1" applyFill="1" applyBorder="1">
      <alignment/>
      <protection/>
    </xf>
    <xf numFmtId="0" fontId="3" fillId="0" borderId="17" xfId="74" applyFont="1" applyFill="1" applyBorder="1" applyAlignment="1">
      <alignment horizontal="left"/>
      <protection/>
    </xf>
    <xf numFmtId="0" fontId="1" fillId="0" borderId="10" xfId="74" applyFont="1" applyFill="1" applyBorder="1" applyAlignment="1">
      <alignment horizontal="center"/>
      <protection/>
    </xf>
    <xf numFmtId="0" fontId="11" fillId="0" borderId="16" xfId="74" applyFill="1" applyBorder="1">
      <alignment/>
      <protection/>
    </xf>
    <xf numFmtId="3" fontId="2" fillId="0" borderId="15" xfId="74" applyNumberFormat="1" applyFont="1" applyFill="1" applyBorder="1" applyAlignment="1">
      <alignment horizontal="right"/>
      <protection/>
    </xf>
    <xf numFmtId="0" fontId="14" fillId="0" borderId="14" xfId="74" applyFont="1" applyFill="1" applyBorder="1">
      <alignment/>
      <protection/>
    </xf>
    <xf numFmtId="0" fontId="1" fillId="0" borderId="14" xfId="74" applyFont="1" applyFill="1" applyBorder="1" applyAlignment="1">
      <alignment horizontal="center"/>
      <protection/>
    </xf>
    <xf numFmtId="3" fontId="1" fillId="0" borderId="14" xfId="74" applyNumberFormat="1" applyFont="1" applyFill="1" applyBorder="1" applyAlignment="1">
      <alignment horizontal="right"/>
      <protection/>
    </xf>
    <xf numFmtId="3" fontId="1" fillId="0" borderId="10" xfId="74" applyNumberFormat="1" applyFont="1" applyFill="1" applyBorder="1" applyAlignment="1">
      <alignment horizontal="right"/>
      <protection/>
    </xf>
    <xf numFmtId="3" fontId="2" fillId="0" borderId="10" xfId="74" applyNumberFormat="1" applyFont="1" applyFill="1" applyBorder="1" applyAlignment="1">
      <alignment horizontal="right"/>
      <protection/>
    </xf>
    <xf numFmtId="0" fontId="14" fillId="0" borderId="15" xfId="74" applyFont="1" applyFill="1" applyBorder="1">
      <alignment/>
      <protection/>
    </xf>
    <xf numFmtId="3" fontId="1" fillId="0" borderId="15" xfId="74" applyNumberFormat="1" applyFont="1" applyFill="1" applyBorder="1" applyAlignment="1">
      <alignment horizontal="right"/>
      <protection/>
    </xf>
    <xf numFmtId="3" fontId="2" fillId="0" borderId="10" xfId="74" applyNumberFormat="1" applyFont="1" applyFill="1" applyBorder="1" applyAlignment="1">
      <alignment horizontal="right"/>
      <protection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164" fontId="1" fillId="0" borderId="21" xfId="0" applyNumberFormat="1" applyFont="1" applyFill="1" applyBorder="1" applyAlignment="1">
      <alignment horizontal="right"/>
    </xf>
    <xf numFmtId="0" fontId="1" fillId="0" borderId="21" xfId="0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3" fontId="1" fillId="0" borderId="10" xfId="0" applyNumberFormat="1" applyFont="1" applyFill="1" applyBorder="1" applyAlignment="1">
      <alignment horizontal="center"/>
    </xf>
    <xf numFmtId="3" fontId="1" fillId="0" borderId="19" xfId="0" applyNumberFormat="1" applyFont="1" applyFill="1" applyBorder="1" applyAlignment="1">
      <alignment horizontal="center"/>
    </xf>
    <xf numFmtId="0" fontId="1" fillId="0" borderId="25" xfId="0" applyFont="1" applyFill="1" applyBorder="1" applyAlignment="1">
      <alignment horizontal="left" vertical="center"/>
    </xf>
    <xf numFmtId="3" fontId="1" fillId="0" borderId="12" xfId="0" applyNumberFormat="1" applyFont="1" applyFill="1" applyBorder="1" applyAlignment="1">
      <alignment horizontal="right" vertical="center"/>
    </xf>
    <xf numFmtId="9" fontId="1" fillId="0" borderId="11" xfId="0" applyNumberFormat="1" applyFont="1" applyFill="1" applyBorder="1" applyAlignment="1">
      <alignment horizontal="right" vertical="center"/>
    </xf>
    <xf numFmtId="3" fontId="1" fillId="0" borderId="12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10" fillId="0" borderId="17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left" vertical="top"/>
    </xf>
    <xf numFmtId="3" fontId="10" fillId="0" borderId="11" xfId="0" applyNumberFormat="1" applyFont="1" applyFill="1" applyBorder="1" applyAlignment="1">
      <alignment horizontal="right"/>
    </xf>
    <xf numFmtId="3" fontId="42" fillId="0" borderId="45" xfId="0" applyNumberFormat="1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1" xfId="0" applyFont="1" applyFill="1" applyBorder="1" applyAlignment="1">
      <alignment/>
    </xf>
    <xf numFmtId="3" fontId="10" fillId="0" borderId="12" xfId="0" applyNumberFormat="1" applyFont="1" applyFill="1" applyBorder="1" applyAlignment="1">
      <alignment horizontal="right"/>
    </xf>
    <xf numFmtId="3" fontId="42" fillId="0" borderId="42" xfId="0" applyNumberFormat="1" applyFont="1" applyFill="1" applyBorder="1" applyAlignment="1">
      <alignment horizontal="center"/>
    </xf>
    <xf numFmtId="3" fontId="8" fillId="0" borderId="12" xfId="0" applyNumberFormat="1" applyFont="1" applyFill="1" applyBorder="1" applyAlignment="1">
      <alignment/>
    </xf>
    <xf numFmtId="0" fontId="8" fillId="0" borderId="20" xfId="0" applyFont="1" applyFill="1" applyBorder="1" applyAlignment="1">
      <alignment/>
    </xf>
    <xf numFmtId="3" fontId="8" fillId="0" borderId="12" xfId="0" applyNumberFormat="1" applyFont="1" applyFill="1" applyBorder="1" applyAlignment="1">
      <alignment horizontal="right"/>
    </xf>
    <xf numFmtId="3" fontId="8" fillId="0" borderId="11" xfId="0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3" fontId="10" fillId="0" borderId="23" xfId="0" applyNumberFormat="1" applyFont="1" applyFill="1" applyBorder="1" applyAlignment="1">
      <alignment horizontal="right"/>
    </xf>
    <xf numFmtId="3" fontId="42" fillId="0" borderId="46" xfId="0" applyNumberFormat="1" applyFont="1" applyFill="1" applyBorder="1" applyAlignment="1">
      <alignment horizontal="center"/>
    </xf>
    <xf numFmtId="0" fontId="45" fillId="0" borderId="34" xfId="0" applyFont="1" applyFill="1" applyBorder="1" applyAlignment="1">
      <alignment horizontal="center"/>
    </xf>
    <xf numFmtId="0" fontId="10" fillId="0" borderId="30" xfId="0" applyFont="1" applyFill="1" applyBorder="1" applyAlignment="1">
      <alignment/>
    </xf>
    <xf numFmtId="3" fontId="10" fillId="0" borderId="15" xfId="0" applyNumberFormat="1" applyFont="1" applyFill="1" applyBorder="1" applyAlignment="1">
      <alignment horizontal="right"/>
    </xf>
    <xf numFmtId="3" fontId="42" fillId="0" borderId="29" xfId="0" applyNumberFormat="1" applyFont="1" applyFill="1" applyBorder="1" applyAlignment="1">
      <alignment horizontal="center"/>
    </xf>
    <xf numFmtId="0" fontId="10" fillId="0" borderId="20" xfId="0" applyFont="1" applyFill="1" applyBorder="1" applyAlignment="1">
      <alignment/>
    </xf>
    <xf numFmtId="3" fontId="10" fillId="0" borderId="19" xfId="0" applyNumberFormat="1" applyFont="1" applyFill="1" applyBorder="1" applyAlignment="1">
      <alignment horizontal="right"/>
    </xf>
    <xf numFmtId="0" fontId="10" fillId="0" borderId="25" xfId="0" applyFont="1" applyFill="1" applyBorder="1" applyAlignment="1">
      <alignment horizontal="left" vertical="top"/>
    </xf>
    <xf numFmtId="3" fontId="39" fillId="0" borderId="11" xfId="0" applyNumberFormat="1" applyFont="1" applyFill="1" applyBorder="1" applyAlignment="1">
      <alignment horizontal="center"/>
    </xf>
    <xf numFmtId="3" fontId="8" fillId="0" borderId="11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horizontal="center"/>
    </xf>
    <xf numFmtId="3" fontId="8" fillId="0" borderId="10" xfId="0" applyNumberFormat="1" applyFont="1" applyFill="1" applyBorder="1" applyAlignment="1">
      <alignment horizontal="right"/>
    </xf>
    <xf numFmtId="3" fontId="42" fillId="0" borderId="15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3" fontId="10" fillId="0" borderId="14" xfId="0" applyNumberFormat="1" applyFont="1" applyFill="1" applyBorder="1" applyAlignment="1">
      <alignment horizontal="right"/>
    </xf>
    <xf numFmtId="3" fontId="42" fillId="0" borderId="14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3" fontId="1" fillId="0" borderId="23" xfId="0" applyNumberFormat="1" applyFont="1" applyFill="1" applyBorder="1" applyAlignment="1">
      <alignment horizontal="center"/>
    </xf>
    <xf numFmtId="0" fontId="10" fillId="0" borderId="34" xfId="0" applyFont="1" applyFill="1" applyBorder="1" applyAlignment="1">
      <alignment horizontal="center"/>
    </xf>
    <xf numFmtId="3" fontId="1" fillId="0" borderId="14" xfId="0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/>
    </xf>
    <xf numFmtId="3" fontId="2" fillId="0" borderId="13" xfId="0" applyNumberFormat="1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19" xfId="0" applyFont="1" applyFill="1" applyBorder="1" applyAlignment="1">
      <alignment/>
    </xf>
    <xf numFmtId="0" fontId="10" fillId="0" borderId="16" xfId="0" applyFont="1" applyFill="1" applyBorder="1" applyAlignment="1">
      <alignment horizontal="center"/>
    </xf>
    <xf numFmtId="0" fontId="10" fillId="0" borderId="36" xfId="0" applyFont="1" applyFill="1" applyBorder="1" applyAlignment="1">
      <alignment horizontal="left" vertical="top"/>
    </xf>
    <xf numFmtId="0" fontId="1" fillId="0" borderId="20" xfId="0" applyFont="1" applyFill="1" applyBorder="1" applyAlignment="1">
      <alignment horizontal="left" vertical="top"/>
    </xf>
    <xf numFmtId="0" fontId="1" fillId="0" borderId="12" xfId="0" applyFont="1" applyFill="1" applyBorder="1" applyAlignment="1">
      <alignment/>
    </xf>
    <xf numFmtId="3" fontId="2" fillId="0" borderId="10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9" xfId="0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 horizontal="center"/>
    </xf>
    <xf numFmtId="3" fontId="1" fillId="0" borderId="23" xfId="0" applyNumberFormat="1" applyFont="1" applyFill="1" applyBorder="1" applyAlignment="1">
      <alignment horizontal="right"/>
    </xf>
    <xf numFmtId="0" fontId="1" fillId="0" borderId="12" xfId="0" applyFont="1" applyFill="1" applyBorder="1" applyAlignment="1">
      <alignment horizontal="center"/>
    </xf>
    <xf numFmtId="0" fontId="1" fillId="0" borderId="44" xfId="0" applyFont="1" applyFill="1" applyBorder="1" applyAlignment="1">
      <alignment/>
    </xf>
    <xf numFmtId="3" fontId="1" fillId="0" borderId="15" xfId="0" applyNumberFormat="1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3" fontId="44" fillId="0" borderId="11" xfId="0" applyNumberFormat="1" applyFont="1" applyFill="1" applyBorder="1" applyAlignment="1">
      <alignment horizontal="center"/>
    </xf>
    <xf numFmtId="3" fontId="8" fillId="0" borderId="11" xfId="0" applyNumberFormat="1" applyFont="1" applyFill="1" applyBorder="1" applyAlignment="1">
      <alignment horizontal="center"/>
    </xf>
    <xf numFmtId="3" fontId="45" fillId="0" borderId="15" xfId="0" applyNumberFormat="1" applyFont="1" applyFill="1" applyBorder="1" applyAlignment="1">
      <alignment horizontal="center"/>
    </xf>
    <xf numFmtId="3" fontId="45" fillId="0" borderId="14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/>
    </xf>
    <xf numFmtId="0" fontId="1" fillId="0" borderId="25" xfId="0" applyFont="1" applyFill="1" applyBorder="1" applyAlignment="1">
      <alignment horizontal="left"/>
    </xf>
    <xf numFmtId="3" fontId="2" fillId="0" borderId="23" xfId="0" applyNumberFormat="1" applyFont="1" applyFill="1" applyBorder="1" applyAlignment="1">
      <alignment horizontal="right"/>
    </xf>
    <xf numFmtId="3" fontId="2" fillId="0" borderId="20" xfId="0" applyNumberFormat="1" applyFont="1" applyFill="1" applyBorder="1" applyAlignment="1">
      <alignment/>
    </xf>
    <xf numFmtId="0" fontId="2" fillId="0" borderId="25" xfId="0" applyFont="1" applyFill="1" applyBorder="1" applyAlignment="1">
      <alignment/>
    </xf>
    <xf numFmtId="3" fontId="2" fillId="0" borderId="10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164" fontId="1" fillId="0" borderId="14" xfId="0" applyNumberFormat="1" applyFont="1" applyFill="1" applyBorder="1" applyAlignment="1">
      <alignment horizontal="center"/>
    </xf>
    <xf numFmtId="164" fontId="1" fillId="0" borderId="14" xfId="0" applyNumberFormat="1" applyFont="1" applyFill="1" applyBorder="1" applyAlignment="1">
      <alignment horizontal="left"/>
    </xf>
    <xf numFmtId="3" fontId="45" fillId="0" borderId="19" xfId="0" applyNumberFormat="1" applyFont="1" applyFill="1" applyBorder="1" applyAlignment="1">
      <alignment horizontal="center"/>
    </xf>
    <xf numFmtId="3" fontId="45" fillId="0" borderId="12" xfId="0" applyNumberFormat="1" applyFont="1" applyFill="1" applyBorder="1" applyAlignment="1">
      <alignment horizontal="center"/>
    </xf>
    <xf numFmtId="3" fontId="8" fillId="0" borderId="12" xfId="0" applyNumberFormat="1" applyFont="1" applyFill="1" applyBorder="1" applyAlignment="1">
      <alignment horizontal="center"/>
    </xf>
    <xf numFmtId="3" fontId="8" fillId="0" borderId="20" xfId="0" applyNumberFormat="1" applyFont="1" applyFill="1" applyBorder="1" applyAlignment="1">
      <alignment/>
    </xf>
    <xf numFmtId="3" fontId="45" fillId="0" borderId="23" xfId="0" applyNumberFormat="1" applyFont="1" applyFill="1" applyBorder="1" applyAlignment="1">
      <alignment horizontal="center"/>
    </xf>
    <xf numFmtId="3" fontId="45" fillId="0" borderId="11" xfId="0" applyNumberFormat="1" applyFont="1" applyFill="1" applyBorder="1" applyAlignment="1">
      <alignment horizontal="center"/>
    </xf>
    <xf numFmtId="3" fontId="2" fillId="0" borderId="14" xfId="0" applyNumberFormat="1" applyFont="1" applyFill="1" applyBorder="1" applyAlignment="1">
      <alignment horizontal="center"/>
    </xf>
    <xf numFmtId="3" fontId="1" fillId="0" borderId="46" xfId="0" applyNumberFormat="1" applyFont="1" applyFill="1" applyBorder="1" applyAlignment="1">
      <alignment horizontal="center"/>
    </xf>
    <xf numFmtId="0" fontId="3" fillId="0" borderId="45" xfId="0" applyFont="1" applyFill="1" applyBorder="1" applyAlignment="1">
      <alignment/>
    </xf>
    <xf numFmtId="0" fontId="3" fillId="0" borderId="42" xfId="0" applyFont="1" applyFill="1" applyBorder="1" applyAlignment="1">
      <alignment/>
    </xf>
    <xf numFmtId="0" fontId="0" fillId="0" borderId="42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0" fillId="0" borderId="4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3" fontId="1" fillId="0" borderId="13" xfId="0" applyNumberFormat="1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3" fontId="2" fillId="0" borderId="45" xfId="0" applyNumberFormat="1" applyFont="1" applyFill="1" applyBorder="1" applyAlignment="1">
      <alignment horizontal="center"/>
    </xf>
    <xf numFmtId="3" fontId="2" fillId="0" borderId="15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3" fontId="1" fillId="0" borderId="15" xfId="0" applyNumberFormat="1" applyFont="1" applyFill="1" applyBorder="1" applyAlignment="1">
      <alignment horizontal="right"/>
    </xf>
    <xf numFmtId="3" fontId="2" fillId="0" borderId="23" xfId="0" applyNumberFormat="1" applyFont="1" applyFill="1" applyBorder="1" applyAlignment="1">
      <alignment horizontal="center"/>
    </xf>
    <xf numFmtId="3" fontId="2" fillId="0" borderId="15" xfId="0" applyNumberFormat="1" applyFont="1" applyFill="1" applyBorder="1" applyAlignment="1">
      <alignment horizontal="center"/>
    </xf>
    <xf numFmtId="3" fontId="10" fillId="0" borderId="15" xfId="0" applyNumberFormat="1" applyFont="1" applyFill="1" applyBorder="1" applyAlignment="1">
      <alignment horizontal="center"/>
    </xf>
    <xf numFmtId="3" fontId="10" fillId="0" borderId="14" xfId="0" applyNumberFormat="1" applyFont="1" applyFill="1" applyBorder="1" applyAlignment="1">
      <alignment horizontal="center"/>
    </xf>
    <xf numFmtId="3" fontId="8" fillId="0" borderId="15" xfId="0" applyNumberFormat="1" applyFont="1" applyFill="1" applyBorder="1" applyAlignment="1">
      <alignment horizontal="center"/>
    </xf>
    <xf numFmtId="3" fontId="10" fillId="0" borderId="19" xfId="0" applyNumberFormat="1" applyFont="1" applyFill="1" applyBorder="1" applyAlignment="1">
      <alignment horizontal="center"/>
    </xf>
    <xf numFmtId="3" fontId="10" fillId="0" borderId="12" xfId="0" applyNumberFormat="1" applyFont="1" applyFill="1" applyBorder="1" applyAlignment="1">
      <alignment horizontal="center"/>
    </xf>
    <xf numFmtId="3" fontId="2" fillId="0" borderId="23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 horizontal="right"/>
    </xf>
    <xf numFmtId="3" fontId="5" fillId="0" borderId="11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3" fontId="2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13" xfId="0" applyFont="1" applyFill="1" applyBorder="1" applyAlignment="1">
      <alignment/>
    </xf>
    <xf numFmtId="1" fontId="1" fillId="0" borderId="13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Continuous" vertical="top"/>
    </xf>
    <xf numFmtId="0" fontId="1" fillId="0" borderId="3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Continuous" vertical="top"/>
    </xf>
    <xf numFmtId="0" fontId="1" fillId="0" borderId="36" xfId="0" applyFont="1" applyFill="1" applyBorder="1" applyAlignment="1">
      <alignment horizontal="center"/>
    </xf>
    <xf numFmtId="3" fontId="1" fillId="0" borderId="36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vertical="top"/>
    </xf>
    <xf numFmtId="3" fontId="1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3" fontId="1" fillId="0" borderId="12" xfId="40" applyNumberFormat="1" applyFont="1" applyFill="1" applyBorder="1" applyAlignment="1">
      <alignment horizontal="right"/>
    </xf>
    <xf numFmtId="9" fontId="1" fillId="0" borderId="12" xfId="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1" fillId="0" borderId="12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2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1" fillId="0" borderId="45" xfId="0" applyFont="1" applyFill="1" applyBorder="1" applyAlignment="1">
      <alignment/>
    </xf>
    <xf numFmtId="9" fontId="1" fillId="0" borderId="11" xfId="0" applyNumberFormat="1" applyFont="1" applyFill="1" applyBorder="1" applyAlignment="1">
      <alignment horizontal="right"/>
    </xf>
    <xf numFmtId="0" fontId="1" fillId="0" borderId="13" xfId="0" applyFont="1" applyFill="1" applyBorder="1" applyAlignment="1">
      <alignment/>
    </xf>
    <xf numFmtId="0" fontId="2" fillId="0" borderId="17" xfId="0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0" fontId="1" fillId="0" borderId="20" xfId="0" applyFont="1" applyFill="1" applyBorder="1" applyAlignment="1">
      <alignment horizontal="center"/>
    </xf>
    <xf numFmtId="0" fontId="1" fillId="0" borderId="2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3" fillId="0" borderId="12" xfId="0" applyFont="1" applyFill="1" applyBorder="1" applyAlignment="1">
      <alignment horizontal="left" vertical="center"/>
    </xf>
    <xf numFmtId="9" fontId="2" fillId="0" borderId="12" xfId="0" applyNumberFormat="1" applyFont="1" applyFill="1" applyBorder="1" applyAlignment="1">
      <alignment horizontal="right"/>
    </xf>
    <xf numFmtId="0" fontId="1" fillId="0" borderId="12" xfId="0" applyFont="1" applyFill="1" applyBorder="1" applyAlignment="1">
      <alignment vertical="center"/>
    </xf>
    <xf numFmtId="3" fontId="1" fillId="0" borderId="12" xfId="0" applyNumberFormat="1" applyFont="1" applyFill="1" applyBorder="1" applyAlignment="1">
      <alignment vertical="center"/>
    </xf>
    <xf numFmtId="0" fontId="1" fillId="0" borderId="17" xfId="0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0" fontId="2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Continuous"/>
    </xf>
    <xf numFmtId="3" fontId="1" fillId="0" borderId="0" xfId="0" applyNumberFormat="1" applyFont="1" applyFill="1" applyBorder="1" applyAlignment="1">
      <alignment horizontal="centerContinuous"/>
    </xf>
    <xf numFmtId="3" fontId="10" fillId="0" borderId="0" xfId="0" applyNumberFormat="1" applyFont="1" applyFill="1" applyBorder="1" applyAlignment="1">
      <alignment horizontal="centerContinuous"/>
    </xf>
    <xf numFmtId="0" fontId="3" fillId="0" borderId="12" xfId="0" applyFont="1" applyFill="1" applyBorder="1" applyAlignment="1">
      <alignment horizontal="left"/>
    </xf>
    <xf numFmtId="9" fontId="2" fillId="0" borderId="10" xfId="0" applyNumberFormat="1" applyFont="1" applyFill="1" applyBorder="1" applyAlignment="1">
      <alignment/>
    </xf>
    <xf numFmtId="9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left"/>
    </xf>
    <xf numFmtId="0" fontId="44" fillId="0" borderId="10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3" fontId="2" fillId="0" borderId="10" xfId="83" applyNumberFormat="1" applyFont="1" applyFill="1" applyBorder="1" applyAlignment="1">
      <alignment horizontal="right"/>
    </xf>
    <xf numFmtId="9" fontId="8" fillId="0" borderId="10" xfId="83" applyNumberFormat="1" applyFont="1" applyFill="1" applyBorder="1" applyAlignment="1">
      <alignment horizontal="right"/>
    </xf>
    <xf numFmtId="9" fontId="10" fillId="0" borderId="12" xfId="83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left"/>
    </xf>
    <xf numFmtId="0" fontId="38" fillId="0" borderId="10" xfId="0" applyFont="1" applyFill="1" applyBorder="1" applyAlignment="1">
      <alignment/>
    </xf>
    <xf numFmtId="0" fontId="8" fillId="0" borderId="10" xfId="65" applyFont="1" applyFill="1" applyBorder="1" applyAlignment="1">
      <alignment/>
      <protection/>
    </xf>
    <xf numFmtId="0" fontId="39" fillId="0" borderId="10" xfId="0" applyFont="1" applyFill="1" applyBorder="1" applyAlignment="1">
      <alignment/>
    </xf>
    <xf numFmtId="9" fontId="8" fillId="0" borderId="12" xfId="83" applyNumberFormat="1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 horizontal="center"/>
    </xf>
    <xf numFmtId="3" fontId="1" fillId="0" borderId="12" xfId="0" applyNumberFormat="1" applyFont="1" applyFill="1" applyBorder="1" applyAlignment="1">
      <alignment horizontal="right"/>
    </xf>
    <xf numFmtId="9" fontId="2" fillId="0" borderId="12" xfId="65" applyNumberFormat="1" applyFont="1" applyBorder="1" applyAlignment="1">
      <alignment/>
      <protection/>
    </xf>
    <xf numFmtId="9" fontId="1" fillId="0" borderId="23" xfId="65" applyNumberFormat="1" applyFont="1" applyBorder="1" applyAlignment="1">
      <alignment/>
      <protection/>
    </xf>
    <xf numFmtId="9" fontId="2" fillId="0" borderId="23" xfId="65" applyNumberFormat="1" applyFont="1" applyBorder="1" applyAlignment="1">
      <alignment/>
      <protection/>
    </xf>
    <xf numFmtId="9" fontId="1" fillId="0" borderId="38" xfId="65" applyNumberFormat="1" applyFont="1" applyBorder="1" applyAlignment="1">
      <alignment/>
      <protection/>
    </xf>
    <xf numFmtId="9" fontId="2" fillId="0" borderId="11" xfId="65" applyNumberFormat="1" applyFont="1" applyBorder="1" applyAlignment="1">
      <alignment/>
      <protection/>
    </xf>
    <xf numFmtId="3" fontId="2" fillId="0" borderId="17" xfId="69" applyNumberFormat="1" applyFont="1" applyFill="1" applyBorder="1" applyAlignment="1">
      <alignment horizontal="right"/>
      <protection/>
    </xf>
    <xf numFmtId="3" fontId="2" fillId="0" borderId="17" xfId="69" applyNumberFormat="1" applyFont="1" applyFill="1" applyBorder="1" applyAlignment="1">
      <alignment horizontal="right" vertical="center"/>
      <protection/>
    </xf>
    <xf numFmtId="9" fontId="2" fillId="0" borderId="11" xfId="0" applyNumberFormat="1" applyFont="1" applyBorder="1" applyAlignment="1">
      <alignment/>
    </xf>
    <xf numFmtId="3" fontId="3" fillId="0" borderId="0" xfId="65" applyNumberFormat="1" applyFont="1" applyFill="1" applyBorder="1" applyAlignment="1">
      <alignment/>
      <protection/>
    </xf>
    <xf numFmtId="3" fontId="1" fillId="0" borderId="0" xfId="0" applyNumberFormat="1" applyFont="1" applyFill="1" applyBorder="1" applyAlignment="1">
      <alignment/>
    </xf>
    <xf numFmtId="3" fontId="1" fillId="0" borderId="15" xfId="65" applyNumberFormat="1" applyFont="1" applyFill="1" applyBorder="1" applyAlignment="1">
      <alignment/>
      <protection/>
    </xf>
    <xf numFmtId="0" fontId="1" fillId="0" borderId="10" xfId="65" applyFont="1" applyFill="1" applyBorder="1" applyAlignment="1">
      <alignment/>
      <protection/>
    </xf>
    <xf numFmtId="3" fontId="2" fillId="0" borderId="15" xfId="65" applyNumberFormat="1" applyFont="1" applyFill="1" applyBorder="1" applyAlignment="1">
      <alignment/>
      <protection/>
    </xf>
    <xf numFmtId="3" fontId="2" fillId="0" borderId="23" xfId="65" applyNumberFormat="1" applyFont="1" applyFill="1" applyBorder="1" applyAlignment="1">
      <alignment/>
      <protection/>
    </xf>
    <xf numFmtId="0" fontId="2" fillId="0" borderId="23" xfId="65" applyFont="1" applyFill="1" applyBorder="1" applyAlignment="1">
      <alignment/>
      <protection/>
    </xf>
    <xf numFmtId="3" fontId="2" fillId="0" borderId="35" xfId="65" applyNumberFormat="1" applyFont="1" applyFill="1" applyBorder="1" applyAlignment="1">
      <alignment/>
      <protection/>
    </xf>
    <xf numFmtId="0" fontId="2" fillId="0" borderId="12" xfId="65" applyFont="1" applyFill="1" applyBorder="1" applyAlignment="1">
      <alignment/>
      <protection/>
    </xf>
    <xf numFmtId="3" fontId="2" fillId="0" borderId="25" xfId="65" applyNumberFormat="1" applyFont="1" applyFill="1" applyBorder="1" applyAlignment="1">
      <alignment/>
      <protection/>
    </xf>
    <xf numFmtId="0" fontId="1" fillId="0" borderId="12" xfId="65" applyFont="1" applyFill="1" applyBorder="1" applyAlignment="1">
      <alignment/>
      <protection/>
    </xf>
    <xf numFmtId="3" fontId="2" fillId="0" borderId="12" xfId="65" applyNumberFormat="1" applyFont="1" applyFill="1" applyBorder="1" applyAlignment="1">
      <alignment/>
      <protection/>
    </xf>
    <xf numFmtId="3" fontId="1" fillId="0" borderId="12" xfId="65" applyNumberFormat="1" applyFont="1" applyFill="1" applyBorder="1" applyAlignment="1">
      <alignment/>
      <protection/>
    </xf>
    <xf numFmtId="3" fontId="1" fillId="0" borderId="11" xfId="65" applyNumberFormat="1" applyFont="1" applyFill="1" applyBorder="1" applyAlignment="1">
      <alignment/>
      <protection/>
    </xf>
    <xf numFmtId="3" fontId="0" fillId="0" borderId="10" xfId="59" applyNumberFormat="1" applyFont="1" applyFill="1" applyBorder="1">
      <alignment/>
      <protection/>
    </xf>
    <xf numFmtId="3" fontId="2" fillId="0" borderId="12" xfId="65" applyNumberFormat="1" applyFont="1" applyFill="1" applyBorder="1" applyAlignment="1">
      <alignment/>
      <protection/>
    </xf>
    <xf numFmtId="3" fontId="1" fillId="0" borderId="0" xfId="0" applyNumberFormat="1" applyFont="1" applyBorder="1" applyAlignment="1">
      <alignment/>
    </xf>
    <xf numFmtId="0" fontId="2" fillId="0" borderId="15" xfId="69" applyFont="1" applyFill="1" applyBorder="1" applyAlignment="1">
      <alignment/>
      <protection/>
    </xf>
    <xf numFmtId="0" fontId="1" fillId="0" borderId="15" xfId="69" applyFont="1" applyFill="1" applyBorder="1" applyAlignment="1">
      <alignment/>
      <protection/>
    </xf>
    <xf numFmtId="0" fontId="1" fillId="0" borderId="15" xfId="69" applyFont="1" applyFill="1" applyBorder="1" applyAlignment="1">
      <alignment horizontal="right"/>
      <protection/>
    </xf>
    <xf numFmtId="0" fontId="2" fillId="0" borderId="15" xfId="69" applyFont="1" applyFill="1" applyBorder="1" applyAlignment="1">
      <alignment horizontal="right"/>
      <protection/>
    </xf>
    <xf numFmtId="3" fontId="8" fillId="0" borderId="23" xfId="0" applyNumberFormat="1" applyFont="1" applyFill="1" applyBorder="1" applyAlignment="1">
      <alignment horizontal="right"/>
    </xf>
    <xf numFmtId="9" fontId="2" fillId="0" borderId="19" xfId="65" applyNumberFormat="1" applyFont="1" applyBorder="1" applyAlignment="1">
      <alignment/>
      <protection/>
    </xf>
    <xf numFmtId="9" fontId="1" fillId="0" borderId="15" xfId="69" applyNumberFormat="1" applyFont="1" applyFill="1" applyBorder="1">
      <alignment/>
      <protection/>
    </xf>
    <xf numFmtId="9" fontId="8" fillId="0" borderId="15" xfId="74" applyNumberFormat="1" applyFont="1" applyFill="1" applyBorder="1">
      <alignment/>
      <protection/>
    </xf>
    <xf numFmtId="9" fontId="8" fillId="0" borderId="10" xfId="74" applyNumberFormat="1" applyFont="1" applyFill="1" applyBorder="1">
      <alignment/>
      <protection/>
    </xf>
    <xf numFmtId="9" fontId="10" fillId="0" borderId="15" xfId="74" applyNumberFormat="1" applyFont="1" applyFill="1" applyBorder="1">
      <alignment/>
      <protection/>
    </xf>
    <xf numFmtId="9" fontId="2" fillId="0" borderId="11" xfId="0" applyNumberFormat="1" applyFont="1" applyFill="1" applyBorder="1" applyAlignment="1">
      <alignment horizontal="right" vertical="center"/>
    </xf>
    <xf numFmtId="9" fontId="1" fillId="0" borderId="14" xfId="0" applyNumberFormat="1" applyFont="1" applyFill="1" applyBorder="1" applyAlignment="1">
      <alignment horizontal="right" vertical="center"/>
    </xf>
    <xf numFmtId="9" fontId="2" fillId="0" borderId="23" xfId="0" applyNumberFormat="1" applyFont="1" applyFill="1" applyBorder="1" applyAlignment="1">
      <alignment horizontal="right" vertical="center"/>
    </xf>
    <xf numFmtId="9" fontId="1" fillId="0" borderId="15" xfId="0" applyNumberFormat="1" applyFont="1" applyFill="1" applyBorder="1" applyAlignment="1">
      <alignment horizontal="right" vertical="center"/>
    </xf>
    <xf numFmtId="3" fontId="10" fillId="0" borderId="11" xfId="0" applyNumberFormat="1" applyFont="1" applyFill="1" applyBorder="1" applyAlignment="1">
      <alignment horizontal="center"/>
    </xf>
    <xf numFmtId="0" fontId="38" fillId="0" borderId="40" xfId="64" applyFont="1" applyBorder="1">
      <alignment/>
      <protection/>
    </xf>
    <xf numFmtId="0" fontId="38" fillId="0" borderId="0" xfId="64" applyFont="1" applyBorder="1">
      <alignment/>
      <protection/>
    </xf>
    <xf numFmtId="3" fontId="37" fillId="0" borderId="0" xfId="64" applyNumberFormat="1" applyFont="1" applyBorder="1">
      <alignment/>
      <protection/>
    </xf>
    <xf numFmtId="3" fontId="38" fillId="0" borderId="0" xfId="64" applyNumberFormat="1" applyFont="1" applyBorder="1">
      <alignment/>
      <protection/>
    </xf>
    <xf numFmtId="3" fontId="38" fillId="0" borderId="47" xfId="64" applyNumberFormat="1" applyFont="1" applyBorder="1">
      <alignment/>
      <protection/>
    </xf>
    <xf numFmtId="3" fontId="38" fillId="0" borderId="13" xfId="64" applyNumberFormat="1" applyFont="1" applyBorder="1">
      <alignment/>
      <protection/>
    </xf>
    <xf numFmtId="3" fontId="2" fillId="0" borderId="15" xfId="0" applyNumberFormat="1" applyFont="1" applyFill="1" applyBorder="1" applyAlignment="1">
      <alignment horizontal="right"/>
    </xf>
    <xf numFmtId="3" fontId="10" fillId="0" borderId="13" xfId="0" applyNumberFormat="1" applyFont="1" applyFill="1" applyBorder="1" applyAlignment="1">
      <alignment horizontal="right"/>
    </xf>
    <xf numFmtId="3" fontId="2" fillId="0" borderId="20" xfId="65" applyNumberFormat="1" applyFont="1" applyBorder="1" applyAlignment="1">
      <alignment/>
      <protection/>
    </xf>
    <xf numFmtId="9" fontId="8" fillId="0" borderId="14" xfId="74" applyNumberFormat="1" applyFont="1" applyFill="1" applyBorder="1">
      <alignment/>
      <protection/>
    </xf>
    <xf numFmtId="9" fontId="10" fillId="0" borderId="14" xfId="74" applyNumberFormat="1" applyFont="1" applyFill="1" applyBorder="1">
      <alignment/>
      <protection/>
    </xf>
    <xf numFmtId="0" fontId="47" fillId="0" borderId="0" xfId="74" applyFont="1" applyFill="1">
      <alignment/>
      <protection/>
    </xf>
    <xf numFmtId="9" fontId="2" fillId="0" borderId="14" xfId="0" applyNumberFormat="1" applyFont="1" applyFill="1" applyBorder="1" applyAlignment="1">
      <alignment horizontal="right" vertical="center"/>
    </xf>
    <xf numFmtId="3" fontId="4" fillId="0" borderId="13" xfId="0" applyNumberFormat="1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 horizontal="center"/>
    </xf>
    <xf numFmtId="3" fontId="4" fillId="0" borderId="15" xfId="0" applyNumberFormat="1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3" fontId="44" fillId="0" borderId="12" xfId="0" applyNumberFormat="1" applyFont="1" applyFill="1" applyBorder="1" applyAlignment="1">
      <alignment horizontal="center"/>
    </xf>
    <xf numFmtId="0" fontId="48" fillId="0" borderId="42" xfId="0" applyFont="1" applyFill="1" applyBorder="1" applyAlignment="1">
      <alignment horizontal="center"/>
    </xf>
    <xf numFmtId="0" fontId="48" fillId="0" borderId="12" xfId="0" applyFont="1" applyFill="1" applyBorder="1" applyAlignment="1">
      <alignment horizontal="center"/>
    </xf>
    <xf numFmtId="0" fontId="48" fillId="0" borderId="45" xfId="0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center"/>
    </xf>
    <xf numFmtId="3" fontId="0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5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vertical="center" wrapText="1"/>
    </xf>
    <xf numFmtId="0" fontId="48" fillId="0" borderId="15" xfId="0" applyFont="1" applyBorder="1" applyAlignment="1">
      <alignment vertical="center" wrapText="1"/>
    </xf>
    <xf numFmtId="0" fontId="2" fillId="0" borderId="15" xfId="0" applyFont="1" applyBorder="1" applyAlignment="1">
      <alignment horizontal="center"/>
    </xf>
    <xf numFmtId="0" fontId="11" fillId="0" borderId="0" xfId="67">
      <alignment/>
      <protection/>
    </xf>
    <xf numFmtId="0" fontId="11" fillId="0" borderId="0" xfId="67" applyFont="1" applyAlignment="1">
      <alignment horizontal="center"/>
      <protection/>
    </xf>
    <xf numFmtId="0" fontId="11" fillId="0" borderId="0" xfId="67" applyAlignment="1">
      <alignment horizontal="center"/>
      <protection/>
    </xf>
    <xf numFmtId="0" fontId="49" fillId="0" borderId="0" xfId="67" applyFont="1" applyAlignment="1">
      <alignment horizontal="center" vertical="center"/>
      <protection/>
    </xf>
    <xf numFmtId="0" fontId="14" fillId="0" borderId="0" xfId="67" applyFont="1" applyAlignment="1">
      <alignment horizontal="center" vertical="center"/>
      <protection/>
    </xf>
    <xf numFmtId="0" fontId="11" fillId="0" borderId="21" xfId="67" applyBorder="1">
      <alignment/>
      <protection/>
    </xf>
    <xf numFmtId="0" fontId="14" fillId="0" borderId="0" xfId="67" applyFont="1" applyAlignment="1">
      <alignment horizontal="right"/>
      <protection/>
    </xf>
    <xf numFmtId="0" fontId="40" fillId="0" borderId="12" xfId="67" applyFont="1" applyBorder="1" applyAlignment="1">
      <alignment vertical="center"/>
      <protection/>
    </xf>
    <xf numFmtId="3" fontId="40" fillId="0" borderId="12" xfId="67" applyNumberFormat="1" applyFont="1" applyBorder="1">
      <alignment/>
      <protection/>
    </xf>
    <xf numFmtId="3" fontId="34" fillId="0" borderId="12" xfId="67" applyNumberFormat="1" applyFont="1" applyBorder="1">
      <alignment/>
      <protection/>
    </xf>
    <xf numFmtId="0" fontId="14" fillId="0" borderId="0" xfId="67" applyFont="1">
      <alignment/>
      <protection/>
    </xf>
    <xf numFmtId="0" fontId="11" fillId="0" borderId="21" xfId="67" applyBorder="1" applyAlignment="1">
      <alignment/>
      <protection/>
    </xf>
    <xf numFmtId="0" fontId="11" fillId="0" borderId="0" xfId="67" applyAlignment="1">
      <alignment/>
      <protection/>
    </xf>
    <xf numFmtId="0" fontId="34" fillId="0" borderId="13" xfId="67" applyFont="1" applyBorder="1" applyAlignment="1">
      <alignment horizontal="center"/>
      <protection/>
    </xf>
    <xf numFmtId="0" fontId="34" fillId="0" borderId="0" xfId="67" applyFont="1" applyAlignment="1">
      <alignment horizontal="center"/>
      <protection/>
    </xf>
    <xf numFmtId="0" fontId="34" fillId="0" borderId="17" xfId="67" applyFont="1" applyBorder="1" applyAlignment="1">
      <alignment horizontal="center"/>
      <protection/>
    </xf>
    <xf numFmtId="0" fontId="40" fillId="0" borderId="25" xfId="67" applyFont="1" applyBorder="1" applyAlignment="1">
      <alignment/>
      <protection/>
    </xf>
    <xf numFmtId="3" fontId="40" fillId="0" borderId="48" xfId="67" applyNumberFormat="1" applyFont="1" applyBorder="1">
      <alignment/>
      <protection/>
    </xf>
    <xf numFmtId="3" fontId="40" fillId="0" borderId="17" xfId="67" applyNumberFormat="1" applyFont="1" applyBorder="1">
      <alignment/>
      <protection/>
    </xf>
    <xf numFmtId="0" fontId="40" fillId="0" borderId="42" xfId="67" applyFont="1" applyBorder="1" applyAlignment="1">
      <alignment/>
      <protection/>
    </xf>
    <xf numFmtId="3" fontId="40" fillId="0" borderId="25" xfId="67" applyNumberFormat="1" applyFont="1" applyBorder="1">
      <alignment/>
      <protection/>
    </xf>
    <xf numFmtId="3" fontId="40" fillId="0" borderId="42" xfId="67" applyNumberFormat="1" applyFont="1" applyBorder="1">
      <alignment/>
      <protection/>
    </xf>
    <xf numFmtId="0" fontId="11" fillId="0" borderId="0" xfId="67" applyBorder="1">
      <alignment/>
      <protection/>
    </xf>
    <xf numFmtId="0" fontId="34" fillId="0" borderId="10" xfId="67" applyFont="1" applyBorder="1" applyAlignment="1">
      <alignment horizontal="center"/>
      <protection/>
    </xf>
    <xf numFmtId="0" fontId="34" fillId="0" borderId="0" xfId="67" applyFont="1" applyBorder="1" applyAlignment="1">
      <alignment horizontal="center"/>
      <protection/>
    </xf>
    <xf numFmtId="0" fontId="40" fillId="0" borderId="0" xfId="67" applyFont="1" applyBorder="1">
      <alignment/>
      <protection/>
    </xf>
    <xf numFmtId="0" fontId="11" fillId="0" borderId="0" xfId="71">
      <alignment/>
      <protection/>
    </xf>
    <xf numFmtId="0" fontId="35" fillId="0" borderId="0" xfId="71" applyFont="1" applyAlignment="1">
      <alignment horizontal="center"/>
      <protection/>
    </xf>
    <xf numFmtId="0" fontId="11" fillId="0" borderId="21" xfId="71" applyBorder="1">
      <alignment/>
      <protection/>
    </xf>
    <xf numFmtId="0" fontId="1" fillId="0" borderId="0" xfId="63" applyFont="1" applyBorder="1" applyAlignment="1">
      <alignment horizontal="right"/>
      <protection/>
    </xf>
    <xf numFmtId="0" fontId="50" fillId="0" borderId="44" xfId="71" applyFont="1" applyBorder="1">
      <alignment/>
      <protection/>
    </xf>
    <xf numFmtId="0" fontId="50" fillId="0" borderId="43" xfId="71" applyFont="1" applyBorder="1">
      <alignment/>
      <protection/>
    </xf>
    <xf numFmtId="0" fontId="50" fillId="0" borderId="49" xfId="71" applyFont="1" applyBorder="1">
      <alignment/>
      <protection/>
    </xf>
    <xf numFmtId="3" fontId="50" fillId="0" borderId="16" xfId="71" applyNumberFormat="1" applyFont="1" applyBorder="1">
      <alignment/>
      <protection/>
    </xf>
    <xf numFmtId="0" fontId="50" fillId="0" borderId="17" xfId="71" applyFont="1" applyBorder="1">
      <alignment/>
      <protection/>
    </xf>
    <xf numFmtId="0" fontId="50" fillId="0" borderId="0" xfId="71" applyFont="1" applyBorder="1">
      <alignment/>
      <protection/>
    </xf>
    <xf numFmtId="0" fontId="50" fillId="0" borderId="22" xfId="71" applyFont="1" applyBorder="1">
      <alignment/>
      <protection/>
    </xf>
    <xf numFmtId="3" fontId="50" fillId="0" borderId="10" xfId="71" applyNumberFormat="1" applyFont="1" applyBorder="1">
      <alignment/>
      <protection/>
    </xf>
    <xf numFmtId="0" fontId="50" fillId="0" borderId="18" xfId="71" applyFont="1" applyBorder="1">
      <alignment/>
      <protection/>
    </xf>
    <xf numFmtId="0" fontId="50" fillId="0" borderId="40" xfId="71" applyFont="1" applyBorder="1">
      <alignment/>
      <protection/>
    </xf>
    <xf numFmtId="0" fontId="50" fillId="0" borderId="26" xfId="71" applyFont="1" applyBorder="1">
      <alignment/>
      <protection/>
    </xf>
    <xf numFmtId="3" fontId="50" fillId="0" borderId="13" xfId="71" applyNumberFormat="1" applyFont="1" applyBorder="1">
      <alignment/>
      <protection/>
    </xf>
    <xf numFmtId="0" fontId="51" fillId="0" borderId="34" xfId="71" applyFont="1" applyBorder="1">
      <alignment/>
      <protection/>
    </xf>
    <xf numFmtId="0" fontId="51" fillId="0" borderId="50" xfId="71" applyFont="1" applyBorder="1">
      <alignment/>
      <protection/>
    </xf>
    <xf numFmtId="0" fontId="51" fillId="0" borderId="29" xfId="71" applyFont="1" applyBorder="1">
      <alignment/>
      <protection/>
    </xf>
    <xf numFmtId="3" fontId="51" fillId="0" borderId="15" xfId="71" applyNumberFormat="1" applyFont="1" applyBorder="1">
      <alignment/>
      <protection/>
    </xf>
    <xf numFmtId="0" fontId="50" fillId="0" borderId="50" xfId="71" applyFont="1" applyBorder="1">
      <alignment/>
      <protection/>
    </xf>
    <xf numFmtId="0" fontId="50" fillId="0" borderId="29" xfId="71" applyFont="1" applyBorder="1">
      <alignment/>
      <protection/>
    </xf>
    <xf numFmtId="3" fontId="51" fillId="0" borderId="10" xfId="71" applyNumberFormat="1" applyFont="1" applyBorder="1">
      <alignment/>
      <protection/>
    </xf>
    <xf numFmtId="3" fontId="43" fillId="0" borderId="16" xfId="71" applyNumberFormat="1" applyFont="1" applyBorder="1" applyAlignment="1">
      <alignment vertical="center"/>
      <protection/>
    </xf>
    <xf numFmtId="3" fontId="43" fillId="0" borderId="10" xfId="71" applyNumberFormat="1" applyFont="1" applyBorder="1">
      <alignment/>
      <protection/>
    </xf>
    <xf numFmtId="3" fontId="43" fillId="0" borderId="13" xfId="71" applyNumberFormat="1" applyFont="1" applyBorder="1" applyAlignment="1">
      <alignment vertical="center"/>
      <protection/>
    </xf>
    <xf numFmtId="3" fontId="43" fillId="0" borderId="10" xfId="71" applyNumberFormat="1" applyFont="1" applyBorder="1" applyAlignment="1">
      <alignment vertical="center"/>
      <protection/>
    </xf>
    <xf numFmtId="0" fontId="51" fillId="0" borderId="17" xfId="71" applyFont="1" applyBorder="1">
      <alignment/>
      <protection/>
    </xf>
    <xf numFmtId="3" fontId="54" fillId="0" borderId="10" xfId="71" applyNumberFormat="1" applyFont="1" applyBorder="1">
      <alignment/>
      <protection/>
    </xf>
    <xf numFmtId="0" fontId="50" fillId="0" borderId="34" xfId="71" applyFont="1" applyBorder="1">
      <alignment/>
      <protection/>
    </xf>
    <xf numFmtId="3" fontId="43" fillId="0" borderId="15" xfId="71" applyNumberFormat="1" applyFont="1" applyBorder="1">
      <alignment/>
      <protection/>
    </xf>
    <xf numFmtId="0" fontId="11" fillId="0" borderId="0" xfId="68">
      <alignment/>
      <protection/>
    </xf>
    <xf numFmtId="0" fontId="3" fillId="0" borderId="0" xfId="61" applyFont="1" applyAlignment="1">
      <alignment horizontal="center"/>
      <protection/>
    </xf>
    <xf numFmtId="0" fontId="11" fillId="0" borderId="0" xfId="68" applyAlignment="1">
      <alignment/>
      <protection/>
    </xf>
    <xf numFmtId="0" fontId="11" fillId="0" borderId="0" xfId="62" applyAlignment="1">
      <alignment/>
      <protection/>
    </xf>
    <xf numFmtId="0" fontId="11" fillId="0" borderId="21" xfId="68" applyBorder="1">
      <alignment/>
      <protection/>
    </xf>
    <xf numFmtId="0" fontId="11" fillId="0" borderId="12" xfId="68" applyBorder="1">
      <alignment/>
      <protection/>
    </xf>
    <xf numFmtId="0" fontId="14" fillId="0" borderId="40" xfId="68" applyFont="1" applyBorder="1" applyAlignment="1">
      <alignment/>
      <protection/>
    </xf>
    <xf numFmtId="0" fontId="11" fillId="0" borderId="40" xfId="68" applyBorder="1" applyAlignment="1">
      <alignment/>
      <protection/>
    </xf>
    <xf numFmtId="0" fontId="11" fillId="0" borderId="40" xfId="68" applyBorder="1" applyAlignment="1">
      <alignment horizontal="right" vertical="center"/>
      <protection/>
    </xf>
    <xf numFmtId="0" fontId="11" fillId="0" borderId="0" xfId="68" applyBorder="1" applyAlignment="1">
      <alignment/>
      <protection/>
    </xf>
    <xf numFmtId="0" fontId="14" fillId="0" borderId="0" xfId="68" applyFont="1" applyBorder="1" applyAlignment="1">
      <alignment/>
      <protection/>
    </xf>
    <xf numFmtId="0" fontId="11" fillId="0" borderId="0" xfId="68" applyBorder="1" applyAlignment="1">
      <alignment horizontal="right" vertical="center"/>
      <protection/>
    </xf>
    <xf numFmtId="0" fontId="11" fillId="0" borderId="0" xfId="75">
      <alignment/>
      <protection/>
    </xf>
    <xf numFmtId="0" fontId="11" fillId="0" borderId="21" xfId="75" applyBorder="1">
      <alignment/>
      <protection/>
    </xf>
    <xf numFmtId="0" fontId="3" fillId="0" borderId="0" xfId="63" applyFont="1" applyBorder="1" applyAlignment="1">
      <alignment horizontal="right"/>
      <protection/>
    </xf>
    <xf numFmtId="0" fontId="15" fillId="0" borderId="12" xfId="75" applyFont="1" applyBorder="1">
      <alignment/>
      <protection/>
    </xf>
    <xf numFmtId="0" fontId="14" fillId="0" borderId="10" xfId="75" applyFont="1" applyBorder="1" applyAlignment="1">
      <alignment horizontal="center"/>
      <protection/>
    </xf>
    <xf numFmtId="0" fontId="55" fillId="0" borderId="10" xfId="75" applyFont="1" applyBorder="1" applyAlignment="1">
      <alignment/>
      <protection/>
    </xf>
    <xf numFmtId="0" fontId="55" fillId="0" borderId="0" xfId="75" applyFont="1">
      <alignment/>
      <protection/>
    </xf>
    <xf numFmtId="0" fontId="55" fillId="0" borderId="10" xfId="75" applyFont="1" applyBorder="1">
      <alignment/>
      <protection/>
    </xf>
    <xf numFmtId="3" fontId="55" fillId="0" borderId="10" xfId="75" applyNumberFormat="1" applyFont="1" applyBorder="1">
      <alignment/>
      <protection/>
    </xf>
    <xf numFmtId="0" fontId="47" fillId="0" borderId="10" xfId="75" applyFont="1" applyBorder="1">
      <alignment/>
      <protection/>
    </xf>
    <xf numFmtId="0" fontId="14" fillId="0" borderId="11" xfId="75" applyFont="1" applyBorder="1" applyAlignment="1">
      <alignment horizontal="center"/>
      <protection/>
    </xf>
    <xf numFmtId="0" fontId="55" fillId="0" borderId="21" xfId="75" applyFont="1" applyBorder="1">
      <alignment/>
      <protection/>
    </xf>
    <xf numFmtId="0" fontId="55" fillId="0" borderId="11" xfId="75" applyFont="1" applyBorder="1">
      <alignment/>
      <protection/>
    </xf>
    <xf numFmtId="3" fontId="55" fillId="0" borderId="11" xfId="75" applyNumberFormat="1" applyFont="1" applyBorder="1">
      <alignment/>
      <protection/>
    </xf>
    <xf numFmtId="0" fontId="47" fillId="0" borderId="11" xfId="75" applyFont="1" applyBorder="1">
      <alignment/>
      <protection/>
    </xf>
    <xf numFmtId="0" fontId="11" fillId="0" borderId="0" xfId="73">
      <alignment/>
      <protection/>
    </xf>
    <xf numFmtId="0" fontId="55" fillId="0" borderId="0" xfId="73" applyFont="1">
      <alignment/>
      <protection/>
    </xf>
    <xf numFmtId="0" fontId="57" fillId="0" borderId="0" xfId="73" applyFont="1" applyAlignment="1">
      <alignment horizontal="center" vertical="center"/>
      <protection/>
    </xf>
    <xf numFmtId="0" fontId="11" fillId="0" borderId="0" xfId="73" applyFont="1">
      <alignment/>
      <protection/>
    </xf>
    <xf numFmtId="0" fontId="11" fillId="0" borderId="26" xfId="73" applyBorder="1">
      <alignment/>
      <protection/>
    </xf>
    <xf numFmtId="0" fontId="58" fillId="0" borderId="25" xfId="73" applyFont="1" applyBorder="1" applyAlignment="1">
      <alignment horizontal="center" vertical="center" wrapText="1"/>
      <protection/>
    </xf>
    <xf numFmtId="0" fontId="11" fillId="0" borderId="45" xfId="73" applyBorder="1">
      <alignment/>
      <protection/>
    </xf>
    <xf numFmtId="0" fontId="58" fillId="0" borderId="12" xfId="73" applyFont="1" applyBorder="1" applyAlignment="1">
      <alignment horizontal="center" vertical="center" wrapText="1"/>
      <protection/>
    </xf>
    <xf numFmtId="1" fontId="14" fillId="0" borderId="12" xfId="73" applyNumberFormat="1" applyFont="1" applyBorder="1" applyAlignment="1">
      <alignment horizontal="center" vertical="center"/>
      <protection/>
    </xf>
    <xf numFmtId="0" fontId="58" fillId="0" borderId="11" xfId="73" applyFont="1" applyBorder="1" applyAlignment="1">
      <alignment vertical="center"/>
      <protection/>
    </xf>
    <xf numFmtId="3" fontId="12" fillId="0" borderId="11" xfId="0" applyNumberFormat="1" applyFont="1" applyBorder="1" applyAlignment="1">
      <alignment horizontal="right"/>
    </xf>
    <xf numFmtId="3" fontId="35" fillId="16" borderId="12" xfId="73" applyNumberFormat="1" applyFont="1" applyFill="1" applyBorder="1" applyAlignment="1">
      <alignment vertical="center"/>
      <protection/>
    </xf>
    <xf numFmtId="3" fontId="35" fillId="16" borderId="11" xfId="73" applyNumberFormat="1" applyFont="1" applyFill="1" applyBorder="1" applyAlignment="1">
      <alignment vertical="center"/>
      <protection/>
    </xf>
    <xf numFmtId="0" fontId="11" fillId="0" borderId="12" xfId="73" applyBorder="1">
      <alignment/>
      <protection/>
    </xf>
    <xf numFmtId="0" fontId="59" fillId="0" borderId="11" xfId="73" applyFont="1" applyBorder="1" applyAlignment="1">
      <alignment vertical="center"/>
      <protection/>
    </xf>
    <xf numFmtId="3" fontId="36" fillId="16" borderId="11" xfId="73" applyNumberFormat="1" applyFont="1" applyFill="1" applyBorder="1" applyAlignment="1">
      <alignment horizontal="right" vertical="center"/>
      <protection/>
    </xf>
    <xf numFmtId="3" fontId="36" fillId="16" borderId="11" xfId="73" applyNumberFormat="1" applyFont="1" applyFill="1" applyBorder="1" applyAlignment="1">
      <alignment vertical="center"/>
      <protection/>
    </xf>
    <xf numFmtId="3" fontId="60" fillId="0" borderId="11" xfId="73" applyNumberFormat="1" applyFont="1" applyBorder="1" applyAlignment="1">
      <alignment vertical="center"/>
      <protection/>
    </xf>
    <xf numFmtId="3" fontId="60" fillId="0" borderId="11" xfId="73" applyNumberFormat="1" applyFont="1" applyFill="1" applyBorder="1" applyAlignment="1">
      <alignment vertical="center"/>
      <protection/>
    </xf>
    <xf numFmtId="0" fontId="60" fillId="0" borderId="11" xfId="73" applyFont="1" applyBorder="1" applyAlignment="1">
      <alignment vertical="center"/>
      <protection/>
    </xf>
    <xf numFmtId="0" fontId="36" fillId="0" borderId="12" xfId="73" applyFont="1" applyBorder="1" applyAlignment="1">
      <alignment horizontal="left" vertical="center"/>
      <protection/>
    </xf>
    <xf numFmtId="0" fontId="58" fillId="0" borderId="12" xfId="73" applyFont="1" applyBorder="1" applyAlignment="1">
      <alignment vertical="center"/>
      <protection/>
    </xf>
    <xf numFmtId="0" fontId="60" fillId="0" borderId="12" xfId="73" applyFont="1" applyBorder="1" applyAlignment="1">
      <alignment vertical="center"/>
      <protection/>
    </xf>
    <xf numFmtId="3" fontId="36" fillId="16" borderId="12" xfId="73" applyNumberFormat="1" applyFont="1" applyFill="1" applyBorder="1" applyAlignment="1">
      <alignment vertical="center"/>
      <protection/>
    </xf>
    <xf numFmtId="3" fontId="60" fillId="0" borderId="12" xfId="73" applyNumberFormat="1" applyFont="1" applyBorder="1" applyAlignment="1">
      <alignment vertical="center"/>
      <protection/>
    </xf>
    <xf numFmtId="3" fontId="60" fillId="0" borderId="12" xfId="73" applyNumberFormat="1" applyFont="1" applyFill="1" applyBorder="1" applyAlignment="1">
      <alignment vertical="center"/>
      <protection/>
    </xf>
    <xf numFmtId="3" fontId="58" fillId="0" borderId="12" xfId="73" applyNumberFormat="1" applyFont="1" applyBorder="1" applyAlignment="1">
      <alignment vertical="center"/>
      <protection/>
    </xf>
    <xf numFmtId="3" fontId="14" fillId="0" borderId="12" xfId="73" applyNumberFormat="1" applyFont="1" applyBorder="1">
      <alignment/>
      <protection/>
    </xf>
    <xf numFmtId="3" fontId="58" fillId="0" borderId="12" xfId="73" applyNumberFormat="1" applyFont="1" applyFill="1" applyBorder="1" applyAlignment="1">
      <alignment vertical="center"/>
      <protection/>
    </xf>
    <xf numFmtId="3" fontId="35" fillId="0" borderId="12" xfId="73" applyNumberFormat="1" applyFont="1" applyBorder="1" applyAlignment="1">
      <alignment vertical="center"/>
      <protection/>
    </xf>
    <xf numFmtId="0" fontId="14" fillId="0" borderId="12" xfId="73" applyFont="1" applyBorder="1">
      <alignment/>
      <protection/>
    </xf>
    <xf numFmtId="3" fontId="14" fillId="0" borderId="12" xfId="73" applyNumberFormat="1" applyFont="1" applyBorder="1" applyAlignment="1">
      <alignment vertical="center"/>
      <protection/>
    </xf>
    <xf numFmtId="1" fontId="11" fillId="0" borderId="12" xfId="73" applyNumberFormat="1" applyFont="1" applyBorder="1" applyAlignment="1">
      <alignment horizontal="center" vertical="center"/>
      <protection/>
    </xf>
    <xf numFmtId="3" fontId="34" fillId="0" borderId="12" xfId="73" applyNumberFormat="1" applyFont="1" applyBorder="1" applyAlignment="1">
      <alignment vertical="center"/>
      <protection/>
    </xf>
    <xf numFmtId="0" fontId="56" fillId="0" borderId="12" xfId="73" applyFont="1" applyBorder="1" applyAlignment="1">
      <alignment vertical="center"/>
      <protection/>
    </xf>
    <xf numFmtId="0" fontId="11" fillId="0" borderId="21" xfId="73" applyBorder="1">
      <alignment/>
      <protection/>
    </xf>
    <xf numFmtId="0" fontId="61" fillId="0" borderId="0" xfId="73" applyFont="1" applyAlignment="1">
      <alignment vertical="center"/>
      <protection/>
    </xf>
    <xf numFmtId="0" fontId="11" fillId="0" borderId="13" xfId="73" applyBorder="1">
      <alignment/>
      <protection/>
    </xf>
    <xf numFmtId="0" fontId="58" fillId="0" borderId="12" xfId="73" applyFont="1" applyFill="1" applyBorder="1" applyAlignment="1">
      <alignment horizontal="center" vertical="center" wrapText="1"/>
      <protection/>
    </xf>
    <xf numFmtId="0" fontId="11" fillId="0" borderId="11" xfId="73" applyBorder="1">
      <alignment/>
      <protection/>
    </xf>
    <xf numFmtId="0" fontId="58" fillId="0" borderId="11" xfId="73" applyFont="1" applyFill="1" applyBorder="1" applyAlignment="1">
      <alignment horizontal="center" vertical="center" wrapText="1"/>
      <protection/>
    </xf>
    <xf numFmtId="1" fontId="11" fillId="0" borderId="12" xfId="73" applyNumberFormat="1" applyFont="1" applyBorder="1" applyAlignment="1">
      <alignment horizontal="right" vertical="center"/>
      <protection/>
    </xf>
    <xf numFmtId="3" fontId="11" fillId="0" borderId="12" xfId="73" applyNumberFormat="1" applyFont="1" applyBorder="1" applyAlignment="1">
      <alignment vertical="center"/>
      <protection/>
    </xf>
    <xf numFmtId="3" fontId="11" fillId="0" borderId="12" xfId="73" applyNumberFormat="1" applyBorder="1" applyAlignment="1">
      <alignment vertical="center"/>
      <protection/>
    </xf>
    <xf numFmtId="3" fontId="62" fillId="0" borderId="12" xfId="73" applyNumberFormat="1" applyFont="1" applyFill="1" applyBorder="1" applyAlignment="1">
      <alignment horizontal="right" vertical="center" wrapText="1"/>
      <protection/>
    </xf>
    <xf numFmtId="3" fontId="11" fillId="0" borderId="12" xfId="73" applyNumberFormat="1" applyFont="1" applyBorder="1" applyAlignment="1">
      <alignment horizontal="right" vertical="center"/>
      <protection/>
    </xf>
    <xf numFmtId="3" fontId="11" fillId="0" borderId="12" xfId="73" applyNumberFormat="1" applyFont="1" applyBorder="1" applyAlignment="1">
      <alignment vertical="center"/>
      <protection/>
    </xf>
    <xf numFmtId="3" fontId="11" fillId="0" borderId="42" xfId="73" applyNumberFormat="1" applyFont="1" applyBorder="1">
      <alignment/>
      <protection/>
    </xf>
    <xf numFmtId="0" fontId="11" fillId="0" borderId="42" xfId="73" applyFont="1" applyBorder="1">
      <alignment/>
      <protection/>
    </xf>
    <xf numFmtId="1" fontId="11" fillId="0" borderId="12" xfId="73" applyNumberFormat="1" applyBorder="1" applyAlignment="1">
      <alignment vertical="center"/>
      <protection/>
    </xf>
    <xf numFmtId="0" fontId="62" fillId="0" borderId="12" xfId="73" applyFont="1" applyFill="1" applyBorder="1" applyAlignment="1">
      <alignment horizontal="left" vertical="center" wrapText="1"/>
      <protection/>
    </xf>
    <xf numFmtId="3" fontId="60" fillId="0" borderId="12" xfId="73" applyNumberFormat="1" applyFont="1" applyFill="1" applyBorder="1" applyAlignment="1">
      <alignment horizontal="right" vertical="center" wrapText="1"/>
      <protection/>
    </xf>
    <xf numFmtId="0" fontId="60" fillId="0" borderId="12" xfId="73" applyFont="1" applyFill="1" applyBorder="1" applyAlignment="1">
      <alignment horizontal="right" vertical="center" wrapText="1"/>
      <protection/>
    </xf>
    <xf numFmtId="0" fontId="58" fillId="0" borderId="42" xfId="73" applyFont="1" applyFill="1" applyBorder="1" applyAlignment="1">
      <alignment horizontal="center" vertical="center" wrapText="1"/>
      <protection/>
    </xf>
    <xf numFmtId="0" fontId="11" fillId="0" borderId="12" xfId="73" applyFont="1" applyBorder="1" applyAlignment="1">
      <alignment horizontal="right" vertical="center"/>
      <protection/>
    </xf>
    <xf numFmtId="0" fontId="11" fillId="0" borderId="12" xfId="73" applyFont="1" applyFill="1" applyBorder="1" applyAlignment="1">
      <alignment vertical="center"/>
      <protection/>
    </xf>
    <xf numFmtId="3" fontId="11" fillId="0" borderId="12" xfId="73" applyNumberFormat="1" applyFill="1" applyBorder="1" applyAlignment="1">
      <alignment vertical="center"/>
      <protection/>
    </xf>
    <xf numFmtId="0" fontId="63" fillId="0" borderId="12" xfId="73" applyFont="1" applyFill="1" applyBorder="1" applyAlignment="1">
      <alignment horizontal="center" vertical="center" wrapText="1"/>
      <protection/>
    </xf>
    <xf numFmtId="3" fontId="62" fillId="0" borderId="12" xfId="73" applyNumberFormat="1" applyFont="1" applyFill="1" applyBorder="1" applyAlignment="1">
      <alignment horizontal="right" vertical="center"/>
      <protection/>
    </xf>
    <xf numFmtId="3" fontId="62" fillId="0" borderId="12" xfId="73" applyNumberFormat="1" applyFont="1" applyFill="1" applyBorder="1" applyAlignment="1">
      <alignment vertical="center"/>
      <protection/>
    </xf>
    <xf numFmtId="2" fontId="11" fillId="0" borderId="12" xfId="73" applyNumberFormat="1" applyFont="1" applyFill="1" applyBorder="1" applyAlignment="1">
      <alignment vertical="center"/>
      <protection/>
    </xf>
    <xf numFmtId="0" fontId="11" fillId="0" borderId="12" xfId="73" applyFont="1" applyBorder="1" applyAlignment="1">
      <alignment vertical="center"/>
      <protection/>
    </xf>
    <xf numFmtId="0" fontId="11" fillId="0" borderId="12" xfId="73" applyFont="1" applyBorder="1">
      <alignment/>
      <protection/>
    </xf>
    <xf numFmtId="0" fontId="14" fillId="0" borderId="12" xfId="73" applyFont="1" applyBorder="1" applyAlignment="1">
      <alignment vertical="center"/>
      <protection/>
    </xf>
    <xf numFmtId="0" fontId="57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8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 vertical="center"/>
    </xf>
    <xf numFmtId="0" fontId="35" fillId="0" borderId="12" xfId="0" applyFont="1" applyBorder="1" applyAlignment="1">
      <alignment vertical="center"/>
    </xf>
    <xf numFmtId="3" fontId="35" fillId="0" borderId="12" xfId="0" applyNumberFormat="1" applyFont="1" applyBorder="1" applyAlignment="1">
      <alignment vertical="center"/>
    </xf>
    <xf numFmtId="0" fontId="0" fillId="0" borderId="0" xfId="60">
      <alignment/>
      <protection/>
    </xf>
    <xf numFmtId="0" fontId="0" fillId="0" borderId="50" xfId="60" applyBorder="1">
      <alignment/>
      <protection/>
    </xf>
    <xf numFmtId="0" fontId="1" fillId="0" borderId="50" xfId="63" applyFont="1" applyBorder="1" applyAlignment="1">
      <alignment horizontal="right"/>
      <protection/>
    </xf>
    <xf numFmtId="0" fontId="35" fillId="0" borderId="15" xfId="60" applyFont="1" applyBorder="1" applyAlignment="1">
      <alignment horizontal="center"/>
      <protection/>
    </xf>
    <xf numFmtId="0" fontId="64" fillId="0" borderId="30" xfId="60" applyFont="1" applyBorder="1" applyAlignment="1">
      <alignment/>
      <protection/>
    </xf>
    <xf numFmtId="0" fontId="65" fillId="0" borderId="51" xfId="60" applyFont="1" applyBorder="1" applyAlignment="1">
      <alignment/>
      <protection/>
    </xf>
    <xf numFmtId="0" fontId="65" fillId="0" borderId="51" xfId="60" applyFont="1" applyBorder="1" applyAlignment="1">
      <alignment horizontal="center"/>
      <protection/>
    </xf>
    <xf numFmtId="0" fontId="65" fillId="0" borderId="51" xfId="60" applyFont="1" applyBorder="1">
      <alignment/>
      <protection/>
    </xf>
    <xf numFmtId="0" fontId="65" fillId="0" borderId="52" xfId="60" applyFont="1" applyBorder="1">
      <alignment/>
      <protection/>
    </xf>
    <xf numFmtId="0" fontId="64" fillId="0" borderId="34" xfId="60" applyFont="1" applyBorder="1" applyAlignment="1">
      <alignment vertical="center"/>
      <protection/>
    </xf>
    <xf numFmtId="0" fontId="64" fillId="0" borderId="29" xfId="60" applyFont="1" applyBorder="1">
      <alignment/>
      <protection/>
    </xf>
    <xf numFmtId="3" fontId="34" fillId="0" borderId="15" xfId="60" applyNumberFormat="1" applyFont="1" applyBorder="1">
      <alignment/>
      <protection/>
    </xf>
    <xf numFmtId="3" fontId="34" fillId="0" borderId="29" xfId="60" applyNumberFormat="1" applyFont="1" applyBorder="1">
      <alignment/>
      <protection/>
    </xf>
    <xf numFmtId="0" fontId="64" fillId="0" borderId="30" xfId="60" applyFont="1" applyBorder="1" applyAlignment="1">
      <alignment horizontal="left"/>
      <protection/>
    </xf>
    <xf numFmtId="0" fontId="40" fillId="0" borderId="51" xfId="60" applyFont="1" applyBorder="1">
      <alignment/>
      <protection/>
    </xf>
    <xf numFmtId="0" fontId="40" fillId="0" borderId="52" xfId="60" applyFont="1" applyBorder="1">
      <alignment/>
      <protection/>
    </xf>
    <xf numFmtId="0" fontId="64" fillId="0" borderId="34" xfId="60" applyFont="1" applyBorder="1">
      <alignment/>
      <protection/>
    </xf>
    <xf numFmtId="0" fontId="65" fillId="0" borderId="29" xfId="60" applyFont="1" applyBorder="1">
      <alignment/>
      <protection/>
    </xf>
    <xf numFmtId="0" fontId="0" fillId="0" borderId="0" xfId="60" applyBorder="1">
      <alignment/>
      <protection/>
    </xf>
    <xf numFmtId="0" fontId="11" fillId="0" borderId="0" xfId="70">
      <alignment/>
      <protection/>
    </xf>
    <xf numFmtId="0" fontId="11" fillId="0" borderId="0" xfId="70" applyAlignment="1">
      <alignment vertical="center"/>
      <protection/>
    </xf>
    <xf numFmtId="0" fontId="14" fillId="0" borderId="0" xfId="70" applyFont="1" applyAlignment="1">
      <alignment horizontal="right"/>
      <protection/>
    </xf>
    <xf numFmtId="0" fontId="11" fillId="0" borderId="0" xfId="70" applyFont="1">
      <alignment/>
      <protection/>
    </xf>
    <xf numFmtId="0" fontId="40" fillId="0" borderId="0" xfId="67" applyFont="1" applyBorder="1" applyAlignment="1">
      <alignment vertical="center"/>
      <protection/>
    </xf>
    <xf numFmtId="3" fontId="40" fillId="0" borderId="0" xfId="67" applyNumberFormat="1" applyFont="1" applyBorder="1">
      <alignment/>
      <protection/>
    </xf>
    <xf numFmtId="3" fontId="34" fillId="0" borderId="0" xfId="67" applyNumberFormat="1" applyFont="1" applyBorder="1">
      <alignment/>
      <protection/>
    </xf>
    <xf numFmtId="3" fontId="66" fillId="0" borderId="48" xfId="67" applyNumberFormat="1" applyFont="1" applyBorder="1">
      <alignment/>
      <protection/>
    </xf>
    <xf numFmtId="9" fontId="1" fillId="0" borderId="53" xfId="65" applyNumberFormat="1" applyFont="1" applyBorder="1" applyAlignment="1">
      <alignment/>
      <protection/>
    </xf>
    <xf numFmtId="9" fontId="1" fillId="0" borderId="15" xfId="0" applyNumberFormat="1" applyFont="1" applyBorder="1" applyAlignment="1">
      <alignment vertical="center"/>
    </xf>
    <xf numFmtId="9" fontId="1" fillId="0" borderId="14" xfId="0" applyNumberFormat="1" applyFont="1" applyBorder="1" applyAlignment="1">
      <alignment vertical="center"/>
    </xf>
    <xf numFmtId="9" fontId="1" fillId="0" borderId="14" xfId="65" applyNumberFormat="1" applyFont="1" applyBorder="1" applyAlignment="1">
      <alignment vertical="center"/>
      <protection/>
    </xf>
    <xf numFmtId="9" fontId="1" fillId="0" borderId="15" xfId="65" applyNumberFormat="1" applyFont="1" applyBorder="1" applyAlignment="1">
      <alignment vertical="center"/>
      <protection/>
    </xf>
    <xf numFmtId="3" fontId="1" fillId="0" borderId="30" xfId="65" applyNumberFormat="1" applyFont="1" applyBorder="1" applyAlignment="1">
      <alignment vertical="center"/>
      <protection/>
    </xf>
    <xf numFmtId="3" fontId="1" fillId="0" borderId="30" xfId="65" applyNumberFormat="1" applyFont="1" applyBorder="1" applyAlignment="1">
      <alignment vertical="center"/>
      <protection/>
    </xf>
    <xf numFmtId="3" fontId="10" fillId="0" borderId="36" xfId="0" applyNumberFormat="1" applyFont="1" applyFill="1" applyBorder="1" applyAlignment="1">
      <alignment horizontal="right"/>
    </xf>
    <xf numFmtId="9" fontId="1" fillId="0" borderId="19" xfId="0" applyNumberFormat="1" applyFont="1" applyFill="1" applyBorder="1" applyAlignment="1">
      <alignment horizontal="right" vertical="center"/>
    </xf>
    <xf numFmtId="3" fontId="38" fillId="0" borderId="33" xfId="64" applyNumberFormat="1" applyFont="1" applyBorder="1" applyAlignment="1">
      <alignment vertical="center"/>
      <protection/>
    </xf>
    <xf numFmtId="0" fontId="11" fillId="0" borderId="12" xfId="73" applyFont="1" applyFill="1" applyBorder="1" applyAlignment="1">
      <alignment vertical="center"/>
      <protection/>
    </xf>
    <xf numFmtId="3" fontId="11" fillId="0" borderId="10" xfId="73" applyNumberFormat="1" applyFont="1" applyBorder="1" applyAlignment="1">
      <alignment vertical="center"/>
      <protection/>
    </xf>
    <xf numFmtId="9" fontId="2" fillId="0" borderId="12" xfId="0" applyNumberFormat="1" applyFont="1" applyFill="1" applyBorder="1" applyAlignment="1">
      <alignment/>
    </xf>
    <xf numFmtId="3" fontId="2" fillId="0" borderId="17" xfId="0" applyNumberFormat="1" applyFont="1" applyBorder="1" applyAlignment="1">
      <alignment/>
    </xf>
    <xf numFmtId="0" fontId="2" fillId="0" borderId="22" xfId="0" applyFont="1" applyBorder="1" applyAlignment="1">
      <alignment horizontal="center"/>
    </xf>
    <xf numFmtId="0" fontId="0" fillId="0" borderId="0" xfId="0" applyAlignment="1">
      <alignment wrapText="1"/>
    </xf>
    <xf numFmtId="0" fontId="58" fillId="0" borderId="11" xfId="73" applyFont="1" applyFill="1" applyBorder="1" applyAlignment="1">
      <alignment vertical="center" wrapText="1"/>
      <protection/>
    </xf>
    <xf numFmtId="0" fontId="58" fillId="0" borderId="12" xfId="73" applyFont="1" applyFill="1" applyBorder="1" applyAlignment="1">
      <alignment vertical="center" wrapText="1"/>
      <protection/>
    </xf>
    <xf numFmtId="0" fontId="3" fillId="0" borderId="15" xfId="65" applyFont="1" applyBorder="1" applyAlignment="1">
      <alignment/>
      <protection/>
    </xf>
    <xf numFmtId="3" fontId="1" fillId="0" borderId="34" xfId="65" applyNumberFormat="1" applyFont="1" applyBorder="1" applyAlignment="1">
      <alignment/>
      <protection/>
    </xf>
    <xf numFmtId="9" fontId="1" fillId="0" borderId="11" xfId="0" applyNumberFormat="1" applyFont="1" applyFill="1" applyBorder="1" applyAlignment="1">
      <alignment/>
    </xf>
    <xf numFmtId="9" fontId="1" fillId="0" borderId="23" xfId="0" applyNumberFormat="1" applyFont="1" applyFill="1" applyBorder="1" applyAlignment="1">
      <alignment/>
    </xf>
    <xf numFmtId="9" fontId="1" fillId="0" borderId="14" xfId="0" applyNumberFormat="1" applyFont="1" applyFill="1" applyBorder="1" applyAlignment="1">
      <alignment/>
    </xf>
    <xf numFmtId="3" fontId="2" fillId="0" borderId="17" xfId="0" applyNumberFormat="1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34" fillId="0" borderId="18" xfId="67" applyFont="1" applyBorder="1" applyAlignment="1">
      <alignment horizontal="center"/>
      <protection/>
    </xf>
    <xf numFmtId="0" fontId="11" fillId="0" borderId="0" xfId="67" applyFont="1">
      <alignment/>
      <protection/>
    </xf>
    <xf numFmtId="0" fontId="2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" fontId="11" fillId="0" borderId="12" xfId="73" applyNumberFormat="1" applyFont="1" applyBorder="1" applyAlignment="1">
      <alignment vertical="center"/>
      <protection/>
    </xf>
    <xf numFmtId="0" fontId="11" fillId="0" borderId="12" xfId="73" applyFont="1" applyBorder="1" applyAlignment="1">
      <alignment vertical="center"/>
      <protection/>
    </xf>
    <xf numFmtId="0" fontId="14" fillId="0" borderId="0" xfId="64" applyFont="1" applyBorder="1" applyAlignment="1">
      <alignment horizontal="center" vertical="center"/>
      <protection/>
    </xf>
    <xf numFmtId="0" fontId="0" fillId="0" borderId="0" xfId="0" applyAlignment="1">
      <alignment/>
    </xf>
    <xf numFmtId="0" fontId="14" fillId="0" borderId="13" xfId="64" applyFont="1" applyBorder="1" applyAlignment="1">
      <alignment horizontal="center" vertical="center" wrapText="1"/>
      <protection/>
    </xf>
    <xf numFmtId="0" fontId="0" fillId="0" borderId="28" xfId="0" applyBorder="1" applyAlignment="1">
      <alignment horizontal="center" vertical="center"/>
    </xf>
    <xf numFmtId="49" fontId="1" fillId="0" borderId="13" xfId="65" applyNumberFormat="1" applyFont="1" applyBorder="1" applyAlignment="1">
      <alignment horizontal="center" vertical="center" wrapText="1"/>
      <protection/>
    </xf>
    <xf numFmtId="0" fontId="0" fillId="0" borderId="28" xfId="0" applyBorder="1" applyAlignment="1">
      <alignment horizontal="center" vertical="center" wrapText="1"/>
    </xf>
    <xf numFmtId="49" fontId="1" fillId="0" borderId="28" xfId="65" applyNumberFormat="1" applyFont="1" applyBorder="1" applyAlignment="1">
      <alignment horizontal="center" vertical="center" wrapText="1"/>
      <protection/>
    </xf>
    <xf numFmtId="0" fontId="1" fillId="0" borderId="0" xfId="65" applyFont="1" applyBorder="1" applyAlignment="1">
      <alignment horizontal="center"/>
      <protection/>
    </xf>
    <xf numFmtId="0" fontId="0" fillId="0" borderId="0" xfId="65" applyAlignment="1">
      <alignment/>
      <protection/>
    </xf>
    <xf numFmtId="0" fontId="1" fillId="0" borderId="13" xfId="65" applyFont="1" applyBorder="1" applyAlignment="1">
      <alignment horizontal="center" vertical="center" wrapText="1"/>
      <protection/>
    </xf>
    <xf numFmtId="0" fontId="1" fillId="0" borderId="11" xfId="65" applyFont="1" applyBorder="1" applyAlignment="1">
      <alignment horizontal="center" vertical="center" wrapText="1"/>
      <protection/>
    </xf>
    <xf numFmtId="0" fontId="1" fillId="0" borderId="13" xfId="65" applyFont="1" applyBorder="1" applyAlignment="1">
      <alignment horizontal="center" vertical="center"/>
      <protection/>
    </xf>
    <xf numFmtId="0" fontId="0" fillId="0" borderId="11" xfId="65" applyBorder="1" applyAlignment="1">
      <alignment horizontal="center" vertical="center"/>
      <protection/>
    </xf>
    <xf numFmtId="3" fontId="1" fillId="0" borderId="13" xfId="65" applyNumberFormat="1" applyFont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0" fillId="0" borderId="10" xfId="65" applyBorder="1" applyAlignment="1">
      <alignment horizontal="center" vertical="center" wrapText="1"/>
      <protection/>
    </xf>
    <xf numFmtId="0" fontId="0" fillId="0" borderId="15" xfId="0" applyBorder="1" applyAlignment="1">
      <alignment horizontal="center"/>
    </xf>
    <xf numFmtId="2" fontId="1" fillId="0" borderId="0" xfId="69" applyNumberFormat="1" applyFont="1" applyBorder="1" applyAlignment="1">
      <alignment horizontal="center"/>
      <protection/>
    </xf>
    <xf numFmtId="2" fontId="0" fillId="0" borderId="0" xfId="69" applyNumberFormat="1" applyAlignment="1">
      <alignment/>
      <protection/>
    </xf>
    <xf numFmtId="0" fontId="0" fillId="0" borderId="0" xfId="69" applyAlignment="1">
      <alignment/>
      <protection/>
    </xf>
    <xf numFmtId="49" fontId="1" fillId="0" borderId="13" xfId="65" applyNumberFormat="1" applyFont="1" applyFill="1" applyBorder="1" applyAlignment="1">
      <alignment horizontal="center" vertical="center" wrapText="1"/>
      <protection/>
    </xf>
    <xf numFmtId="0" fontId="0" fillId="0" borderId="10" xfId="65" applyFill="1" applyBorder="1" applyAlignment="1">
      <alignment horizontal="center" vertical="center" wrapText="1"/>
      <protection/>
    </xf>
    <xf numFmtId="0" fontId="0" fillId="0" borderId="15" xfId="69" applyFill="1" applyBorder="1" applyAlignment="1">
      <alignment horizontal="center"/>
      <protection/>
    </xf>
    <xf numFmtId="0" fontId="3" fillId="0" borderId="13" xfId="69" applyFont="1" applyFill="1" applyBorder="1" applyAlignment="1">
      <alignment horizontal="center" vertical="center" wrapText="1"/>
      <protection/>
    </xf>
    <xf numFmtId="0" fontId="3" fillId="0" borderId="10" xfId="69" applyFont="1" applyFill="1" applyBorder="1" applyAlignment="1">
      <alignment horizontal="center" vertical="center" wrapText="1"/>
      <protection/>
    </xf>
    <xf numFmtId="0" fontId="3" fillId="0" borderId="15" xfId="69" applyFont="1" applyFill="1" applyBorder="1" applyAlignment="1">
      <alignment horizontal="center" vertical="center" wrapText="1"/>
      <protection/>
    </xf>
    <xf numFmtId="0" fontId="1" fillId="0" borderId="0" xfId="69" applyFont="1" applyBorder="1" applyAlignment="1">
      <alignment horizontal="center"/>
      <protection/>
    </xf>
    <xf numFmtId="0" fontId="1" fillId="0" borderId="13" xfId="69" applyFont="1" applyFill="1" applyBorder="1" applyAlignment="1">
      <alignment horizontal="center" vertical="center"/>
      <protection/>
    </xf>
    <xf numFmtId="0" fontId="11" fillId="0" borderId="10" xfId="58" applyFill="1" applyBorder="1" applyAlignment="1">
      <alignment horizontal="center" vertical="center"/>
      <protection/>
    </xf>
    <xf numFmtId="0" fontId="11" fillId="0" borderId="15" xfId="58" applyFill="1" applyBorder="1" applyAlignment="1">
      <alignment horizontal="center" vertical="center"/>
      <protection/>
    </xf>
    <xf numFmtId="0" fontId="1" fillId="0" borderId="1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15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0" fontId="14" fillId="0" borderId="10" xfId="74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0" fillId="0" borderId="0" xfId="74" applyFont="1" applyFill="1" applyAlignment="1">
      <alignment horizontal="center" vertical="center"/>
      <protection/>
    </xf>
    <xf numFmtId="0" fontId="15" fillId="0" borderId="0" xfId="74" applyFont="1" applyFill="1" applyAlignment="1">
      <alignment horizontal="center" vertical="center"/>
      <protection/>
    </xf>
    <xf numFmtId="0" fontId="0" fillId="0" borderId="15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1" fillId="0" borderId="10" xfId="65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10" xfId="0" applyFill="1" applyBorder="1" applyAlignment="1">
      <alignment horizontal="center" wrapText="1"/>
    </xf>
    <xf numFmtId="0" fontId="0" fillId="0" borderId="15" xfId="0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49" fontId="10" fillId="0" borderId="13" xfId="65" applyNumberFormat="1" applyFont="1" applyFill="1" applyBorder="1" applyAlignment="1">
      <alignment horizontal="center" vertical="center" wrapText="1"/>
      <protection/>
    </xf>
    <xf numFmtId="0" fontId="11" fillId="0" borderId="10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15" xfId="0" applyNumberFormat="1" applyFont="1" applyBorder="1" applyAlignment="1">
      <alignment horizontal="center" vertical="center"/>
    </xf>
    <xf numFmtId="0" fontId="14" fillId="0" borderId="0" xfId="67" applyFont="1" applyAlignment="1">
      <alignment horizontal="center"/>
      <protection/>
    </xf>
    <xf numFmtId="0" fontId="14" fillId="0" borderId="0" xfId="67" applyFont="1" applyAlignment="1">
      <alignment horizontal="center"/>
      <protection/>
    </xf>
    <xf numFmtId="0" fontId="14" fillId="0" borderId="0" xfId="67" applyFont="1" applyAlignment="1">
      <alignment/>
      <protection/>
    </xf>
    <xf numFmtId="0" fontId="3" fillId="0" borderId="0" xfId="0" applyFont="1" applyAlignment="1">
      <alignment/>
    </xf>
    <xf numFmtId="0" fontId="34" fillId="0" borderId="10" xfId="67" applyFont="1" applyBorder="1" applyAlignment="1">
      <alignment vertical="center" wrapText="1"/>
      <protection/>
    </xf>
    <xf numFmtId="0" fontId="40" fillId="0" borderId="28" xfId="67" applyFont="1" applyBorder="1" applyAlignment="1">
      <alignment vertical="center" wrapText="1"/>
      <protection/>
    </xf>
    <xf numFmtId="0" fontId="34" fillId="0" borderId="0" xfId="67" applyFont="1" applyBorder="1" applyAlignment="1">
      <alignment vertical="center" wrapText="1"/>
      <protection/>
    </xf>
    <xf numFmtId="0" fontId="40" fillId="0" borderId="0" xfId="67" applyFont="1" applyBorder="1" applyAlignment="1">
      <alignment vertical="center" wrapText="1"/>
      <protection/>
    </xf>
    <xf numFmtId="0" fontId="40" fillId="0" borderId="10" xfId="67" applyFont="1" applyBorder="1" applyAlignment="1">
      <alignment vertical="center"/>
      <protection/>
    </xf>
    <xf numFmtId="0" fontId="40" fillId="0" borderId="13" xfId="67" applyFont="1" applyBorder="1" applyAlignment="1">
      <alignment vertical="center"/>
      <protection/>
    </xf>
    <xf numFmtId="0" fontId="40" fillId="0" borderId="11" xfId="67" applyFont="1" applyBorder="1" applyAlignment="1">
      <alignment vertical="center"/>
      <protection/>
    </xf>
    <xf numFmtId="0" fontId="34" fillId="0" borderId="13" xfId="67" applyFont="1" applyBorder="1" applyAlignment="1">
      <alignment vertical="center" wrapText="1"/>
      <protection/>
    </xf>
    <xf numFmtId="0" fontId="34" fillId="0" borderId="25" xfId="67" applyFont="1" applyBorder="1" applyAlignment="1">
      <alignment/>
      <protection/>
    </xf>
    <xf numFmtId="0" fontId="0" fillId="0" borderId="42" xfId="0" applyBorder="1" applyAlignment="1">
      <alignment/>
    </xf>
    <xf numFmtId="0" fontId="40" fillId="0" borderId="25" xfId="67" applyFont="1" applyBorder="1" applyAlignment="1">
      <alignment/>
      <protection/>
    </xf>
    <xf numFmtId="0" fontId="40" fillId="0" borderId="42" xfId="67" applyFont="1" applyBorder="1" applyAlignment="1">
      <alignment/>
      <protection/>
    </xf>
    <xf numFmtId="0" fontId="50" fillId="0" borderId="44" xfId="71" applyFont="1" applyBorder="1" applyAlignment="1">
      <alignment horizontal="center" vertical="center"/>
      <protection/>
    </xf>
    <xf numFmtId="0" fontId="11" fillId="0" borderId="17" xfId="71" applyBorder="1" applyAlignment="1">
      <alignment horizontal="center" vertical="center"/>
      <protection/>
    </xf>
    <xf numFmtId="0" fontId="11" fillId="0" borderId="34" xfId="71" applyBorder="1" applyAlignment="1">
      <alignment horizontal="center" vertical="center"/>
      <protection/>
    </xf>
    <xf numFmtId="0" fontId="52" fillId="0" borderId="43" xfId="71" applyFont="1" applyBorder="1" applyAlignment="1">
      <alignment horizontal="center" vertical="center" wrapText="1"/>
      <protection/>
    </xf>
    <xf numFmtId="0" fontId="52" fillId="0" borderId="49" xfId="71" applyFont="1" applyBorder="1" applyAlignment="1">
      <alignment horizontal="center" vertical="center" wrapText="1"/>
      <protection/>
    </xf>
    <xf numFmtId="0" fontId="52" fillId="0" borderId="0" xfId="71" applyFont="1" applyBorder="1" applyAlignment="1">
      <alignment horizontal="center" vertical="center" wrapText="1"/>
      <protection/>
    </xf>
    <xf numFmtId="0" fontId="52" fillId="0" borderId="22" xfId="71" applyFont="1" applyBorder="1" applyAlignment="1">
      <alignment horizontal="center" vertical="center" wrapText="1"/>
      <protection/>
    </xf>
    <xf numFmtId="0" fontId="53" fillId="0" borderId="0" xfId="71" applyFont="1" applyBorder="1" applyAlignment="1">
      <alignment horizontal="center" vertical="center" wrapText="1"/>
      <protection/>
    </xf>
    <xf numFmtId="0" fontId="53" fillId="0" borderId="22" xfId="71" applyFont="1" applyBorder="1" applyAlignment="1">
      <alignment horizontal="center" vertical="center" wrapText="1"/>
      <protection/>
    </xf>
    <xf numFmtId="0" fontId="53" fillId="0" borderId="50" xfId="71" applyFont="1" applyBorder="1" applyAlignment="1">
      <alignment horizontal="center" vertical="center" wrapText="1"/>
      <protection/>
    </xf>
    <xf numFmtId="0" fontId="53" fillId="0" borderId="29" xfId="71" applyFont="1" applyBorder="1" applyAlignment="1">
      <alignment horizontal="center" vertical="center" wrapText="1"/>
      <protection/>
    </xf>
    <xf numFmtId="0" fontId="50" fillId="0" borderId="16" xfId="71" applyFont="1" applyBorder="1" applyAlignment="1">
      <alignment horizontal="center" vertical="center"/>
      <protection/>
    </xf>
    <xf numFmtId="0" fontId="50" fillId="0" borderId="10" xfId="71" applyFont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50" fillId="0" borderId="17" xfId="71" applyFont="1" applyBorder="1" applyAlignment="1">
      <alignment/>
      <protection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50" fillId="0" borderId="13" xfId="71" applyFont="1" applyBorder="1" applyAlignment="1">
      <alignment horizontal="center" vertical="center"/>
      <protection/>
    </xf>
    <xf numFmtId="0" fontId="50" fillId="0" borderId="15" xfId="71" applyFont="1" applyBorder="1" applyAlignment="1">
      <alignment horizontal="center" vertical="center"/>
      <protection/>
    </xf>
    <xf numFmtId="0" fontId="14" fillId="0" borderId="0" xfId="71" applyFont="1" applyAlignment="1">
      <alignment horizontal="center"/>
      <protection/>
    </xf>
    <xf numFmtId="0" fontId="35" fillId="0" borderId="0" xfId="71" applyFont="1" applyAlignment="1">
      <alignment horizontal="center"/>
      <protection/>
    </xf>
    <xf numFmtId="0" fontId="43" fillId="0" borderId="13" xfId="71" applyFont="1" applyBorder="1" applyAlignment="1">
      <alignment horizontal="center" vertical="center"/>
      <protection/>
    </xf>
    <xf numFmtId="0" fontId="43" fillId="0" borderId="11" xfId="71" applyFont="1" applyBorder="1" applyAlignment="1">
      <alignment horizontal="center" vertical="center"/>
      <protection/>
    </xf>
    <xf numFmtId="0" fontId="43" fillId="0" borderId="18" xfId="71" applyFont="1" applyBorder="1" applyAlignment="1">
      <alignment horizontal="center" vertical="center"/>
      <protection/>
    </xf>
    <xf numFmtId="0" fontId="43" fillId="0" borderId="26" xfId="71" applyFont="1" applyBorder="1" applyAlignment="1">
      <alignment horizontal="center" vertical="center"/>
      <protection/>
    </xf>
    <xf numFmtId="0" fontId="43" fillId="0" borderId="20" xfId="71" applyFont="1" applyBorder="1" applyAlignment="1">
      <alignment horizontal="center" vertical="center"/>
      <protection/>
    </xf>
    <xf numFmtId="0" fontId="43" fillId="0" borderId="45" xfId="71" applyFont="1" applyBorder="1" applyAlignment="1">
      <alignment horizontal="center" vertical="center"/>
      <protection/>
    </xf>
    <xf numFmtId="0" fontId="43" fillId="0" borderId="40" xfId="71" applyFont="1" applyBorder="1" applyAlignment="1">
      <alignment horizontal="center" vertical="center"/>
      <protection/>
    </xf>
    <xf numFmtId="0" fontId="43" fillId="0" borderId="21" xfId="71" applyFont="1" applyBorder="1" applyAlignment="1">
      <alignment horizontal="center" vertical="center"/>
      <protection/>
    </xf>
    <xf numFmtId="0" fontId="0" fillId="0" borderId="34" xfId="0" applyBorder="1" applyAlignment="1">
      <alignment horizontal="center" vertical="center"/>
    </xf>
    <xf numFmtId="0" fontId="50" fillId="0" borderId="44" xfId="71" applyFont="1" applyBorder="1" applyAlignment="1">
      <alignment horizontal="center" vertical="center" wrapText="1"/>
      <protection/>
    </xf>
    <xf numFmtId="0" fontId="50" fillId="0" borderId="49" xfId="71" applyFont="1" applyBorder="1" applyAlignment="1">
      <alignment horizontal="center" vertical="center" wrapText="1"/>
      <protection/>
    </xf>
    <xf numFmtId="0" fontId="50" fillId="0" borderId="17" xfId="71" applyFont="1" applyBorder="1" applyAlignment="1">
      <alignment horizontal="center" vertical="center" wrapText="1"/>
      <protection/>
    </xf>
    <xf numFmtId="0" fontId="50" fillId="0" borderId="22" xfId="71" applyFont="1" applyBorder="1" applyAlignment="1">
      <alignment horizontal="center" vertical="center" wrapText="1"/>
      <protection/>
    </xf>
    <xf numFmtId="0" fontId="11" fillId="0" borderId="17" xfId="71" applyBorder="1" applyAlignment="1">
      <alignment horizontal="center" vertical="center" wrapText="1"/>
      <protection/>
    </xf>
    <xf numFmtId="0" fontId="11" fillId="0" borderId="22" xfId="71" applyBorder="1" applyAlignment="1">
      <alignment horizontal="center" vertical="center" wrapText="1"/>
      <protection/>
    </xf>
    <xf numFmtId="0" fontId="0" fillId="0" borderId="34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50" fillId="0" borderId="20" xfId="71" applyFont="1" applyBorder="1" applyAlignment="1">
      <alignment/>
      <protection/>
    </xf>
    <xf numFmtId="0" fontId="0" fillId="0" borderId="21" xfId="0" applyBorder="1" applyAlignment="1">
      <alignment/>
    </xf>
    <xf numFmtId="0" fontId="0" fillId="0" borderId="45" xfId="0" applyBorder="1" applyAlignment="1">
      <alignment/>
    </xf>
    <xf numFmtId="0" fontId="43" fillId="0" borderId="13" xfId="71" applyFont="1" applyBorder="1" applyAlignment="1">
      <alignment horizontal="center" vertical="center" wrapText="1"/>
      <protection/>
    </xf>
    <xf numFmtId="0" fontId="43" fillId="0" borderId="11" xfId="71" applyFont="1" applyBorder="1" applyAlignment="1">
      <alignment horizontal="center" vertical="center" wrapText="1"/>
      <protection/>
    </xf>
    <xf numFmtId="0" fontId="43" fillId="0" borderId="15" xfId="71" applyFont="1" applyBorder="1" applyAlignment="1">
      <alignment horizontal="center" vertical="center" wrapText="1"/>
      <protection/>
    </xf>
    <xf numFmtId="0" fontId="11" fillId="0" borderId="10" xfId="71" applyBorder="1" applyAlignment="1">
      <alignment horizontal="center" vertical="center"/>
      <protection/>
    </xf>
    <xf numFmtId="0" fontId="11" fillId="0" borderId="15" xfId="71" applyBorder="1" applyAlignment="1">
      <alignment horizontal="center" vertical="center"/>
      <protection/>
    </xf>
    <xf numFmtId="0" fontId="11" fillId="0" borderId="34" xfId="71" applyBorder="1" applyAlignment="1">
      <alignment horizontal="center" vertical="center" wrapText="1"/>
      <protection/>
    </xf>
    <xf numFmtId="0" fontId="11" fillId="0" borderId="29" xfId="71" applyBorder="1" applyAlignment="1">
      <alignment horizontal="center" vertical="center" wrapText="1"/>
      <protection/>
    </xf>
    <xf numFmtId="0" fontId="14" fillId="0" borderId="0" xfId="68" applyFont="1" applyAlignment="1">
      <alignment horizontal="center"/>
      <protection/>
    </xf>
    <xf numFmtId="0" fontId="3" fillId="0" borderId="0" xfId="61" applyFont="1" applyAlignment="1">
      <alignment horizontal="center"/>
      <protection/>
    </xf>
    <xf numFmtId="0" fontId="11" fillId="0" borderId="0" xfId="68" applyAlignment="1">
      <alignment/>
      <protection/>
    </xf>
    <xf numFmtId="0" fontId="14" fillId="0" borderId="13" xfId="68" applyFont="1" applyBorder="1" applyAlignment="1">
      <alignment vertical="center"/>
      <protection/>
    </xf>
    <xf numFmtId="0" fontId="14" fillId="0" borderId="10" xfId="68" applyFont="1" applyBorder="1" applyAlignment="1">
      <alignment vertical="center"/>
      <protection/>
    </xf>
    <xf numFmtId="0" fontId="14" fillId="0" borderId="11" xfId="68" applyFont="1" applyBorder="1" applyAlignment="1">
      <alignment vertical="center"/>
      <protection/>
    </xf>
    <xf numFmtId="0" fontId="14" fillId="0" borderId="18" xfId="68" applyFont="1" applyBorder="1" applyAlignment="1">
      <alignment vertical="center" wrapText="1"/>
      <protection/>
    </xf>
    <xf numFmtId="0" fontId="14" fillId="0" borderId="40" xfId="68" applyFont="1" applyBorder="1" applyAlignment="1">
      <alignment vertical="center" wrapText="1"/>
      <protection/>
    </xf>
    <xf numFmtId="0" fontId="14" fillId="0" borderId="26" xfId="68" applyFont="1" applyBorder="1" applyAlignment="1">
      <alignment vertical="center" wrapText="1"/>
      <protection/>
    </xf>
    <xf numFmtId="0" fontId="14" fillId="0" borderId="17" xfId="68" applyFont="1" applyBorder="1" applyAlignment="1">
      <alignment vertical="center" wrapText="1"/>
      <protection/>
    </xf>
    <xf numFmtId="0" fontId="14" fillId="0" borderId="0" xfId="68" applyFont="1" applyBorder="1" applyAlignment="1">
      <alignment vertical="center" wrapText="1"/>
      <protection/>
    </xf>
    <xf numFmtId="0" fontId="14" fillId="0" borderId="22" xfId="68" applyFont="1" applyBorder="1" applyAlignment="1">
      <alignment vertical="center" wrapText="1"/>
      <protection/>
    </xf>
    <xf numFmtId="0" fontId="11" fillId="0" borderId="20" xfId="68" applyBorder="1" applyAlignment="1">
      <alignment wrapText="1"/>
      <protection/>
    </xf>
    <xf numFmtId="0" fontId="11" fillId="0" borderId="21" xfId="68" applyBorder="1" applyAlignment="1">
      <alignment wrapText="1"/>
      <protection/>
    </xf>
    <xf numFmtId="0" fontId="11" fillId="0" borderId="45" xfId="68" applyBorder="1" applyAlignment="1">
      <alignment wrapText="1"/>
      <protection/>
    </xf>
    <xf numFmtId="0" fontId="14" fillId="0" borderId="13" xfId="68" applyFont="1" applyBorder="1" applyAlignment="1">
      <alignment vertical="center" wrapText="1"/>
      <protection/>
    </xf>
    <xf numFmtId="0" fontId="11" fillId="0" borderId="10" xfId="68" applyBorder="1" applyAlignment="1">
      <alignment wrapText="1"/>
      <protection/>
    </xf>
    <xf numFmtId="0" fontId="11" fillId="0" borderId="11" xfId="68" applyBorder="1" applyAlignment="1">
      <alignment wrapText="1"/>
      <protection/>
    </xf>
    <xf numFmtId="0" fontId="14" fillId="0" borderId="25" xfId="68" applyFont="1" applyBorder="1" applyAlignment="1">
      <alignment horizontal="center"/>
      <protection/>
    </xf>
    <xf numFmtId="0" fontId="14" fillId="0" borderId="48" xfId="68" applyFont="1" applyBorder="1" applyAlignment="1">
      <alignment horizontal="center"/>
      <protection/>
    </xf>
    <xf numFmtId="0" fontId="11" fillId="0" borderId="48" xfId="68" applyBorder="1" applyAlignment="1">
      <alignment horizontal="center"/>
      <protection/>
    </xf>
    <xf numFmtId="0" fontId="14" fillId="0" borderId="42" xfId="68" applyFont="1" applyBorder="1" applyAlignment="1">
      <alignment horizontal="center"/>
      <protection/>
    </xf>
    <xf numFmtId="0" fontId="11" fillId="0" borderId="10" xfId="68" applyFont="1" applyBorder="1" applyAlignment="1">
      <alignment wrapText="1"/>
      <protection/>
    </xf>
    <xf numFmtId="0" fontId="11" fillId="0" borderId="13" xfId="68" applyFont="1" applyBorder="1" applyAlignment="1">
      <alignment wrapText="1"/>
      <protection/>
    </xf>
    <xf numFmtId="0" fontId="11" fillId="0" borderId="0" xfId="68" applyFont="1" applyBorder="1" applyAlignment="1">
      <alignment wrapText="1"/>
      <protection/>
    </xf>
    <xf numFmtId="0" fontId="11" fillId="0" borderId="13" xfId="68" applyFont="1" applyBorder="1" applyAlignment="1">
      <alignment/>
      <protection/>
    </xf>
    <xf numFmtId="0" fontId="11" fillId="0" borderId="11" xfId="68" applyBorder="1" applyAlignment="1">
      <alignment/>
      <protection/>
    </xf>
    <xf numFmtId="0" fontId="14" fillId="0" borderId="18" xfId="68" applyFont="1" applyBorder="1" applyAlignment="1">
      <alignment/>
      <protection/>
    </xf>
    <xf numFmtId="0" fontId="14" fillId="0" borderId="40" xfId="68" applyFont="1" applyBorder="1" applyAlignment="1">
      <alignment/>
      <protection/>
    </xf>
    <xf numFmtId="0" fontId="14" fillId="0" borderId="26" xfId="68" applyFont="1" applyBorder="1" applyAlignment="1">
      <alignment/>
      <protection/>
    </xf>
    <xf numFmtId="0" fontId="14" fillId="0" borderId="20" xfId="68" applyFont="1" applyBorder="1" applyAlignment="1">
      <alignment/>
      <protection/>
    </xf>
    <xf numFmtId="0" fontId="14" fillId="0" borderId="21" xfId="68" applyFont="1" applyBorder="1" applyAlignment="1">
      <alignment/>
      <protection/>
    </xf>
    <xf numFmtId="0" fontId="14" fillId="0" borderId="45" xfId="68" applyFont="1" applyBorder="1" applyAlignment="1">
      <alignment/>
      <protection/>
    </xf>
    <xf numFmtId="0" fontId="11" fillId="0" borderId="13" xfId="68" applyBorder="1" applyAlignment="1">
      <alignment horizontal="right" vertical="center"/>
      <protection/>
    </xf>
    <xf numFmtId="0" fontId="11" fillId="0" borderId="11" xfId="68" applyBorder="1" applyAlignment="1">
      <alignment horizontal="right" vertical="center"/>
      <protection/>
    </xf>
    <xf numFmtId="0" fontId="11" fillId="0" borderId="10" xfId="68" applyFont="1" applyBorder="1" applyAlignment="1">
      <alignment/>
      <protection/>
    </xf>
    <xf numFmtId="0" fontId="11" fillId="0" borderId="18" xfId="68" applyFont="1" applyBorder="1" applyAlignment="1">
      <alignment/>
      <protection/>
    </xf>
    <xf numFmtId="0" fontId="11" fillId="0" borderId="40" xfId="68" applyBorder="1" applyAlignment="1">
      <alignment/>
      <protection/>
    </xf>
    <xf numFmtId="0" fontId="11" fillId="0" borderId="26" xfId="68" applyBorder="1" applyAlignment="1">
      <alignment/>
      <protection/>
    </xf>
    <xf numFmtId="0" fontId="11" fillId="0" borderId="20" xfId="68" applyBorder="1" applyAlignment="1">
      <alignment/>
      <protection/>
    </xf>
    <xf numFmtId="0" fontId="11" fillId="0" borderId="21" xfId="68" applyBorder="1" applyAlignment="1">
      <alignment/>
      <protection/>
    </xf>
    <xf numFmtId="0" fontId="11" fillId="0" borderId="45" xfId="68" applyBorder="1" applyAlignment="1">
      <alignment/>
      <protection/>
    </xf>
    <xf numFmtId="0" fontId="14" fillId="0" borderId="13" xfId="68" applyFont="1" applyBorder="1" applyAlignment="1">
      <alignment horizontal="right" vertical="center"/>
      <protection/>
    </xf>
    <xf numFmtId="0" fontId="14" fillId="0" borderId="11" xfId="68" applyFont="1" applyBorder="1" applyAlignment="1">
      <alignment horizontal="right" vertical="center"/>
      <protection/>
    </xf>
    <xf numFmtId="0" fontId="46" fillId="0" borderId="0" xfId="60" applyFont="1" applyAlignment="1">
      <alignment horizontal="center" vertical="center"/>
      <protection/>
    </xf>
    <xf numFmtId="0" fontId="14" fillId="0" borderId="0" xfId="75" applyFont="1" applyAlignment="1">
      <alignment horizontal="center" vertical="center"/>
      <protection/>
    </xf>
    <xf numFmtId="0" fontId="14" fillId="0" borderId="13" xfId="75" applyFont="1" applyBorder="1" applyAlignment="1">
      <alignment horizontal="center" vertical="center"/>
      <protection/>
    </xf>
    <xf numFmtId="0" fontId="14" fillId="0" borderId="11" xfId="75" applyFont="1" applyBorder="1" applyAlignment="1">
      <alignment horizontal="center" vertical="center"/>
      <protection/>
    </xf>
    <xf numFmtId="0" fontId="15" fillId="0" borderId="40" xfId="75" applyFont="1" applyBorder="1" applyAlignment="1">
      <alignment horizontal="center" vertical="center"/>
      <protection/>
    </xf>
    <xf numFmtId="0" fontId="15" fillId="0" borderId="21" xfId="75" applyFont="1" applyBorder="1" applyAlignment="1">
      <alignment horizontal="center" vertical="center"/>
      <protection/>
    </xf>
    <xf numFmtId="0" fontId="15" fillId="0" borderId="25" xfId="75" applyFont="1" applyBorder="1" applyAlignment="1">
      <alignment horizontal="center" vertical="center"/>
      <protection/>
    </xf>
    <xf numFmtId="0" fontId="15" fillId="0" borderId="42" xfId="75" applyFont="1" applyBorder="1" applyAlignment="1">
      <alignment horizontal="center" vertical="center"/>
      <protection/>
    </xf>
    <xf numFmtId="0" fontId="49" fillId="0" borderId="0" xfId="73" applyFont="1" applyAlignment="1">
      <alignment horizontal="center" vertical="center"/>
      <protection/>
    </xf>
    <xf numFmtId="0" fontId="56" fillId="0" borderId="0" xfId="73" applyFont="1" applyAlignment="1">
      <alignment horizontal="center" vertical="center"/>
      <protection/>
    </xf>
    <xf numFmtId="0" fontId="58" fillId="0" borderId="13" xfId="73" applyFont="1" applyBorder="1" applyAlignment="1">
      <alignment horizontal="center" vertical="center" wrapText="1"/>
      <protection/>
    </xf>
    <xf numFmtId="0" fontId="58" fillId="0" borderId="11" xfId="73" applyFont="1" applyBorder="1" applyAlignment="1">
      <alignment horizontal="center" vertical="center" wrapText="1"/>
      <protection/>
    </xf>
    <xf numFmtId="49" fontId="1" fillId="0" borderId="13" xfId="66" applyNumberFormat="1" applyFont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8" fillId="0" borderId="26" xfId="73" applyFont="1" applyBorder="1" applyAlignment="1">
      <alignment horizontal="center" vertical="center" wrapText="1"/>
      <protection/>
    </xf>
    <xf numFmtId="0" fontId="58" fillId="0" borderId="45" xfId="73" applyFont="1" applyBorder="1" applyAlignment="1">
      <alignment horizontal="center" vertical="center" wrapText="1"/>
      <protection/>
    </xf>
    <xf numFmtId="0" fontId="58" fillId="0" borderId="25" xfId="73" applyFont="1" applyBorder="1" applyAlignment="1">
      <alignment horizontal="center" vertical="center" wrapText="1"/>
      <protection/>
    </xf>
    <xf numFmtId="0" fontId="58" fillId="0" borderId="42" xfId="73" applyFont="1" applyBorder="1" applyAlignment="1">
      <alignment horizontal="center" vertical="center" wrapText="1"/>
      <protection/>
    </xf>
    <xf numFmtId="0" fontId="58" fillId="0" borderId="48" xfId="73" applyFont="1" applyBorder="1" applyAlignment="1">
      <alignment horizontal="center" vertical="center" wrapText="1"/>
      <protection/>
    </xf>
    <xf numFmtId="0" fontId="58" fillId="0" borderId="18" xfId="73" applyFont="1" applyBorder="1" applyAlignment="1">
      <alignment horizontal="center" vertical="center" wrapText="1"/>
      <protection/>
    </xf>
    <xf numFmtId="0" fontId="58" fillId="0" borderId="20" xfId="73" applyFont="1" applyBorder="1" applyAlignment="1">
      <alignment horizontal="center" vertical="center" wrapText="1"/>
      <protection/>
    </xf>
    <xf numFmtId="0" fontId="58" fillId="0" borderId="13" xfId="73" applyFont="1" applyFill="1" applyBorder="1" applyAlignment="1">
      <alignment horizontal="center" vertical="center" wrapText="1"/>
      <protection/>
    </xf>
    <xf numFmtId="0" fontId="14" fillId="0" borderId="13" xfId="73" applyFont="1" applyBorder="1" applyAlignment="1">
      <alignment vertical="center" wrapText="1"/>
      <protection/>
    </xf>
    <xf numFmtId="0" fontId="0" fillId="0" borderId="11" xfId="0" applyBorder="1" applyAlignment="1">
      <alignment vertical="center"/>
    </xf>
    <xf numFmtId="0" fontId="14" fillId="0" borderId="0" xfId="73" applyFont="1" applyAlignment="1">
      <alignment horizontal="center" vertical="center" wrapText="1"/>
      <protection/>
    </xf>
    <xf numFmtId="0" fontId="57" fillId="0" borderId="0" xfId="73" applyFont="1" applyAlignment="1">
      <alignment horizontal="center" vertical="center"/>
      <protection/>
    </xf>
    <xf numFmtId="0" fontId="57" fillId="0" borderId="0" xfId="73" applyFont="1" applyAlignment="1">
      <alignment horizontal="center"/>
      <protection/>
    </xf>
    <xf numFmtId="0" fontId="58" fillId="0" borderId="12" xfId="73" applyFont="1" applyFill="1" applyBorder="1" applyAlignment="1">
      <alignment horizontal="center" vertical="center" wrapText="1"/>
      <protection/>
    </xf>
    <xf numFmtId="0" fontId="58" fillId="0" borderId="11" xfId="73" applyFont="1" applyFill="1" applyBorder="1" applyAlignment="1">
      <alignment horizontal="center" vertical="center" wrapText="1"/>
      <protection/>
    </xf>
    <xf numFmtId="0" fontId="11" fillId="0" borderId="11" xfId="73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57" fillId="0" borderId="0" xfId="0" applyFont="1" applyAlignment="1">
      <alignment horizontal="center" wrapText="1"/>
    </xf>
    <xf numFmtId="0" fontId="57" fillId="0" borderId="0" xfId="0" applyFont="1" applyAlignment="1">
      <alignment horizontal="center"/>
    </xf>
    <xf numFmtId="0" fontId="0" fillId="0" borderId="0" xfId="60" applyFont="1" applyAlignment="1">
      <alignment horizontal="center"/>
      <protection/>
    </xf>
    <xf numFmtId="0" fontId="0" fillId="0" borderId="0" xfId="60" applyAlignment="1">
      <alignment horizontal="center"/>
      <protection/>
    </xf>
    <xf numFmtId="0" fontId="0" fillId="0" borderId="0" xfId="60" applyFont="1" applyAlignment="1">
      <alignment horizontal="center"/>
      <protection/>
    </xf>
    <xf numFmtId="0" fontId="35" fillId="0" borderId="34" xfId="60" applyFont="1" applyBorder="1" applyAlignment="1">
      <alignment horizontal="center"/>
      <protection/>
    </xf>
    <xf numFmtId="0" fontId="35" fillId="0" borderId="29" xfId="60" applyFont="1" applyBorder="1" applyAlignment="1">
      <alignment horizontal="center"/>
      <protection/>
    </xf>
    <xf numFmtId="0" fontId="36" fillId="0" borderId="17" xfId="60" applyFont="1" applyBorder="1" applyAlignment="1">
      <alignment horizontal="left" vertical="center" wrapText="1"/>
      <protection/>
    </xf>
    <xf numFmtId="0" fontId="36" fillId="0" borderId="22" xfId="57" applyFont="1" applyBorder="1" applyAlignment="1">
      <alignment horizontal="left" vertical="center" wrapText="1"/>
      <protection/>
    </xf>
    <xf numFmtId="0" fontId="36" fillId="0" borderId="20" xfId="57" applyFont="1" applyBorder="1" applyAlignment="1">
      <alignment horizontal="left" vertical="center" wrapText="1"/>
      <protection/>
    </xf>
    <xf numFmtId="0" fontId="36" fillId="0" borderId="45" xfId="57" applyFont="1" applyBorder="1" applyAlignment="1">
      <alignment horizontal="left" vertical="center" wrapText="1"/>
      <protection/>
    </xf>
    <xf numFmtId="3" fontId="40" fillId="0" borderId="10" xfId="60" applyNumberFormat="1" applyFont="1" applyBorder="1" applyAlignment="1">
      <alignment vertical="center"/>
      <protection/>
    </xf>
    <xf numFmtId="3" fontId="40" fillId="0" borderId="11" xfId="57" applyNumberFormat="1" applyFont="1" applyBorder="1" applyAlignment="1">
      <alignment vertical="center"/>
      <protection/>
    </xf>
    <xf numFmtId="3" fontId="34" fillId="0" borderId="10" xfId="60" applyNumberFormat="1" applyFont="1" applyBorder="1" applyAlignment="1">
      <alignment vertical="center"/>
      <protection/>
    </xf>
    <xf numFmtId="3" fontId="34" fillId="0" borderId="11" xfId="60" applyNumberFormat="1" applyFont="1" applyBorder="1" applyAlignment="1">
      <alignment vertical="center"/>
      <protection/>
    </xf>
    <xf numFmtId="0" fontId="36" fillId="0" borderId="18" xfId="60" applyFont="1" applyBorder="1" applyAlignment="1">
      <alignment horizontal="left" vertical="center" wrapText="1"/>
      <protection/>
    </xf>
    <xf numFmtId="0" fontId="36" fillId="0" borderId="26" xfId="57" applyFont="1" applyBorder="1" applyAlignment="1">
      <alignment horizontal="left" vertical="center" wrapText="1"/>
      <protection/>
    </xf>
    <xf numFmtId="3" fontId="40" fillId="0" borderId="13" xfId="60" applyNumberFormat="1" applyFont="1" applyBorder="1" applyAlignment="1">
      <alignment vertical="center"/>
      <protection/>
    </xf>
    <xf numFmtId="3" fontId="34" fillId="0" borderId="13" xfId="60" applyNumberFormat="1" applyFont="1" applyBorder="1" applyAlignment="1">
      <alignment vertical="center"/>
      <protection/>
    </xf>
    <xf numFmtId="0" fontId="36" fillId="0" borderId="26" xfId="57" applyFont="1" applyBorder="1" applyAlignment="1">
      <alignment vertical="center" wrapText="1"/>
      <protection/>
    </xf>
    <xf numFmtId="0" fontId="36" fillId="0" borderId="20" xfId="57" applyFont="1" applyBorder="1" applyAlignment="1">
      <alignment vertical="center" wrapText="1"/>
      <protection/>
    </xf>
    <xf numFmtId="0" fontId="36" fillId="0" borderId="45" xfId="57" applyFont="1" applyBorder="1" applyAlignment="1">
      <alignment vertical="center" wrapText="1"/>
      <protection/>
    </xf>
    <xf numFmtId="0" fontId="36" fillId="0" borderId="18" xfId="60" applyFont="1" applyBorder="1" applyAlignment="1">
      <alignment vertical="center" wrapText="1"/>
      <protection/>
    </xf>
    <xf numFmtId="0" fontId="36" fillId="0" borderId="17" xfId="60" applyFont="1" applyBorder="1" applyAlignment="1">
      <alignment vertical="center" wrapText="1"/>
      <protection/>
    </xf>
    <xf numFmtId="0" fontId="36" fillId="0" borderId="22" xfId="57" applyFont="1" applyBorder="1" applyAlignment="1">
      <alignment vertical="center" wrapText="1"/>
      <protection/>
    </xf>
    <xf numFmtId="3" fontId="40" fillId="0" borderId="11" xfId="60" applyNumberFormat="1" applyFont="1" applyBorder="1" applyAlignment="1">
      <alignment vertical="center"/>
      <protection/>
    </xf>
    <xf numFmtId="3" fontId="11" fillId="0" borderId="11" xfId="57" applyNumberFormat="1" applyFont="1" applyBorder="1" applyAlignment="1">
      <alignment vertical="center"/>
      <protection/>
    </xf>
    <xf numFmtId="0" fontId="36" fillId="0" borderId="34" xfId="57" applyFont="1" applyBorder="1" applyAlignment="1">
      <alignment vertical="center" wrapText="1"/>
      <protection/>
    </xf>
    <xf numFmtId="0" fontId="36" fillId="0" borderId="29" xfId="57" applyFont="1" applyBorder="1" applyAlignment="1">
      <alignment vertical="center" wrapText="1"/>
      <protection/>
    </xf>
    <xf numFmtId="3" fontId="40" fillId="0" borderId="15" xfId="57" applyNumberFormat="1" applyFont="1" applyBorder="1" applyAlignment="1">
      <alignment vertical="center"/>
      <protection/>
    </xf>
    <xf numFmtId="3" fontId="34" fillId="0" borderId="15" xfId="60" applyNumberFormat="1" applyFont="1" applyBorder="1" applyAlignment="1">
      <alignment vertical="center"/>
      <protection/>
    </xf>
    <xf numFmtId="0" fontId="14" fillId="0" borderId="0" xfId="70" applyFont="1" applyAlignment="1">
      <alignment horizontal="center" vertical="center"/>
      <protection/>
    </xf>
    <xf numFmtId="0" fontId="14" fillId="0" borderId="0" xfId="70" applyFont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35" fillId="0" borderId="12" xfId="70" applyFont="1" applyBorder="1" applyAlignment="1">
      <alignment horizontal="center" vertical="center"/>
      <protection/>
    </xf>
    <xf numFmtId="0" fontId="35" fillId="0" borderId="12" xfId="70" applyFont="1" applyBorder="1" applyAlignment="1">
      <alignment horizontal="center" vertical="center" wrapText="1"/>
      <protection/>
    </xf>
    <xf numFmtId="0" fontId="36" fillId="0" borderId="12" xfId="70" applyFont="1" applyBorder="1" applyAlignment="1">
      <alignment vertical="center" wrapText="1"/>
      <protection/>
    </xf>
    <xf numFmtId="3" fontId="36" fillId="0" borderId="12" xfId="70" applyNumberFormat="1" applyFont="1" applyBorder="1" applyAlignment="1">
      <alignment vertical="center"/>
      <protection/>
    </xf>
    <xf numFmtId="49" fontId="36" fillId="0" borderId="13" xfId="70" applyNumberFormat="1" applyFont="1" applyBorder="1" applyAlignment="1">
      <alignment horizontal="center" vertical="center"/>
      <protection/>
    </xf>
    <xf numFmtId="49" fontId="36" fillId="0" borderId="10" xfId="70" applyNumberFormat="1" applyFont="1" applyBorder="1" applyAlignment="1">
      <alignment horizontal="center" vertical="center"/>
      <protection/>
    </xf>
    <xf numFmtId="49" fontId="36" fillId="0" borderId="11" xfId="70" applyNumberFormat="1" applyFont="1" applyBorder="1" applyAlignment="1">
      <alignment horizontal="center" vertical="center"/>
      <protection/>
    </xf>
    <xf numFmtId="0" fontId="35" fillId="0" borderId="12" xfId="70" applyFont="1" applyBorder="1" applyAlignment="1">
      <alignment vertical="center" wrapText="1"/>
      <protection/>
    </xf>
    <xf numFmtId="0" fontId="35" fillId="0" borderId="39" xfId="70" applyFont="1" applyBorder="1" applyAlignment="1">
      <alignment vertical="center" wrapText="1"/>
      <protection/>
    </xf>
    <xf numFmtId="3" fontId="35" fillId="0" borderId="12" xfId="70" applyNumberFormat="1" applyFont="1" applyBorder="1" applyAlignment="1">
      <alignment vertical="center"/>
      <protection/>
    </xf>
    <xf numFmtId="3" fontId="35" fillId="0" borderId="39" xfId="70" applyNumberFormat="1" applyFont="1" applyBorder="1" applyAlignment="1">
      <alignment vertical="center"/>
      <protection/>
    </xf>
    <xf numFmtId="0" fontId="35" fillId="0" borderId="33" xfId="70" applyFont="1" applyBorder="1" applyAlignment="1">
      <alignment vertical="center" wrapText="1"/>
      <protection/>
    </xf>
    <xf numFmtId="3" fontId="35" fillId="0" borderId="33" xfId="70" applyNumberFormat="1" applyFont="1" applyBorder="1" applyAlignment="1">
      <alignment vertical="center"/>
      <protection/>
    </xf>
  </cellXfs>
  <cellStyles count="7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_10mellütemterv" xfId="57"/>
    <cellStyle name="Normál_2.sz. melléklet javított" xfId="58"/>
    <cellStyle name="Normál_2006évimozgástáblák" xfId="59"/>
    <cellStyle name="Normál_2007eredetiköltségvetés" xfId="60"/>
    <cellStyle name="Normál_2008évivéglegesköltségvetésfebr13" xfId="61"/>
    <cellStyle name="Normál_20097-11-igmellékelt" xfId="62"/>
    <cellStyle name="Normál_2010koltsegvetesjan13" xfId="63"/>
    <cellStyle name="Normál_2011müködésifelhalmérlegfebr17" xfId="64"/>
    <cellStyle name="Normál_2012éviköltségvetésjan19este" xfId="65"/>
    <cellStyle name="Normál_2012éviköltségvetésjan19este 2" xfId="66"/>
    <cellStyle name="Normál_2012koncepcióhozhitel állomány" xfId="67"/>
    <cellStyle name="Normál_2012létszám tábla" xfId="68"/>
    <cellStyle name="Normál_2014.évi költségvetés tervezés jan11" xfId="69"/>
    <cellStyle name="Normál_3évsaját bevétel-2013" xfId="70"/>
    <cellStyle name="Normál_eus tábla" xfId="71"/>
    <cellStyle name="Normal_KARSZJ3" xfId="72"/>
    <cellStyle name="Normál_Kötelző feladatok" xfId="73"/>
    <cellStyle name="Normál_közterület" xfId="74"/>
    <cellStyle name="Normál_közvetett támogatás" xfId="75"/>
    <cellStyle name="Normal_KTRSZJ" xfId="76"/>
    <cellStyle name="Összesen" xfId="77"/>
    <cellStyle name="Currency" xfId="78"/>
    <cellStyle name="Currency [0]" xfId="79"/>
    <cellStyle name="Rossz" xfId="80"/>
    <cellStyle name="Semleges" xfId="81"/>
    <cellStyle name="Számítás" xfId="82"/>
    <cellStyle name="Percent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externalLink" Target="externalLinks/externalLink3.xml" /><Relationship Id="rId26" Type="http://schemas.openxmlformats.org/officeDocument/2006/relationships/externalLink" Target="externalLinks/externalLink4.xml" /><Relationship Id="rId27" Type="http://schemas.openxmlformats.org/officeDocument/2006/relationships/externalLink" Target="externalLinks/externalLink5.xml" /><Relationship Id="rId28" Type="http://schemas.openxmlformats.org/officeDocument/2006/relationships/externalLink" Target="externalLinks/externalLink6.xml" /><Relationship Id="rId29" Type="http://schemas.openxmlformats.org/officeDocument/2006/relationships/externalLink" Target="externalLinks/externalLink7.xml" /><Relationship Id="rId30" Type="http://schemas.openxmlformats.org/officeDocument/2006/relationships/externalLink" Target="externalLinks/externalLink8.xml" /><Relationship Id="rId31" Type="http://schemas.openxmlformats.org/officeDocument/2006/relationships/externalLink" Target="externalLinks/externalLink9.xml" /><Relationship Id="rId32" Type="http://schemas.openxmlformats.org/officeDocument/2006/relationships/externalLink" Target="externalLinks/externalLink10.xml" /><Relationship Id="rId33" Type="http://schemas.openxmlformats.org/officeDocument/2006/relationships/externalLink" Target="externalLinks/externalLink11.xml" /><Relationship Id="rId34" Type="http://schemas.openxmlformats.org/officeDocument/2006/relationships/externalLink" Target="externalLinks/externalLink12.xml" /><Relationship Id="rId3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JBAKATS\SYS\KOZOS\Gl_riportok\Formazott_hide\06RIPORT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FerencZsoltE\Asztal\Szakmai_ig&#233;nyek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2010.%20K&#214;LTS&#201;GVET&#201;S\2010%20junius\KEM&#214;%202010.%20kv.%20m&#243;dos&#237;t&#225;s%20(junius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Rendelet%20m&#243;dos&#237;t&#225;s\Rendelet%20m&#243;dos&#237;t&#225;s2010\rend.m&#243;d.010.12.%20h&#243;\Int&#233;zm&#233;nyi%20p&#233;nzf.t&#225;blai2010.12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KOZOS\Gl_riportok\Formazott_hide\02RIPOR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%202009\2009.%20&#233;vi%20kv%20egy&#233;b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2009.K&#214;LTS&#201;GVET&#201;S\Int&#233;zm&#233;nyek\Kom&#225;romi%20int.%2009%20I-IV.%20havi%20telj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2007\2007.%20&#233;ves\havi%20z&#225;r&#243;%20hite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%202008\08%20k&#246;lts&#233;gvet&#233;s\2008.%20&#233;vi%20kv.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%202009\KEMO%202009.%20&#233;vi%20kv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IlonaM\Dokumentumok\2008.%20&#233;vi%20kv.%20m&#243;dos&#237;t&#225;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IlonaM\Local%20Settings\Temporary%20Internet%20Files\OLK7\Documents%20and%20Settings\IlonaM\Dokumentumok\Dokumentumok\Akv2007\2007.%20&#233;ves\havi%20z&#225;r&#243;%20hit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6riport"/>
      <sheetName val="Munka2"/>
      <sheetName val="Munka3"/>
    </sheetNames>
    <definedNames>
      <definedName name="run"/>
    </defined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kötelezettségek"/>
      <sheetName val="összes igény"/>
      <sheetName val="Eredeti tábla"/>
      <sheetName val="CSXLStore"/>
      <sheetName val="csxlDESheet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artalomj"/>
      <sheetName val="4Létszám"/>
      <sheetName val="4aLétszám "/>
      <sheetName val="19.Jávorka Tang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Összesen"/>
      <sheetName val="TGSZSZ"/>
      <sheetName val="Kórház"/>
      <sheetName val="Jávorka"/>
      <sheetName val="Zsigmondy"/>
      <sheetName val="Eötvös Szakk."/>
      <sheetName val="Széchenyi"/>
      <sheetName val="Kultsar"/>
      <sheetName val="Géza"/>
      <sheetName val="Alapy"/>
      <sheetName val="RubikE.Koll."/>
      <sheetName val="Erkel"/>
      <sheetName val="Óvoda,Ált.spec.isk"/>
      <sheetName val="Ped.és Gyermkv.Szaksz."/>
      <sheetName val="MERI"/>
      <sheetName val="Integrált szoc"/>
      <sheetName val="Múzeum"/>
      <sheetName val="Levéltár"/>
      <sheetName val="Könyvtár"/>
      <sheetName val="CSXLStor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2riport"/>
      <sheetName val="Munka2"/>
      <sheetName val="Munka3"/>
    </sheetNames>
    <definedNames>
      <definedName name="run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isebbségi önk."/>
      <sheetName val="Kiadás"/>
      <sheetName val="Bevétel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GSZSZ"/>
      <sheetName val="Középfokú koll"/>
      <sheetName val="Széchenyi"/>
      <sheetName val="Kultsar"/>
      <sheetName val="Alapy"/>
      <sheetName val="Móra"/>
      <sheetName val="Könyvtá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avizáró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Kgyhatározat mell."/>
      <sheetName val="Függ.tarj."/>
      <sheetName val="1fhiány lev."/>
      <sheetName val="2fSzékházbérlők"/>
      <sheetName val="3fáth.szerz. "/>
      <sheetName val="4forg.kép.ing."/>
      <sheetName val="5fhitelkorlát"/>
      <sheetName val="6fellátotti létsz"/>
      <sheetName val="7fnyugd.névs"/>
      <sheetName val="8fhitel-kötvény kamat"/>
      <sheetName val="Kvrendelet "/>
      <sheetName val="tartalomj"/>
      <sheetName val="1Főmérleg"/>
      <sheetName val="1aműk.mérleg"/>
      <sheetName val="1bFelhalm.mérleg"/>
      <sheetName val="2mérlegössz."/>
      <sheetName val="2aMérlegint"/>
      <sheetName val="2bMérleghiv"/>
      <sheetName val="3-aBevétel"/>
      <sheetName val="3-bKiadás"/>
      <sheetName val="3-cIntézmények"/>
      <sheetName val="3-dInt beruh-felúj"/>
      <sheetName val="3-eKEMÖBev"/>
      <sheetName val="4Megye bev-kiad"/>
      <sheetName val="4aPénzeszköz"/>
      <sheetName val="4bHiv.felúj "/>
      <sheetName val="5adósság-hitel "/>
      <sheetName val="6többéves felad.forrása "/>
      <sheetName val="7központi tám."/>
      <sheetName val="7aközponti tám."/>
      <sheetName val="8gördülő"/>
      <sheetName val="9ütemterv"/>
      <sheetName val="10Létszám"/>
      <sheetName val="11acigány"/>
      <sheetName val="11bszlovák"/>
      <sheetName val="11cnémet"/>
      <sheetName val="csxlDESheet1"/>
      <sheetName val="CSXLStore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főmérleg"/>
      <sheetName val="1aMűköd. mérleg"/>
      <sheetName val="1bFelhalm. mérleg"/>
      <sheetName val="2Hivatali kv"/>
      <sheetName val="2aHivatal kiad"/>
      <sheetName val="2cCéltartalék"/>
      <sheetName val="6TISZK"/>
      <sheetName val="7Cigány"/>
      <sheetName val="8Német"/>
      <sheetName val="9Szlovák"/>
      <sheetName val="10intberuh-felúj"/>
      <sheetName val="11PM jogcím"/>
      <sheetName val="143éves terv"/>
      <sheetName val="15likviditás"/>
      <sheetName val="Kisebbségi önk."/>
      <sheetName val="Bevétel"/>
      <sheetName val="Kiadás"/>
      <sheetName val="CSXLStore"/>
      <sheetName val="csxlDESheet1"/>
      <sheetName val="csxlDESheet2"/>
      <sheetName val="csxlDESheet3"/>
      <sheetName val="csxlDESheet4"/>
      <sheetName val="csxlDESheet5"/>
      <sheetName val="csxlDESheet6"/>
      <sheetName val="csxlDESheet7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Kvrendelet "/>
      <sheetName val="tartalomj"/>
      <sheetName val="rendeletmód(05.22.)"/>
      <sheetName val="rendeletmód(06.26.) "/>
      <sheetName val="1.sz. tábla"/>
      <sheetName val="1Főmérleg"/>
      <sheetName val="1aműk.mérleg"/>
      <sheetName val="1bFelhalm.mérleg"/>
      <sheetName val="2mérlegössz."/>
      <sheetName val="2aMérlegint"/>
      <sheetName val="2bMérleghiv"/>
      <sheetName val="4Pénzeszköz (2)"/>
      <sheetName val="4aPénzeszköz"/>
      <sheetName val="Munka1"/>
      <sheetName val="3-bKiadás"/>
      <sheetName val="4Megye bev-kiad"/>
      <sheetName val="3-aBevétel"/>
      <sheetName val="3-cIntézmények"/>
      <sheetName val="3-dInt beruh-felúj "/>
      <sheetName val="3-eKEMÖBev"/>
      <sheetName val="4bHiv.felúj "/>
      <sheetName val="9ütemterv"/>
      <sheetName val="10Létszám"/>
      <sheetName val="11acigány"/>
      <sheetName val="11bszlovák"/>
      <sheetName val="11cnémet"/>
      <sheetName val="12EU pályázat"/>
      <sheetName val="5adósság-hitel "/>
      <sheetName val="6többéves felad.forrása "/>
      <sheetName val="7központi tám."/>
      <sheetName val="7aközponti tám."/>
      <sheetName val="8gördülő"/>
      <sheetName val="csxlDESheet1"/>
      <sheetName val="CSXLStore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havizáró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zoomScalePageLayoutView="0" workbookViewId="0" topLeftCell="B1">
      <selection activeCell="F45" sqref="F45"/>
    </sheetView>
  </sheetViews>
  <sheetFormatPr defaultColWidth="9.125" defaultRowHeight="12.75"/>
  <cols>
    <col min="1" max="1" width="58.875" style="120" customWidth="1"/>
    <col min="2" max="5" width="11.50390625" style="120" customWidth="1"/>
    <col min="6" max="6" width="51.875" style="120" customWidth="1"/>
    <col min="7" max="9" width="12.25390625" style="120" customWidth="1"/>
    <col min="10" max="10" width="11.875" style="120" customWidth="1"/>
    <col min="11" max="16384" width="9.125" style="120" customWidth="1"/>
  </cols>
  <sheetData>
    <row r="1" spans="1:6" ht="12.75">
      <c r="A1" s="1042" t="s">
        <v>122</v>
      </c>
      <c r="B1" s="1043"/>
      <c r="C1" s="1043"/>
      <c r="D1" s="1043"/>
      <c r="E1" s="1043"/>
      <c r="F1" s="1043"/>
    </row>
    <row r="2" spans="1:6" ht="12.75">
      <c r="A2" s="1042" t="s">
        <v>123</v>
      </c>
      <c r="B2" s="1043"/>
      <c r="C2" s="1043"/>
      <c r="D2" s="1043"/>
      <c r="E2" s="1043"/>
      <c r="F2" s="1043"/>
    </row>
    <row r="3" spans="1:10" ht="12.75" customHeight="1">
      <c r="A3" s="245"/>
      <c r="B3" s="245"/>
      <c r="C3" s="245"/>
      <c r="D3" s="245"/>
      <c r="E3" s="245"/>
      <c r="F3" s="245"/>
      <c r="G3" s="381"/>
      <c r="H3" s="381"/>
      <c r="I3" s="381"/>
      <c r="J3" s="403" t="s">
        <v>498</v>
      </c>
    </row>
    <row r="4" spans="1:10" ht="12.75" customHeight="1">
      <c r="A4" s="1044" t="s">
        <v>402</v>
      </c>
      <c r="B4" s="1046" t="s">
        <v>58</v>
      </c>
      <c r="C4" s="1046" t="s">
        <v>921</v>
      </c>
      <c r="D4" s="1046" t="s">
        <v>922</v>
      </c>
      <c r="E4" s="1046" t="s">
        <v>512</v>
      </c>
      <c r="F4" s="1044" t="s">
        <v>403</v>
      </c>
      <c r="G4" s="1046" t="s">
        <v>58</v>
      </c>
      <c r="H4" s="1046" t="s">
        <v>921</v>
      </c>
      <c r="I4" s="1046" t="s">
        <v>922</v>
      </c>
      <c r="J4" s="1046" t="s">
        <v>512</v>
      </c>
    </row>
    <row r="5" spans="1:10" ht="24.75" customHeight="1" thickBot="1">
      <c r="A5" s="1045"/>
      <c r="B5" s="1047"/>
      <c r="C5" s="1048"/>
      <c r="D5" s="1048"/>
      <c r="E5" s="1047"/>
      <c r="F5" s="1045"/>
      <c r="G5" s="1047"/>
      <c r="H5" s="1048"/>
      <c r="I5" s="1048"/>
      <c r="J5" s="1047"/>
    </row>
    <row r="6" spans="1:10" s="181" customFormat="1" ht="12" thickTop="1">
      <c r="A6" s="201"/>
      <c r="B6" s="258"/>
      <c r="C6" s="258"/>
      <c r="D6" s="258"/>
      <c r="E6" s="258"/>
      <c r="F6" s="204" t="s">
        <v>404</v>
      </c>
      <c r="G6" s="202">
        <f>SUM('1c.mell '!C156)</f>
        <v>2978279</v>
      </c>
      <c r="H6" s="202">
        <v>2702556</v>
      </c>
      <c r="I6" s="202">
        <v>3079149</v>
      </c>
      <c r="J6" s="202">
        <f>SUM('1c.mell '!D156)</f>
        <v>3114377</v>
      </c>
    </row>
    <row r="7" spans="1:10" s="181" customFormat="1" ht="11.25">
      <c r="A7" s="335" t="s">
        <v>281</v>
      </c>
      <c r="B7" s="190">
        <f>SUM('1b.mell '!C236)</f>
        <v>1475835</v>
      </c>
      <c r="C7" s="190">
        <v>1777260</v>
      </c>
      <c r="D7" s="190">
        <v>1779741</v>
      </c>
      <c r="E7" s="190">
        <f>SUM('1b.mell '!D236)</f>
        <v>1354090</v>
      </c>
      <c r="F7" s="205" t="s">
        <v>469</v>
      </c>
      <c r="G7" s="202">
        <f>SUM('1c.mell '!C157)</f>
        <v>836444</v>
      </c>
      <c r="H7" s="202">
        <v>693158</v>
      </c>
      <c r="I7" s="202">
        <v>873485</v>
      </c>
      <c r="J7" s="202">
        <f>SUM('1c.mell '!D157)</f>
        <v>890095</v>
      </c>
    </row>
    <row r="8" spans="1:10" s="181" customFormat="1" ht="11.25">
      <c r="A8" s="335" t="s">
        <v>285</v>
      </c>
      <c r="B8" s="190"/>
      <c r="C8" s="190"/>
      <c r="D8" s="190">
        <v>466</v>
      </c>
      <c r="E8" s="190">
        <f>SUM('1b.mell '!D17)</f>
        <v>0</v>
      </c>
      <c r="F8" s="189" t="s">
        <v>405</v>
      </c>
      <c r="G8" s="202">
        <f>SUM('1c.mell '!C158)</f>
        <v>5156184</v>
      </c>
      <c r="H8" s="202">
        <v>5458386</v>
      </c>
      <c r="I8" s="202">
        <v>5487523</v>
      </c>
      <c r="J8" s="202">
        <f>SUM('1c.mell '!D158)</f>
        <v>5159960</v>
      </c>
    </row>
    <row r="9" spans="1:10" s="181" customFormat="1" ht="12" thickBot="1">
      <c r="A9" s="336" t="s">
        <v>286</v>
      </c>
      <c r="B9" s="344"/>
      <c r="C9" s="344">
        <v>169263</v>
      </c>
      <c r="D9" s="344">
        <v>88321</v>
      </c>
      <c r="E9" s="344">
        <f>SUM('1b.mell '!D238)</f>
        <v>0</v>
      </c>
      <c r="F9" s="189" t="s">
        <v>126</v>
      </c>
      <c r="G9" s="202">
        <f>SUM('1c.mell '!C159)</f>
        <v>185205</v>
      </c>
      <c r="H9" s="202">
        <v>381878</v>
      </c>
      <c r="I9" s="202">
        <v>329962</v>
      </c>
      <c r="J9" s="202">
        <f>SUM('1c.mell '!D159)</f>
        <v>285325</v>
      </c>
    </row>
    <row r="10" spans="1:10" s="181" customFormat="1" ht="12" thickBot="1">
      <c r="A10" s="337" t="s">
        <v>287</v>
      </c>
      <c r="B10" s="345">
        <f>SUM(B7:B9)</f>
        <v>1475835</v>
      </c>
      <c r="C10" s="345">
        <f>SUM(C7:C9)</f>
        <v>1946523</v>
      </c>
      <c r="D10" s="345">
        <f>SUM(D7:D9)</f>
        <v>1868528</v>
      </c>
      <c r="E10" s="345">
        <f>SUM(E7:E9)</f>
        <v>1354090</v>
      </c>
      <c r="F10" s="189" t="s">
        <v>125</v>
      </c>
      <c r="G10" s="202">
        <f>SUM('1c.mell '!C160)</f>
        <v>1199925</v>
      </c>
      <c r="H10" s="202">
        <v>713628</v>
      </c>
      <c r="I10" s="202">
        <v>1081341</v>
      </c>
      <c r="J10" s="202">
        <f>SUM('1c.mell '!D160)</f>
        <v>976497</v>
      </c>
    </row>
    <row r="11" spans="1:10" s="181" customFormat="1" ht="11.25">
      <c r="A11" s="252" t="s">
        <v>288</v>
      </c>
      <c r="B11" s="202">
        <f>SUM('1b.mell '!C240)</f>
        <v>3100000</v>
      </c>
      <c r="C11" s="202">
        <v>3246288</v>
      </c>
      <c r="D11" s="202">
        <v>3155995</v>
      </c>
      <c r="E11" s="202">
        <f>SUM('1b.mell '!D240)</f>
        <v>3250000</v>
      </c>
      <c r="F11" s="189"/>
      <c r="G11" s="190"/>
      <c r="H11" s="190"/>
      <c r="I11" s="190"/>
      <c r="J11" s="190"/>
    </row>
    <row r="12" spans="1:10" s="181" customFormat="1" ht="11.25">
      <c r="A12" s="252" t="s">
        <v>289</v>
      </c>
      <c r="B12" s="202">
        <f>SUM('1b.mell '!C241)</f>
        <v>3597165</v>
      </c>
      <c r="C12" s="202">
        <v>3711091</v>
      </c>
      <c r="D12" s="202">
        <v>3836339</v>
      </c>
      <c r="E12" s="202">
        <f>SUM('1b.mell '!D241)</f>
        <v>3907551</v>
      </c>
      <c r="F12" s="189"/>
      <c r="G12" s="190"/>
      <c r="H12" s="190"/>
      <c r="I12" s="190"/>
      <c r="J12" s="190"/>
    </row>
    <row r="13" spans="1:10" s="181" customFormat="1" ht="12" thickBot="1">
      <c r="A13" s="336" t="s">
        <v>920</v>
      </c>
      <c r="B13" s="202">
        <f>SUM('1b.mell '!C242)</f>
        <v>494368</v>
      </c>
      <c r="C13" s="202">
        <v>457504</v>
      </c>
      <c r="D13" s="202">
        <v>463319</v>
      </c>
      <c r="E13" s="202">
        <f>SUM('1b.mell '!D242)</f>
        <v>462236</v>
      </c>
      <c r="F13" s="189"/>
      <c r="G13" s="190"/>
      <c r="H13" s="190"/>
      <c r="I13" s="190"/>
      <c r="J13" s="190"/>
    </row>
    <row r="14" spans="1:10" s="181" customFormat="1" ht="13.5" thickBot="1">
      <c r="A14" s="338" t="s">
        <v>297</v>
      </c>
      <c r="B14" s="345">
        <f>SUM(B11:B13)</f>
        <v>7191533</v>
      </c>
      <c r="C14" s="345">
        <f>SUM(C11:C13)</f>
        <v>7414883</v>
      </c>
      <c r="D14" s="345">
        <f>SUM(D11:D13)</f>
        <v>7455653</v>
      </c>
      <c r="E14" s="345">
        <f>SUM(E11:E13)</f>
        <v>7619787</v>
      </c>
      <c r="F14" s="193"/>
      <c r="G14" s="802"/>
      <c r="H14" s="194"/>
      <c r="I14" s="194"/>
      <c r="J14" s="194"/>
    </row>
    <row r="15" spans="1:10" s="181" customFormat="1" ht="11.25">
      <c r="A15" s="252" t="s">
        <v>298</v>
      </c>
      <c r="B15" s="202">
        <f>SUM('1b.mell '!C244)</f>
        <v>1394459</v>
      </c>
      <c r="C15" s="202">
        <v>1474495</v>
      </c>
      <c r="D15" s="202">
        <v>1317190</v>
      </c>
      <c r="E15" s="202">
        <f>SUM('1b.mell '!D244)</f>
        <v>1382305</v>
      </c>
      <c r="F15" s="193"/>
      <c r="G15" s="802"/>
      <c r="H15" s="194"/>
      <c r="I15" s="194"/>
      <c r="J15" s="194"/>
    </row>
    <row r="16" spans="1:10" s="181" customFormat="1" ht="11.25">
      <c r="A16" s="335" t="s">
        <v>299</v>
      </c>
      <c r="B16" s="202">
        <f>SUM('1b.mell '!C245)</f>
        <v>242925</v>
      </c>
      <c r="C16" s="202">
        <v>253098</v>
      </c>
      <c r="D16" s="202">
        <v>281023</v>
      </c>
      <c r="E16" s="202">
        <f>SUM('1b.mell '!D245)</f>
        <v>271785</v>
      </c>
      <c r="F16" s="193"/>
      <c r="G16" s="802"/>
      <c r="H16" s="194"/>
      <c r="I16" s="194"/>
      <c r="J16" s="194"/>
    </row>
    <row r="17" spans="1:10" s="181" customFormat="1" ht="11.25">
      <c r="A17" s="335" t="s">
        <v>109</v>
      </c>
      <c r="B17" s="202"/>
      <c r="C17" s="202"/>
      <c r="D17" s="202">
        <v>40000</v>
      </c>
      <c r="E17" s="202">
        <f>SUM('1b.mell '!D246)</f>
        <v>0</v>
      </c>
      <c r="F17" s="193"/>
      <c r="G17" s="802"/>
      <c r="H17" s="194"/>
      <c r="I17" s="194"/>
      <c r="J17" s="194"/>
    </row>
    <row r="18" spans="1:10" s="181" customFormat="1" ht="11.25">
      <c r="A18" s="335" t="s">
        <v>302</v>
      </c>
      <c r="B18" s="202">
        <f>SUM('1b.mell '!C247)</f>
        <v>216797</v>
      </c>
      <c r="C18" s="202">
        <v>216092</v>
      </c>
      <c r="D18" s="202">
        <v>217481</v>
      </c>
      <c r="E18" s="202">
        <f>SUM('1b.mell '!D247)</f>
        <v>223436</v>
      </c>
      <c r="F18" s="193"/>
      <c r="G18" s="190"/>
      <c r="H18" s="194"/>
      <c r="I18" s="194"/>
      <c r="J18" s="194"/>
    </row>
    <row r="19" spans="1:10" s="181" customFormat="1" ht="11.25">
      <c r="A19" s="335" t="s">
        <v>303</v>
      </c>
      <c r="B19" s="202">
        <f>SUM('1b.mell '!C248)</f>
        <v>1328238</v>
      </c>
      <c r="C19" s="202">
        <v>849534</v>
      </c>
      <c r="D19" s="202">
        <v>487470</v>
      </c>
      <c r="E19" s="202">
        <f>SUM('1b.mell '!D248)</f>
        <v>497384</v>
      </c>
      <c r="F19" s="185"/>
      <c r="G19" s="186"/>
      <c r="H19" s="186"/>
      <c r="I19" s="186"/>
      <c r="J19" s="186"/>
    </row>
    <row r="20" spans="1:10" s="181" customFormat="1" ht="11.25">
      <c r="A20" s="252" t="s">
        <v>304</v>
      </c>
      <c r="B20" s="202">
        <f>SUM('1b.mell '!C249)</f>
        <v>0</v>
      </c>
      <c r="C20" s="202"/>
      <c r="D20" s="202"/>
      <c r="E20" s="202">
        <f>SUM('1b.mell '!D249)</f>
        <v>0</v>
      </c>
      <c r="F20" s="182"/>
      <c r="G20" s="187"/>
      <c r="H20" s="187"/>
      <c r="I20" s="187"/>
      <c r="J20" s="187"/>
    </row>
    <row r="21" spans="1:10" s="181" customFormat="1" ht="11.25">
      <c r="A21" s="252" t="s">
        <v>305</v>
      </c>
      <c r="B21" s="202">
        <f>SUM('1b.mell '!C250)</f>
        <v>40400</v>
      </c>
      <c r="C21" s="202">
        <v>60139</v>
      </c>
      <c r="D21" s="202">
        <v>57730</v>
      </c>
      <c r="E21" s="202">
        <f>SUM('1b.mell '!D250)</f>
        <v>40200</v>
      </c>
      <c r="F21" s="182"/>
      <c r="G21" s="187"/>
      <c r="H21" s="187"/>
      <c r="I21" s="187"/>
      <c r="J21" s="187"/>
    </row>
    <row r="22" spans="1:10" s="181" customFormat="1" ht="12" thickBot="1">
      <c r="A22" s="336" t="s">
        <v>306</v>
      </c>
      <c r="B22" s="202">
        <f>SUM('1b.mell '!C251)</f>
        <v>15021</v>
      </c>
      <c r="C22" s="202">
        <v>80533</v>
      </c>
      <c r="D22" s="202">
        <v>184386</v>
      </c>
      <c r="E22" s="202">
        <f>SUM('1b.mell '!D251)</f>
        <v>17200</v>
      </c>
      <c r="F22" s="182"/>
      <c r="G22" s="187"/>
      <c r="H22" s="187"/>
      <c r="I22" s="187"/>
      <c r="J22" s="187"/>
    </row>
    <row r="23" spans="1:10" s="181" customFormat="1" ht="13.5" thickBot="1">
      <c r="A23" s="338" t="s">
        <v>468</v>
      </c>
      <c r="B23" s="345">
        <f>SUM(B15:B22)</f>
        <v>3237840</v>
      </c>
      <c r="C23" s="345">
        <f>SUM(C15:C22)</f>
        <v>2933891</v>
      </c>
      <c r="D23" s="345">
        <f>SUM(D15:D22)</f>
        <v>2585280</v>
      </c>
      <c r="E23" s="345">
        <f>SUM(E15:E22)</f>
        <v>2432310</v>
      </c>
      <c r="F23" s="182"/>
      <c r="G23" s="187"/>
      <c r="H23" s="187"/>
      <c r="I23" s="187"/>
      <c r="J23" s="187"/>
    </row>
    <row r="24" spans="1:10" s="181" customFormat="1" ht="12" thickBot="1">
      <c r="A24" s="339" t="s">
        <v>307</v>
      </c>
      <c r="B24" s="346">
        <f>SUM('1b.mell '!C253)</f>
        <v>0</v>
      </c>
      <c r="C24" s="346">
        <v>14700</v>
      </c>
      <c r="D24" s="346">
        <v>1500</v>
      </c>
      <c r="E24" s="346">
        <f>SUM('1b.mell '!D253)</f>
        <v>0</v>
      </c>
      <c r="F24" s="182"/>
      <c r="G24" s="187"/>
      <c r="H24" s="187"/>
      <c r="I24" s="187"/>
      <c r="J24" s="187"/>
    </row>
    <row r="25" spans="1:10" s="181" customFormat="1" ht="13.5" thickBot="1">
      <c r="A25" s="340" t="s">
        <v>308</v>
      </c>
      <c r="B25" s="354">
        <f>SUM(B24)</f>
        <v>0</v>
      </c>
      <c r="C25" s="354">
        <f>SUM(C24)</f>
        <v>14700</v>
      </c>
      <c r="D25" s="354">
        <f>SUM(D24)</f>
        <v>1500</v>
      </c>
      <c r="E25" s="354">
        <f>SUM(E24)</f>
        <v>0</v>
      </c>
      <c r="F25" s="183"/>
      <c r="G25" s="188"/>
      <c r="H25" s="188"/>
      <c r="I25" s="188"/>
      <c r="J25" s="188"/>
    </row>
    <row r="26" spans="1:10" s="181" customFormat="1" ht="15.75" thickBot="1" thickTop="1">
      <c r="A26" s="341" t="s">
        <v>74</v>
      </c>
      <c r="B26" s="280">
        <f>SUM(B25,B23,B14,B10)</f>
        <v>11905208</v>
      </c>
      <c r="C26" s="280">
        <f>SUM(C25,C23,C14,C10)</f>
        <v>12309997</v>
      </c>
      <c r="D26" s="280">
        <f>SUM(D25,D23,D14,D10)</f>
        <v>11910961</v>
      </c>
      <c r="E26" s="280">
        <f>SUM(E25,E23,E14,E10)</f>
        <v>11406187</v>
      </c>
      <c r="F26" s="210" t="s">
        <v>66</v>
      </c>
      <c r="G26" s="280">
        <f>SUM(G6:G10)</f>
        <v>10356037</v>
      </c>
      <c r="H26" s="280">
        <f>SUM(H6:H10)</f>
        <v>9949606</v>
      </c>
      <c r="I26" s="280">
        <f>SUM(I6:I10)</f>
        <v>10851460</v>
      </c>
      <c r="J26" s="280">
        <f>SUM(J6:J10)</f>
        <v>10426254</v>
      </c>
    </row>
    <row r="27" spans="1:10" s="181" customFormat="1" ht="12" thickTop="1">
      <c r="A27" s="252" t="s">
        <v>309</v>
      </c>
      <c r="B27" s="195"/>
      <c r="C27" s="202">
        <v>48907</v>
      </c>
      <c r="D27" s="195">
        <v>312396</v>
      </c>
      <c r="E27" s="202">
        <f>SUM('1b.mell '!D256)</f>
        <v>0</v>
      </c>
      <c r="F27" s="182"/>
      <c r="G27" s="363"/>
      <c r="H27" s="362"/>
      <c r="I27" s="362"/>
      <c r="J27" s="362"/>
    </row>
    <row r="28" spans="1:10" s="181" customFormat="1" ht="11.25">
      <c r="A28" s="335" t="s">
        <v>310</v>
      </c>
      <c r="B28" s="190">
        <f>SUM('1b.mell '!C257)</f>
        <v>2395920</v>
      </c>
      <c r="C28" s="190">
        <v>935093</v>
      </c>
      <c r="D28" s="190">
        <v>1445050</v>
      </c>
      <c r="E28" s="190">
        <f>SUM('1b.mell '!D257)</f>
        <v>138206</v>
      </c>
      <c r="F28" s="184" t="s">
        <v>333</v>
      </c>
      <c r="G28" s="190">
        <f>SUM('1c.mell '!C163)</f>
        <v>938266</v>
      </c>
      <c r="H28" s="365">
        <v>794714</v>
      </c>
      <c r="I28" s="365">
        <v>324715</v>
      </c>
      <c r="J28" s="365">
        <f>SUM('1c.mell '!D163)</f>
        <v>975704</v>
      </c>
    </row>
    <row r="29" spans="1:10" s="181" customFormat="1" ht="11.25">
      <c r="A29" s="335" t="s">
        <v>311</v>
      </c>
      <c r="B29" s="190">
        <f>SUM('1b.mell '!C258)</f>
        <v>1701355</v>
      </c>
      <c r="C29" s="190">
        <v>509195</v>
      </c>
      <c r="D29" s="190">
        <v>603036</v>
      </c>
      <c r="E29" s="190">
        <f>SUM('1b.mell '!D258)</f>
        <v>1490535</v>
      </c>
      <c r="F29" s="347" t="s">
        <v>334</v>
      </c>
      <c r="G29" s="190">
        <f>SUM('1c.mell '!C164)</f>
        <v>5406701</v>
      </c>
      <c r="H29" s="365">
        <v>1990756</v>
      </c>
      <c r="I29" s="365">
        <v>2754181</v>
      </c>
      <c r="J29" s="365">
        <f>SUM('1c.mell '!D164)</f>
        <v>2438706</v>
      </c>
    </row>
    <row r="30" spans="1:10" s="181" customFormat="1" ht="12" thickBot="1">
      <c r="A30" s="343" t="s">
        <v>346</v>
      </c>
      <c r="B30" s="356"/>
      <c r="C30" s="356"/>
      <c r="D30" s="356">
        <v>98833</v>
      </c>
      <c r="E30" s="356">
        <f>SUM('1b.mell '!D259)</f>
        <v>0</v>
      </c>
      <c r="F30" s="184" t="s">
        <v>406</v>
      </c>
      <c r="G30" s="190">
        <f>SUM('1c.mell '!C165)</f>
        <v>739000</v>
      </c>
      <c r="H30" s="365">
        <v>1018074</v>
      </c>
      <c r="I30" s="365">
        <v>743485</v>
      </c>
      <c r="J30" s="365">
        <f>SUM('1c.mell '!D165)</f>
        <v>724000</v>
      </c>
    </row>
    <row r="31" spans="1:10" s="181" customFormat="1" ht="13.5" thickBot="1">
      <c r="A31" s="338" t="s">
        <v>313</v>
      </c>
      <c r="B31" s="345">
        <f>SUM(B28:B29)</f>
        <v>4097275</v>
      </c>
      <c r="C31" s="345">
        <f>SUM(C27:C29)</f>
        <v>1493195</v>
      </c>
      <c r="D31" s="345">
        <f>SUM(D27:D30)</f>
        <v>2459315</v>
      </c>
      <c r="E31" s="345">
        <f>SUM(E27:E30)</f>
        <v>1628741</v>
      </c>
      <c r="F31" s="185"/>
      <c r="G31" s="797"/>
      <c r="H31" s="797"/>
      <c r="I31" s="797"/>
      <c r="J31" s="186"/>
    </row>
    <row r="32" spans="1:10" s="181" customFormat="1" ht="11.25">
      <c r="A32" s="252" t="s">
        <v>314</v>
      </c>
      <c r="B32" s="352">
        <f>SUM('1b.mell '!C261)</f>
        <v>880000</v>
      </c>
      <c r="C32" s="352">
        <v>944845</v>
      </c>
      <c r="D32" s="352">
        <v>610047</v>
      </c>
      <c r="E32" s="352">
        <f>SUM('1b.mell '!D261)</f>
        <v>997050</v>
      </c>
      <c r="F32" s="182"/>
      <c r="G32" s="798"/>
      <c r="H32" s="798"/>
      <c r="I32" s="798"/>
      <c r="J32" s="187"/>
    </row>
    <row r="33" spans="1:10" s="181" customFormat="1" ht="12" thickBot="1">
      <c r="A33" s="336" t="s">
        <v>328</v>
      </c>
      <c r="B33" s="344"/>
      <c r="C33" s="344"/>
      <c r="D33" s="344">
        <v>1864</v>
      </c>
      <c r="E33" s="344">
        <f>SUM('1b.mell '!D262)</f>
        <v>0</v>
      </c>
      <c r="F33" s="182"/>
      <c r="G33" s="798"/>
      <c r="H33" s="798"/>
      <c r="I33" s="798"/>
      <c r="J33" s="187"/>
    </row>
    <row r="34" spans="1:10" s="181" customFormat="1" ht="13.5" thickBot="1">
      <c r="A34" s="338" t="s">
        <v>318</v>
      </c>
      <c r="B34" s="345">
        <f>SUM(B32:B33)</f>
        <v>880000</v>
      </c>
      <c r="C34" s="345">
        <f>SUM(C32:C33)</f>
        <v>944845</v>
      </c>
      <c r="D34" s="345">
        <f>SUM(D32:D33)</f>
        <v>611911</v>
      </c>
      <c r="E34" s="345">
        <f>SUM(E32:E33)</f>
        <v>997050</v>
      </c>
      <c r="F34" s="366"/>
      <c r="G34" s="799"/>
      <c r="H34" s="799"/>
      <c r="I34" s="799"/>
      <c r="J34" s="355"/>
    </row>
    <row r="35" spans="1:10" s="181" customFormat="1" ht="12.75" customHeight="1">
      <c r="A35" s="342" t="s">
        <v>319</v>
      </c>
      <c r="B35" s="352">
        <f>SUM('1b.mell '!C264)</f>
        <v>65000</v>
      </c>
      <c r="C35" s="352">
        <v>46143</v>
      </c>
      <c r="D35" s="352">
        <v>37923</v>
      </c>
      <c r="E35" s="352">
        <f>SUM('1b.mell '!D264)</f>
        <v>40000</v>
      </c>
      <c r="F35" s="367"/>
      <c r="G35" s="798"/>
      <c r="H35" s="798"/>
      <c r="I35" s="798"/>
      <c r="J35" s="187"/>
    </row>
    <row r="36" spans="1:10" s="181" customFormat="1" ht="12.75" customHeight="1" thickBot="1">
      <c r="A36" s="343" t="s">
        <v>320</v>
      </c>
      <c r="B36" s="344">
        <f>SUM('1b.mell '!C265)</f>
        <v>2955</v>
      </c>
      <c r="C36" s="344">
        <v>1158</v>
      </c>
      <c r="D36" s="344">
        <v>4058</v>
      </c>
      <c r="E36" s="344">
        <f>SUM('1b.mell '!D265+'1b.mell '!D266)</f>
        <v>0</v>
      </c>
      <c r="F36" s="367"/>
      <c r="G36" s="800"/>
      <c r="H36" s="800"/>
      <c r="I36" s="800"/>
      <c r="J36" s="275"/>
    </row>
    <row r="37" spans="1:10" s="181" customFormat="1" ht="13.5" thickBot="1">
      <c r="A37" s="340" t="s">
        <v>321</v>
      </c>
      <c r="B37" s="354">
        <f>SUM(B35:B36)</f>
        <v>67955</v>
      </c>
      <c r="C37" s="354">
        <f>SUM(C35:C36)</f>
        <v>47301</v>
      </c>
      <c r="D37" s="354">
        <f>SUM(D35:D36)</f>
        <v>41981</v>
      </c>
      <c r="E37" s="354">
        <f>SUM(E35:E36)</f>
        <v>40000</v>
      </c>
      <c r="F37" s="368"/>
      <c r="G37" s="801"/>
      <c r="H37" s="801"/>
      <c r="I37" s="801"/>
      <c r="J37" s="196"/>
    </row>
    <row r="38" spans="1:10" s="181" customFormat="1" ht="20.25" customHeight="1" thickBot="1" thickTop="1">
      <c r="A38" s="353" t="s">
        <v>75</v>
      </c>
      <c r="B38" s="209">
        <f>SUM(B37,B34,B31)</f>
        <v>5045230</v>
      </c>
      <c r="C38" s="209">
        <f>SUM(C37,C34,C31)</f>
        <v>2485341</v>
      </c>
      <c r="D38" s="209">
        <f>SUM(D37,D34,D31)</f>
        <v>3113207</v>
      </c>
      <c r="E38" s="209">
        <f>SUM(E37,E34,E31)</f>
        <v>2665791</v>
      </c>
      <c r="F38" s="212" t="s">
        <v>73</v>
      </c>
      <c r="G38" s="209">
        <f>SUM(G28:G37)</f>
        <v>7083967</v>
      </c>
      <c r="H38" s="209">
        <f>SUM(H28:H37)</f>
        <v>3803544</v>
      </c>
      <c r="I38" s="209">
        <f>SUM(I28:I37)</f>
        <v>3822381</v>
      </c>
      <c r="J38" s="209">
        <f>SUM(J28:J37)</f>
        <v>4138410</v>
      </c>
    </row>
    <row r="39" spans="1:10" s="181" customFormat="1" ht="12.75" customHeight="1" thickTop="1">
      <c r="A39" s="252" t="s">
        <v>322</v>
      </c>
      <c r="B39" s="213"/>
      <c r="C39" s="1019">
        <v>506602</v>
      </c>
      <c r="D39" s="1019">
        <v>1336363</v>
      </c>
      <c r="E39" s="402">
        <f>SUM('1b.mell '!D269)</f>
        <v>0</v>
      </c>
      <c r="F39" s="374"/>
      <c r="G39" s="213"/>
      <c r="H39" s="213"/>
      <c r="I39" s="213"/>
      <c r="J39" s="213"/>
    </row>
    <row r="40" spans="1:10" s="181" customFormat="1" ht="12.75" customHeight="1" thickBot="1">
      <c r="A40" s="369" t="s">
        <v>954</v>
      </c>
      <c r="B40" s="370">
        <f>SUM('1b.mell '!C270)</f>
        <v>5454190</v>
      </c>
      <c r="C40" s="370">
        <v>4674275</v>
      </c>
      <c r="D40" s="370">
        <v>5461339</v>
      </c>
      <c r="E40" s="370">
        <f>SUM('1b.mell '!D270)</f>
        <v>5555518</v>
      </c>
      <c r="F40" s="364" t="s">
        <v>955</v>
      </c>
      <c r="G40" s="375">
        <f>SUM('1c.mell '!C170)</f>
        <v>5454190</v>
      </c>
      <c r="H40" s="370">
        <v>4674275</v>
      </c>
      <c r="I40" s="370">
        <v>5461339</v>
      </c>
      <c r="J40" s="375">
        <f>SUM('1c.mell '!D170)</f>
        <v>5555518</v>
      </c>
    </row>
    <row r="41" spans="1:10" s="181" customFormat="1" ht="15" thickBot="1" thickTop="1">
      <c r="A41" s="208" t="s">
        <v>67</v>
      </c>
      <c r="B41" s="192">
        <f>SUM(B40)</f>
        <v>5454190</v>
      </c>
      <c r="C41" s="192">
        <f>SUM(C39:C40)</f>
        <v>5180877</v>
      </c>
      <c r="D41" s="192">
        <f>SUM(D39:D40)</f>
        <v>6797702</v>
      </c>
      <c r="E41" s="192">
        <f>SUM(E39:E40)</f>
        <v>5555518</v>
      </c>
      <c r="F41" s="208" t="s">
        <v>68</v>
      </c>
      <c r="G41" s="280">
        <f>SUM(G40)</f>
        <v>5454190</v>
      </c>
      <c r="H41" s="280">
        <f>SUM(H40)</f>
        <v>4674275</v>
      </c>
      <c r="I41" s="280">
        <f>SUM(I40)</f>
        <v>5461339</v>
      </c>
      <c r="J41" s="280">
        <f>SUM(J40)</f>
        <v>5555518</v>
      </c>
    </row>
    <row r="42" spans="1:10" s="181" customFormat="1" ht="12" thickTop="1">
      <c r="A42" s="252" t="s">
        <v>323</v>
      </c>
      <c r="B42" s="202">
        <f>SUM('1b.mell '!C272)</f>
        <v>420000</v>
      </c>
      <c r="C42" s="202"/>
      <c r="D42" s="202">
        <v>420000</v>
      </c>
      <c r="E42" s="202">
        <f>SUM('1b.mell '!D272)</f>
        <v>0</v>
      </c>
      <c r="F42" s="347" t="s">
        <v>330</v>
      </c>
      <c r="G42" s="202">
        <f>SUM('1c.mell '!C172)</f>
        <v>14063</v>
      </c>
      <c r="H42" s="202">
        <v>758725</v>
      </c>
      <c r="I42" s="202">
        <v>319247</v>
      </c>
      <c r="J42" s="202">
        <f>SUM('1c.mell '!D172)</f>
        <v>23334</v>
      </c>
    </row>
    <row r="43" spans="1:10" s="181" customFormat="1" ht="11.25">
      <c r="A43" s="335" t="s">
        <v>324</v>
      </c>
      <c r="B43" s="190">
        <f>SUM('1b.mell '!C273)</f>
        <v>140000</v>
      </c>
      <c r="C43" s="190">
        <v>1251536</v>
      </c>
      <c r="D43" s="190">
        <v>560882</v>
      </c>
      <c r="E43" s="190">
        <f>SUM('1b.mell '!D273)</f>
        <v>586993</v>
      </c>
      <c r="F43" s="184" t="s">
        <v>69</v>
      </c>
      <c r="G43" s="190">
        <f>SUM('1c.mell '!C173)</f>
        <v>56371</v>
      </c>
      <c r="H43" s="190">
        <v>44244</v>
      </c>
      <c r="I43" s="190">
        <v>78864</v>
      </c>
      <c r="J43" s="190">
        <f>SUM('1c.mell '!D173)</f>
        <v>70973</v>
      </c>
    </row>
    <row r="44" spans="1:10" s="181" customFormat="1" ht="12" thickBot="1">
      <c r="A44" s="369" t="s">
        <v>954</v>
      </c>
      <c r="B44" s="370">
        <f>SUM('1b.mell '!C274)</f>
        <v>176600</v>
      </c>
      <c r="C44" s="370">
        <v>134317</v>
      </c>
      <c r="D44" s="370">
        <v>38571</v>
      </c>
      <c r="E44" s="370">
        <f>SUM('1b.mell '!D274)</f>
        <v>170300</v>
      </c>
      <c r="F44" s="373" t="s">
        <v>955</v>
      </c>
      <c r="G44" s="370">
        <f>SUM('1c.mell '!C175)</f>
        <v>176600</v>
      </c>
      <c r="H44" s="370">
        <v>134317</v>
      </c>
      <c r="I44" s="370">
        <v>38571</v>
      </c>
      <c r="J44" s="370">
        <f>SUM('1c.mell '!D175)</f>
        <v>170300</v>
      </c>
    </row>
    <row r="45" spans="1:10" s="181" customFormat="1" ht="16.5" customHeight="1" thickBot="1" thickTop="1">
      <c r="A45" s="372" t="s">
        <v>325</v>
      </c>
      <c r="B45" s="192">
        <f>SUM(B42:B44)</f>
        <v>736600</v>
      </c>
      <c r="C45" s="192">
        <f>SUM(C42:C44)</f>
        <v>1385853</v>
      </c>
      <c r="D45" s="192">
        <f>SUM(D42:D44)</f>
        <v>1019453</v>
      </c>
      <c r="E45" s="192">
        <f>SUM(E42:E44)</f>
        <v>757293</v>
      </c>
      <c r="F45" s="210" t="s">
        <v>37</v>
      </c>
      <c r="G45" s="280">
        <f>SUM(G42:G44)</f>
        <v>247034</v>
      </c>
      <c r="H45" s="376">
        <f>SUM(H42:H44)</f>
        <v>937286</v>
      </c>
      <c r="I45" s="376">
        <f>SUM(I42:I44)</f>
        <v>436682</v>
      </c>
      <c r="J45" s="376">
        <f>SUM(J42:J44)</f>
        <v>264607</v>
      </c>
    </row>
    <row r="46" spans="1:10" s="181" customFormat="1" ht="12.75" customHeight="1" thickTop="1">
      <c r="A46" s="371"/>
      <c r="B46" s="195"/>
      <c r="C46" s="195"/>
      <c r="D46" s="195"/>
      <c r="E46" s="195"/>
      <c r="F46" s="374"/>
      <c r="G46" s="363"/>
      <c r="H46" s="363"/>
      <c r="I46" s="363"/>
      <c r="J46" s="363"/>
    </row>
    <row r="47" spans="1:10" s="181" customFormat="1" ht="13.5" thickBot="1">
      <c r="A47" s="357"/>
      <c r="B47" s="358"/>
      <c r="C47" s="358"/>
      <c r="D47" s="358"/>
      <c r="E47" s="358"/>
      <c r="F47" s="377"/>
      <c r="G47" s="370"/>
      <c r="H47" s="370"/>
      <c r="I47" s="370"/>
      <c r="J47" s="370"/>
    </row>
    <row r="48" spans="1:10" s="181" customFormat="1" ht="20.25" customHeight="1" thickBot="1" thickTop="1">
      <c r="A48" s="250" t="s">
        <v>492</v>
      </c>
      <c r="B48" s="211">
        <f>SUM(B26+B38+B42+B43)</f>
        <v>17510438</v>
      </c>
      <c r="C48" s="211">
        <f>SUM(C26+C38+C42+C43+C39)</f>
        <v>16553476</v>
      </c>
      <c r="D48" s="211">
        <f>SUM(D26+D38+D42+D43+D39)</f>
        <v>17341413</v>
      </c>
      <c r="E48" s="211">
        <f>SUM(E26+E38+E42+E43+E39)</f>
        <v>14658971</v>
      </c>
      <c r="F48" s="250" t="s">
        <v>116</v>
      </c>
      <c r="G48" s="211">
        <f>SUM(G26+G38+G42+G43)</f>
        <v>17510438</v>
      </c>
      <c r="H48" s="211">
        <f>SUM(H26+H38+H42+H43)</f>
        <v>14556119</v>
      </c>
      <c r="I48" s="211">
        <f>SUM(I26+I38+I42+I43)</f>
        <v>15071952</v>
      </c>
      <c r="J48" s="211">
        <f>SUM(J26+J38+J42+J43)</f>
        <v>14658971</v>
      </c>
    </row>
    <row r="49" ht="14.25" thickTop="1">
      <c r="A49" s="180"/>
    </row>
    <row r="50" ht="13.5">
      <c r="A50" s="180"/>
    </row>
    <row r="51" ht="13.5">
      <c r="A51" s="180"/>
    </row>
  </sheetData>
  <sheetProtection/>
  <mergeCells count="12">
    <mergeCell ref="H4:H5"/>
    <mergeCell ref="I4:I5"/>
    <mergeCell ref="A1:F1"/>
    <mergeCell ref="A2:F2"/>
    <mergeCell ref="A4:A5"/>
    <mergeCell ref="F4:F5"/>
    <mergeCell ref="B4:B5"/>
    <mergeCell ref="J4:J5"/>
    <mergeCell ref="E4:E5"/>
    <mergeCell ref="G4:G5"/>
    <mergeCell ref="C4:C5"/>
    <mergeCell ref="D4:D5"/>
  </mergeCells>
  <printOptions/>
  <pageMargins left="0.1968503937007874" right="0.1968503937007874" top="0.3937007874015748" bottom="0.5905511811023623" header="0.5118110236220472" footer="0.31496062992125984"/>
  <pageSetup firstPageNumber="1" useFirstPageNumber="1" horizontalDpi="600" verticalDpi="600" orientation="landscape" paperSize="9" scale="62" r:id="rId1"/>
  <headerFooter alignWithMargins="0">
    <oddFooter>&amp;C&amp;P. oldal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53"/>
  <sheetViews>
    <sheetView showZeros="0" zoomScalePageLayoutView="0" workbookViewId="0" topLeftCell="A7">
      <selection activeCell="D40" sqref="D40"/>
    </sheetView>
  </sheetViews>
  <sheetFormatPr defaultColWidth="9.125" defaultRowHeight="12.75"/>
  <cols>
    <col min="1" max="1" width="6.125" style="46" customWidth="1"/>
    <col min="2" max="2" width="52.00390625" style="46" customWidth="1"/>
    <col min="3" max="4" width="13.125" style="21" customWidth="1"/>
    <col min="5" max="5" width="9.75390625" style="285" customWidth="1"/>
    <col min="6" max="6" width="40.50390625" style="46" customWidth="1"/>
    <col min="7" max="16384" width="9.125" style="46" customWidth="1"/>
  </cols>
  <sheetData>
    <row r="1" spans="1:7" s="44" customFormat="1" ht="12">
      <c r="A1" s="1104" t="s">
        <v>203</v>
      </c>
      <c r="B1" s="1043"/>
      <c r="C1" s="1043"/>
      <c r="D1" s="1043"/>
      <c r="E1" s="1043"/>
      <c r="F1" s="1043"/>
      <c r="G1" s="97"/>
    </row>
    <row r="2" spans="1:7" s="44" customFormat="1" ht="12">
      <c r="A2" s="1096" t="s">
        <v>514</v>
      </c>
      <c r="B2" s="1097"/>
      <c r="C2" s="1097"/>
      <c r="D2" s="1097"/>
      <c r="E2" s="1097"/>
      <c r="F2" s="1097"/>
      <c r="G2" s="70"/>
    </row>
    <row r="3" spans="1:5" s="44" customFormat="1" ht="9.75" customHeight="1">
      <c r="A3" s="35"/>
      <c r="B3" s="35"/>
      <c r="C3" s="72"/>
      <c r="D3" s="72"/>
      <c r="E3" s="284"/>
    </row>
    <row r="4" spans="1:6" s="44" customFormat="1" ht="11.25">
      <c r="A4" s="736"/>
      <c r="B4" s="736"/>
      <c r="C4" s="737"/>
      <c r="D4" s="737"/>
      <c r="E4" s="738"/>
      <c r="F4" s="567" t="s">
        <v>247</v>
      </c>
    </row>
    <row r="5" spans="1:6" ht="12" customHeight="1">
      <c r="A5" s="663"/>
      <c r="B5" s="681"/>
      <c r="C5" s="1066" t="s">
        <v>58</v>
      </c>
      <c r="D5" s="1066" t="s">
        <v>515</v>
      </c>
      <c r="E5" s="1105" t="s">
        <v>912</v>
      </c>
      <c r="F5" s="570" t="s">
        <v>198</v>
      </c>
    </row>
    <row r="6" spans="1:6" ht="12" customHeight="1">
      <c r="A6" s="88" t="s">
        <v>377</v>
      </c>
      <c r="B6" s="683" t="s">
        <v>197</v>
      </c>
      <c r="C6" s="1067"/>
      <c r="D6" s="1067"/>
      <c r="E6" s="1106"/>
      <c r="F6" s="88" t="s">
        <v>199</v>
      </c>
    </row>
    <row r="7" spans="1:6" s="44" customFormat="1" ht="12.75" customHeight="1" thickBot="1">
      <c r="A7" s="88"/>
      <c r="B7" s="524"/>
      <c r="C7" s="1081"/>
      <c r="D7" s="1081"/>
      <c r="E7" s="1107"/>
      <c r="F7" s="524"/>
    </row>
    <row r="8" spans="1:6" s="44" customFormat="1" ht="11.25">
      <c r="A8" s="525" t="s">
        <v>220</v>
      </c>
      <c r="B8" s="525" t="s">
        <v>221</v>
      </c>
      <c r="C8" s="570" t="s">
        <v>222</v>
      </c>
      <c r="D8" s="570" t="s">
        <v>223</v>
      </c>
      <c r="E8" s="570" t="s">
        <v>224</v>
      </c>
      <c r="F8" s="570" t="s">
        <v>35</v>
      </c>
    </row>
    <row r="9" spans="1:6" s="44" customFormat="1" ht="12.75">
      <c r="A9" s="628"/>
      <c r="B9" s="739" t="s">
        <v>365</v>
      </c>
      <c r="C9" s="575"/>
      <c r="D9" s="575"/>
      <c r="E9" s="671"/>
      <c r="F9" s="621"/>
    </row>
    <row r="10" spans="1:6" ht="11.25">
      <c r="A10" s="88"/>
      <c r="B10" s="690" t="s">
        <v>348</v>
      </c>
      <c r="C10" s="740"/>
      <c r="D10" s="740"/>
      <c r="E10" s="741"/>
      <c r="F10" s="516"/>
    </row>
    <row r="11" spans="1:6" ht="12">
      <c r="A11" s="601">
        <v>5011</v>
      </c>
      <c r="B11" s="742" t="s">
        <v>238</v>
      </c>
      <c r="C11" s="86"/>
      <c r="D11" s="86"/>
      <c r="E11" s="746"/>
      <c r="F11" s="697"/>
    </row>
    <row r="12" spans="1:6" ht="12">
      <c r="A12" s="601"/>
      <c r="B12" s="743" t="s">
        <v>442</v>
      </c>
      <c r="C12" s="86"/>
      <c r="D12" s="386"/>
      <c r="E12" s="746"/>
      <c r="F12" s="516"/>
    </row>
    <row r="13" spans="1:6" ht="12">
      <c r="A13" s="601"/>
      <c r="B13" s="743" t="s">
        <v>503</v>
      </c>
      <c r="C13" s="86"/>
      <c r="D13" s="386"/>
      <c r="E13" s="746"/>
      <c r="F13" s="516"/>
    </row>
    <row r="14" spans="1:6" ht="11.25">
      <c r="A14" s="628">
        <v>5010</v>
      </c>
      <c r="B14" s="744" t="s">
        <v>239</v>
      </c>
      <c r="C14" s="424"/>
      <c r="D14" s="424">
        <f>SUM(D11)</f>
        <v>0</v>
      </c>
      <c r="E14" s="752"/>
      <c r="F14" s="87"/>
    </row>
    <row r="15" spans="1:6" s="44" customFormat="1" ht="11.25">
      <c r="A15" s="88"/>
      <c r="B15" s="705" t="s">
        <v>355</v>
      </c>
      <c r="C15" s="745"/>
      <c r="D15" s="745"/>
      <c r="E15" s="746"/>
      <c r="F15" s="707"/>
    </row>
    <row r="16" spans="1:6" ht="11.25">
      <c r="A16" s="601">
        <v>5021</v>
      </c>
      <c r="B16" s="742" t="s">
        <v>425</v>
      </c>
      <c r="C16" s="86">
        <v>15000</v>
      </c>
      <c r="D16" s="86"/>
      <c r="E16" s="746">
        <f>D16/C16</f>
        <v>0</v>
      </c>
      <c r="F16" s="516"/>
    </row>
    <row r="17" spans="1:6" s="44" customFormat="1" ht="11.25">
      <c r="A17" s="628">
        <v>5020</v>
      </c>
      <c r="B17" s="744" t="s">
        <v>239</v>
      </c>
      <c r="C17" s="424">
        <f>SUM(C16:C16)</f>
        <v>15000</v>
      </c>
      <c r="D17" s="424"/>
      <c r="E17" s="752">
        <f>D17/C17</f>
        <v>0</v>
      </c>
      <c r="F17" s="704"/>
    </row>
    <row r="18" spans="1:6" s="44" customFormat="1" ht="12" customHeight="1">
      <c r="A18" s="88"/>
      <c r="B18" s="748" t="s">
        <v>56</v>
      </c>
      <c r="C18" s="745"/>
      <c r="D18" s="745"/>
      <c r="E18" s="746"/>
      <c r="F18" s="707"/>
    </row>
    <row r="19" spans="1:6" s="44" customFormat="1" ht="12" customHeight="1">
      <c r="A19" s="512">
        <v>5031</v>
      </c>
      <c r="B19" s="703" t="s">
        <v>474</v>
      </c>
      <c r="C19" s="745"/>
      <c r="D19" s="745">
        <v>1700</v>
      </c>
      <c r="E19" s="746"/>
      <c r="F19" s="707"/>
    </row>
    <row r="20" spans="1:6" s="44" customFormat="1" ht="12" customHeight="1">
      <c r="A20" s="692">
        <v>5032</v>
      </c>
      <c r="B20" s="779" t="s">
        <v>510</v>
      </c>
      <c r="C20" s="745"/>
      <c r="D20" s="745"/>
      <c r="E20" s="746"/>
      <c r="F20" s="707"/>
    </row>
    <row r="21" spans="1:6" ht="11.25">
      <c r="A21" s="601">
        <v>5033</v>
      </c>
      <c r="B21" s="742" t="s">
        <v>11</v>
      </c>
      <c r="C21" s="86">
        <v>20000</v>
      </c>
      <c r="D21" s="86">
        <v>88167</v>
      </c>
      <c r="E21" s="746">
        <f>D21/C21</f>
        <v>4.40835</v>
      </c>
      <c r="F21" s="751"/>
    </row>
    <row r="22" spans="1:6" ht="12">
      <c r="A22" s="601"/>
      <c r="B22" s="743" t="s">
        <v>442</v>
      </c>
      <c r="C22" s="86"/>
      <c r="D22" s="386"/>
      <c r="E22" s="746"/>
      <c r="F22" s="749"/>
    </row>
    <row r="23" spans="1:6" ht="12">
      <c r="A23" s="601"/>
      <c r="B23" s="743" t="s">
        <v>503</v>
      </c>
      <c r="C23" s="86"/>
      <c r="D23" s="386"/>
      <c r="E23" s="746"/>
      <c r="F23" s="749"/>
    </row>
    <row r="24" spans="1:6" ht="11.25">
      <c r="A24" s="601">
        <v>5034</v>
      </c>
      <c r="B24" s="742" t="s">
        <v>450</v>
      </c>
      <c r="C24" s="86">
        <v>55000</v>
      </c>
      <c r="D24" s="86"/>
      <c r="E24" s="746">
        <f>D24/C24</f>
        <v>0</v>
      </c>
      <c r="F24" s="751"/>
    </row>
    <row r="25" spans="1:6" ht="11.25">
      <c r="A25" s="601">
        <v>5035</v>
      </c>
      <c r="B25" s="742" t="s">
        <v>245</v>
      </c>
      <c r="C25" s="86">
        <v>10000</v>
      </c>
      <c r="D25" s="86"/>
      <c r="E25" s="746">
        <f>D25/C25</f>
        <v>0</v>
      </c>
      <c r="F25" s="751"/>
    </row>
    <row r="26" spans="1:6" ht="11.25">
      <c r="A26" s="601">
        <v>5036</v>
      </c>
      <c r="B26" s="742" t="s">
        <v>272</v>
      </c>
      <c r="C26" s="86"/>
      <c r="D26" s="86"/>
      <c r="E26" s="746"/>
      <c r="F26" s="749"/>
    </row>
    <row r="27" spans="1:6" ht="11.25">
      <c r="A27" s="601">
        <v>5037</v>
      </c>
      <c r="B27" s="750" t="s">
        <v>233</v>
      </c>
      <c r="C27" s="86">
        <v>14775</v>
      </c>
      <c r="D27" s="86"/>
      <c r="E27" s="746">
        <f>D27/C27</f>
        <v>0</v>
      </c>
      <c r="F27" s="749"/>
    </row>
    <row r="28" spans="1:6" ht="11.25">
      <c r="A28" s="601">
        <v>5038</v>
      </c>
      <c r="B28" s="742" t="s">
        <v>139</v>
      </c>
      <c r="C28" s="86">
        <v>590535</v>
      </c>
      <c r="D28" s="86">
        <v>590535</v>
      </c>
      <c r="E28" s="746">
        <f>D28/C28</f>
        <v>1</v>
      </c>
      <c r="F28" s="751"/>
    </row>
    <row r="29" spans="1:6" ht="11.25">
      <c r="A29" s="601">
        <v>5039</v>
      </c>
      <c r="B29" s="742" t="s">
        <v>502</v>
      </c>
      <c r="C29" s="86"/>
      <c r="D29" s="86"/>
      <c r="E29" s="746"/>
      <c r="F29" s="751"/>
    </row>
    <row r="30" spans="1:6" ht="12" customHeight="1">
      <c r="A30" s="628">
        <v>5030</v>
      </c>
      <c r="B30" s="744" t="s">
        <v>239</v>
      </c>
      <c r="C30" s="424">
        <f>SUM(C21:C28)</f>
        <v>690310</v>
      </c>
      <c r="D30" s="424">
        <f>SUM(D19:D29)-D22-D23</f>
        <v>680402</v>
      </c>
      <c r="E30" s="747">
        <f>D30/C30</f>
        <v>0.9856470281467746</v>
      </c>
      <c r="F30" s="704"/>
    </row>
    <row r="31" spans="1:6" ht="12" customHeight="1">
      <c r="A31" s="663"/>
      <c r="B31" s="719" t="s">
        <v>358</v>
      </c>
      <c r="C31" s="745"/>
      <c r="D31" s="745"/>
      <c r="E31" s="746"/>
      <c r="F31" s="516"/>
    </row>
    <row r="32" spans="1:6" ht="11.25">
      <c r="A32" s="601">
        <v>5042</v>
      </c>
      <c r="B32" s="742" t="s">
        <v>345</v>
      </c>
      <c r="C32" s="86"/>
      <c r="D32" s="86"/>
      <c r="E32" s="746"/>
      <c r="F32" s="751"/>
    </row>
    <row r="33" spans="1:6" ht="12">
      <c r="A33" s="601">
        <v>5044</v>
      </c>
      <c r="B33" s="742" t="s">
        <v>487</v>
      </c>
      <c r="C33" s="86">
        <f>SUM(C34:C36)</f>
        <v>5000</v>
      </c>
      <c r="D33" s="86"/>
      <c r="E33" s="746">
        <f>D33/C33</f>
        <v>0</v>
      </c>
      <c r="F33" s="821" t="s">
        <v>547</v>
      </c>
    </row>
    <row r="34" spans="1:6" ht="12">
      <c r="A34" s="601"/>
      <c r="B34" s="743" t="s">
        <v>442</v>
      </c>
      <c r="C34" s="86"/>
      <c r="D34" s="386"/>
      <c r="E34" s="746"/>
      <c r="F34" s="512"/>
    </row>
    <row r="35" spans="1:6" ht="12">
      <c r="A35" s="601"/>
      <c r="B35" s="743" t="s">
        <v>503</v>
      </c>
      <c r="C35" s="386">
        <v>5000</v>
      </c>
      <c r="D35" s="386"/>
      <c r="E35" s="746">
        <f>D35/C35</f>
        <v>0</v>
      </c>
      <c r="F35" s="512"/>
    </row>
    <row r="36" spans="1:6" ht="12">
      <c r="A36" s="601"/>
      <c r="B36" s="743" t="s">
        <v>451</v>
      </c>
      <c r="C36" s="86"/>
      <c r="D36" s="386"/>
      <c r="E36" s="746"/>
      <c r="F36" s="512"/>
    </row>
    <row r="37" spans="1:6" ht="11.25">
      <c r="A37" s="601">
        <v>5046</v>
      </c>
      <c r="B37" s="742" t="s">
        <v>448</v>
      </c>
      <c r="C37" s="86">
        <v>19050</v>
      </c>
      <c r="D37" s="86"/>
      <c r="E37" s="746">
        <f>D37/C37</f>
        <v>0</v>
      </c>
      <c r="F37" s="516"/>
    </row>
    <row r="38" spans="1:6" ht="11.25">
      <c r="A38" s="628">
        <v>5040</v>
      </c>
      <c r="B38" s="744" t="s">
        <v>239</v>
      </c>
      <c r="C38" s="424">
        <f>SUM(C33+C37)</f>
        <v>24050</v>
      </c>
      <c r="D38" s="424">
        <f>SUM(D33+D37+D32)</f>
        <v>0</v>
      </c>
      <c r="E38" s="747">
        <f>D38/C38</f>
        <v>0</v>
      </c>
      <c r="F38" s="704"/>
    </row>
    <row r="39" spans="1:6" ht="15.75" customHeight="1">
      <c r="A39" s="628"/>
      <c r="B39" s="739" t="s">
        <v>366</v>
      </c>
      <c r="C39" s="424">
        <f>SUM(C38+C30+C17+C14)</f>
        <v>729360</v>
      </c>
      <c r="D39" s="424">
        <f>SUM(D38+D30+D17+D14)</f>
        <v>680402</v>
      </c>
      <c r="E39" s="747">
        <f>D39/C39</f>
        <v>0.9328753976088625</v>
      </c>
      <c r="F39" s="704"/>
    </row>
    <row r="40" spans="1:6" ht="12.75">
      <c r="A40" s="628"/>
      <c r="B40" s="739" t="s">
        <v>367</v>
      </c>
      <c r="C40" s="575"/>
      <c r="D40" s="575"/>
      <c r="E40" s="752"/>
      <c r="F40" s="621"/>
    </row>
    <row r="41" spans="1:6" ht="11.25">
      <c r="A41" s="628">
        <v>5050</v>
      </c>
      <c r="B41" s="744" t="s">
        <v>361</v>
      </c>
      <c r="C41" s="424"/>
      <c r="D41" s="424"/>
      <c r="E41" s="752"/>
      <c r="F41" s="704"/>
    </row>
    <row r="42" spans="1:6" ht="11.25">
      <c r="A42" s="88"/>
      <c r="B42" s="731" t="s">
        <v>78</v>
      </c>
      <c r="C42" s="753"/>
      <c r="D42" s="753"/>
      <c r="E42" s="746"/>
      <c r="F42" s="516"/>
    </row>
    <row r="43" spans="1:6" ht="11.25">
      <c r="A43" s="88"/>
      <c r="B43" s="516" t="s">
        <v>145</v>
      </c>
      <c r="C43" s="409"/>
      <c r="D43" s="409"/>
      <c r="E43" s="746"/>
      <c r="F43" s="516"/>
    </row>
    <row r="44" spans="1:6" ht="11.25">
      <c r="A44" s="88"/>
      <c r="B44" s="732" t="s">
        <v>133</v>
      </c>
      <c r="C44" s="409"/>
      <c r="D44" s="409"/>
      <c r="E44" s="746"/>
      <c r="F44" s="516"/>
    </row>
    <row r="45" spans="1:6" ht="12" customHeight="1">
      <c r="A45" s="512"/>
      <c r="B45" s="732" t="s">
        <v>134</v>
      </c>
      <c r="C45" s="732"/>
      <c r="D45" s="732"/>
      <c r="E45" s="746"/>
      <c r="F45" s="516"/>
    </row>
    <row r="46" spans="1:6" ht="12" customHeight="1">
      <c r="A46" s="512"/>
      <c r="B46" s="732" t="s">
        <v>392</v>
      </c>
      <c r="C46" s="517"/>
      <c r="D46" s="517"/>
      <c r="E46" s="746"/>
      <c r="F46" s="516"/>
    </row>
    <row r="47" spans="1:6" ht="12" customHeight="1">
      <c r="A47" s="512"/>
      <c r="B47" s="733" t="s">
        <v>66</v>
      </c>
      <c r="C47" s="754">
        <f>SUM(C43:C46)</f>
        <v>0</v>
      </c>
      <c r="D47" s="754">
        <f>SUM(D43:D46)</f>
        <v>0</v>
      </c>
      <c r="E47" s="746"/>
      <c r="F47" s="516"/>
    </row>
    <row r="48" spans="1:6" ht="12" customHeight="1">
      <c r="A48" s="512"/>
      <c r="B48" s="734" t="s">
        <v>79</v>
      </c>
      <c r="C48" s="517"/>
      <c r="D48" s="517"/>
      <c r="E48" s="746"/>
      <c r="F48" s="516"/>
    </row>
    <row r="49" spans="1:6" ht="12" customHeight="1">
      <c r="A49" s="512"/>
      <c r="B49" s="732" t="s">
        <v>336</v>
      </c>
      <c r="C49" s="517"/>
      <c r="D49" s="517"/>
      <c r="E49" s="746"/>
      <c r="F49" s="516"/>
    </row>
    <row r="50" spans="1:6" ht="12" customHeight="1">
      <c r="A50" s="512"/>
      <c r="B50" s="732" t="s">
        <v>344</v>
      </c>
      <c r="C50" s="517">
        <f>SUM(C38+C30+C17+C41+C14)-C45-C43-C44</f>
        <v>729360</v>
      </c>
      <c r="D50" s="517">
        <f>SUM(D38+D30+D17+D41+D14)-D45-D43-D44-D51</f>
        <v>680402</v>
      </c>
      <c r="E50" s="746">
        <f>D50/C50</f>
        <v>0.9328753976088625</v>
      </c>
      <c r="F50" s="516"/>
    </row>
    <row r="51" spans="1:6" ht="12" customHeight="1">
      <c r="A51" s="512"/>
      <c r="B51" s="732" t="s">
        <v>135</v>
      </c>
      <c r="C51" s="517"/>
      <c r="D51" s="517"/>
      <c r="E51" s="746"/>
      <c r="F51" s="516"/>
    </row>
    <row r="52" spans="1:6" ht="12" customHeight="1">
      <c r="A52" s="716"/>
      <c r="B52" s="425" t="s">
        <v>73</v>
      </c>
      <c r="C52" s="533">
        <f>SUM(C49:C51)</f>
        <v>729360</v>
      </c>
      <c r="D52" s="533">
        <f>SUM(D49:D51)</f>
        <v>680402</v>
      </c>
      <c r="E52" s="746">
        <f>D52/C52</f>
        <v>0.9328753976088625</v>
      </c>
      <c r="F52" s="513"/>
    </row>
    <row r="53" spans="1:6" ht="12" customHeight="1">
      <c r="A53" s="755"/>
      <c r="B53" s="704" t="s">
        <v>142</v>
      </c>
      <c r="C53" s="756">
        <f>SUM(C30+C38+C17+C41+C14)</f>
        <v>729360</v>
      </c>
      <c r="D53" s="756">
        <f>SUM(D30+D38+D17+D41+D14)</f>
        <v>680402</v>
      </c>
      <c r="E53" s="747">
        <f>D53/C53</f>
        <v>0.9328753976088625</v>
      </c>
      <c r="F53" s="87"/>
    </row>
  </sheetData>
  <sheetProtection/>
  <mergeCells count="5">
    <mergeCell ref="A2:F2"/>
    <mergeCell ref="A1:F1"/>
    <mergeCell ref="E5:E7"/>
    <mergeCell ref="C5:C7"/>
    <mergeCell ref="D5:D7"/>
  </mergeCells>
  <printOptions horizontalCentered="1"/>
  <pageMargins left="0" right="0" top="0.1968503937007874" bottom="0.4724409448818898" header="0.31496062992125984" footer="0.31496062992125984"/>
  <pageSetup firstPageNumber="46" useFirstPageNumber="1" horizontalDpi="300" verticalDpi="300" orientation="landscape" paperSize="9" scale="80" r:id="rId1"/>
  <headerFooter alignWithMargins="0">
    <oddFooter>&amp;C&amp;P. oldal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27"/>
  <sheetViews>
    <sheetView showZeros="0" zoomScalePageLayoutView="0" workbookViewId="0" topLeftCell="A1">
      <selection activeCell="D12" sqref="D12"/>
    </sheetView>
  </sheetViews>
  <sheetFormatPr defaultColWidth="9.125" defaultRowHeight="12.75"/>
  <cols>
    <col min="1" max="1" width="10.25390625" style="67" customWidth="1"/>
    <col min="2" max="2" width="52.50390625" style="66" customWidth="1"/>
    <col min="3" max="3" width="11.50390625" style="66" customWidth="1"/>
    <col min="4" max="4" width="11.00390625" style="66" customWidth="1"/>
    <col min="5" max="16384" width="9.125" style="66" customWidth="1"/>
  </cols>
  <sheetData>
    <row r="1" spans="1:3" ht="12.75">
      <c r="A1" s="1108" t="s">
        <v>141</v>
      </c>
      <c r="B1" s="1108"/>
      <c r="C1" s="1043"/>
    </row>
    <row r="2" ht="12">
      <c r="B2" s="67"/>
    </row>
    <row r="3" spans="1:3" s="63" customFormat="1" ht="12.75">
      <c r="A3" s="1112" t="s">
        <v>523</v>
      </c>
      <c r="B3" s="1112"/>
      <c r="C3" s="1113"/>
    </row>
    <row r="4" s="63" customFormat="1" ht="12.75"/>
    <row r="5" s="63" customFormat="1" ht="12.75"/>
    <row r="6" spans="3:4" s="63" customFormat="1" ht="12.75">
      <c r="C6" s="380"/>
      <c r="D6" s="380" t="s">
        <v>3</v>
      </c>
    </row>
    <row r="7" spans="1:4" s="63" customFormat="1" ht="12.75" customHeight="1">
      <c r="A7" s="1109" t="s">
        <v>377</v>
      </c>
      <c r="B7" s="1109" t="s">
        <v>219</v>
      </c>
      <c r="C7" s="1046" t="s">
        <v>58</v>
      </c>
      <c r="D7" s="1046" t="s">
        <v>531</v>
      </c>
    </row>
    <row r="8" spans="1:4" s="63" customFormat="1" ht="12.75">
      <c r="A8" s="1114"/>
      <c r="B8" s="1110"/>
      <c r="C8" s="1061"/>
      <c r="D8" s="1094"/>
    </row>
    <row r="9" spans="1:4" s="63" customFormat="1" ht="13.5" thickBot="1">
      <c r="A9" s="1115"/>
      <c r="B9" s="1111"/>
      <c r="C9" s="1062"/>
      <c r="D9" s="1062"/>
    </row>
    <row r="10" spans="1:4" s="63" customFormat="1" ht="12.75">
      <c r="A10" s="81" t="s">
        <v>220</v>
      </c>
      <c r="B10" s="81" t="s">
        <v>221</v>
      </c>
      <c r="C10" s="81" t="s">
        <v>222</v>
      </c>
      <c r="D10" s="81" t="s">
        <v>223</v>
      </c>
    </row>
    <row r="11" spans="1:4" s="63" customFormat="1" ht="12.75">
      <c r="A11" s="13"/>
      <c r="B11" s="13"/>
      <c r="C11" s="76"/>
      <c r="D11" s="76"/>
    </row>
    <row r="12" spans="1:4" s="31" customFormat="1" ht="12.75">
      <c r="A12" s="18">
        <v>6110</v>
      </c>
      <c r="B12" s="16" t="s">
        <v>57</v>
      </c>
      <c r="C12" s="16">
        <v>262093</v>
      </c>
      <c r="D12" s="16">
        <v>34877</v>
      </c>
    </row>
    <row r="13" spans="1:4" ht="12">
      <c r="A13" s="64"/>
      <c r="B13" s="65"/>
      <c r="C13" s="65"/>
      <c r="D13" s="65"/>
    </row>
    <row r="14" spans="1:4" s="31" customFormat="1" ht="12.75">
      <c r="A14" s="18">
        <v>6120</v>
      </c>
      <c r="B14" s="16" t="s">
        <v>64</v>
      </c>
      <c r="C14" s="16">
        <f>SUM(C15:C19)</f>
        <v>89312</v>
      </c>
      <c r="D14" s="16">
        <f>SUM(D15:D19)</f>
        <v>19700</v>
      </c>
    </row>
    <row r="15" spans="1:5" s="31" customFormat="1" ht="12.75">
      <c r="A15" s="64">
        <v>6121</v>
      </c>
      <c r="B15" s="65" t="s">
        <v>445</v>
      </c>
      <c r="C15" s="65">
        <v>13000</v>
      </c>
      <c r="D15" s="65">
        <v>17000</v>
      </c>
      <c r="E15" s="822"/>
    </row>
    <row r="16" spans="1:4" s="31" customFormat="1" ht="12.75">
      <c r="A16" s="64">
        <v>6122</v>
      </c>
      <c r="B16" s="65" t="s">
        <v>446</v>
      </c>
      <c r="C16" s="65">
        <v>15000</v>
      </c>
      <c r="D16" s="65"/>
    </row>
    <row r="17" spans="1:4" s="31" customFormat="1" ht="12.75">
      <c r="A17" s="64">
        <v>6123</v>
      </c>
      <c r="B17" s="65" t="s">
        <v>447</v>
      </c>
      <c r="C17" s="65">
        <v>57150</v>
      </c>
      <c r="D17" s="65"/>
    </row>
    <row r="18" spans="1:4" s="31" customFormat="1" ht="12.75">
      <c r="A18" s="64">
        <v>6124</v>
      </c>
      <c r="B18" s="65" t="s">
        <v>524</v>
      </c>
      <c r="C18" s="65"/>
      <c r="D18" s="65">
        <v>2700</v>
      </c>
    </row>
    <row r="19" spans="1:4" ht="12">
      <c r="A19" s="177">
        <v>6125</v>
      </c>
      <c r="B19" s="178" t="s">
        <v>449</v>
      </c>
      <c r="C19" s="178">
        <v>4162</v>
      </c>
      <c r="D19" s="178"/>
    </row>
    <row r="20" spans="1:4" ht="12">
      <c r="A20" s="270"/>
      <c r="B20" s="269"/>
      <c r="C20" s="269"/>
      <c r="D20" s="269"/>
    </row>
    <row r="21" spans="1:4" ht="12.75">
      <c r="A21" s="272">
        <v>6130</v>
      </c>
      <c r="B21" s="273" t="s">
        <v>14</v>
      </c>
      <c r="C21" s="273"/>
      <c r="D21" s="273"/>
    </row>
    <row r="22" spans="1:4" ht="12">
      <c r="A22" s="64"/>
      <c r="B22" s="65"/>
      <c r="C22" s="65"/>
      <c r="D22" s="65"/>
    </row>
    <row r="23" spans="1:4" s="31" customFormat="1" ht="12.75">
      <c r="A23" s="18">
        <v>6100</v>
      </c>
      <c r="B23" s="16" t="s">
        <v>205</v>
      </c>
      <c r="C23" s="16">
        <f>SUM(C12+C14+C21)</f>
        <v>351405</v>
      </c>
      <c r="D23" s="16">
        <f>SUM(D12+D14+D21)</f>
        <v>54577</v>
      </c>
    </row>
    <row r="26" ht="12.75">
      <c r="A26" s="823"/>
    </row>
    <row r="27" ht="12.75">
      <c r="A27" s="823"/>
    </row>
  </sheetData>
  <sheetProtection/>
  <mergeCells count="6">
    <mergeCell ref="D7:D9"/>
    <mergeCell ref="A1:C1"/>
    <mergeCell ref="C7:C9"/>
    <mergeCell ref="B7:B9"/>
    <mergeCell ref="A3:C3"/>
    <mergeCell ref="A7:A9"/>
  </mergeCells>
  <printOptions horizontalCentered="1"/>
  <pageMargins left="0.7874015748031497" right="0.7874015748031497" top="0.984251968503937" bottom="0.984251968503937" header="0.5118110236220472" footer="0.5118110236220472"/>
  <pageSetup firstPageNumber="47" useFirstPageNumber="1" horizontalDpi="600" verticalDpi="600" orientation="landscape" paperSize="9" r:id="rId1"/>
  <headerFooter alignWithMargins="0">
    <oddFooter>&amp;C&amp;P. oldal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M75"/>
  <sheetViews>
    <sheetView zoomScalePageLayoutView="0" workbookViewId="0" topLeftCell="A58">
      <selection activeCell="A42" sqref="A42:D43"/>
    </sheetView>
  </sheetViews>
  <sheetFormatPr defaultColWidth="9.125" defaultRowHeight="12.75"/>
  <cols>
    <col min="1" max="1" width="7.00390625" style="828" customWidth="1"/>
    <col min="2" max="2" width="17.625" style="828" customWidth="1"/>
    <col min="3" max="3" width="10.50390625" style="828" customWidth="1"/>
    <col min="4" max="4" width="10.75390625" style="828" customWidth="1"/>
    <col min="5" max="5" width="10.25390625" style="828" customWidth="1"/>
    <col min="6" max="6" width="10.75390625" style="828" customWidth="1"/>
    <col min="7" max="7" width="11.00390625" style="828" customWidth="1"/>
    <col min="8" max="8" width="11.125" style="828" customWidth="1"/>
    <col min="9" max="9" width="11.00390625" style="828" customWidth="1"/>
    <col min="10" max="12" width="10.50390625" style="828" customWidth="1"/>
    <col min="13" max="13" width="11.75390625" style="828" customWidth="1"/>
    <col min="14" max="16384" width="9.125" style="828" customWidth="1"/>
  </cols>
  <sheetData>
    <row r="2" spans="1:13" ht="12.75">
      <c r="A2" s="1116" t="s">
        <v>549</v>
      </c>
      <c r="B2" s="1116"/>
      <c r="C2" s="1116"/>
      <c r="D2" s="1116"/>
      <c r="E2" s="1116"/>
      <c r="F2" s="1116"/>
      <c r="G2" s="1116"/>
      <c r="H2" s="1116"/>
      <c r="I2" s="1116"/>
      <c r="J2" s="1116"/>
      <c r="K2" s="1116"/>
      <c r="L2" s="1116"/>
      <c r="M2" s="1116"/>
    </row>
    <row r="3" spans="1:13" ht="12">
      <c r="A3" s="829"/>
      <c r="B3" s="830"/>
      <c r="C3" s="830"/>
      <c r="D3" s="830"/>
      <c r="E3" s="830"/>
      <c r="F3" s="830"/>
      <c r="G3" s="830"/>
      <c r="H3" s="830"/>
      <c r="I3" s="830"/>
      <c r="J3" s="830"/>
      <c r="K3" s="830"/>
      <c r="L3" s="830"/>
      <c r="M3" s="830"/>
    </row>
    <row r="4" spans="1:13" ht="12.75">
      <c r="A4" s="1117" t="s">
        <v>550</v>
      </c>
      <c r="B4" s="1100"/>
      <c r="C4" s="1100"/>
      <c r="D4" s="1100"/>
      <c r="E4" s="1100"/>
      <c r="F4" s="1100"/>
      <c r="G4" s="1100"/>
      <c r="H4" s="1100"/>
      <c r="I4" s="1100"/>
      <c r="J4" s="1100"/>
      <c r="K4" s="1100"/>
      <c r="L4" s="1100"/>
      <c r="M4" s="1100"/>
    </row>
    <row r="5" spans="4:10" ht="15">
      <c r="D5" s="831"/>
      <c r="E5" s="831"/>
      <c r="F5" s="831"/>
      <c r="G5" s="831"/>
      <c r="H5" s="831"/>
      <c r="I5" s="831"/>
      <c r="J5" s="831"/>
    </row>
    <row r="6" spans="1:10" ht="12.75">
      <c r="A6" s="1118" t="s">
        <v>551</v>
      </c>
      <c r="B6" s="1119"/>
      <c r="C6" s="1119"/>
      <c r="D6" s="1119"/>
      <c r="E6" s="1119"/>
      <c r="F6" s="832"/>
      <c r="G6" s="832"/>
      <c r="H6" s="832"/>
      <c r="I6" s="832"/>
      <c r="J6" s="832"/>
    </row>
    <row r="7" spans="1:13" ht="12.75">
      <c r="A7" s="833"/>
      <c r="B7" s="833"/>
      <c r="C7" s="833"/>
      <c r="D7" s="834" t="s">
        <v>498</v>
      </c>
      <c r="E7" s="850"/>
      <c r="F7" s="850"/>
      <c r="G7" s="850"/>
      <c r="H7" s="850"/>
      <c r="I7" s="850"/>
      <c r="J7" s="850"/>
      <c r="K7" s="850"/>
      <c r="L7" s="850"/>
      <c r="M7" s="834"/>
    </row>
    <row r="8" spans="1:13" ht="22.5" customHeight="1">
      <c r="A8" s="1120" t="s">
        <v>552</v>
      </c>
      <c r="B8" s="1120" t="s">
        <v>553</v>
      </c>
      <c r="C8" s="1120" t="s">
        <v>554</v>
      </c>
      <c r="D8" s="1127" t="s">
        <v>241</v>
      </c>
      <c r="E8" s="1122"/>
      <c r="F8" s="1122"/>
      <c r="G8" s="1122"/>
      <c r="H8" s="1122"/>
      <c r="I8" s="1122"/>
      <c r="J8" s="1122"/>
      <c r="K8" s="1122"/>
      <c r="L8" s="1122"/>
      <c r="M8" s="1122"/>
    </row>
    <row r="9" spans="1:13" ht="21.75" customHeight="1">
      <c r="A9" s="1120"/>
      <c r="B9" s="1120"/>
      <c r="C9" s="1120"/>
      <c r="D9" s="1120"/>
      <c r="E9" s="1122"/>
      <c r="F9" s="1122"/>
      <c r="G9" s="1122"/>
      <c r="H9" s="1122"/>
      <c r="I9" s="1122"/>
      <c r="J9" s="1122"/>
      <c r="K9" s="1122"/>
      <c r="L9" s="1122"/>
      <c r="M9" s="1122"/>
    </row>
    <row r="10" spans="1:13" ht="18" customHeight="1" thickBot="1">
      <c r="A10" s="1121"/>
      <c r="B10" s="1121"/>
      <c r="C10" s="1121"/>
      <c r="D10" s="1121"/>
      <c r="E10" s="1123"/>
      <c r="F10" s="1123"/>
      <c r="G10" s="1123"/>
      <c r="H10" s="1123"/>
      <c r="I10" s="1123"/>
      <c r="J10" s="1123"/>
      <c r="K10" s="1123"/>
      <c r="L10" s="1123"/>
      <c r="M10" s="1123"/>
    </row>
    <row r="11" spans="1:13" ht="13.5" thickTop="1">
      <c r="A11" s="1124" t="s">
        <v>557</v>
      </c>
      <c r="B11" s="835" t="s">
        <v>555</v>
      </c>
      <c r="C11" s="836">
        <v>23334</v>
      </c>
      <c r="D11" s="837">
        <f>SUM(C11)</f>
        <v>23334</v>
      </c>
      <c r="E11" s="1007"/>
      <c r="F11" s="1007"/>
      <c r="G11" s="1007"/>
      <c r="H11" s="1007"/>
      <c r="I11" s="1007"/>
      <c r="J11" s="1007"/>
      <c r="K11" s="1007"/>
      <c r="L11" s="1007"/>
      <c r="M11" s="1008"/>
    </row>
    <row r="12" spans="1:13" ht="12.75">
      <c r="A12" s="1124"/>
      <c r="B12" s="835" t="s">
        <v>556</v>
      </c>
      <c r="C12" s="836">
        <v>4887</v>
      </c>
      <c r="D12" s="837">
        <f aca="true" t="shared" si="0" ref="D12:D30">SUM(C12)</f>
        <v>4887</v>
      </c>
      <c r="E12" s="1007"/>
      <c r="F12" s="1007"/>
      <c r="G12" s="1007"/>
      <c r="H12" s="1007"/>
      <c r="I12" s="1007"/>
      <c r="J12" s="1007"/>
      <c r="K12" s="1007"/>
      <c r="L12" s="1007"/>
      <c r="M12" s="1008"/>
    </row>
    <row r="13" spans="1:13" ht="12.75">
      <c r="A13" s="1125" t="s">
        <v>558</v>
      </c>
      <c r="B13" s="835" t="s">
        <v>555</v>
      </c>
      <c r="C13" s="836">
        <v>46667</v>
      </c>
      <c r="D13" s="837">
        <f t="shared" si="0"/>
        <v>46667</v>
      </c>
      <c r="E13" s="1007"/>
      <c r="F13" s="1007"/>
      <c r="G13" s="1007"/>
      <c r="H13" s="1007"/>
      <c r="I13" s="1007"/>
      <c r="J13" s="1007"/>
      <c r="K13" s="1007"/>
      <c r="L13" s="1007"/>
      <c r="M13" s="1008"/>
    </row>
    <row r="14" spans="1:13" ht="12.75">
      <c r="A14" s="1126"/>
      <c r="B14" s="835" t="s">
        <v>556</v>
      </c>
      <c r="C14" s="836">
        <v>4487</v>
      </c>
      <c r="D14" s="837">
        <f t="shared" si="0"/>
        <v>4487</v>
      </c>
      <c r="E14" s="1007"/>
      <c r="F14" s="1007"/>
      <c r="G14" s="1007"/>
      <c r="H14" s="1007"/>
      <c r="I14" s="1007"/>
      <c r="J14" s="1007"/>
      <c r="K14" s="1007"/>
      <c r="L14" s="1007"/>
      <c r="M14" s="1008"/>
    </row>
    <row r="15" spans="1:13" ht="12.75">
      <c r="A15" s="1124" t="s">
        <v>559</v>
      </c>
      <c r="B15" s="835" t="s">
        <v>555</v>
      </c>
      <c r="C15" s="836">
        <v>46667</v>
      </c>
      <c r="D15" s="837">
        <f t="shared" si="0"/>
        <v>46667</v>
      </c>
      <c r="E15" s="1007"/>
      <c r="F15" s="1007"/>
      <c r="G15" s="1007"/>
      <c r="H15" s="1007"/>
      <c r="I15" s="1007"/>
      <c r="J15" s="1007"/>
      <c r="K15" s="1007"/>
      <c r="L15" s="1007"/>
      <c r="M15" s="1008"/>
    </row>
    <row r="16" spans="1:13" ht="12.75">
      <c r="A16" s="1124"/>
      <c r="B16" s="835" t="s">
        <v>556</v>
      </c>
      <c r="C16" s="836">
        <v>3971</v>
      </c>
      <c r="D16" s="837">
        <f t="shared" si="0"/>
        <v>3971</v>
      </c>
      <c r="E16" s="1007"/>
      <c r="F16" s="1007"/>
      <c r="G16" s="1007"/>
      <c r="H16" s="1007"/>
      <c r="I16" s="1007"/>
      <c r="J16" s="1007"/>
      <c r="K16" s="1007"/>
      <c r="L16" s="1007"/>
      <c r="M16" s="1008"/>
    </row>
    <row r="17" spans="1:13" ht="12.75">
      <c r="A17" s="1125" t="s">
        <v>560</v>
      </c>
      <c r="B17" s="835" t="s">
        <v>555</v>
      </c>
      <c r="C17" s="836">
        <v>46667</v>
      </c>
      <c r="D17" s="837">
        <f t="shared" si="0"/>
        <v>46667</v>
      </c>
      <c r="E17" s="1007"/>
      <c r="F17" s="1007"/>
      <c r="G17" s="1007"/>
      <c r="H17" s="1007"/>
      <c r="I17" s="1007"/>
      <c r="J17" s="1007"/>
      <c r="K17" s="1007"/>
      <c r="L17" s="1007"/>
      <c r="M17" s="1008"/>
    </row>
    <row r="18" spans="1:13" ht="12.75">
      <c r="A18" s="1126"/>
      <c r="B18" s="835" t="s">
        <v>556</v>
      </c>
      <c r="C18" s="836">
        <v>3467</v>
      </c>
      <c r="D18" s="837">
        <f t="shared" si="0"/>
        <v>3467</v>
      </c>
      <c r="E18" s="1007"/>
      <c r="F18" s="1007"/>
      <c r="G18" s="1007"/>
      <c r="H18" s="1007"/>
      <c r="I18" s="1007"/>
      <c r="J18" s="1007"/>
      <c r="K18" s="1007"/>
      <c r="L18" s="1007"/>
      <c r="M18" s="1008"/>
    </row>
    <row r="19" spans="1:13" ht="12.75">
      <c r="A19" s="1124" t="s">
        <v>561</v>
      </c>
      <c r="B19" s="835" t="s">
        <v>555</v>
      </c>
      <c r="C19" s="836">
        <v>46667</v>
      </c>
      <c r="D19" s="837">
        <f t="shared" si="0"/>
        <v>46667</v>
      </c>
      <c r="E19" s="1007"/>
      <c r="F19" s="1007"/>
      <c r="G19" s="1007"/>
      <c r="H19" s="1007"/>
      <c r="I19" s="1007"/>
      <c r="J19" s="1007"/>
      <c r="K19" s="1007"/>
      <c r="L19" s="1007"/>
      <c r="M19" s="1008"/>
    </row>
    <row r="20" spans="1:13" ht="12.75">
      <c r="A20" s="1124"/>
      <c r="B20" s="835" t="s">
        <v>556</v>
      </c>
      <c r="C20" s="836">
        <v>2962</v>
      </c>
      <c r="D20" s="837">
        <f t="shared" si="0"/>
        <v>2962</v>
      </c>
      <c r="E20" s="1007"/>
      <c r="F20" s="1007"/>
      <c r="G20" s="1007"/>
      <c r="H20" s="1007"/>
      <c r="I20" s="1007"/>
      <c r="J20" s="1007"/>
      <c r="K20" s="1007"/>
      <c r="L20" s="1007"/>
      <c r="M20" s="1008"/>
    </row>
    <row r="21" spans="1:13" ht="12.75">
      <c r="A21" s="1125" t="s">
        <v>562</v>
      </c>
      <c r="B21" s="835" t="s">
        <v>555</v>
      </c>
      <c r="C21" s="836">
        <v>46667</v>
      </c>
      <c r="D21" s="837">
        <f t="shared" si="0"/>
        <v>46667</v>
      </c>
      <c r="E21" s="1007"/>
      <c r="F21" s="1007"/>
      <c r="G21" s="1007"/>
      <c r="H21" s="1007"/>
      <c r="I21" s="1007"/>
      <c r="J21" s="1007"/>
      <c r="K21" s="1007"/>
      <c r="L21" s="1007"/>
      <c r="M21" s="1008"/>
    </row>
    <row r="22" spans="1:13" ht="12.75">
      <c r="A22" s="1126"/>
      <c r="B22" s="835" t="s">
        <v>556</v>
      </c>
      <c r="C22" s="836">
        <v>2465</v>
      </c>
      <c r="D22" s="837">
        <f t="shared" si="0"/>
        <v>2465</v>
      </c>
      <c r="E22" s="1007"/>
      <c r="F22" s="1007"/>
      <c r="G22" s="1007"/>
      <c r="H22" s="1007"/>
      <c r="I22" s="1007"/>
      <c r="J22" s="1007"/>
      <c r="K22" s="1007"/>
      <c r="L22" s="1007"/>
      <c r="M22" s="1008"/>
    </row>
    <row r="23" spans="1:13" ht="12.75">
      <c r="A23" s="1124" t="s">
        <v>563</v>
      </c>
      <c r="B23" s="835" t="s">
        <v>555</v>
      </c>
      <c r="C23" s="836">
        <v>46667</v>
      </c>
      <c r="D23" s="837">
        <f t="shared" si="0"/>
        <v>46667</v>
      </c>
      <c r="E23" s="1007"/>
      <c r="F23" s="1007"/>
      <c r="G23" s="1007"/>
      <c r="H23" s="1007"/>
      <c r="I23" s="1007"/>
      <c r="J23" s="1007"/>
      <c r="K23" s="1007"/>
      <c r="L23" s="1007"/>
      <c r="M23" s="1008"/>
    </row>
    <row r="24" spans="1:13" ht="12.75">
      <c r="A24" s="1124"/>
      <c r="B24" s="835" t="s">
        <v>556</v>
      </c>
      <c r="C24" s="836">
        <v>1954</v>
      </c>
      <c r="D24" s="837">
        <f t="shared" si="0"/>
        <v>1954</v>
      </c>
      <c r="E24" s="1007"/>
      <c r="F24" s="1007"/>
      <c r="G24" s="1007"/>
      <c r="H24" s="1007"/>
      <c r="I24" s="1007"/>
      <c r="J24" s="1007"/>
      <c r="K24" s="1007"/>
      <c r="L24" s="1007"/>
      <c r="M24" s="1008"/>
    </row>
    <row r="25" spans="1:13" ht="12.75">
      <c r="A25" s="1125" t="s">
        <v>564</v>
      </c>
      <c r="B25" s="835" t="s">
        <v>555</v>
      </c>
      <c r="C25" s="836">
        <v>46667</v>
      </c>
      <c r="D25" s="837">
        <f t="shared" si="0"/>
        <v>46667</v>
      </c>
      <c r="E25" s="1007"/>
      <c r="F25" s="1007"/>
      <c r="G25" s="1007"/>
      <c r="H25" s="1007"/>
      <c r="I25" s="1007"/>
      <c r="J25" s="1007"/>
      <c r="K25" s="1007"/>
      <c r="L25" s="1007"/>
      <c r="M25" s="1008"/>
    </row>
    <row r="26" spans="1:13" ht="12.75">
      <c r="A26" s="1126"/>
      <c r="B26" s="835" t="s">
        <v>556</v>
      </c>
      <c r="C26" s="836">
        <v>1449</v>
      </c>
      <c r="D26" s="837">
        <f t="shared" si="0"/>
        <v>1449</v>
      </c>
      <c r="E26" s="1007"/>
      <c r="F26" s="1007"/>
      <c r="G26" s="1007"/>
      <c r="H26" s="1007"/>
      <c r="I26" s="1007"/>
      <c r="J26" s="1007"/>
      <c r="K26" s="1007"/>
      <c r="L26" s="1007"/>
      <c r="M26" s="1008"/>
    </row>
    <row r="27" spans="1:13" ht="12.75">
      <c r="A27" s="1125" t="s">
        <v>565</v>
      </c>
      <c r="B27" s="835" t="s">
        <v>555</v>
      </c>
      <c r="C27" s="836">
        <v>46667</v>
      </c>
      <c r="D27" s="837">
        <f t="shared" si="0"/>
        <v>46667</v>
      </c>
      <c r="E27" s="1007"/>
      <c r="F27" s="1007"/>
      <c r="G27" s="1007"/>
      <c r="H27" s="1007"/>
      <c r="I27" s="1007"/>
      <c r="J27" s="1007"/>
      <c r="K27" s="1007"/>
      <c r="L27" s="1007"/>
      <c r="M27" s="1008"/>
    </row>
    <row r="28" spans="1:13" ht="12.75">
      <c r="A28" s="1126"/>
      <c r="B28" s="835" t="s">
        <v>556</v>
      </c>
      <c r="C28" s="836">
        <v>945</v>
      </c>
      <c r="D28" s="837">
        <f t="shared" si="0"/>
        <v>945</v>
      </c>
      <c r="E28" s="1007"/>
      <c r="F28" s="1007"/>
      <c r="G28" s="1007"/>
      <c r="H28" s="1007"/>
      <c r="I28" s="1007"/>
      <c r="J28" s="1007"/>
      <c r="K28" s="1007"/>
      <c r="L28" s="1007"/>
      <c r="M28" s="1008"/>
    </row>
    <row r="29" spans="1:13" ht="12.75">
      <c r="A29" s="1125" t="s">
        <v>892</v>
      </c>
      <c r="B29" s="835" t="s">
        <v>555</v>
      </c>
      <c r="C29" s="836">
        <v>23330</v>
      </c>
      <c r="D29" s="837">
        <f t="shared" si="0"/>
        <v>23330</v>
      </c>
      <c r="E29" s="1007"/>
      <c r="F29" s="1007"/>
      <c r="G29" s="1007"/>
      <c r="H29" s="1007"/>
      <c r="I29" s="1007"/>
      <c r="J29" s="1007"/>
      <c r="K29" s="1007"/>
      <c r="L29" s="1007"/>
      <c r="M29" s="1008"/>
    </row>
    <row r="30" spans="1:13" ht="12.75">
      <c r="A30" s="1126"/>
      <c r="B30" s="835" t="s">
        <v>556</v>
      </c>
      <c r="C30" s="836">
        <v>442</v>
      </c>
      <c r="D30" s="837">
        <f t="shared" si="0"/>
        <v>442</v>
      </c>
      <c r="E30" s="1007"/>
      <c r="F30" s="1007"/>
      <c r="G30" s="1007"/>
      <c r="H30" s="1007"/>
      <c r="I30" s="1007"/>
      <c r="J30" s="1007"/>
      <c r="K30" s="1007"/>
      <c r="L30" s="1007"/>
      <c r="M30" s="1008"/>
    </row>
    <row r="31" spans="1:13" ht="12.75">
      <c r="A31" s="1006"/>
      <c r="B31" s="1006"/>
      <c r="C31" s="1007"/>
      <c r="D31" s="1007"/>
      <c r="E31" s="1007"/>
      <c r="F31" s="1007"/>
      <c r="G31" s="1007"/>
      <c r="H31" s="1007"/>
      <c r="I31" s="1007"/>
      <c r="J31" s="1007"/>
      <c r="K31" s="1007"/>
      <c r="L31" s="1007"/>
      <c r="M31" s="1008"/>
    </row>
    <row r="32" spans="1:12" ht="12.75">
      <c r="A32" s="838" t="s">
        <v>566</v>
      </c>
      <c r="D32" s="833"/>
      <c r="F32" s="839"/>
      <c r="G32" s="840"/>
      <c r="H32" s="840"/>
      <c r="I32" s="840"/>
      <c r="J32" s="840"/>
      <c r="K32" s="840"/>
      <c r="L32" s="840"/>
    </row>
    <row r="33" spans="1:8" ht="12.75">
      <c r="A33" s="1128" t="s">
        <v>567</v>
      </c>
      <c r="B33" s="1129"/>
      <c r="C33" s="841" t="s">
        <v>557</v>
      </c>
      <c r="D33" s="842" t="s">
        <v>558</v>
      </c>
      <c r="E33" s="841" t="s">
        <v>559</v>
      </c>
      <c r="F33" s="842" t="s">
        <v>560</v>
      </c>
      <c r="G33" s="841" t="s">
        <v>561</v>
      </c>
      <c r="H33" s="843"/>
    </row>
    <row r="34" spans="1:8" ht="12.75">
      <c r="A34" s="1130" t="s">
        <v>568</v>
      </c>
      <c r="B34" s="1129"/>
      <c r="C34" s="836">
        <v>1479</v>
      </c>
      <c r="D34" s="845">
        <v>1479</v>
      </c>
      <c r="E34" s="836">
        <v>739</v>
      </c>
      <c r="F34" s="1009"/>
      <c r="G34" s="836"/>
      <c r="H34" s="846"/>
    </row>
    <row r="35" spans="1:8" ht="12.75">
      <c r="A35" s="1130" t="s">
        <v>569</v>
      </c>
      <c r="B35" s="1131"/>
      <c r="C35" s="836">
        <v>9931</v>
      </c>
      <c r="D35" s="848">
        <v>9931</v>
      </c>
      <c r="E35" s="836"/>
      <c r="F35" s="1009"/>
      <c r="G35" s="836"/>
      <c r="H35" s="846"/>
    </row>
    <row r="36" spans="1:8" ht="12.75">
      <c r="A36" s="844" t="s">
        <v>570</v>
      </c>
      <c r="B36" s="847"/>
      <c r="C36" s="836">
        <v>36381</v>
      </c>
      <c r="D36" s="848">
        <v>12127</v>
      </c>
      <c r="E36" s="836">
        <v>12127</v>
      </c>
      <c r="F36" s="1009"/>
      <c r="G36" s="836"/>
      <c r="H36" s="846"/>
    </row>
    <row r="37" spans="1:8" ht="12.75">
      <c r="A37" s="844" t="s">
        <v>893</v>
      </c>
      <c r="B37" s="847"/>
      <c r="C37" s="836">
        <v>18122</v>
      </c>
      <c r="D37" s="848">
        <v>18122</v>
      </c>
      <c r="E37" s="836">
        <v>18122</v>
      </c>
      <c r="F37" s="845">
        <v>18122</v>
      </c>
      <c r="G37" s="836">
        <v>18122</v>
      </c>
      <c r="H37" s="846"/>
    </row>
    <row r="38" spans="1:8" ht="12.75">
      <c r="A38" s="1130" t="s">
        <v>571</v>
      </c>
      <c r="B38" s="1131"/>
      <c r="C38" s="836">
        <v>29314</v>
      </c>
      <c r="D38" s="848">
        <v>29314</v>
      </c>
      <c r="E38" s="836">
        <v>29314</v>
      </c>
      <c r="F38" s="849">
        <v>29314</v>
      </c>
      <c r="G38" s="836"/>
      <c r="H38" s="846"/>
    </row>
    <row r="39" ht="12">
      <c r="H39" s="850"/>
    </row>
    <row r="40" spans="1:4" ht="12.75">
      <c r="A40" s="838" t="s">
        <v>948</v>
      </c>
      <c r="C40" s="833"/>
      <c r="D40" s="834" t="s">
        <v>498</v>
      </c>
    </row>
    <row r="41" spans="1:7" ht="12.75">
      <c r="A41" s="1128" t="s">
        <v>567</v>
      </c>
      <c r="B41" s="1129"/>
      <c r="C41" s="851" t="s">
        <v>557</v>
      </c>
      <c r="D41" s="1035" t="s">
        <v>558</v>
      </c>
      <c r="E41" s="843"/>
      <c r="F41" s="852"/>
      <c r="G41" s="852"/>
    </row>
    <row r="42" spans="1:7" ht="12.75">
      <c r="A42" s="844" t="s">
        <v>911</v>
      </c>
      <c r="B42" s="847"/>
      <c r="C42" s="836">
        <v>180000</v>
      </c>
      <c r="D42" s="848">
        <v>620000</v>
      </c>
      <c r="E42" s="846"/>
      <c r="F42" s="853"/>
      <c r="G42" s="853"/>
    </row>
    <row r="43" spans="1:7" ht="12.75">
      <c r="A43" s="1130" t="s">
        <v>572</v>
      </c>
      <c r="B43" s="1131"/>
      <c r="C43" s="836">
        <v>420000</v>
      </c>
      <c r="D43" s="848">
        <v>223000</v>
      </c>
      <c r="E43" s="846"/>
      <c r="F43" s="853"/>
      <c r="G43" s="853"/>
    </row>
    <row r="44" ht="12">
      <c r="A44" s="1036"/>
    </row>
    <row r="45" spans="6:7" ht="12">
      <c r="F45" s="850"/>
      <c r="G45" s="850"/>
    </row>
    <row r="46" spans="1:8" ht="13.5" customHeight="1">
      <c r="A46" s="838" t="s">
        <v>573</v>
      </c>
      <c r="C46" s="833"/>
      <c r="D46" s="833"/>
      <c r="E46" s="833"/>
      <c r="G46" s="834" t="s">
        <v>498</v>
      </c>
      <c r="H46" s="834"/>
    </row>
    <row r="47" spans="1:8" ht="12.75">
      <c r="A47" s="1128" t="s">
        <v>219</v>
      </c>
      <c r="B47" s="1129"/>
      <c r="C47" s="851" t="s">
        <v>557</v>
      </c>
      <c r="D47" s="842" t="s">
        <v>558</v>
      </c>
      <c r="E47" s="851" t="s">
        <v>559</v>
      </c>
      <c r="F47" s="841" t="s">
        <v>560</v>
      </c>
      <c r="G47" s="1035" t="s">
        <v>561</v>
      </c>
      <c r="H47" s="843"/>
    </row>
    <row r="48" spans="1:8" ht="12.75">
      <c r="A48" s="844" t="s">
        <v>481</v>
      </c>
      <c r="B48" s="847"/>
      <c r="C48" s="836">
        <v>50000</v>
      </c>
      <c r="D48" s="848">
        <v>50000</v>
      </c>
      <c r="E48" s="836">
        <v>50000</v>
      </c>
      <c r="F48" s="836">
        <v>50000</v>
      </c>
      <c r="G48" s="848"/>
      <c r="H48" s="846"/>
    </row>
    <row r="49" spans="1:8" ht="12.75">
      <c r="A49" s="844" t="s">
        <v>918</v>
      </c>
      <c r="B49" s="847"/>
      <c r="C49" s="836">
        <v>1143</v>
      </c>
      <c r="D49" s="848">
        <v>1143</v>
      </c>
      <c r="E49" s="836">
        <v>1143</v>
      </c>
      <c r="F49" s="836">
        <v>1143</v>
      </c>
      <c r="G49" s="848"/>
      <c r="H49" s="846"/>
    </row>
    <row r="50" spans="1:8" ht="12.75">
      <c r="A50" s="1130" t="s">
        <v>574</v>
      </c>
      <c r="B50" s="1131"/>
      <c r="C50" s="836">
        <v>8000</v>
      </c>
      <c r="D50" s="848">
        <v>8000</v>
      </c>
      <c r="E50" s="836"/>
      <c r="F50" s="836"/>
      <c r="G50" s="848"/>
      <c r="H50" s="846"/>
    </row>
    <row r="51" spans="1:8" ht="12.75">
      <c r="A51" s="844" t="s">
        <v>933</v>
      </c>
      <c r="B51" s="847"/>
      <c r="C51" s="836">
        <v>2010</v>
      </c>
      <c r="D51" s="848">
        <v>2010</v>
      </c>
      <c r="E51" s="836"/>
      <c r="F51" s="836"/>
      <c r="G51" s="848"/>
      <c r="H51" s="846"/>
    </row>
    <row r="52" spans="1:8" ht="12.75">
      <c r="A52" s="844" t="s">
        <v>936</v>
      </c>
      <c r="B52" s="847"/>
      <c r="C52" s="836">
        <v>18000</v>
      </c>
      <c r="D52" s="848">
        <v>3000</v>
      </c>
      <c r="E52" s="836"/>
      <c r="F52" s="836"/>
      <c r="G52" s="848"/>
      <c r="H52" s="846"/>
    </row>
    <row r="53" spans="1:8" ht="12.75">
      <c r="A53" s="844" t="s">
        <v>940</v>
      </c>
      <c r="B53" s="847"/>
      <c r="C53" s="836">
        <v>6000</v>
      </c>
      <c r="D53" s="848">
        <v>6000</v>
      </c>
      <c r="E53" s="836"/>
      <c r="F53" s="836"/>
      <c r="G53" s="848"/>
      <c r="H53" s="846"/>
    </row>
    <row r="54" spans="1:8" ht="12.75">
      <c r="A54" s="844" t="s">
        <v>941</v>
      </c>
      <c r="B54" s="847"/>
      <c r="C54" s="836">
        <v>5000</v>
      </c>
      <c r="D54" s="848">
        <v>5000</v>
      </c>
      <c r="E54" s="836"/>
      <c r="F54" s="836"/>
      <c r="G54" s="848"/>
      <c r="H54" s="846"/>
    </row>
    <row r="55" spans="1:8" ht="12.75">
      <c r="A55" s="844" t="s">
        <v>937</v>
      </c>
      <c r="B55" s="847"/>
      <c r="C55" s="836">
        <v>45</v>
      </c>
      <c r="D55" s="848">
        <v>50</v>
      </c>
      <c r="E55" s="836"/>
      <c r="F55" s="836"/>
      <c r="G55" s="848"/>
      <c r="H55" s="846"/>
    </row>
    <row r="56" spans="1:8" ht="12.75">
      <c r="A56" s="844" t="s">
        <v>938</v>
      </c>
      <c r="B56" s="847"/>
      <c r="C56" s="836">
        <v>4240</v>
      </c>
      <c r="D56" s="848">
        <v>3000</v>
      </c>
      <c r="E56" s="836"/>
      <c r="F56" s="836"/>
      <c r="G56" s="848"/>
      <c r="H56" s="846"/>
    </row>
    <row r="57" spans="1:8" ht="12.75">
      <c r="A57" s="844" t="s">
        <v>939</v>
      </c>
      <c r="B57" s="847"/>
      <c r="C57" s="836">
        <v>1500</v>
      </c>
      <c r="D57" s="848">
        <v>1500</v>
      </c>
      <c r="E57" s="836"/>
      <c r="F57" s="836"/>
      <c r="G57" s="848"/>
      <c r="H57" s="846"/>
    </row>
    <row r="58" spans="1:8" ht="12.75">
      <c r="A58" s="844" t="s">
        <v>575</v>
      </c>
      <c r="B58" s="847"/>
      <c r="C58" s="836">
        <v>9000</v>
      </c>
      <c r="D58" s="848">
        <v>9000</v>
      </c>
      <c r="E58" s="836"/>
      <c r="F58" s="836"/>
      <c r="G58" s="848"/>
      <c r="H58" s="846"/>
    </row>
    <row r="59" spans="1:8" ht="12.75">
      <c r="A59" s="1130" t="s">
        <v>576</v>
      </c>
      <c r="B59" s="1131"/>
      <c r="C59" s="836">
        <v>6000</v>
      </c>
      <c r="D59" s="848">
        <v>6000</v>
      </c>
      <c r="E59" s="836"/>
      <c r="F59" s="836"/>
      <c r="G59" s="848"/>
      <c r="H59" s="846"/>
    </row>
    <row r="60" spans="1:8" ht="12.75">
      <c r="A60" s="844" t="s">
        <v>577</v>
      </c>
      <c r="B60" s="847"/>
      <c r="C60" s="836">
        <v>26000</v>
      </c>
      <c r="D60" s="848">
        <v>26000</v>
      </c>
      <c r="E60" s="836"/>
      <c r="F60" s="836"/>
      <c r="G60" s="848"/>
      <c r="H60" s="846"/>
    </row>
    <row r="61" spans="1:8" ht="12.75">
      <c r="A61" s="844" t="s">
        <v>935</v>
      </c>
      <c r="B61" s="847"/>
      <c r="C61" s="836">
        <v>3000</v>
      </c>
      <c r="D61" s="848">
        <v>3000</v>
      </c>
      <c r="E61" s="836"/>
      <c r="F61" s="836"/>
      <c r="G61" s="848"/>
      <c r="H61" s="846"/>
    </row>
    <row r="62" spans="1:8" ht="12.75">
      <c r="A62" s="844" t="s">
        <v>934</v>
      </c>
      <c r="B62" s="847"/>
      <c r="C62" s="836">
        <v>1500</v>
      </c>
      <c r="D62" s="848">
        <v>3000</v>
      </c>
      <c r="E62" s="836"/>
      <c r="F62" s="836"/>
      <c r="G62" s="848"/>
      <c r="H62" s="846"/>
    </row>
    <row r="63" spans="1:8" ht="12.75">
      <c r="A63" s="844" t="s">
        <v>578</v>
      </c>
      <c r="B63" s="847"/>
      <c r="C63" s="836">
        <v>3000</v>
      </c>
      <c r="D63" s="848">
        <v>3000</v>
      </c>
      <c r="E63" s="836"/>
      <c r="F63" s="836"/>
      <c r="G63" s="848"/>
      <c r="H63" s="846"/>
    </row>
    <row r="64" spans="1:8" ht="12.75">
      <c r="A64" s="1130" t="s">
        <v>579</v>
      </c>
      <c r="B64" s="1131"/>
      <c r="C64" s="836">
        <v>100000</v>
      </c>
      <c r="D64" s="848">
        <v>150000</v>
      </c>
      <c r="E64" s="836">
        <v>41260</v>
      </c>
      <c r="F64" s="836"/>
      <c r="G64" s="848"/>
      <c r="H64" s="846"/>
    </row>
    <row r="65" spans="1:8" ht="12.75">
      <c r="A65" s="844" t="s">
        <v>212</v>
      </c>
      <c r="B65" s="847"/>
      <c r="C65" s="836">
        <v>5000</v>
      </c>
      <c r="D65" s="848">
        <v>5000</v>
      </c>
      <c r="E65" s="836">
        <v>5000</v>
      </c>
      <c r="F65" s="836">
        <v>5000</v>
      </c>
      <c r="G65" s="848"/>
      <c r="H65" s="846"/>
    </row>
    <row r="66" spans="1:8" ht="12.75">
      <c r="A66" s="844" t="s">
        <v>942</v>
      </c>
      <c r="B66" s="847"/>
      <c r="C66" s="836">
        <v>1000</v>
      </c>
      <c r="D66" s="848">
        <v>1000</v>
      </c>
      <c r="E66" s="836">
        <v>1000</v>
      </c>
      <c r="F66" s="836">
        <v>1000</v>
      </c>
      <c r="G66" s="848">
        <v>1000</v>
      </c>
      <c r="H66" s="846"/>
    </row>
    <row r="67" spans="1:8" ht="12.75">
      <c r="A67" s="1130" t="s">
        <v>580</v>
      </c>
      <c r="B67" s="1131"/>
      <c r="C67" s="836">
        <v>59896</v>
      </c>
      <c r="D67" s="848">
        <v>59896</v>
      </c>
      <c r="E67" s="836">
        <v>59896</v>
      </c>
      <c r="F67" s="836">
        <v>59896</v>
      </c>
      <c r="G67" s="848">
        <v>59896</v>
      </c>
      <c r="H67" s="846"/>
    </row>
    <row r="68" spans="1:8" ht="12.75">
      <c r="A68" s="1130" t="s">
        <v>581</v>
      </c>
      <c r="B68" s="1131"/>
      <c r="C68" s="836">
        <v>4500</v>
      </c>
      <c r="D68" s="848">
        <v>4500</v>
      </c>
      <c r="E68" s="836">
        <v>4500</v>
      </c>
      <c r="F68" s="836"/>
      <c r="G68" s="848"/>
      <c r="H68" s="846"/>
    </row>
    <row r="69" spans="1:8" ht="12.75">
      <c r="A69" s="1130" t="s">
        <v>582</v>
      </c>
      <c r="B69" s="1131"/>
      <c r="C69" s="836">
        <v>2500</v>
      </c>
      <c r="D69" s="848">
        <v>2500</v>
      </c>
      <c r="E69" s="836">
        <v>2500</v>
      </c>
      <c r="F69" s="836"/>
      <c r="G69" s="848"/>
      <c r="H69" s="846"/>
    </row>
    <row r="70" spans="1:8" ht="12.75">
      <c r="A70" s="1130" t="s">
        <v>583</v>
      </c>
      <c r="B70" s="1131"/>
      <c r="C70" s="836">
        <v>4000</v>
      </c>
      <c r="D70" s="848">
        <v>4000</v>
      </c>
      <c r="E70" s="836">
        <v>4000</v>
      </c>
      <c r="F70" s="836"/>
      <c r="G70" s="848"/>
      <c r="H70" s="846"/>
    </row>
    <row r="71" spans="1:8" ht="12.75">
      <c r="A71" s="1130" t="s">
        <v>584</v>
      </c>
      <c r="B71" s="1131"/>
      <c r="C71" s="836">
        <v>5000</v>
      </c>
      <c r="D71" s="848">
        <v>5000</v>
      </c>
      <c r="E71" s="836">
        <v>5000</v>
      </c>
      <c r="F71" s="836"/>
      <c r="G71" s="848"/>
      <c r="H71" s="846"/>
    </row>
    <row r="72" spans="1:8" ht="12.75">
      <c r="A72" s="1130" t="s">
        <v>585</v>
      </c>
      <c r="B72" s="1131"/>
      <c r="C72" s="836">
        <v>2000</v>
      </c>
      <c r="D72" s="848">
        <v>2000</v>
      </c>
      <c r="E72" s="836">
        <v>2000</v>
      </c>
      <c r="F72" s="836"/>
      <c r="G72" s="848"/>
      <c r="H72" s="846"/>
    </row>
    <row r="73" spans="1:8" ht="12.75">
      <c r="A73" s="1130" t="s">
        <v>586</v>
      </c>
      <c r="B73" s="1131"/>
      <c r="C73" s="836">
        <v>2000</v>
      </c>
      <c r="D73" s="848">
        <v>2000</v>
      </c>
      <c r="E73" s="836">
        <v>2000</v>
      </c>
      <c r="F73" s="836"/>
      <c r="G73" s="848"/>
      <c r="H73" s="846"/>
    </row>
    <row r="74" spans="1:8" ht="12.75">
      <c r="A74" s="1130" t="s">
        <v>587</v>
      </c>
      <c r="B74" s="1131"/>
      <c r="C74" s="836">
        <v>11772</v>
      </c>
      <c r="D74" s="848">
        <v>1023</v>
      </c>
      <c r="E74" s="836"/>
      <c r="F74" s="836"/>
      <c r="G74" s="848"/>
      <c r="H74" s="846"/>
    </row>
    <row r="75" spans="1:8" ht="12.75">
      <c r="A75" s="1130"/>
      <c r="B75" s="1131"/>
      <c r="C75" s="836"/>
      <c r="D75" s="848"/>
      <c r="E75" s="836"/>
      <c r="F75" s="836"/>
      <c r="G75" s="848"/>
      <c r="H75" s="846"/>
    </row>
  </sheetData>
  <sheetProtection/>
  <mergeCells count="45">
    <mergeCell ref="A71:B71"/>
    <mergeCell ref="A72:B72"/>
    <mergeCell ref="A73:B73"/>
    <mergeCell ref="A74:B74"/>
    <mergeCell ref="A75:B75"/>
    <mergeCell ref="A67:B67"/>
    <mergeCell ref="A68:B68"/>
    <mergeCell ref="A69:B69"/>
    <mergeCell ref="A70:B70"/>
    <mergeCell ref="A34:B34"/>
    <mergeCell ref="A29:A30"/>
    <mergeCell ref="A47:B47"/>
    <mergeCell ref="A50:B50"/>
    <mergeCell ref="A59:B59"/>
    <mergeCell ref="A64:B64"/>
    <mergeCell ref="A35:B35"/>
    <mergeCell ref="A38:B38"/>
    <mergeCell ref="A41:B41"/>
    <mergeCell ref="A43:B43"/>
    <mergeCell ref="A21:A22"/>
    <mergeCell ref="A23:A24"/>
    <mergeCell ref="A25:A26"/>
    <mergeCell ref="A27:A28"/>
    <mergeCell ref="A13:A14"/>
    <mergeCell ref="A33:B33"/>
    <mergeCell ref="M8:M10"/>
    <mergeCell ref="A15:A16"/>
    <mergeCell ref="A17:A18"/>
    <mergeCell ref="A19:A20"/>
    <mergeCell ref="H8:H10"/>
    <mergeCell ref="C8:C10"/>
    <mergeCell ref="D8:D10"/>
    <mergeCell ref="E8:E10"/>
    <mergeCell ref="A11:A12"/>
    <mergeCell ref="G8:G10"/>
    <mergeCell ref="A2:M2"/>
    <mergeCell ref="A4:M4"/>
    <mergeCell ref="A6:E6"/>
    <mergeCell ref="A8:A10"/>
    <mergeCell ref="B8:B10"/>
    <mergeCell ref="I8:I10"/>
    <mergeCell ref="J8:J10"/>
    <mergeCell ref="K8:K10"/>
    <mergeCell ref="F8:F10"/>
    <mergeCell ref="L8:L10"/>
  </mergeCells>
  <printOptions/>
  <pageMargins left="0.1968503937007874" right="0.1968503937007874" top="0.3937007874015748" bottom="0.3937007874015748" header="0" footer="0"/>
  <pageSetup firstPageNumber="48" useFirstPageNumber="1" horizontalDpi="200" verticalDpi="200" orientation="landscape" paperSize="9" scale="98" r:id="rId1"/>
  <headerFooter alignWithMargins="0">
    <oddFooter>&amp;C&amp;P.oldal</oddFooter>
  </headerFooter>
  <rowBreaks count="1" manualBreakCount="1">
    <brk id="39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22">
      <selection activeCell="A4" sqref="A4"/>
    </sheetView>
  </sheetViews>
  <sheetFormatPr defaultColWidth="9.125" defaultRowHeight="12.75"/>
  <cols>
    <col min="1" max="1" width="6.75390625" style="854" customWidth="1"/>
    <col min="2" max="2" width="10.125" style="854" customWidth="1"/>
    <col min="3" max="3" width="35.00390625" style="854" customWidth="1"/>
    <col min="4" max="4" width="10.50390625" style="854" customWidth="1"/>
    <col min="5" max="7" width="9.125" style="854" customWidth="1"/>
    <col min="8" max="8" width="17.50390625" style="854" customWidth="1"/>
    <col min="9" max="9" width="11.25390625" style="854" customWidth="1"/>
    <col min="10" max="10" width="13.125" style="854" customWidth="1"/>
    <col min="11" max="16384" width="9.125" style="854" customWidth="1"/>
  </cols>
  <sheetData>
    <row r="1" spans="1:8" ht="12.75">
      <c r="A1" s="1151" t="s">
        <v>588</v>
      </c>
      <c r="B1" s="1151"/>
      <c r="C1" s="1151"/>
      <c r="D1" s="1151"/>
      <c r="E1" s="1151"/>
      <c r="F1" s="1151"/>
      <c r="G1" s="1151"/>
      <c r="H1" s="1151"/>
    </row>
    <row r="2" ht="16.5" customHeight="1"/>
    <row r="3" spans="1:8" ht="13.5">
      <c r="A3" s="1152" t="s">
        <v>924</v>
      </c>
      <c r="B3" s="1152"/>
      <c r="C3" s="1152"/>
      <c r="D3" s="1152"/>
      <c r="E3" s="1152"/>
      <c r="F3" s="1152"/>
      <c r="G3" s="1152"/>
      <c r="H3" s="1152"/>
    </row>
    <row r="4" spans="1:8" ht="13.5">
      <c r="A4" s="855"/>
      <c r="B4" s="855"/>
      <c r="C4" s="855"/>
      <c r="D4" s="855"/>
      <c r="E4" s="855"/>
      <c r="F4" s="855"/>
      <c r="G4" s="855"/>
      <c r="H4" s="855"/>
    </row>
    <row r="5" spans="1:8" ht="9.75" customHeight="1">
      <c r="A5" s="855"/>
      <c r="B5" s="855"/>
      <c r="C5" s="855"/>
      <c r="D5" s="855"/>
      <c r="E5" s="855"/>
      <c r="F5" s="855"/>
      <c r="G5" s="855"/>
      <c r="H5" s="855"/>
    </row>
    <row r="6" spans="4:10" ht="12">
      <c r="D6" s="856"/>
      <c r="E6" s="856"/>
      <c r="F6" s="856"/>
      <c r="G6" s="856"/>
      <c r="H6" s="856"/>
      <c r="I6" s="857"/>
      <c r="J6" s="857" t="s">
        <v>247</v>
      </c>
    </row>
    <row r="7" spans="1:10" ht="24.75" customHeight="1">
      <c r="A7" s="1153" t="s">
        <v>377</v>
      </c>
      <c r="B7" s="1155" t="s">
        <v>219</v>
      </c>
      <c r="C7" s="1156"/>
      <c r="D7" s="1155" t="s">
        <v>589</v>
      </c>
      <c r="E7" s="1159"/>
      <c r="F7" s="1159"/>
      <c r="G7" s="1159"/>
      <c r="H7" s="1156"/>
      <c r="I7" s="1173" t="s">
        <v>58</v>
      </c>
      <c r="J7" s="1173" t="s">
        <v>542</v>
      </c>
    </row>
    <row r="8" spans="1:10" ht="25.5" customHeight="1" thickBot="1">
      <c r="A8" s="1154"/>
      <c r="B8" s="1157"/>
      <c r="C8" s="1158"/>
      <c r="D8" s="1157"/>
      <c r="E8" s="1160"/>
      <c r="F8" s="1160"/>
      <c r="G8" s="1160"/>
      <c r="H8" s="1158"/>
      <c r="I8" s="1174"/>
      <c r="J8" s="1175"/>
    </row>
    <row r="9" spans="1:10" ht="13.5" customHeight="1">
      <c r="A9" s="1143" t="s">
        <v>220</v>
      </c>
      <c r="B9" s="1162" t="s">
        <v>590</v>
      </c>
      <c r="C9" s="1163"/>
      <c r="D9" s="1143" t="s">
        <v>402</v>
      </c>
      <c r="E9" s="858" t="s">
        <v>591</v>
      </c>
      <c r="F9" s="859"/>
      <c r="G9" s="859"/>
      <c r="H9" s="860"/>
      <c r="I9" s="861"/>
      <c r="J9" s="861"/>
    </row>
    <row r="10" spans="1:10" ht="13.5" customHeight="1">
      <c r="A10" s="1176"/>
      <c r="B10" s="1164"/>
      <c r="C10" s="1165"/>
      <c r="D10" s="1144"/>
      <c r="E10" s="862" t="s">
        <v>592</v>
      </c>
      <c r="F10" s="863"/>
      <c r="G10" s="863"/>
      <c r="H10" s="864"/>
      <c r="I10" s="865">
        <v>62940</v>
      </c>
      <c r="J10" s="865"/>
    </row>
    <row r="11" spans="1:10" ht="13.5" customHeight="1">
      <c r="A11" s="1176"/>
      <c r="B11" s="1164"/>
      <c r="C11" s="1165"/>
      <c r="D11" s="1145"/>
      <c r="E11" s="862" t="s">
        <v>593</v>
      </c>
      <c r="F11" s="863"/>
      <c r="G11" s="863"/>
      <c r="H11" s="864"/>
      <c r="I11" s="865">
        <v>4720</v>
      </c>
      <c r="J11" s="865"/>
    </row>
    <row r="12" spans="1:10" ht="13.5" customHeight="1">
      <c r="A12" s="1176"/>
      <c r="B12" s="1166"/>
      <c r="C12" s="1167"/>
      <c r="D12" s="1149" t="s">
        <v>403</v>
      </c>
      <c r="E12" s="866" t="s">
        <v>404</v>
      </c>
      <c r="F12" s="867"/>
      <c r="G12" s="867"/>
      <c r="H12" s="868"/>
      <c r="I12" s="869"/>
      <c r="J12" s="869"/>
    </row>
    <row r="13" spans="1:10" ht="13.5" customHeight="1">
      <c r="A13" s="1176"/>
      <c r="B13" s="1166"/>
      <c r="C13" s="1167"/>
      <c r="D13" s="1144"/>
      <c r="E13" s="862" t="s">
        <v>594</v>
      </c>
      <c r="F13" s="863"/>
      <c r="G13" s="863"/>
      <c r="H13" s="864"/>
      <c r="I13" s="865"/>
      <c r="J13" s="865"/>
    </row>
    <row r="14" spans="1:10" ht="13.5" customHeight="1">
      <c r="A14" s="1176"/>
      <c r="B14" s="1166"/>
      <c r="C14" s="1167"/>
      <c r="D14" s="1144"/>
      <c r="E14" s="862" t="s">
        <v>405</v>
      </c>
      <c r="F14" s="863"/>
      <c r="G14" s="863"/>
      <c r="H14" s="864"/>
      <c r="I14" s="865"/>
      <c r="J14" s="865"/>
    </row>
    <row r="15" spans="1:10" ht="13.5" customHeight="1">
      <c r="A15" s="1176"/>
      <c r="B15" s="1166"/>
      <c r="C15" s="1167"/>
      <c r="D15" s="1144"/>
      <c r="E15" s="862" t="s">
        <v>125</v>
      </c>
      <c r="F15" s="863"/>
      <c r="G15" s="863"/>
      <c r="H15" s="864"/>
      <c r="I15" s="865"/>
      <c r="J15" s="865"/>
    </row>
    <row r="16" spans="1:10" ht="13.5" customHeight="1">
      <c r="A16" s="1176"/>
      <c r="B16" s="1166"/>
      <c r="C16" s="1167"/>
      <c r="D16" s="1144"/>
      <c r="E16" s="862" t="s">
        <v>126</v>
      </c>
      <c r="F16" s="863"/>
      <c r="G16" s="863"/>
      <c r="H16" s="864"/>
      <c r="I16" s="865"/>
      <c r="J16" s="865"/>
    </row>
    <row r="17" spans="1:10" ht="13.5" customHeight="1">
      <c r="A17" s="1176"/>
      <c r="B17" s="1166"/>
      <c r="C17" s="1167"/>
      <c r="D17" s="1144"/>
      <c r="E17" s="862" t="s">
        <v>595</v>
      </c>
      <c r="F17" s="863"/>
      <c r="G17" s="863"/>
      <c r="H17" s="864"/>
      <c r="I17" s="865">
        <v>70024</v>
      </c>
      <c r="J17" s="865"/>
    </row>
    <row r="18" spans="1:10" ht="13.5" customHeight="1" thickBot="1">
      <c r="A18" s="1177"/>
      <c r="B18" s="1178"/>
      <c r="C18" s="1179"/>
      <c r="D18" s="1150"/>
      <c r="E18" s="870" t="s">
        <v>596</v>
      </c>
      <c r="F18" s="871"/>
      <c r="G18" s="871"/>
      <c r="H18" s="872"/>
      <c r="I18" s="873">
        <v>7084</v>
      </c>
      <c r="J18" s="873"/>
    </row>
    <row r="19" spans="1:10" ht="15.75" customHeight="1">
      <c r="A19" s="1132" t="s">
        <v>221</v>
      </c>
      <c r="B19" s="1162" t="s">
        <v>597</v>
      </c>
      <c r="C19" s="1163"/>
      <c r="D19" s="1143" t="s">
        <v>402</v>
      </c>
      <c r="E19" s="866" t="s">
        <v>591</v>
      </c>
      <c r="F19" s="867"/>
      <c r="G19" s="867"/>
      <c r="H19" s="868"/>
      <c r="I19" s="861"/>
      <c r="J19" s="861"/>
    </row>
    <row r="20" spans="1:10" ht="15.75" customHeight="1">
      <c r="A20" s="1133"/>
      <c r="B20" s="1164"/>
      <c r="C20" s="1165"/>
      <c r="D20" s="1144"/>
      <c r="E20" s="862" t="s">
        <v>592</v>
      </c>
      <c r="F20" s="863"/>
      <c r="G20" s="863"/>
      <c r="H20" s="864"/>
      <c r="I20" s="865">
        <v>2328260</v>
      </c>
      <c r="J20" s="865">
        <v>138206</v>
      </c>
    </row>
    <row r="21" spans="1:10" ht="15.75" customHeight="1">
      <c r="A21" s="1133"/>
      <c r="B21" s="1164"/>
      <c r="C21" s="1165"/>
      <c r="D21" s="1145"/>
      <c r="E21" s="1170" t="s">
        <v>598</v>
      </c>
      <c r="F21" s="1171"/>
      <c r="G21" s="1171"/>
      <c r="H21" s="1172"/>
      <c r="I21" s="865">
        <v>474987</v>
      </c>
      <c r="J21" s="865"/>
    </row>
    <row r="22" spans="1:10" ht="15.75" customHeight="1">
      <c r="A22" s="1133"/>
      <c r="B22" s="1166"/>
      <c r="C22" s="1167"/>
      <c r="D22" s="1149" t="s">
        <v>403</v>
      </c>
      <c r="E22" s="866" t="s">
        <v>404</v>
      </c>
      <c r="F22" s="867"/>
      <c r="G22" s="867"/>
      <c r="H22" s="868"/>
      <c r="I22" s="869"/>
      <c r="J22" s="869"/>
    </row>
    <row r="23" spans="1:10" ht="15.75" customHeight="1">
      <c r="A23" s="1133"/>
      <c r="B23" s="1166"/>
      <c r="C23" s="1167"/>
      <c r="D23" s="1144"/>
      <c r="E23" s="862" t="s">
        <v>594</v>
      </c>
      <c r="F23" s="863"/>
      <c r="G23" s="863"/>
      <c r="H23" s="864"/>
      <c r="I23" s="865"/>
      <c r="J23" s="865"/>
    </row>
    <row r="24" spans="1:10" ht="15.75" customHeight="1">
      <c r="A24" s="1133"/>
      <c r="B24" s="1166"/>
      <c r="C24" s="1167"/>
      <c r="D24" s="1144"/>
      <c r="E24" s="862" t="s">
        <v>405</v>
      </c>
      <c r="F24" s="863"/>
      <c r="G24" s="863"/>
      <c r="H24" s="864"/>
      <c r="I24" s="865"/>
      <c r="J24" s="865"/>
    </row>
    <row r="25" spans="1:10" ht="15.75" customHeight="1">
      <c r="A25" s="1133"/>
      <c r="B25" s="1166"/>
      <c r="C25" s="1167"/>
      <c r="D25" s="1144"/>
      <c r="E25" s="862" t="s">
        <v>125</v>
      </c>
      <c r="F25" s="863"/>
      <c r="G25" s="863"/>
      <c r="H25" s="864"/>
      <c r="I25" s="865"/>
      <c r="J25" s="865"/>
    </row>
    <row r="26" spans="1:10" ht="15.75" customHeight="1">
      <c r="A26" s="1133"/>
      <c r="B26" s="1166"/>
      <c r="C26" s="1167"/>
      <c r="D26" s="1144"/>
      <c r="E26" s="862" t="s">
        <v>599</v>
      </c>
      <c r="F26" s="863"/>
      <c r="G26" s="863"/>
      <c r="H26" s="864"/>
      <c r="I26" s="865"/>
      <c r="J26" s="865"/>
    </row>
    <row r="27" spans="1:10" ht="15.75" customHeight="1">
      <c r="A27" s="1133"/>
      <c r="B27" s="1166"/>
      <c r="C27" s="1167"/>
      <c r="D27" s="1144"/>
      <c r="E27" s="862" t="s">
        <v>595</v>
      </c>
      <c r="F27" s="863"/>
      <c r="G27" s="863"/>
      <c r="H27" s="864"/>
      <c r="I27" s="865">
        <v>2865477</v>
      </c>
      <c r="J27" s="865">
        <v>138206</v>
      </c>
    </row>
    <row r="28" spans="1:10" ht="15.75" customHeight="1" thickBot="1">
      <c r="A28" s="1161"/>
      <c r="B28" s="1168"/>
      <c r="C28" s="1169"/>
      <c r="D28" s="1111"/>
      <c r="E28" s="870" t="s">
        <v>600</v>
      </c>
      <c r="F28" s="874"/>
      <c r="G28" s="874"/>
      <c r="H28" s="875"/>
      <c r="I28" s="876">
        <v>62230</v>
      </c>
      <c r="J28" s="876"/>
    </row>
    <row r="29" spans="1:10" ht="13.5" customHeight="1">
      <c r="A29" s="1132"/>
      <c r="B29" s="1135" t="s">
        <v>241</v>
      </c>
      <c r="C29" s="1136"/>
      <c r="D29" s="1143" t="s">
        <v>402</v>
      </c>
      <c r="E29" s="862" t="s">
        <v>591</v>
      </c>
      <c r="F29" s="863"/>
      <c r="G29" s="863"/>
      <c r="H29" s="864"/>
      <c r="I29" s="877"/>
      <c r="J29" s="877"/>
    </row>
    <row r="30" spans="1:10" ht="13.5" customHeight="1">
      <c r="A30" s="1133"/>
      <c r="B30" s="1137"/>
      <c r="C30" s="1138"/>
      <c r="D30" s="1144"/>
      <c r="E30" s="862" t="s">
        <v>592</v>
      </c>
      <c r="F30" s="863"/>
      <c r="G30" s="863"/>
      <c r="H30" s="864"/>
      <c r="I30" s="878">
        <f>SUM(I10)</f>
        <v>62940</v>
      </c>
      <c r="J30" s="878">
        <f>SUM(J10+J20)</f>
        <v>138206</v>
      </c>
    </row>
    <row r="31" spans="1:10" ht="13.5" customHeight="1">
      <c r="A31" s="1133"/>
      <c r="B31" s="1137"/>
      <c r="C31" s="1138"/>
      <c r="D31" s="1110"/>
      <c r="E31" s="1146" t="s">
        <v>598</v>
      </c>
      <c r="F31" s="1147"/>
      <c r="G31" s="1147"/>
      <c r="H31" s="1148"/>
      <c r="I31" s="878">
        <f>SUM(I21)</f>
        <v>474987</v>
      </c>
      <c r="J31" s="878">
        <f>SUM(J21)</f>
        <v>0</v>
      </c>
    </row>
    <row r="32" spans="1:10" ht="13.5" customHeight="1">
      <c r="A32" s="1133"/>
      <c r="B32" s="1137"/>
      <c r="C32" s="1138"/>
      <c r="D32" s="1145"/>
      <c r="E32" s="862" t="s">
        <v>593</v>
      </c>
      <c r="F32" s="863"/>
      <c r="G32" s="863"/>
      <c r="H32" s="864"/>
      <c r="I32" s="878">
        <v>4720</v>
      </c>
      <c r="J32" s="878"/>
    </row>
    <row r="33" spans="1:10" ht="13.5" customHeight="1">
      <c r="A33" s="1133"/>
      <c r="B33" s="1139"/>
      <c r="C33" s="1140"/>
      <c r="D33" s="1149" t="s">
        <v>403</v>
      </c>
      <c r="E33" s="866" t="s">
        <v>404</v>
      </c>
      <c r="F33" s="867"/>
      <c r="G33" s="867"/>
      <c r="H33" s="868"/>
      <c r="I33" s="879">
        <f>SUM(I22)</f>
        <v>0</v>
      </c>
      <c r="J33" s="879">
        <f>SUM(J22)</f>
        <v>0</v>
      </c>
    </row>
    <row r="34" spans="1:10" ht="13.5" customHeight="1">
      <c r="A34" s="1133"/>
      <c r="B34" s="1139"/>
      <c r="C34" s="1140"/>
      <c r="D34" s="1144"/>
      <c r="E34" s="862" t="s">
        <v>594</v>
      </c>
      <c r="F34" s="863"/>
      <c r="G34" s="863"/>
      <c r="H34" s="864"/>
      <c r="I34" s="880">
        <f>SUM(I23)</f>
        <v>0</v>
      </c>
      <c r="J34" s="880">
        <f>SUM(J23)</f>
        <v>0</v>
      </c>
    </row>
    <row r="35" spans="1:10" ht="13.5" customHeight="1">
      <c r="A35" s="1133"/>
      <c r="B35" s="1139"/>
      <c r="C35" s="1140"/>
      <c r="D35" s="1144"/>
      <c r="E35" s="862" t="s">
        <v>405</v>
      </c>
      <c r="F35" s="863"/>
      <c r="G35" s="863"/>
      <c r="H35" s="864"/>
      <c r="I35" s="880"/>
      <c r="J35" s="880"/>
    </row>
    <row r="36" spans="1:10" ht="13.5" customHeight="1">
      <c r="A36" s="1133"/>
      <c r="B36" s="1139"/>
      <c r="C36" s="1140"/>
      <c r="D36" s="1144"/>
      <c r="E36" s="862" t="s">
        <v>125</v>
      </c>
      <c r="F36" s="863"/>
      <c r="G36" s="863"/>
      <c r="H36" s="864"/>
      <c r="I36" s="865"/>
      <c r="J36" s="865"/>
    </row>
    <row r="37" spans="1:10" ht="13.5" customHeight="1">
      <c r="A37" s="1133"/>
      <c r="B37" s="1139"/>
      <c r="C37" s="1140"/>
      <c r="D37" s="1144"/>
      <c r="E37" s="862" t="s">
        <v>126</v>
      </c>
      <c r="F37" s="863"/>
      <c r="G37" s="863"/>
      <c r="H37" s="864"/>
      <c r="I37" s="865"/>
      <c r="J37" s="865"/>
    </row>
    <row r="38" spans="1:10" ht="13.5" customHeight="1">
      <c r="A38" s="1133"/>
      <c r="B38" s="1139"/>
      <c r="C38" s="1140"/>
      <c r="D38" s="1144"/>
      <c r="E38" s="862" t="s">
        <v>595</v>
      </c>
      <c r="F38" s="863"/>
      <c r="G38" s="863"/>
      <c r="H38" s="864"/>
      <c r="I38" s="878">
        <f>SUM(I27+I17)</f>
        <v>2935501</v>
      </c>
      <c r="J38" s="878">
        <f>SUM(J27+J17)</f>
        <v>138206</v>
      </c>
    </row>
    <row r="39" spans="1:10" ht="13.5" customHeight="1">
      <c r="A39" s="1133"/>
      <c r="B39" s="1139"/>
      <c r="C39" s="1140"/>
      <c r="D39" s="1144"/>
      <c r="E39" s="881" t="s">
        <v>600</v>
      </c>
      <c r="F39" s="863"/>
      <c r="G39" s="863"/>
      <c r="H39" s="864"/>
      <c r="I39" s="882">
        <v>62230</v>
      </c>
      <c r="J39" s="882"/>
    </row>
    <row r="40" spans="1:10" ht="13.5" customHeight="1" thickBot="1">
      <c r="A40" s="1134"/>
      <c r="B40" s="1141"/>
      <c r="C40" s="1142"/>
      <c r="D40" s="1150"/>
      <c r="E40" s="883" t="s">
        <v>599</v>
      </c>
      <c r="F40" s="874"/>
      <c r="G40" s="874"/>
      <c r="H40" s="875"/>
      <c r="I40" s="884">
        <f>SUM(I26)</f>
        <v>0</v>
      </c>
      <c r="J40" s="884">
        <f>SUM(J26)</f>
        <v>0</v>
      </c>
    </row>
  </sheetData>
  <sheetProtection/>
  <mergeCells count="21">
    <mergeCell ref="J7:J8"/>
    <mergeCell ref="A9:A18"/>
    <mergeCell ref="B9:C18"/>
    <mergeCell ref="D9:D11"/>
    <mergeCell ref="D12:D18"/>
    <mergeCell ref="A19:A28"/>
    <mergeCell ref="B19:C28"/>
    <mergeCell ref="D19:D21"/>
    <mergeCell ref="E21:H21"/>
    <mergeCell ref="D22:D28"/>
    <mergeCell ref="I7:I8"/>
    <mergeCell ref="A29:A40"/>
    <mergeCell ref="B29:C40"/>
    <mergeCell ref="D29:D32"/>
    <mergeCell ref="E31:H31"/>
    <mergeCell ref="D33:D40"/>
    <mergeCell ref="A1:H1"/>
    <mergeCell ref="A3:H3"/>
    <mergeCell ref="A7:A8"/>
    <mergeCell ref="B7:C8"/>
    <mergeCell ref="D7:H8"/>
  </mergeCells>
  <printOptions/>
  <pageMargins left="1.3779527559055118" right="1.3779527559055118" top="0.7086614173228347" bottom="0" header="0.5118110236220472" footer="0.11811023622047245"/>
  <pageSetup firstPageNumber="50" useFirstPageNumber="1" horizontalDpi="600" verticalDpi="600" orientation="landscape" paperSize="9" scale="75" r:id="rId1"/>
  <headerFooter alignWithMargins="0">
    <oddFooter>&amp;C&amp;P. oldal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N78"/>
  <sheetViews>
    <sheetView zoomScalePageLayoutView="0" workbookViewId="0" topLeftCell="A28">
      <selection activeCell="E12" sqref="E12:E13"/>
    </sheetView>
  </sheetViews>
  <sheetFormatPr defaultColWidth="9.125" defaultRowHeight="12.75"/>
  <cols>
    <col min="1" max="1" width="4.75390625" style="885" customWidth="1"/>
    <col min="2" max="2" width="14.125" style="885" customWidth="1"/>
    <col min="3" max="3" width="13.875" style="885" customWidth="1"/>
    <col min="4" max="4" width="14.125" style="885" customWidth="1"/>
    <col min="5" max="5" width="13.125" style="885" customWidth="1"/>
    <col min="6" max="10" width="12.25390625" style="885" customWidth="1"/>
    <col min="11" max="16384" width="9.125" style="885" customWidth="1"/>
  </cols>
  <sheetData>
    <row r="2" spans="2:10" ht="12.75">
      <c r="B2" s="1180" t="s">
        <v>601</v>
      </c>
      <c r="C2" s="1180"/>
      <c r="D2" s="1180"/>
      <c r="E2" s="1180"/>
      <c r="F2" s="1180"/>
      <c r="G2" s="1180"/>
      <c r="H2" s="1180"/>
      <c r="I2" s="1180"/>
      <c r="J2" s="1180"/>
    </row>
    <row r="4" spans="2:14" ht="12.75">
      <c r="B4" s="1181" t="s">
        <v>602</v>
      </c>
      <c r="C4" s="1182"/>
      <c r="D4" s="1182"/>
      <c r="E4" s="1182"/>
      <c r="F4" s="1182"/>
      <c r="G4" s="1182"/>
      <c r="H4" s="1182"/>
      <c r="I4" s="1182"/>
      <c r="J4" s="1182"/>
      <c r="K4" s="888"/>
      <c r="L4" s="888"/>
      <c r="M4" s="888"/>
      <c r="N4" s="888"/>
    </row>
    <row r="5" spans="2:14" ht="12.75">
      <c r="B5" s="886"/>
      <c r="C5" s="887"/>
      <c r="D5" s="887"/>
      <c r="E5" s="887"/>
      <c r="F5" s="887"/>
      <c r="G5" s="887"/>
      <c r="H5" s="887"/>
      <c r="I5" s="887"/>
      <c r="J5" s="887"/>
      <c r="K5" s="888"/>
      <c r="L5" s="888"/>
      <c r="M5" s="888"/>
      <c r="N5" s="888"/>
    </row>
    <row r="6" spans="2:14" ht="12.75">
      <c r="B6" s="886"/>
      <c r="C6" s="887"/>
      <c r="D6" s="887"/>
      <c r="E6" s="887"/>
      <c r="F6" s="887"/>
      <c r="G6" s="887"/>
      <c r="H6" s="887"/>
      <c r="I6" s="887"/>
      <c r="J6" s="887"/>
      <c r="K6" s="888"/>
      <c r="L6" s="888"/>
      <c r="M6" s="888"/>
      <c r="N6" s="888"/>
    </row>
    <row r="7" ht="12">
      <c r="A7" s="889"/>
    </row>
    <row r="8" spans="1:10" ht="12.75" customHeight="1">
      <c r="A8" s="1183" t="s">
        <v>603</v>
      </c>
      <c r="B8" s="1186" t="s">
        <v>604</v>
      </c>
      <c r="C8" s="1187"/>
      <c r="D8" s="1188"/>
      <c r="E8" s="1195" t="s">
        <v>949</v>
      </c>
      <c r="F8" s="1198" t="s">
        <v>605</v>
      </c>
      <c r="G8" s="1199"/>
      <c r="H8" s="1200"/>
      <c r="I8" s="1200"/>
      <c r="J8" s="890"/>
    </row>
    <row r="9" spans="1:10" ht="12.75">
      <c r="A9" s="1184"/>
      <c r="B9" s="1189"/>
      <c r="C9" s="1190"/>
      <c r="D9" s="1191"/>
      <c r="E9" s="1196"/>
      <c r="F9" s="1198" t="s">
        <v>606</v>
      </c>
      <c r="G9" s="1199"/>
      <c r="H9" s="1198" t="s">
        <v>607</v>
      </c>
      <c r="I9" s="1201"/>
      <c r="J9" s="1202" t="s">
        <v>608</v>
      </c>
    </row>
    <row r="10" spans="1:10" ht="12.75" customHeight="1">
      <c r="A10" s="1184"/>
      <c r="B10" s="1189"/>
      <c r="C10" s="1190"/>
      <c r="D10" s="1191"/>
      <c r="E10" s="1196"/>
      <c r="F10" s="1203" t="s">
        <v>609</v>
      </c>
      <c r="G10" s="1204" t="s">
        <v>610</v>
      </c>
      <c r="H10" s="1203" t="s">
        <v>611</v>
      </c>
      <c r="I10" s="1203" t="s">
        <v>612</v>
      </c>
      <c r="J10" s="1196"/>
    </row>
    <row r="11" spans="1:10" ht="28.5" customHeight="1">
      <c r="A11" s="1185"/>
      <c r="B11" s="1192"/>
      <c r="C11" s="1193"/>
      <c r="D11" s="1194"/>
      <c r="E11" s="1197"/>
      <c r="F11" s="1197"/>
      <c r="G11" s="1193"/>
      <c r="H11" s="1197"/>
      <c r="I11" s="1197"/>
      <c r="J11" s="1197"/>
    </row>
    <row r="12" spans="1:10" ht="12">
      <c r="A12" s="1205"/>
      <c r="B12" s="1207" t="s">
        <v>613</v>
      </c>
      <c r="C12" s="1208"/>
      <c r="D12" s="1209"/>
      <c r="E12" s="1213"/>
      <c r="F12" s="1213"/>
      <c r="G12" s="1213"/>
      <c r="H12" s="1213"/>
      <c r="I12" s="1213"/>
      <c r="J12" s="1213"/>
    </row>
    <row r="13" spans="1:10" ht="12">
      <c r="A13" s="1206"/>
      <c r="B13" s="1210"/>
      <c r="C13" s="1211"/>
      <c r="D13" s="1212"/>
      <c r="E13" s="1214"/>
      <c r="F13" s="1214"/>
      <c r="G13" s="1214"/>
      <c r="H13" s="1214"/>
      <c r="I13" s="1214"/>
      <c r="J13" s="1214"/>
    </row>
    <row r="14" spans="1:10" ht="12">
      <c r="A14" s="1215" t="s">
        <v>220</v>
      </c>
      <c r="B14" s="1216" t="s">
        <v>614</v>
      </c>
      <c r="C14" s="1217"/>
      <c r="D14" s="1218"/>
      <c r="E14" s="1213">
        <f>SUM(F14+G14+H14+I14)</f>
        <v>17</v>
      </c>
      <c r="F14" s="1213">
        <v>15</v>
      </c>
      <c r="G14" s="1213"/>
      <c r="H14" s="1213">
        <v>2</v>
      </c>
      <c r="I14" s="1213"/>
      <c r="J14" s="1213"/>
    </row>
    <row r="15" spans="1:10" ht="12">
      <c r="A15" s="1206"/>
      <c r="B15" s="1219"/>
      <c r="C15" s="1220"/>
      <c r="D15" s="1221"/>
      <c r="E15" s="1214"/>
      <c r="F15" s="1214"/>
      <c r="G15" s="1214"/>
      <c r="H15" s="1214"/>
      <c r="I15" s="1214"/>
      <c r="J15" s="1214"/>
    </row>
    <row r="16" spans="1:10" ht="12">
      <c r="A16" s="1205" t="s">
        <v>221</v>
      </c>
      <c r="B16" s="1216" t="s">
        <v>615</v>
      </c>
      <c r="C16" s="1217"/>
      <c r="D16" s="1218"/>
      <c r="E16" s="1213">
        <f>SUM(F16+G16+H16+I16)</f>
        <v>3</v>
      </c>
      <c r="F16" s="1213">
        <v>3</v>
      </c>
      <c r="G16" s="1213"/>
      <c r="H16" s="1213"/>
      <c r="I16" s="1213"/>
      <c r="J16" s="1213"/>
    </row>
    <row r="17" spans="1:10" ht="12">
      <c r="A17" s="1206"/>
      <c r="B17" s="1219"/>
      <c r="C17" s="1220"/>
      <c r="D17" s="1221"/>
      <c r="E17" s="1214"/>
      <c r="F17" s="1214"/>
      <c r="G17" s="1214"/>
      <c r="H17" s="1214"/>
      <c r="I17" s="1214"/>
      <c r="J17" s="1214"/>
    </row>
    <row r="18" spans="1:10" ht="12">
      <c r="A18" s="1205" t="s">
        <v>222</v>
      </c>
      <c r="B18" s="1216" t="s">
        <v>616</v>
      </c>
      <c r="C18" s="1217"/>
      <c r="D18" s="1218"/>
      <c r="E18" s="1213">
        <f>SUM(F18+G18+H18+I18)</f>
        <v>20</v>
      </c>
      <c r="F18" s="1213">
        <v>20</v>
      </c>
      <c r="G18" s="1213"/>
      <c r="H18" s="1213"/>
      <c r="I18" s="1213"/>
      <c r="J18" s="1213"/>
    </row>
    <row r="19" spans="1:10" ht="12">
      <c r="A19" s="1206"/>
      <c r="B19" s="1219"/>
      <c r="C19" s="1220"/>
      <c r="D19" s="1221"/>
      <c r="E19" s="1214"/>
      <c r="F19" s="1214"/>
      <c r="G19" s="1214"/>
      <c r="H19" s="1214"/>
      <c r="I19" s="1214"/>
      <c r="J19" s="1214"/>
    </row>
    <row r="20" spans="1:10" ht="12">
      <c r="A20" s="1215" t="s">
        <v>223</v>
      </c>
      <c r="B20" s="1216" t="s">
        <v>617</v>
      </c>
      <c r="C20" s="1217"/>
      <c r="D20" s="1218"/>
      <c r="E20" s="1213">
        <f>SUM(F20+G20+H20+I20)</f>
        <v>33</v>
      </c>
      <c r="F20" s="1213">
        <v>32</v>
      </c>
      <c r="G20" s="1213"/>
      <c r="H20" s="1213">
        <v>1</v>
      </c>
      <c r="I20" s="1213"/>
      <c r="J20" s="1213"/>
    </row>
    <row r="21" spans="1:10" ht="12">
      <c r="A21" s="1206"/>
      <c r="B21" s="1219"/>
      <c r="C21" s="1220"/>
      <c r="D21" s="1221"/>
      <c r="E21" s="1214"/>
      <c r="F21" s="1214"/>
      <c r="G21" s="1214"/>
      <c r="H21" s="1214"/>
      <c r="I21" s="1214"/>
      <c r="J21" s="1214"/>
    </row>
    <row r="22" spans="1:10" ht="12">
      <c r="A22" s="1205" t="s">
        <v>224</v>
      </c>
      <c r="B22" s="1216" t="s">
        <v>618</v>
      </c>
      <c r="C22" s="1217"/>
      <c r="D22" s="1218"/>
      <c r="E22" s="1213">
        <f>SUM(F22+G22+H22+I22)</f>
        <v>22</v>
      </c>
      <c r="F22" s="1213">
        <v>18</v>
      </c>
      <c r="G22" s="1213"/>
      <c r="H22" s="1213">
        <v>4</v>
      </c>
      <c r="I22" s="1213"/>
      <c r="J22" s="1213"/>
    </row>
    <row r="23" spans="1:10" ht="12">
      <c r="A23" s="1206"/>
      <c r="B23" s="1219"/>
      <c r="C23" s="1220"/>
      <c r="D23" s="1221"/>
      <c r="E23" s="1214"/>
      <c r="F23" s="1214"/>
      <c r="G23" s="1214"/>
      <c r="H23" s="1214"/>
      <c r="I23" s="1214"/>
      <c r="J23" s="1214"/>
    </row>
    <row r="24" spans="1:10" ht="12">
      <c r="A24" s="1215" t="s">
        <v>35</v>
      </c>
      <c r="B24" s="1216" t="s">
        <v>619</v>
      </c>
      <c r="C24" s="1217"/>
      <c r="D24" s="1218"/>
      <c r="E24" s="1213">
        <f>SUM(F24+G24+H24+I24)</f>
        <v>12</v>
      </c>
      <c r="F24" s="1213">
        <v>11</v>
      </c>
      <c r="G24" s="1213"/>
      <c r="H24" s="1213">
        <v>1</v>
      </c>
      <c r="I24" s="1213"/>
      <c r="J24" s="1213"/>
    </row>
    <row r="25" spans="1:10" ht="12">
      <c r="A25" s="1206"/>
      <c r="B25" s="1219"/>
      <c r="C25" s="1220"/>
      <c r="D25" s="1221"/>
      <c r="E25" s="1214"/>
      <c r="F25" s="1214"/>
      <c r="G25" s="1214"/>
      <c r="H25" s="1214"/>
      <c r="I25" s="1214"/>
      <c r="J25" s="1214"/>
    </row>
    <row r="26" spans="1:10" ht="12">
      <c r="A26" s="1215" t="s">
        <v>499</v>
      </c>
      <c r="B26" s="1216" t="s">
        <v>620</v>
      </c>
      <c r="C26" s="1217"/>
      <c r="D26" s="1218"/>
      <c r="E26" s="1213">
        <v>1</v>
      </c>
      <c r="F26" s="1213">
        <v>1</v>
      </c>
      <c r="G26" s="1213"/>
      <c r="H26" s="1213"/>
      <c r="I26" s="1213"/>
      <c r="J26" s="1213"/>
    </row>
    <row r="27" spans="1:10" ht="12">
      <c r="A27" s="1206"/>
      <c r="B27" s="1219"/>
      <c r="C27" s="1220"/>
      <c r="D27" s="1221"/>
      <c r="E27" s="1214"/>
      <c r="F27" s="1214"/>
      <c r="G27" s="1214"/>
      <c r="H27" s="1214"/>
      <c r="I27" s="1214"/>
      <c r="J27" s="1214"/>
    </row>
    <row r="28" spans="1:10" ht="12">
      <c r="A28" s="1205" t="s">
        <v>621</v>
      </c>
      <c r="B28" s="1216" t="s">
        <v>622</v>
      </c>
      <c r="C28" s="1217"/>
      <c r="D28" s="1218"/>
      <c r="E28" s="1213">
        <f>SUM(F28+G28+H28+I28)</f>
        <v>23</v>
      </c>
      <c r="F28" s="1213">
        <v>23</v>
      </c>
      <c r="G28" s="1213"/>
      <c r="H28" s="1213"/>
      <c r="I28" s="1213"/>
      <c r="J28" s="1213"/>
    </row>
    <row r="29" spans="1:10" ht="12">
      <c r="A29" s="1206"/>
      <c r="B29" s="1219"/>
      <c r="C29" s="1220"/>
      <c r="D29" s="1221"/>
      <c r="E29" s="1214"/>
      <c r="F29" s="1214"/>
      <c r="G29" s="1214"/>
      <c r="H29" s="1214"/>
      <c r="I29" s="1214"/>
      <c r="J29" s="1214"/>
    </row>
    <row r="30" spans="1:10" ht="12">
      <c r="A30" s="1205" t="s">
        <v>623</v>
      </c>
      <c r="B30" s="1216" t="s">
        <v>624</v>
      </c>
      <c r="C30" s="1217"/>
      <c r="D30" s="1218"/>
      <c r="E30" s="1213">
        <f>SUM(F30+G30+H30+I30)</f>
        <v>28</v>
      </c>
      <c r="F30" s="1213">
        <v>26</v>
      </c>
      <c r="G30" s="1213">
        <v>1</v>
      </c>
      <c r="H30" s="1213">
        <v>1</v>
      </c>
      <c r="I30" s="1213"/>
      <c r="J30" s="1213"/>
    </row>
    <row r="31" spans="1:10" ht="12">
      <c r="A31" s="1206"/>
      <c r="B31" s="1219"/>
      <c r="C31" s="1220"/>
      <c r="D31" s="1221"/>
      <c r="E31" s="1214"/>
      <c r="F31" s="1214"/>
      <c r="G31" s="1214"/>
      <c r="H31" s="1214"/>
      <c r="I31" s="1214"/>
      <c r="J31" s="1214"/>
    </row>
    <row r="32" spans="1:10" ht="12">
      <c r="A32" s="1215" t="s">
        <v>625</v>
      </c>
      <c r="B32" s="1216" t="s">
        <v>626</v>
      </c>
      <c r="C32" s="1217"/>
      <c r="D32" s="1218"/>
      <c r="E32" s="1213">
        <f>SUM(F32+G32+H32+I32)</f>
        <v>33</v>
      </c>
      <c r="F32" s="1213">
        <v>19</v>
      </c>
      <c r="G32" s="1213">
        <v>1</v>
      </c>
      <c r="H32" s="1213">
        <v>13</v>
      </c>
      <c r="I32" s="1213"/>
      <c r="J32" s="1213"/>
    </row>
    <row r="33" spans="1:10" ht="12">
      <c r="A33" s="1206"/>
      <c r="B33" s="1219"/>
      <c r="C33" s="1220"/>
      <c r="D33" s="1221"/>
      <c r="E33" s="1214"/>
      <c r="F33" s="1214"/>
      <c r="G33" s="1214"/>
      <c r="H33" s="1214"/>
      <c r="I33" s="1214"/>
      <c r="J33" s="1214"/>
    </row>
    <row r="34" spans="1:10" ht="12">
      <c r="A34" s="1205" t="s">
        <v>627</v>
      </c>
      <c r="B34" s="1216" t="s">
        <v>628</v>
      </c>
      <c r="C34" s="1217"/>
      <c r="D34" s="1218"/>
      <c r="E34" s="1213">
        <f>SUM(F34+G34+H34+I34)</f>
        <v>2</v>
      </c>
      <c r="F34" s="1213"/>
      <c r="G34" s="1213"/>
      <c r="H34" s="1213">
        <v>2</v>
      </c>
      <c r="I34" s="1213"/>
      <c r="J34" s="1213"/>
    </row>
    <row r="35" spans="1:10" ht="12">
      <c r="A35" s="1206"/>
      <c r="B35" s="1219"/>
      <c r="C35" s="1220"/>
      <c r="D35" s="1221"/>
      <c r="E35" s="1214"/>
      <c r="F35" s="1214"/>
      <c r="G35" s="1214"/>
      <c r="H35" s="1214"/>
      <c r="I35" s="1214"/>
      <c r="J35" s="1214"/>
    </row>
    <row r="36" spans="1:10" ht="12">
      <c r="A36" s="1215" t="s">
        <v>629</v>
      </c>
      <c r="B36" s="1216" t="s">
        <v>630</v>
      </c>
      <c r="C36" s="1217"/>
      <c r="D36" s="1218"/>
      <c r="E36" s="1213">
        <f>SUM(F36+G36+H36+I36)</f>
        <v>38</v>
      </c>
      <c r="F36" s="1213">
        <v>37</v>
      </c>
      <c r="G36" s="1213">
        <v>1</v>
      </c>
      <c r="H36" s="1213"/>
      <c r="I36" s="1213"/>
      <c r="J36" s="1213"/>
    </row>
    <row r="37" spans="1:10" ht="12">
      <c r="A37" s="1206"/>
      <c r="B37" s="1219"/>
      <c r="C37" s="1220"/>
      <c r="D37" s="1221"/>
      <c r="E37" s="1214"/>
      <c r="F37" s="1214"/>
      <c r="G37" s="1214"/>
      <c r="H37" s="1214"/>
      <c r="I37" s="1214"/>
      <c r="J37" s="1214"/>
    </row>
    <row r="38" spans="1:10" ht="12">
      <c r="A38" s="1215"/>
      <c r="B38" s="1207" t="s">
        <v>205</v>
      </c>
      <c r="C38" s="1208"/>
      <c r="D38" s="1209"/>
      <c r="E38" s="1222">
        <f>SUM(E14:E37)</f>
        <v>232</v>
      </c>
      <c r="F38" s="1222">
        <f>SUM(F14:F37)</f>
        <v>205</v>
      </c>
      <c r="G38" s="1222">
        <f>SUM(G14:G37)</f>
        <v>3</v>
      </c>
      <c r="H38" s="1222">
        <f>SUM(H14:H37)</f>
        <v>24</v>
      </c>
      <c r="I38" s="1222">
        <f>SUM(I14:I37)</f>
        <v>0</v>
      </c>
      <c r="J38" s="1222"/>
    </row>
    <row r="39" spans="1:10" ht="12">
      <c r="A39" s="1206"/>
      <c r="B39" s="1210"/>
      <c r="C39" s="1211"/>
      <c r="D39" s="1212"/>
      <c r="E39" s="1223"/>
      <c r="F39" s="1223"/>
      <c r="G39" s="1223"/>
      <c r="H39" s="1223"/>
      <c r="I39" s="1223"/>
      <c r="J39" s="1223"/>
    </row>
    <row r="40" spans="1:10" ht="12">
      <c r="A40" s="1205" t="s">
        <v>631</v>
      </c>
      <c r="B40" s="1207" t="s">
        <v>632</v>
      </c>
      <c r="C40" s="1208"/>
      <c r="D40" s="1209"/>
      <c r="E40" s="1222">
        <f>SUM(F40+G40+H40+I40)</f>
        <v>77</v>
      </c>
      <c r="F40" s="1222">
        <v>55</v>
      </c>
      <c r="G40" s="1222"/>
      <c r="H40" s="1222">
        <v>22</v>
      </c>
      <c r="I40" s="1222"/>
      <c r="J40" s="1222"/>
    </row>
    <row r="41" spans="1:10" ht="12">
      <c r="A41" s="1206"/>
      <c r="B41" s="1210"/>
      <c r="C41" s="1211"/>
      <c r="D41" s="1212"/>
      <c r="E41" s="1223"/>
      <c r="F41" s="1223"/>
      <c r="G41" s="1223"/>
      <c r="H41" s="1223"/>
      <c r="I41" s="1223"/>
      <c r="J41" s="1223"/>
    </row>
    <row r="42" spans="1:10" ht="12.75">
      <c r="A42" s="892"/>
      <c r="B42" s="891"/>
      <c r="C42" s="891"/>
      <c r="D42" s="891"/>
      <c r="E42" s="893"/>
      <c r="F42" s="893"/>
      <c r="G42" s="893"/>
      <c r="H42" s="893"/>
      <c r="I42" s="893"/>
      <c r="J42" s="893"/>
    </row>
    <row r="43" spans="1:10" ht="12.75">
      <c r="A43" s="894"/>
      <c r="B43" s="895"/>
      <c r="C43" s="895"/>
      <c r="D43" s="895"/>
      <c r="E43" s="896"/>
      <c r="F43" s="896"/>
      <c r="G43" s="896"/>
      <c r="H43" s="896"/>
      <c r="I43" s="896"/>
      <c r="J43" s="896"/>
    </row>
    <row r="44" spans="1:10" ht="12.75">
      <c r="A44" s="894"/>
      <c r="B44" s="895"/>
      <c r="C44" s="895"/>
      <c r="D44" s="895"/>
      <c r="E44" s="896"/>
      <c r="F44" s="896"/>
      <c r="G44" s="896"/>
      <c r="H44" s="896"/>
      <c r="I44" s="896"/>
      <c r="J44" s="896"/>
    </row>
    <row r="45" spans="1:10" ht="12.75">
      <c r="A45" s="894"/>
      <c r="B45" s="895"/>
      <c r="C45" s="895"/>
      <c r="D45" s="895"/>
      <c r="E45" s="896"/>
      <c r="F45" s="896"/>
      <c r="G45" s="896"/>
      <c r="H45" s="896"/>
      <c r="I45" s="896"/>
      <c r="J45" s="896"/>
    </row>
    <row r="46" spans="1:10" ht="12.75">
      <c r="A46" s="894"/>
      <c r="B46" s="895"/>
      <c r="C46" s="895"/>
      <c r="D46" s="895"/>
      <c r="E46" s="896"/>
      <c r="F46" s="896"/>
      <c r="G46" s="896"/>
      <c r="H46" s="896"/>
      <c r="I46" s="896"/>
      <c r="J46" s="896"/>
    </row>
    <row r="47" spans="1:10" ht="12.75">
      <c r="A47" s="894"/>
      <c r="B47" s="895"/>
      <c r="C47" s="895"/>
      <c r="D47" s="895"/>
      <c r="E47" s="896"/>
      <c r="F47" s="896"/>
      <c r="G47" s="896"/>
      <c r="H47" s="896"/>
      <c r="I47" s="896"/>
      <c r="J47" s="896"/>
    </row>
    <row r="48" spans="1:10" ht="12.75">
      <c r="A48" s="894"/>
      <c r="B48" s="895"/>
      <c r="C48" s="895"/>
      <c r="D48" s="895"/>
      <c r="E48" s="896"/>
      <c r="F48" s="896"/>
      <c r="G48" s="896"/>
      <c r="H48" s="896"/>
      <c r="I48" s="896"/>
      <c r="J48" s="896"/>
    </row>
    <row r="49" spans="1:10" ht="12">
      <c r="A49" s="1205" t="s">
        <v>633</v>
      </c>
      <c r="B49" s="1216" t="s">
        <v>634</v>
      </c>
      <c r="C49" s="1217"/>
      <c r="D49" s="1218"/>
      <c r="E49" s="1213">
        <f>SUM(F49+G49+H49+I49)</f>
        <v>34</v>
      </c>
      <c r="F49" s="1213">
        <v>26</v>
      </c>
      <c r="G49" s="1213"/>
      <c r="H49" s="1213">
        <v>8</v>
      </c>
      <c r="I49" s="1213"/>
      <c r="J49" s="1213"/>
    </row>
    <row r="50" spans="1:10" ht="12">
      <c r="A50" s="1206"/>
      <c r="B50" s="1219"/>
      <c r="C50" s="1220"/>
      <c r="D50" s="1221"/>
      <c r="E50" s="1214"/>
      <c r="F50" s="1214"/>
      <c r="G50" s="1214"/>
      <c r="H50" s="1214"/>
      <c r="I50" s="1214"/>
      <c r="J50" s="1214"/>
    </row>
    <row r="51" spans="1:10" ht="12">
      <c r="A51" s="1215" t="s">
        <v>635</v>
      </c>
      <c r="B51" s="1216" t="s">
        <v>636</v>
      </c>
      <c r="C51" s="1217"/>
      <c r="D51" s="1218"/>
      <c r="E51" s="1213">
        <f>SUM(F51+G51+H51+I51)</f>
        <v>38</v>
      </c>
      <c r="F51" s="1213">
        <v>33</v>
      </c>
      <c r="G51" s="1213"/>
      <c r="H51" s="1213">
        <v>5</v>
      </c>
      <c r="I51" s="1213"/>
      <c r="J51" s="1213"/>
    </row>
    <row r="52" spans="1:10" ht="12">
      <c r="A52" s="1206"/>
      <c r="B52" s="1219"/>
      <c r="C52" s="1220"/>
      <c r="D52" s="1221"/>
      <c r="E52" s="1214"/>
      <c r="F52" s="1214"/>
      <c r="G52" s="1214"/>
      <c r="H52" s="1214"/>
      <c r="I52" s="1214"/>
      <c r="J52" s="1214"/>
    </row>
    <row r="53" spans="1:10" ht="12">
      <c r="A53" s="1215" t="s">
        <v>637</v>
      </c>
      <c r="B53" s="1216" t="s">
        <v>638</v>
      </c>
      <c r="C53" s="1217"/>
      <c r="D53" s="1218"/>
      <c r="E53" s="1213">
        <f>SUM(F53+G53+H53+I53)</f>
        <v>19</v>
      </c>
      <c r="F53" s="1213">
        <v>13</v>
      </c>
      <c r="G53" s="1213"/>
      <c r="H53" s="1213">
        <v>5</v>
      </c>
      <c r="I53" s="1213">
        <v>1</v>
      </c>
      <c r="J53" s="1213"/>
    </row>
    <row r="54" spans="1:10" ht="12">
      <c r="A54" s="1206"/>
      <c r="B54" s="1219"/>
      <c r="C54" s="1220"/>
      <c r="D54" s="1221"/>
      <c r="E54" s="1214"/>
      <c r="F54" s="1214"/>
      <c r="G54" s="1214"/>
      <c r="H54" s="1214"/>
      <c r="I54" s="1214"/>
      <c r="J54" s="1214"/>
    </row>
    <row r="55" spans="1:10" ht="12">
      <c r="A55" s="1205" t="s">
        <v>639</v>
      </c>
      <c r="B55" s="1216" t="s">
        <v>640</v>
      </c>
      <c r="C55" s="1217"/>
      <c r="D55" s="1218"/>
      <c r="E55" s="1213">
        <f>SUM(F55+G55+H55+I55)</f>
        <v>63</v>
      </c>
      <c r="F55" s="1213">
        <v>51</v>
      </c>
      <c r="G55" s="1213"/>
      <c r="H55" s="1213">
        <v>11</v>
      </c>
      <c r="I55" s="1213">
        <v>1</v>
      </c>
      <c r="J55" s="1213"/>
    </row>
    <row r="56" spans="1:10" ht="12">
      <c r="A56" s="1206"/>
      <c r="B56" s="1219"/>
      <c r="C56" s="1220"/>
      <c r="D56" s="1221"/>
      <c r="E56" s="1214"/>
      <c r="F56" s="1214"/>
      <c r="G56" s="1214"/>
      <c r="H56" s="1214"/>
      <c r="I56" s="1214"/>
      <c r="J56" s="1214"/>
    </row>
    <row r="57" spans="1:10" ht="12">
      <c r="A57" s="1215" t="s">
        <v>641</v>
      </c>
      <c r="B57" s="1216" t="s">
        <v>642</v>
      </c>
      <c r="C57" s="1217"/>
      <c r="D57" s="1218"/>
      <c r="E57" s="1213">
        <f>SUM(F57+G57+H57+I57)</f>
        <v>31</v>
      </c>
      <c r="F57" s="1213">
        <v>26</v>
      </c>
      <c r="G57" s="1213">
        <v>1</v>
      </c>
      <c r="H57" s="1213">
        <v>4</v>
      </c>
      <c r="I57" s="1213"/>
      <c r="J57" s="1213"/>
    </row>
    <row r="58" spans="1:10" ht="12">
      <c r="A58" s="1206"/>
      <c r="B58" s="1219"/>
      <c r="C58" s="1220"/>
      <c r="D58" s="1221"/>
      <c r="E58" s="1214"/>
      <c r="F58" s="1214"/>
      <c r="G58" s="1214"/>
      <c r="H58" s="1214"/>
      <c r="I58" s="1214"/>
      <c r="J58" s="1214"/>
    </row>
    <row r="59" spans="1:10" ht="12">
      <c r="A59" s="1215" t="s">
        <v>643</v>
      </c>
      <c r="B59" s="1216" t="s">
        <v>644</v>
      </c>
      <c r="C59" s="1217"/>
      <c r="D59" s="1218"/>
      <c r="E59" s="1213">
        <f>SUM(F59+G59+H59+I59)</f>
        <v>24</v>
      </c>
      <c r="F59" s="1213">
        <v>21</v>
      </c>
      <c r="G59" s="1213"/>
      <c r="H59" s="1213">
        <v>3</v>
      </c>
      <c r="I59" s="1213"/>
      <c r="J59" s="1213"/>
    </row>
    <row r="60" spans="1:10" ht="12">
      <c r="A60" s="1206"/>
      <c r="B60" s="1219"/>
      <c r="C60" s="1220"/>
      <c r="D60" s="1221"/>
      <c r="E60" s="1214"/>
      <c r="F60" s="1214"/>
      <c r="G60" s="1214"/>
      <c r="H60" s="1214"/>
      <c r="I60" s="1214"/>
      <c r="J60" s="1214"/>
    </row>
    <row r="61" spans="1:10" ht="12">
      <c r="A61" s="1215" t="s">
        <v>645</v>
      </c>
      <c r="B61" s="1216" t="s">
        <v>646</v>
      </c>
      <c r="C61" s="1217"/>
      <c r="D61" s="1218"/>
      <c r="E61" s="1213">
        <f>SUM(F61+G61+H61+I61)</f>
        <v>15</v>
      </c>
      <c r="F61" s="1213">
        <v>13</v>
      </c>
      <c r="G61" s="1213"/>
      <c r="H61" s="1213">
        <v>2</v>
      </c>
      <c r="I61" s="1213"/>
      <c r="J61" s="1213"/>
    </row>
    <row r="62" spans="1:10" ht="12">
      <c r="A62" s="1206"/>
      <c r="B62" s="1219"/>
      <c r="C62" s="1220"/>
      <c r="D62" s="1221"/>
      <c r="E62" s="1214"/>
      <c r="F62" s="1214"/>
      <c r="G62" s="1214"/>
      <c r="H62" s="1214"/>
      <c r="I62" s="1214"/>
      <c r="J62" s="1214"/>
    </row>
    <row r="63" spans="1:10" ht="12">
      <c r="A63" s="1215" t="s">
        <v>647</v>
      </c>
      <c r="B63" s="1216" t="s">
        <v>648</v>
      </c>
      <c r="C63" s="1217"/>
      <c r="D63" s="1218"/>
      <c r="E63" s="1213">
        <f>SUM(F63+G63+H63+I63)</f>
        <v>15</v>
      </c>
      <c r="F63" s="1213">
        <v>13</v>
      </c>
      <c r="G63" s="1213"/>
      <c r="H63" s="1213">
        <v>2</v>
      </c>
      <c r="I63" s="1213"/>
      <c r="J63" s="1213"/>
    </row>
    <row r="64" spans="1:10" ht="12">
      <c r="A64" s="1206"/>
      <c r="B64" s="1219"/>
      <c r="C64" s="1220"/>
      <c r="D64" s="1221"/>
      <c r="E64" s="1214"/>
      <c r="F64" s="1214"/>
      <c r="G64" s="1214"/>
      <c r="H64" s="1214"/>
      <c r="I64" s="1214"/>
      <c r="J64" s="1214"/>
    </row>
    <row r="65" spans="1:10" ht="12">
      <c r="A65" s="1215" t="s">
        <v>649</v>
      </c>
      <c r="B65" s="1216" t="s">
        <v>650</v>
      </c>
      <c r="C65" s="1217"/>
      <c r="D65" s="1218"/>
      <c r="E65" s="1213">
        <f>SUM(F65+G65+H65+I65)</f>
        <v>15</v>
      </c>
      <c r="F65" s="1213">
        <v>13</v>
      </c>
      <c r="G65" s="1213"/>
      <c r="H65" s="1213">
        <v>2</v>
      </c>
      <c r="I65" s="1213"/>
      <c r="J65" s="1213"/>
    </row>
    <row r="66" spans="1:10" ht="12">
      <c r="A66" s="1206"/>
      <c r="B66" s="1219"/>
      <c r="C66" s="1220"/>
      <c r="D66" s="1221"/>
      <c r="E66" s="1214"/>
      <c r="F66" s="1214"/>
      <c r="G66" s="1214"/>
      <c r="H66" s="1214"/>
      <c r="I66" s="1214"/>
      <c r="J66" s="1214"/>
    </row>
    <row r="67" spans="1:10" ht="12">
      <c r="A67" s="1215" t="s">
        <v>651</v>
      </c>
      <c r="B67" s="1216" t="s">
        <v>652</v>
      </c>
      <c r="C67" s="1217"/>
      <c r="D67" s="1218"/>
      <c r="E67" s="1213">
        <f>SUM(F67+G67+H67+I67)</f>
        <v>202</v>
      </c>
      <c r="F67" s="1213">
        <v>178</v>
      </c>
      <c r="G67" s="1213">
        <v>18</v>
      </c>
      <c r="H67" s="1213">
        <v>2</v>
      </c>
      <c r="I67" s="1213">
        <v>4</v>
      </c>
      <c r="J67" s="1213"/>
    </row>
    <row r="68" spans="1:10" ht="12">
      <c r="A68" s="1206"/>
      <c r="B68" s="1219"/>
      <c r="C68" s="1220"/>
      <c r="D68" s="1221"/>
      <c r="E68" s="1214"/>
      <c r="F68" s="1214"/>
      <c r="G68" s="1214"/>
      <c r="H68" s="1214"/>
      <c r="I68" s="1214"/>
      <c r="J68" s="1214"/>
    </row>
    <row r="69" spans="1:10" ht="12">
      <c r="A69" s="1215" t="s">
        <v>653</v>
      </c>
      <c r="B69" s="1216" t="s">
        <v>654</v>
      </c>
      <c r="C69" s="1217"/>
      <c r="D69" s="1218"/>
      <c r="E69" s="1213">
        <f>SUM(F69+G69+H69+I69)</f>
        <v>124</v>
      </c>
      <c r="F69" s="1213">
        <v>74</v>
      </c>
      <c r="G69" s="1213">
        <v>2</v>
      </c>
      <c r="H69" s="1213">
        <v>48</v>
      </c>
      <c r="I69" s="1213"/>
      <c r="J69" s="1213"/>
    </row>
    <row r="70" spans="1:10" ht="12">
      <c r="A70" s="1206"/>
      <c r="B70" s="1219"/>
      <c r="C70" s="1220"/>
      <c r="D70" s="1221"/>
      <c r="E70" s="1214"/>
      <c r="F70" s="1214"/>
      <c r="G70" s="1214"/>
      <c r="H70" s="1214"/>
      <c r="I70" s="1214"/>
      <c r="J70" s="1214"/>
    </row>
    <row r="71" spans="1:10" ht="12">
      <c r="A71" s="1215" t="s">
        <v>655</v>
      </c>
      <c r="B71" s="1216" t="s">
        <v>413</v>
      </c>
      <c r="C71" s="1217"/>
      <c r="D71" s="1218"/>
      <c r="E71" s="1213">
        <f>SUM(F71+G71+H71+I71)</f>
        <v>144</v>
      </c>
      <c r="F71" s="1213">
        <v>113</v>
      </c>
      <c r="G71" s="1213">
        <v>4</v>
      </c>
      <c r="H71" s="1213">
        <v>24</v>
      </c>
      <c r="I71" s="1213">
        <v>3</v>
      </c>
      <c r="J71" s="1213"/>
    </row>
    <row r="72" spans="1:10" ht="12" customHeight="1">
      <c r="A72" s="1206"/>
      <c r="B72" s="1219"/>
      <c r="C72" s="1220"/>
      <c r="D72" s="1221"/>
      <c r="E72" s="1214"/>
      <c r="F72" s="1214"/>
      <c r="G72" s="1214"/>
      <c r="H72" s="1214"/>
      <c r="I72" s="1214"/>
      <c r="J72" s="1214"/>
    </row>
    <row r="73" spans="1:10" ht="12">
      <c r="A73" s="1215" t="s">
        <v>656</v>
      </c>
      <c r="B73" s="1216" t="s">
        <v>657</v>
      </c>
      <c r="C73" s="1217"/>
      <c r="D73" s="1218"/>
      <c r="E73" s="1213">
        <f>SUM(F73+G73+H73+I73)</f>
        <v>46</v>
      </c>
      <c r="F73" s="1213">
        <v>16</v>
      </c>
      <c r="G73" s="1213"/>
      <c r="H73" s="1213">
        <v>30</v>
      </c>
      <c r="I73" s="1213"/>
      <c r="J73" s="1213"/>
    </row>
    <row r="74" spans="1:10" ht="11.25" customHeight="1">
      <c r="A74" s="1206"/>
      <c r="B74" s="1219"/>
      <c r="C74" s="1220"/>
      <c r="D74" s="1221"/>
      <c r="E74" s="1214"/>
      <c r="F74" s="1214"/>
      <c r="G74" s="1214"/>
      <c r="H74" s="1214"/>
      <c r="I74" s="1214"/>
      <c r="J74" s="1214"/>
    </row>
    <row r="75" spans="1:10" ht="12">
      <c r="A75" s="1205"/>
      <c r="B75" s="1207" t="s">
        <v>658</v>
      </c>
      <c r="C75" s="1208"/>
      <c r="D75" s="1209"/>
      <c r="E75" s="1222">
        <f aca="true" t="shared" si="0" ref="E75:J75">SUM(E49:E74)</f>
        <v>770</v>
      </c>
      <c r="F75" s="1222">
        <f t="shared" si="0"/>
        <v>590</v>
      </c>
      <c r="G75" s="1222">
        <f t="shared" si="0"/>
        <v>25</v>
      </c>
      <c r="H75" s="1222">
        <f t="shared" si="0"/>
        <v>146</v>
      </c>
      <c r="I75" s="1222">
        <f t="shared" si="0"/>
        <v>9</v>
      </c>
      <c r="J75" s="1222">
        <f t="shared" si="0"/>
        <v>0</v>
      </c>
    </row>
    <row r="76" spans="1:10" ht="12">
      <c r="A76" s="1206"/>
      <c r="B76" s="1210"/>
      <c r="C76" s="1211"/>
      <c r="D76" s="1212"/>
      <c r="E76" s="1223"/>
      <c r="F76" s="1223"/>
      <c r="G76" s="1223"/>
      <c r="H76" s="1223"/>
      <c r="I76" s="1223"/>
      <c r="J76" s="1223"/>
    </row>
    <row r="77" spans="1:10" ht="12">
      <c r="A77" s="1205"/>
      <c r="B77" s="1207" t="s">
        <v>205</v>
      </c>
      <c r="C77" s="1208"/>
      <c r="D77" s="1209"/>
      <c r="E77" s="1222">
        <f aca="true" t="shared" si="1" ref="E77:J77">SUM(E75+E40+E38)</f>
        <v>1079</v>
      </c>
      <c r="F77" s="1222">
        <f t="shared" si="1"/>
        <v>850</v>
      </c>
      <c r="G77" s="1222">
        <f t="shared" si="1"/>
        <v>28</v>
      </c>
      <c r="H77" s="1222">
        <f t="shared" si="1"/>
        <v>192</v>
      </c>
      <c r="I77" s="1222">
        <f t="shared" si="1"/>
        <v>9</v>
      </c>
      <c r="J77" s="1222">
        <f t="shared" si="1"/>
        <v>0</v>
      </c>
    </row>
    <row r="78" spans="1:10" ht="12">
      <c r="A78" s="1206"/>
      <c r="B78" s="1210"/>
      <c r="C78" s="1211"/>
      <c r="D78" s="1212"/>
      <c r="E78" s="1223"/>
      <c r="F78" s="1223"/>
      <c r="G78" s="1223"/>
      <c r="H78" s="1223"/>
      <c r="I78" s="1223"/>
      <c r="J78" s="1223"/>
    </row>
  </sheetData>
  <sheetProtection/>
  <mergeCells count="253">
    <mergeCell ref="I75:I76"/>
    <mergeCell ref="J75:J76"/>
    <mergeCell ref="A77:A78"/>
    <mergeCell ref="B77:D78"/>
    <mergeCell ref="E77:E78"/>
    <mergeCell ref="F77:F78"/>
    <mergeCell ref="G77:G78"/>
    <mergeCell ref="H77:H78"/>
    <mergeCell ref="I77:I78"/>
    <mergeCell ref="J77:J78"/>
    <mergeCell ref="A75:A76"/>
    <mergeCell ref="B75:D76"/>
    <mergeCell ref="E75:E76"/>
    <mergeCell ref="F75:F76"/>
    <mergeCell ref="G75:G76"/>
    <mergeCell ref="H75:H76"/>
    <mergeCell ref="I71:I72"/>
    <mergeCell ref="J71:J72"/>
    <mergeCell ref="A73:A74"/>
    <mergeCell ref="B73:D74"/>
    <mergeCell ref="E73:E74"/>
    <mergeCell ref="F73:F74"/>
    <mergeCell ref="G73:G74"/>
    <mergeCell ref="H73:H74"/>
    <mergeCell ref="I73:I74"/>
    <mergeCell ref="J73:J74"/>
    <mergeCell ref="A71:A72"/>
    <mergeCell ref="B71:D72"/>
    <mergeCell ref="E71:E72"/>
    <mergeCell ref="F71:F72"/>
    <mergeCell ref="G71:G72"/>
    <mergeCell ref="H71:H72"/>
    <mergeCell ref="I67:I68"/>
    <mergeCell ref="J67:J68"/>
    <mergeCell ref="A69:A70"/>
    <mergeCell ref="B69:D70"/>
    <mergeCell ref="E69:E70"/>
    <mergeCell ref="F69:F70"/>
    <mergeCell ref="G69:G70"/>
    <mergeCell ref="H69:H70"/>
    <mergeCell ref="I69:I70"/>
    <mergeCell ref="J69:J70"/>
    <mergeCell ref="A67:A68"/>
    <mergeCell ref="B67:D68"/>
    <mergeCell ref="E67:E68"/>
    <mergeCell ref="F67:F68"/>
    <mergeCell ref="G67:G68"/>
    <mergeCell ref="H67:H68"/>
    <mergeCell ref="I63:I64"/>
    <mergeCell ref="J63:J64"/>
    <mergeCell ref="A65:A66"/>
    <mergeCell ref="B65:D66"/>
    <mergeCell ref="E65:E66"/>
    <mergeCell ref="F65:F66"/>
    <mergeCell ref="G65:G66"/>
    <mergeCell ref="H65:H66"/>
    <mergeCell ref="I65:I66"/>
    <mergeCell ref="J65:J66"/>
    <mergeCell ref="A63:A64"/>
    <mergeCell ref="B63:D64"/>
    <mergeCell ref="E63:E64"/>
    <mergeCell ref="F63:F64"/>
    <mergeCell ref="G63:G64"/>
    <mergeCell ref="H63:H64"/>
    <mergeCell ref="I59:I60"/>
    <mergeCell ref="J59:J60"/>
    <mergeCell ref="A61:A62"/>
    <mergeCell ref="B61:D62"/>
    <mergeCell ref="E61:E62"/>
    <mergeCell ref="F61:F62"/>
    <mergeCell ref="G61:G62"/>
    <mergeCell ref="H61:H62"/>
    <mergeCell ref="I61:I62"/>
    <mergeCell ref="J61:J62"/>
    <mergeCell ref="A59:A60"/>
    <mergeCell ref="B59:D60"/>
    <mergeCell ref="E59:E60"/>
    <mergeCell ref="F59:F60"/>
    <mergeCell ref="G59:G60"/>
    <mergeCell ref="H59:H60"/>
    <mergeCell ref="I55:I56"/>
    <mergeCell ref="J55:J56"/>
    <mergeCell ref="A57:A58"/>
    <mergeCell ref="B57:D58"/>
    <mergeCell ref="E57:E58"/>
    <mergeCell ref="F57:F58"/>
    <mergeCell ref="G57:G58"/>
    <mergeCell ref="H57:H58"/>
    <mergeCell ref="I57:I58"/>
    <mergeCell ref="J57:J58"/>
    <mergeCell ref="A55:A56"/>
    <mergeCell ref="B55:D56"/>
    <mergeCell ref="E55:E56"/>
    <mergeCell ref="F55:F56"/>
    <mergeCell ref="G55:G56"/>
    <mergeCell ref="H55:H56"/>
    <mergeCell ref="I51:I52"/>
    <mergeCell ref="J51:J52"/>
    <mergeCell ref="A53:A54"/>
    <mergeCell ref="B53:D54"/>
    <mergeCell ref="E53:E54"/>
    <mergeCell ref="F53:F54"/>
    <mergeCell ref="G53:G54"/>
    <mergeCell ref="H53:H54"/>
    <mergeCell ref="I53:I54"/>
    <mergeCell ref="J53:J54"/>
    <mergeCell ref="A51:A52"/>
    <mergeCell ref="B51:D52"/>
    <mergeCell ref="E51:E52"/>
    <mergeCell ref="F51:F52"/>
    <mergeCell ref="G51:G52"/>
    <mergeCell ref="H51:H52"/>
    <mergeCell ref="I40:I41"/>
    <mergeCell ref="J40:J41"/>
    <mergeCell ref="A49:A50"/>
    <mergeCell ref="B49:D50"/>
    <mergeCell ref="E49:E50"/>
    <mergeCell ref="F49:F50"/>
    <mergeCell ref="G49:G50"/>
    <mergeCell ref="H49:H50"/>
    <mergeCell ref="I49:I50"/>
    <mergeCell ref="J49:J50"/>
    <mergeCell ref="A40:A41"/>
    <mergeCell ref="B40:D41"/>
    <mergeCell ref="E40:E41"/>
    <mergeCell ref="F40:F41"/>
    <mergeCell ref="G40:G41"/>
    <mergeCell ref="H40:H41"/>
    <mergeCell ref="I36:I37"/>
    <mergeCell ref="J36:J37"/>
    <mergeCell ref="A38:A39"/>
    <mergeCell ref="B38:D39"/>
    <mergeCell ref="E38:E39"/>
    <mergeCell ref="F38:F39"/>
    <mergeCell ref="G38:G39"/>
    <mergeCell ref="H38:H39"/>
    <mergeCell ref="I38:I39"/>
    <mergeCell ref="J38:J39"/>
    <mergeCell ref="A36:A37"/>
    <mergeCell ref="B36:D37"/>
    <mergeCell ref="E36:E37"/>
    <mergeCell ref="F36:F37"/>
    <mergeCell ref="G36:G37"/>
    <mergeCell ref="H36:H37"/>
    <mergeCell ref="I32:I33"/>
    <mergeCell ref="J32:J33"/>
    <mergeCell ref="A34:A35"/>
    <mergeCell ref="B34:D35"/>
    <mergeCell ref="E34:E35"/>
    <mergeCell ref="F34:F35"/>
    <mergeCell ref="G34:G35"/>
    <mergeCell ref="H34:H35"/>
    <mergeCell ref="I34:I35"/>
    <mergeCell ref="J34:J35"/>
    <mergeCell ref="A32:A33"/>
    <mergeCell ref="B32:D33"/>
    <mergeCell ref="E32:E33"/>
    <mergeCell ref="F32:F33"/>
    <mergeCell ref="G32:G33"/>
    <mergeCell ref="H32:H33"/>
    <mergeCell ref="I28:I29"/>
    <mergeCell ref="J28:J29"/>
    <mergeCell ref="A30:A31"/>
    <mergeCell ref="B30:D31"/>
    <mergeCell ref="E30:E31"/>
    <mergeCell ref="F30:F31"/>
    <mergeCell ref="G30:G31"/>
    <mergeCell ref="H30:H31"/>
    <mergeCell ref="I30:I31"/>
    <mergeCell ref="J30:J31"/>
    <mergeCell ref="A28:A29"/>
    <mergeCell ref="B28:D29"/>
    <mergeCell ref="E28:E29"/>
    <mergeCell ref="F28:F29"/>
    <mergeCell ref="G28:G29"/>
    <mergeCell ref="H28:H29"/>
    <mergeCell ref="I24:I25"/>
    <mergeCell ref="J24:J25"/>
    <mergeCell ref="A26:A27"/>
    <mergeCell ref="B26:D27"/>
    <mergeCell ref="E26:E27"/>
    <mergeCell ref="F26:F27"/>
    <mergeCell ref="G26:G27"/>
    <mergeCell ref="H26:H27"/>
    <mergeCell ref="I26:I27"/>
    <mergeCell ref="J26:J27"/>
    <mergeCell ref="A24:A25"/>
    <mergeCell ref="B24:D25"/>
    <mergeCell ref="E24:E25"/>
    <mergeCell ref="F24:F25"/>
    <mergeCell ref="G24:G25"/>
    <mergeCell ref="H24:H25"/>
    <mergeCell ref="I20:I21"/>
    <mergeCell ref="J20:J21"/>
    <mergeCell ref="A22:A23"/>
    <mergeCell ref="B22:D23"/>
    <mergeCell ref="E22:E23"/>
    <mergeCell ref="F22:F23"/>
    <mergeCell ref="G22:G23"/>
    <mergeCell ref="H22:H23"/>
    <mergeCell ref="I22:I23"/>
    <mergeCell ref="J22:J23"/>
    <mergeCell ref="A20:A21"/>
    <mergeCell ref="B20:D21"/>
    <mergeCell ref="E20:E21"/>
    <mergeCell ref="F20:F21"/>
    <mergeCell ref="G20:G21"/>
    <mergeCell ref="H20:H21"/>
    <mergeCell ref="I16:I17"/>
    <mergeCell ref="J16:J17"/>
    <mergeCell ref="A18:A19"/>
    <mergeCell ref="B18:D19"/>
    <mergeCell ref="E18:E19"/>
    <mergeCell ref="F18:F19"/>
    <mergeCell ref="G18:G19"/>
    <mergeCell ref="H18:H19"/>
    <mergeCell ref="I18:I19"/>
    <mergeCell ref="J18:J19"/>
    <mergeCell ref="A16:A17"/>
    <mergeCell ref="B16:D17"/>
    <mergeCell ref="E16:E17"/>
    <mergeCell ref="F16:F17"/>
    <mergeCell ref="G16:G17"/>
    <mergeCell ref="H16:H17"/>
    <mergeCell ref="J12:J13"/>
    <mergeCell ref="A14:A15"/>
    <mergeCell ref="B14:D15"/>
    <mergeCell ref="E14:E15"/>
    <mergeCell ref="F14:F15"/>
    <mergeCell ref="G14:G15"/>
    <mergeCell ref="H14:H15"/>
    <mergeCell ref="I14:I15"/>
    <mergeCell ref="J14:J15"/>
    <mergeCell ref="G10:G11"/>
    <mergeCell ref="H10:H11"/>
    <mergeCell ref="I10:I11"/>
    <mergeCell ref="A12:A13"/>
    <mergeCell ref="B12:D13"/>
    <mergeCell ref="E12:E13"/>
    <mergeCell ref="F12:F13"/>
    <mergeCell ref="G12:G13"/>
    <mergeCell ref="H12:H13"/>
    <mergeCell ref="I12:I13"/>
    <mergeCell ref="B2:J2"/>
    <mergeCell ref="B4:J4"/>
    <mergeCell ref="A8:A11"/>
    <mergeCell ref="B8:D11"/>
    <mergeCell ref="E8:E11"/>
    <mergeCell ref="F8:I8"/>
    <mergeCell ref="F9:G9"/>
    <mergeCell ref="H9:I9"/>
    <mergeCell ref="J9:J11"/>
    <mergeCell ref="F10:F11"/>
  </mergeCells>
  <printOptions/>
  <pageMargins left="0.7874015748031497" right="0.7874015748031497" top="0.5905511811023623" bottom="0.1968503937007874" header="0.11811023622047245" footer="0.11811023622047245"/>
  <pageSetup firstPageNumber="51" useFirstPageNumber="1" horizontalDpi="600" verticalDpi="600" orientation="landscape" paperSize="9" scale="71" r:id="rId1"/>
  <headerFooter alignWithMargins="0">
    <oddFooter>&amp;C&amp;P. oldal</oddFooter>
  </headerFooter>
  <rowBreaks count="1" manualBreakCount="1">
    <brk id="48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2:I15"/>
  <sheetViews>
    <sheetView zoomScalePageLayoutView="0" workbookViewId="0" topLeftCell="A1">
      <selection activeCell="A4" sqref="A4"/>
    </sheetView>
  </sheetViews>
  <sheetFormatPr defaultColWidth="9.125" defaultRowHeight="12.75"/>
  <cols>
    <col min="1" max="1" width="6.75390625" style="897" customWidth="1"/>
    <col min="2" max="4" width="9.125" style="897" customWidth="1"/>
    <col min="5" max="5" width="23.50390625" style="897" customWidth="1"/>
    <col min="6" max="6" width="20.875" style="897" customWidth="1"/>
    <col min="7" max="7" width="18.50390625" style="897" customWidth="1"/>
    <col min="8" max="8" width="21.125" style="897" customWidth="1"/>
    <col min="9" max="9" width="18.50390625" style="897" customWidth="1"/>
    <col min="10" max="16384" width="9.125" style="897" customWidth="1"/>
  </cols>
  <sheetData>
    <row r="2" spans="1:9" ht="15">
      <c r="A2" s="1224" t="s">
        <v>659</v>
      </c>
      <c r="B2" s="1224"/>
      <c r="C2" s="1224"/>
      <c r="D2" s="1224"/>
      <c r="E2" s="1224"/>
      <c r="F2" s="1225"/>
      <c r="G2" s="1225"/>
      <c r="H2" s="1225"/>
      <c r="I2" s="1225"/>
    </row>
    <row r="3" spans="1:9" ht="18" customHeight="1">
      <c r="A3" s="1224" t="s">
        <v>925</v>
      </c>
      <c r="B3" s="1224"/>
      <c r="C3" s="1224"/>
      <c r="D3" s="1224"/>
      <c r="E3" s="1224"/>
      <c r="F3" s="1225"/>
      <c r="G3" s="1225"/>
      <c r="H3" s="1225"/>
      <c r="I3" s="1225"/>
    </row>
    <row r="7" spans="1:9" ht="16.5" customHeight="1">
      <c r="A7" s="898"/>
      <c r="B7" s="898"/>
      <c r="C7" s="898"/>
      <c r="D7" s="898"/>
      <c r="E7" s="898"/>
      <c r="F7" s="898"/>
      <c r="G7" s="898"/>
      <c r="H7" s="898"/>
      <c r="I7" s="899" t="s">
        <v>247</v>
      </c>
    </row>
    <row r="8" spans="1:9" ht="21.75" customHeight="1">
      <c r="A8" s="1226" t="s">
        <v>377</v>
      </c>
      <c r="B8" s="1228" t="s">
        <v>660</v>
      </c>
      <c r="C8" s="1228"/>
      <c r="D8" s="1228"/>
      <c r="E8" s="1228"/>
      <c r="F8" s="1230" t="s">
        <v>661</v>
      </c>
      <c r="G8" s="1231"/>
      <c r="H8" s="1230" t="s">
        <v>662</v>
      </c>
      <c r="I8" s="1231"/>
    </row>
    <row r="9" spans="1:9" ht="27" customHeight="1">
      <c r="A9" s="1227"/>
      <c r="B9" s="1229"/>
      <c r="C9" s="1229"/>
      <c r="D9" s="1229"/>
      <c r="E9" s="1229"/>
      <c r="F9" s="900" t="s">
        <v>663</v>
      </c>
      <c r="G9" s="900" t="s">
        <v>664</v>
      </c>
      <c r="H9" s="900" t="s">
        <v>663</v>
      </c>
      <c r="I9" s="900" t="s">
        <v>664</v>
      </c>
    </row>
    <row r="10" spans="1:9" ht="21.75" customHeight="1">
      <c r="A10" s="901" t="s">
        <v>220</v>
      </c>
      <c r="B10" s="902" t="s">
        <v>665</v>
      </c>
      <c r="C10" s="903"/>
      <c r="D10" s="903"/>
      <c r="E10" s="903"/>
      <c r="F10" s="904" t="s">
        <v>666</v>
      </c>
      <c r="G10" s="905">
        <v>1000</v>
      </c>
      <c r="H10" s="906" t="s">
        <v>667</v>
      </c>
      <c r="I10" s="905">
        <v>400000</v>
      </c>
    </row>
    <row r="11" spans="1:9" ht="21.75" customHeight="1">
      <c r="A11" s="901" t="s">
        <v>221</v>
      </c>
      <c r="B11" s="902" t="s">
        <v>668</v>
      </c>
      <c r="C11" s="903"/>
      <c r="D11" s="903"/>
      <c r="E11" s="903"/>
      <c r="F11" s="904"/>
      <c r="G11" s="905">
        <v>500</v>
      </c>
      <c r="H11" s="906" t="s">
        <v>667</v>
      </c>
      <c r="I11" s="905">
        <v>135000</v>
      </c>
    </row>
    <row r="12" spans="1:9" ht="21.75" customHeight="1">
      <c r="A12" s="901" t="s">
        <v>222</v>
      </c>
      <c r="B12" s="902" t="s">
        <v>669</v>
      </c>
      <c r="C12" s="903"/>
      <c r="D12" s="903"/>
      <c r="E12" s="903"/>
      <c r="F12" s="906" t="s">
        <v>666</v>
      </c>
      <c r="G12" s="905">
        <v>120</v>
      </c>
      <c r="H12" s="906" t="s">
        <v>667</v>
      </c>
      <c r="I12" s="905">
        <v>600</v>
      </c>
    </row>
    <row r="13" spans="1:9" ht="21.75" customHeight="1">
      <c r="A13" s="901" t="s">
        <v>223</v>
      </c>
      <c r="B13" s="903" t="s">
        <v>670</v>
      </c>
      <c r="C13" s="903"/>
      <c r="D13" s="903"/>
      <c r="E13" s="903"/>
      <c r="F13" s="904"/>
      <c r="G13" s="905"/>
      <c r="H13" s="906" t="s">
        <v>671</v>
      </c>
      <c r="I13" s="905">
        <v>3507</v>
      </c>
    </row>
    <row r="14" spans="1:9" ht="21.75" customHeight="1">
      <c r="A14" s="901" t="s">
        <v>224</v>
      </c>
      <c r="B14" s="903" t="s">
        <v>672</v>
      </c>
      <c r="C14" s="903"/>
      <c r="D14" s="903"/>
      <c r="E14" s="903"/>
      <c r="F14" s="904"/>
      <c r="G14" s="905"/>
      <c r="H14" s="906" t="s">
        <v>671</v>
      </c>
      <c r="I14" s="905">
        <v>1571</v>
      </c>
    </row>
    <row r="15" spans="1:9" ht="21.75" customHeight="1">
      <c r="A15" s="907" t="s">
        <v>35</v>
      </c>
      <c r="B15" s="908" t="s">
        <v>673</v>
      </c>
      <c r="C15" s="908"/>
      <c r="D15" s="908"/>
      <c r="E15" s="908"/>
      <c r="F15" s="909"/>
      <c r="G15" s="910"/>
      <c r="H15" s="911" t="s">
        <v>674</v>
      </c>
      <c r="I15" s="910">
        <v>116780</v>
      </c>
    </row>
  </sheetData>
  <sheetProtection/>
  <mergeCells count="6">
    <mergeCell ref="A2:I2"/>
    <mergeCell ref="A3:I3"/>
    <mergeCell ref="A8:A9"/>
    <mergeCell ref="B8:E9"/>
    <mergeCell ref="F8:G8"/>
    <mergeCell ref="H8:I8"/>
  </mergeCells>
  <printOptions/>
  <pageMargins left="0.7874015748031497" right="0.3937007874015748" top="0.984251968503937" bottom="0.984251968503937" header="0.5118110236220472" footer="0.5118110236220472"/>
  <pageSetup firstPageNumber="53" useFirstPageNumber="1" horizontalDpi="600" verticalDpi="600" orientation="landscape" paperSize="9" r:id="rId1"/>
  <headerFooter alignWithMargins="0">
    <oddFooter>&amp;C&amp;P. oldal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3:N142"/>
  <sheetViews>
    <sheetView zoomScale="75" zoomScaleNormal="75" zoomScaleSheetLayoutView="75" zoomScalePageLayoutView="0" workbookViewId="0" topLeftCell="A1">
      <pane ySplit="9" topLeftCell="A115" activePane="bottomLeft" state="frozen"/>
      <selection pane="topLeft" activeCell="A1" sqref="A1"/>
      <selection pane="bottomLeft" activeCell="F103" sqref="F103"/>
    </sheetView>
  </sheetViews>
  <sheetFormatPr defaultColWidth="9.125" defaultRowHeight="12.75"/>
  <cols>
    <col min="1" max="1" width="9.125" style="912" customWidth="1"/>
    <col min="2" max="2" width="63.50390625" style="912" customWidth="1"/>
    <col min="3" max="3" width="13.00390625" style="912" customWidth="1"/>
    <col min="4" max="4" width="13.75390625" style="912" customWidth="1"/>
    <col min="5" max="5" width="15.25390625" style="912" customWidth="1"/>
    <col min="6" max="6" width="14.875" style="912" customWidth="1"/>
    <col min="7" max="7" width="14.00390625" style="912" bestFit="1" customWidth="1"/>
    <col min="8" max="8" width="12.00390625" style="912" bestFit="1" customWidth="1"/>
    <col min="9" max="9" width="13.75390625" style="912" bestFit="1" customWidth="1"/>
    <col min="10" max="10" width="12.00390625" style="912" bestFit="1" customWidth="1"/>
    <col min="11" max="11" width="11.00390625" style="912" customWidth="1"/>
    <col min="12" max="13" width="10.50390625" style="912" customWidth="1"/>
    <col min="14" max="14" width="9.75390625" style="912" customWidth="1"/>
    <col min="15" max="16384" width="9.125" style="912" customWidth="1"/>
  </cols>
  <sheetData>
    <row r="3" spans="1:14" ht="18.75" customHeight="1">
      <c r="A3" s="1232" t="s">
        <v>675</v>
      </c>
      <c r="B3" s="1232"/>
      <c r="C3" s="1232"/>
      <c r="D3" s="1232"/>
      <c r="E3" s="1232"/>
      <c r="F3" s="1232"/>
      <c r="G3" s="1232"/>
      <c r="H3" s="1232"/>
      <c r="I3" s="1232"/>
      <c r="J3" s="1232"/>
      <c r="K3" s="1232"/>
      <c r="L3" s="1232"/>
      <c r="M3" s="1232"/>
      <c r="N3" s="1232"/>
    </row>
    <row r="4" spans="1:14" ht="15">
      <c r="A4" s="913"/>
      <c r="B4" s="1233" t="s">
        <v>676</v>
      </c>
      <c r="C4" s="1233"/>
      <c r="D4" s="1233"/>
      <c r="E4" s="1233"/>
      <c r="F4" s="1233"/>
      <c r="G4" s="1233"/>
      <c r="H4" s="1233"/>
      <c r="I4" s="1233"/>
      <c r="J4" s="1233"/>
      <c r="K4" s="1233"/>
      <c r="L4" s="1233"/>
      <c r="M4" s="1233"/>
      <c r="N4" s="913"/>
    </row>
    <row r="5" spans="1:14" ht="15">
      <c r="A5" s="913"/>
      <c r="B5" s="1233" t="s">
        <v>914</v>
      </c>
      <c r="C5" s="1233"/>
      <c r="D5" s="1233"/>
      <c r="E5" s="1233"/>
      <c r="F5" s="1233"/>
      <c r="G5" s="1233"/>
      <c r="H5" s="1233"/>
      <c r="I5" s="1233"/>
      <c r="J5" s="1233"/>
      <c r="K5" s="1233"/>
      <c r="L5" s="1233"/>
      <c r="M5" s="1233"/>
      <c r="N5" s="913"/>
    </row>
    <row r="6" spans="2:13" ht="17.25">
      <c r="B6" s="914"/>
      <c r="C6" s="914"/>
      <c r="D6" s="914"/>
      <c r="E6" s="914"/>
      <c r="F6" s="914"/>
      <c r="G6" s="914"/>
      <c r="H6" s="914"/>
      <c r="I6" s="914"/>
      <c r="J6" s="914"/>
      <c r="K6" s="914"/>
      <c r="L6" s="914"/>
      <c r="M6" s="914"/>
    </row>
    <row r="7" ht="12">
      <c r="N7" s="915" t="s">
        <v>498</v>
      </c>
    </row>
    <row r="8" spans="1:14" ht="32.25" customHeight="1">
      <c r="A8" s="916"/>
      <c r="B8" s="1234" t="s">
        <v>677</v>
      </c>
      <c r="C8" s="1236" t="s">
        <v>531</v>
      </c>
      <c r="D8" s="1238" t="s">
        <v>678</v>
      </c>
      <c r="E8" s="1234" t="s">
        <v>679</v>
      </c>
      <c r="F8" s="1240" t="s">
        <v>680</v>
      </c>
      <c r="G8" s="917" t="s">
        <v>681</v>
      </c>
      <c r="H8" s="1242" t="s">
        <v>682</v>
      </c>
      <c r="I8" s="1243"/>
      <c r="J8" s="1244" t="s">
        <v>683</v>
      </c>
      <c r="K8" s="1244"/>
      <c r="L8" s="1245" t="s">
        <v>684</v>
      </c>
      <c r="M8" s="1247" t="s">
        <v>685</v>
      </c>
      <c r="N8" s="1248" t="s">
        <v>686</v>
      </c>
    </row>
    <row r="9" spans="1:14" ht="52.5" customHeight="1">
      <c r="A9" s="918"/>
      <c r="B9" s="1235"/>
      <c r="C9" s="1237"/>
      <c r="D9" s="1239"/>
      <c r="E9" s="1235"/>
      <c r="F9" s="1241"/>
      <c r="G9" s="917" t="s">
        <v>687</v>
      </c>
      <c r="H9" s="919" t="s">
        <v>688</v>
      </c>
      <c r="I9" s="919" t="s">
        <v>689</v>
      </c>
      <c r="J9" s="919" t="s">
        <v>688</v>
      </c>
      <c r="K9" s="919" t="s">
        <v>690</v>
      </c>
      <c r="L9" s="1246"/>
      <c r="M9" s="1056"/>
      <c r="N9" s="1249"/>
    </row>
    <row r="10" spans="1:14" ht="21" customHeight="1">
      <c r="A10" s="920" t="s">
        <v>220</v>
      </c>
      <c r="B10" s="921" t="s">
        <v>691</v>
      </c>
      <c r="C10" s="922">
        <f>SUM(C11:C17)</f>
        <v>412170</v>
      </c>
      <c r="D10" s="923">
        <f>SUM(E10:M10)</f>
        <v>412170</v>
      </c>
      <c r="E10" s="924"/>
      <c r="F10" s="924">
        <v>412170</v>
      </c>
      <c r="G10" s="924"/>
      <c r="H10" s="924"/>
      <c r="I10" s="924"/>
      <c r="J10" s="924"/>
      <c r="K10" s="924"/>
      <c r="L10" s="924"/>
      <c r="M10" s="924">
        <f>SUM(M11:M16)</f>
        <v>0</v>
      </c>
      <c r="N10" s="925"/>
    </row>
    <row r="11" spans="1:14" ht="21" customHeight="1">
      <c r="A11" s="920"/>
      <c r="B11" s="926" t="s">
        <v>894</v>
      </c>
      <c r="C11" s="927">
        <f>SUM('3c.m.'!D26)</f>
        <v>2000</v>
      </c>
      <c r="D11" s="928"/>
      <c r="E11" s="929"/>
      <c r="F11" s="929"/>
      <c r="G11" s="929"/>
      <c r="H11" s="929"/>
      <c r="I11" s="929"/>
      <c r="J11" s="929"/>
      <c r="K11" s="929"/>
      <c r="L11" s="929"/>
      <c r="M11" s="930"/>
      <c r="N11" s="925"/>
    </row>
    <row r="12" spans="1:14" ht="21" customHeight="1">
      <c r="A12" s="920"/>
      <c r="B12" s="931" t="s">
        <v>692</v>
      </c>
      <c r="C12" s="927">
        <f>SUM('3c.m.'!D34)</f>
        <v>3000</v>
      </c>
      <c r="D12" s="928"/>
      <c r="E12" s="929"/>
      <c r="F12" s="929"/>
      <c r="G12" s="929"/>
      <c r="H12" s="929"/>
      <c r="I12" s="929"/>
      <c r="J12" s="929"/>
      <c r="K12" s="929"/>
      <c r="L12" s="929"/>
      <c r="M12" s="930"/>
      <c r="N12" s="925"/>
    </row>
    <row r="13" spans="1:14" ht="21" customHeight="1">
      <c r="A13" s="920"/>
      <c r="B13" s="932" t="s">
        <v>693</v>
      </c>
      <c r="C13" s="927">
        <f>SUM('3c.m.'!D201)</f>
        <v>10000</v>
      </c>
      <c r="D13" s="928"/>
      <c r="E13" s="929"/>
      <c r="F13" s="929"/>
      <c r="G13" s="929"/>
      <c r="H13" s="929"/>
      <c r="I13" s="929"/>
      <c r="J13" s="929"/>
      <c r="K13" s="929"/>
      <c r="L13" s="929"/>
      <c r="M13" s="930"/>
      <c r="N13" s="925"/>
    </row>
    <row r="14" spans="1:14" ht="21" customHeight="1">
      <c r="A14" s="920"/>
      <c r="B14" s="931" t="s">
        <v>694</v>
      </c>
      <c r="C14" s="927">
        <f>SUM('3c.m.'!D218)</f>
        <v>29000</v>
      </c>
      <c r="D14" s="928"/>
      <c r="E14" s="929"/>
      <c r="F14" s="929"/>
      <c r="G14" s="929"/>
      <c r="H14" s="929"/>
      <c r="I14" s="929"/>
      <c r="J14" s="929"/>
      <c r="K14" s="929"/>
      <c r="L14" s="929"/>
      <c r="M14" s="930"/>
      <c r="N14" s="925"/>
    </row>
    <row r="15" spans="1:14" ht="21" customHeight="1">
      <c r="A15" s="920"/>
      <c r="B15" s="931" t="s">
        <v>695</v>
      </c>
      <c r="C15" s="927">
        <f>SUM('3c.m.'!D226)</f>
        <v>3000</v>
      </c>
      <c r="D15" s="928"/>
      <c r="E15" s="929"/>
      <c r="F15" s="929"/>
      <c r="G15" s="929"/>
      <c r="H15" s="929"/>
      <c r="I15" s="929"/>
      <c r="J15" s="929"/>
      <c r="K15" s="929"/>
      <c r="L15" s="929"/>
      <c r="M15" s="930"/>
      <c r="N15" s="925"/>
    </row>
    <row r="16" spans="1:14" ht="21" customHeight="1">
      <c r="A16" s="920"/>
      <c r="B16" s="931" t="s">
        <v>696</v>
      </c>
      <c r="C16" s="927">
        <f>SUM('3c.m.'!D299)</f>
        <v>335170</v>
      </c>
      <c r="D16" s="928"/>
      <c r="E16" s="929"/>
      <c r="F16" s="929"/>
      <c r="G16" s="929"/>
      <c r="H16" s="929"/>
      <c r="I16" s="929"/>
      <c r="J16" s="929"/>
      <c r="K16" s="929"/>
      <c r="L16" s="929"/>
      <c r="M16" s="930"/>
      <c r="N16" s="925"/>
    </row>
    <row r="17" spans="1:14" ht="21" customHeight="1">
      <c r="A17" s="920"/>
      <c r="B17" s="931" t="s">
        <v>697</v>
      </c>
      <c r="C17" s="927">
        <f>SUM('4.mell.'!D11)</f>
        <v>30000</v>
      </c>
      <c r="D17" s="928"/>
      <c r="E17" s="929"/>
      <c r="F17" s="929"/>
      <c r="G17" s="929"/>
      <c r="H17" s="929"/>
      <c r="I17" s="929"/>
      <c r="J17" s="929"/>
      <c r="K17" s="929"/>
      <c r="L17" s="929"/>
      <c r="M17" s="930"/>
      <c r="N17" s="925"/>
    </row>
    <row r="18" spans="1:14" ht="21" customHeight="1">
      <c r="A18" s="920" t="s">
        <v>221</v>
      </c>
      <c r="B18" s="933" t="s">
        <v>698</v>
      </c>
      <c r="C18" s="923">
        <f>SUM(C19)</f>
        <v>15000</v>
      </c>
      <c r="D18" s="923">
        <f>SUM(E18:M18)</f>
        <v>15000</v>
      </c>
      <c r="E18" s="923"/>
      <c r="F18" s="923">
        <v>15000</v>
      </c>
      <c r="G18" s="923"/>
      <c r="H18" s="923"/>
      <c r="I18" s="923"/>
      <c r="J18" s="923"/>
      <c r="K18" s="923"/>
      <c r="L18" s="923"/>
      <c r="M18" s="923"/>
      <c r="N18" s="925"/>
    </row>
    <row r="19" spans="1:14" ht="21" customHeight="1">
      <c r="A19" s="920"/>
      <c r="B19" s="934" t="s">
        <v>699</v>
      </c>
      <c r="C19" s="935">
        <f>SUM('3d.m.'!D9)</f>
        <v>15000</v>
      </c>
      <c r="D19" s="935"/>
      <c r="E19" s="936"/>
      <c r="F19" s="936"/>
      <c r="G19" s="936"/>
      <c r="H19" s="936"/>
      <c r="I19" s="936"/>
      <c r="J19" s="936"/>
      <c r="K19" s="936"/>
      <c r="L19" s="936"/>
      <c r="M19" s="937"/>
      <c r="N19" s="925"/>
    </row>
    <row r="20" spans="1:14" ht="21" customHeight="1">
      <c r="A20" s="920" t="s">
        <v>222</v>
      </c>
      <c r="B20" s="933" t="s">
        <v>700</v>
      </c>
      <c r="C20" s="923">
        <f>SUM(C21)</f>
        <v>842151</v>
      </c>
      <c r="D20" s="923">
        <f>SUM(E20:M20)</f>
        <v>842151</v>
      </c>
      <c r="E20" s="936"/>
      <c r="F20" s="938">
        <v>154446</v>
      </c>
      <c r="G20" s="938">
        <v>687705</v>
      </c>
      <c r="H20" s="936"/>
      <c r="I20" s="936"/>
      <c r="J20" s="936"/>
      <c r="K20" s="936"/>
      <c r="L20" s="936"/>
      <c r="M20" s="937"/>
      <c r="N20" s="925"/>
    </row>
    <row r="21" spans="1:14" ht="21" customHeight="1">
      <c r="A21" s="920"/>
      <c r="B21" s="934" t="s">
        <v>701</v>
      </c>
      <c r="C21" s="935">
        <f>SUM('3c.m.'!D275)</f>
        <v>842151</v>
      </c>
      <c r="D21" s="935"/>
      <c r="E21" s="936"/>
      <c r="F21" s="936"/>
      <c r="G21" s="936"/>
      <c r="H21" s="936"/>
      <c r="I21" s="936"/>
      <c r="J21" s="936"/>
      <c r="K21" s="936"/>
      <c r="L21" s="936"/>
      <c r="M21" s="937"/>
      <c r="N21" s="925"/>
    </row>
    <row r="22" spans="1:14" ht="21" customHeight="1">
      <c r="A22" s="920" t="s">
        <v>223</v>
      </c>
      <c r="B22" s="933" t="s">
        <v>702</v>
      </c>
      <c r="C22" s="923">
        <f>SUM(C23)</f>
        <v>483420</v>
      </c>
      <c r="D22" s="923">
        <f>SUM(E22:N22)</f>
        <v>483420</v>
      </c>
      <c r="E22" s="938"/>
      <c r="F22" s="938">
        <v>483420</v>
      </c>
      <c r="G22" s="938"/>
      <c r="H22" s="936"/>
      <c r="I22" s="936"/>
      <c r="J22" s="936"/>
      <c r="K22" s="936"/>
      <c r="L22" s="938"/>
      <c r="M22" s="937"/>
      <c r="N22" s="939"/>
    </row>
    <row r="23" spans="1:14" ht="21" customHeight="1">
      <c r="A23" s="920"/>
      <c r="B23" s="934" t="s">
        <v>703</v>
      </c>
      <c r="C23" s="935">
        <f>SUM('3b.m.'!D39+'3b.m.'!D43)</f>
        <v>483420</v>
      </c>
      <c r="D23" s="935"/>
      <c r="E23" s="936"/>
      <c r="F23" s="936"/>
      <c r="G23" s="936"/>
      <c r="H23" s="936"/>
      <c r="I23" s="936"/>
      <c r="J23" s="936"/>
      <c r="K23" s="936"/>
      <c r="L23" s="936"/>
      <c r="M23" s="937"/>
      <c r="N23" s="925"/>
    </row>
    <row r="24" spans="1:14" ht="21" customHeight="1">
      <c r="A24" s="920" t="s">
        <v>224</v>
      </c>
      <c r="B24" s="933" t="s">
        <v>704</v>
      </c>
      <c r="C24" s="923">
        <f>SUM(C25:C35)</f>
        <v>2787536</v>
      </c>
      <c r="D24" s="923">
        <f>SUM(E24:N24)</f>
        <v>2787536</v>
      </c>
      <c r="E24" s="936"/>
      <c r="F24" s="938"/>
      <c r="G24" s="938"/>
      <c r="H24" s="936"/>
      <c r="I24" s="938">
        <v>1628741</v>
      </c>
      <c r="J24" s="936"/>
      <c r="K24" s="936"/>
      <c r="L24" s="938">
        <v>508826</v>
      </c>
      <c r="M24" s="940">
        <v>649969</v>
      </c>
      <c r="N24" s="941"/>
    </row>
    <row r="25" spans="1:14" ht="21" customHeight="1">
      <c r="A25" s="920"/>
      <c r="B25" s="934" t="s">
        <v>705</v>
      </c>
      <c r="C25" s="935">
        <f>SUM('3c.m.'!D267)</f>
        <v>191795</v>
      </c>
      <c r="D25" s="935"/>
      <c r="E25" s="936"/>
      <c r="F25" s="936"/>
      <c r="G25" s="936"/>
      <c r="H25" s="936"/>
      <c r="I25" s="936"/>
      <c r="J25" s="936"/>
      <c r="K25" s="936"/>
      <c r="L25" s="936"/>
      <c r="M25" s="937"/>
      <c r="N25" s="925"/>
    </row>
    <row r="26" spans="1:14" ht="21" customHeight="1">
      <c r="A26" s="920"/>
      <c r="B26" s="934" t="s">
        <v>706</v>
      </c>
      <c r="C26" s="935">
        <f>SUM('3c.m.'!D291)</f>
        <v>127000</v>
      </c>
      <c r="D26" s="935"/>
      <c r="E26" s="936"/>
      <c r="F26" s="936"/>
      <c r="G26" s="936"/>
      <c r="H26" s="936"/>
      <c r="I26" s="936"/>
      <c r="J26" s="936"/>
      <c r="K26" s="936"/>
      <c r="L26" s="936"/>
      <c r="M26" s="937"/>
      <c r="N26" s="925"/>
    </row>
    <row r="27" spans="1:14" ht="21" customHeight="1">
      <c r="A27" s="920"/>
      <c r="B27" s="934" t="s">
        <v>930</v>
      </c>
      <c r="C27" s="935">
        <f>SUM('4.mell.'!D19)</f>
        <v>150000</v>
      </c>
      <c r="D27" s="935"/>
      <c r="E27" s="936"/>
      <c r="F27" s="936"/>
      <c r="G27" s="936"/>
      <c r="H27" s="936"/>
      <c r="I27" s="936"/>
      <c r="J27" s="936"/>
      <c r="K27" s="936"/>
      <c r="L27" s="936"/>
      <c r="M27" s="937"/>
      <c r="N27" s="925"/>
    </row>
    <row r="28" spans="1:14" ht="21" customHeight="1">
      <c r="A28" s="920"/>
      <c r="B28" s="934" t="s">
        <v>707</v>
      </c>
      <c r="C28" s="935">
        <f>SUM('4.mell.'!D20)</f>
        <v>0</v>
      </c>
      <c r="D28" s="935"/>
      <c r="E28" s="936"/>
      <c r="F28" s="936"/>
      <c r="G28" s="936"/>
      <c r="H28" s="936"/>
      <c r="I28" s="936"/>
      <c r="J28" s="936"/>
      <c r="K28" s="936"/>
      <c r="L28" s="936"/>
      <c r="M28" s="937"/>
      <c r="N28" s="925"/>
    </row>
    <row r="29" spans="1:14" ht="21" customHeight="1">
      <c r="A29" s="920"/>
      <c r="B29" s="934" t="s">
        <v>708</v>
      </c>
      <c r="C29" s="935">
        <f>SUM('4.mell.'!D23)</f>
        <v>610000</v>
      </c>
      <c r="D29" s="935"/>
      <c r="E29" s="936"/>
      <c r="F29" s="936"/>
      <c r="G29" s="936"/>
      <c r="H29" s="936"/>
      <c r="I29" s="936"/>
      <c r="J29" s="936"/>
      <c r="K29" s="936"/>
      <c r="L29" s="936"/>
      <c r="M29" s="937"/>
      <c r="N29" s="925"/>
    </row>
    <row r="30" spans="1:14" ht="21" customHeight="1">
      <c r="A30" s="920"/>
      <c r="B30" s="934" t="s">
        <v>709</v>
      </c>
      <c r="C30" s="935">
        <f>SUM('4.mell.'!D24)</f>
        <v>420000</v>
      </c>
      <c r="D30" s="935"/>
      <c r="E30" s="936"/>
      <c r="F30" s="936"/>
      <c r="G30" s="936"/>
      <c r="H30" s="936"/>
      <c r="I30" s="936"/>
      <c r="J30" s="936"/>
      <c r="K30" s="936"/>
      <c r="L30" s="936"/>
      <c r="M30" s="937"/>
      <c r="N30" s="925"/>
    </row>
    <row r="31" spans="1:14" ht="21" customHeight="1">
      <c r="A31" s="920"/>
      <c r="B31" s="934" t="s">
        <v>710</v>
      </c>
      <c r="C31" s="935">
        <f>SUM('4.mell.'!D25)</f>
        <v>400000</v>
      </c>
      <c r="D31" s="935"/>
      <c r="E31" s="936"/>
      <c r="F31" s="936"/>
      <c r="G31" s="936"/>
      <c r="H31" s="936"/>
      <c r="I31" s="936"/>
      <c r="J31" s="936"/>
      <c r="K31" s="936"/>
      <c r="L31" s="936"/>
      <c r="M31" s="937"/>
      <c r="N31" s="925"/>
    </row>
    <row r="32" spans="1:14" ht="21" customHeight="1">
      <c r="A32" s="920"/>
      <c r="B32" s="934" t="s">
        <v>711</v>
      </c>
      <c r="C32" s="935">
        <f>SUM('4.mell.'!D26)</f>
        <v>40000</v>
      </c>
      <c r="D32" s="935"/>
      <c r="E32" s="936"/>
      <c r="F32" s="936"/>
      <c r="G32" s="936"/>
      <c r="H32" s="936"/>
      <c r="I32" s="936"/>
      <c r="J32" s="936"/>
      <c r="K32" s="936"/>
      <c r="L32" s="936"/>
      <c r="M32" s="937"/>
      <c r="N32" s="925"/>
    </row>
    <row r="33" spans="1:14" ht="21" customHeight="1">
      <c r="A33" s="920"/>
      <c r="B33" s="934" t="s">
        <v>712</v>
      </c>
      <c r="C33" s="935">
        <f>SUM('4.mell.'!D32)</f>
        <v>138206</v>
      </c>
      <c r="D33" s="935"/>
      <c r="E33" s="936"/>
      <c r="F33" s="936"/>
      <c r="G33" s="936"/>
      <c r="H33" s="936"/>
      <c r="I33" s="936"/>
      <c r="J33" s="936"/>
      <c r="K33" s="936"/>
      <c r="L33" s="936"/>
      <c r="M33" s="937"/>
      <c r="N33" s="925"/>
    </row>
    <row r="34" spans="1:14" ht="21" customHeight="1">
      <c r="A34" s="920"/>
      <c r="B34" s="934" t="s">
        <v>713</v>
      </c>
      <c r="C34" s="935">
        <f>SUM('4.mell.'!D45)</f>
        <v>120000</v>
      </c>
      <c r="D34" s="935"/>
      <c r="E34" s="936"/>
      <c r="F34" s="936"/>
      <c r="G34" s="936"/>
      <c r="H34" s="936"/>
      <c r="I34" s="936"/>
      <c r="J34" s="936"/>
      <c r="K34" s="936"/>
      <c r="L34" s="936"/>
      <c r="M34" s="937"/>
      <c r="N34" s="925"/>
    </row>
    <row r="35" spans="1:14" ht="21" customHeight="1">
      <c r="A35" s="920"/>
      <c r="B35" s="934" t="s">
        <v>714</v>
      </c>
      <c r="C35" s="935">
        <f>SUM('5.mell. '!D28)</f>
        <v>590535</v>
      </c>
      <c r="D35" s="935"/>
      <c r="E35" s="936"/>
      <c r="F35" s="936"/>
      <c r="G35" s="936"/>
      <c r="H35" s="936"/>
      <c r="I35" s="936"/>
      <c r="J35" s="936"/>
      <c r="K35" s="936"/>
      <c r="L35" s="936"/>
      <c r="M35" s="937"/>
      <c r="N35" s="925"/>
    </row>
    <row r="36" spans="1:14" ht="21" customHeight="1">
      <c r="A36" s="920" t="s">
        <v>35</v>
      </c>
      <c r="B36" s="933" t="s">
        <v>715</v>
      </c>
      <c r="C36" s="935"/>
      <c r="D36" s="923">
        <f>SUM(E36:M36)</f>
        <v>0</v>
      </c>
      <c r="E36" s="936"/>
      <c r="F36" s="936"/>
      <c r="G36" s="936"/>
      <c r="H36" s="936"/>
      <c r="I36" s="936"/>
      <c r="J36" s="936"/>
      <c r="K36" s="936"/>
      <c r="L36" s="936"/>
      <c r="M36" s="937"/>
      <c r="N36" s="925"/>
    </row>
    <row r="37" spans="1:14" ht="21" customHeight="1">
      <c r="A37" s="920" t="s">
        <v>499</v>
      </c>
      <c r="B37" s="933" t="s">
        <v>716</v>
      </c>
      <c r="C37" s="935"/>
      <c r="D37" s="923">
        <f>SUM(E37:M37)</f>
        <v>0</v>
      </c>
      <c r="E37" s="936"/>
      <c r="F37" s="936"/>
      <c r="G37" s="936"/>
      <c r="H37" s="936"/>
      <c r="I37" s="936"/>
      <c r="J37" s="936"/>
      <c r="K37" s="936"/>
      <c r="L37" s="936"/>
      <c r="M37" s="937"/>
      <c r="N37" s="925"/>
    </row>
    <row r="38" spans="1:14" ht="21" customHeight="1">
      <c r="A38" s="920" t="s">
        <v>621</v>
      </c>
      <c r="B38" s="933" t="s">
        <v>717</v>
      </c>
      <c r="C38" s="935"/>
      <c r="D38" s="923">
        <f>SUM(E38:M38)</f>
        <v>0</v>
      </c>
      <c r="E38" s="936"/>
      <c r="F38" s="936"/>
      <c r="G38" s="936"/>
      <c r="H38" s="936"/>
      <c r="I38" s="936"/>
      <c r="J38" s="936"/>
      <c r="K38" s="936"/>
      <c r="L38" s="936"/>
      <c r="M38" s="937"/>
      <c r="N38" s="925"/>
    </row>
    <row r="39" spans="1:14" ht="21" customHeight="1">
      <c r="A39" s="920" t="s">
        <v>623</v>
      </c>
      <c r="B39" s="933" t="s">
        <v>718</v>
      </c>
      <c r="C39" s="923">
        <f>SUM(C40:C43)</f>
        <v>78400</v>
      </c>
      <c r="D39" s="923">
        <f>SUM(E39:M39)</f>
        <v>78400</v>
      </c>
      <c r="E39" s="938"/>
      <c r="F39" s="938"/>
      <c r="G39" s="938">
        <v>78400</v>
      </c>
      <c r="H39" s="936"/>
      <c r="I39" s="936"/>
      <c r="J39" s="936"/>
      <c r="K39" s="936"/>
      <c r="L39" s="938"/>
      <c r="M39" s="937"/>
      <c r="N39" s="925"/>
    </row>
    <row r="40" spans="1:14" ht="21" customHeight="1">
      <c r="A40" s="920"/>
      <c r="B40" s="934" t="s">
        <v>719</v>
      </c>
      <c r="C40" s="935">
        <f>SUM('3c.m.'!D317)</f>
        <v>8000</v>
      </c>
      <c r="D40" s="935"/>
      <c r="E40" s="936"/>
      <c r="F40" s="936"/>
      <c r="G40" s="936"/>
      <c r="H40" s="936"/>
      <c r="I40" s="936"/>
      <c r="J40" s="936"/>
      <c r="K40" s="936"/>
      <c r="L40" s="936"/>
      <c r="M40" s="937"/>
      <c r="N40" s="925"/>
    </row>
    <row r="41" spans="1:14" ht="21" customHeight="1">
      <c r="A41" s="920"/>
      <c r="B41" s="934" t="s">
        <v>720</v>
      </c>
      <c r="C41" s="935">
        <f>SUM('3c.m.'!D525)</f>
        <v>400</v>
      </c>
      <c r="D41" s="935"/>
      <c r="E41" s="936"/>
      <c r="F41" s="936"/>
      <c r="G41" s="936"/>
      <c r="H41" s="936"/>
      <c r="I41" s="936"/>
      <c r="J41" s="936"/>
      <c r="K41" s="936"/>
      <c r="L41" s="936"/>
      <c r="M41" s="937"/>
      <c r="N41" s="925"/>
    </row>
    <row r="42" spans="1:14" ht="21" customHeight="1">
      <c r="A42" s="920"/>
      <c r="B42" s="934" t="s">
        <v>721</v>
      </c>
      <c r="C42" s="935">
        <f>SUM('3c.m.'!D566)</f>
        <v>10000</v>
      </c>
      <c r="D42" s="935"/>
      <c r="E42" s="936"/>
      <c r="F42" s="936"/>
      <c r="G42" s="936"/>
      <c r="H42" s="936"/>
      <c r="I42" s="936"/>
      <c r="J42" s="936"/>
      <c r="K42" s="936"/>
      <c r="L42" s="936"/>
      <c r="M42" s="937"/>
      <c r="N42" s="925"/>
    </row>
    <row r="43" spans="1:14" ht="21" customHeight="1">
      <c r="A43" s="920"/>
      <c r="B43" s="934" t="s">
        <v>722</v>
      </c>
      <c r="C43" s="935">
        <f>SUM('3c.m.'!D325)-'12.mell'!C42</f>
        <v>60000</v>
      </c>
      <c r="D43" s="935"/>
      <c r="E43" s="936"/>
      <c r="F43" s="936"/>
      <c r="G43" s="936"/>
      <c r="H43" s="936"/>
      <c r="I43" s="936"/>
      <c r="J43" s="936"/>
      <c r="K43" s="936"/>
      <c r="L43" s="936"/>
      <c r="M43" s="937"/>
      <c r="N43" s="925"/>
    </row>
    <row r="44" spans="1:14" ht="21" customHeight="1">
      <c r="A44" s="920" t="s">
        <v>625</v>
      </c>
      <c r="B44" s="933" t="s">
        <v>723</v>
      </c>
      <c r="C44" s="923">
        <f>SUM(C45:C53)</f>
        <v>1268808</v>
      </c>
      <c r="D44" s="923">
        <f>SUM(E44:N44)</f>
        <v>1268808</v>
      </c>
      <c r="E44" s="938">
        <v>744085</v>
      </c>
      <c r="F44" s="938">
        <v>442220</v>
      </c>
      <c r="G44" s="923">
        <f>SUM('2.mell'!D316)</f>
        <v>82503</v>
      </c>
      <c r="H44" s="938"/>
      <c r="I44" s="936"/>
      <c r="J44" s="938"/>
      <c r="K44" s="936"/>
      <c r="L44" s="938"/>
      <c r="M44" s="937"/>
      <c r="N44" s="925"/>
    </row>
    <row r="45" spans="1:14" ht="21" customHeight="1">
      <c r="A45" s="920"/>
      <c r="B45" s="934" t="s">
        <v>724</v>
      </c>
      <c r="C45" s="935">
        <f>SUM('2.mell'!D41)</f>
        <v>170398</v>
      </c>
      <c r="D45" s="923"/>
      <c r="E45" s="938"/>
      <c r="F45" s="936"/>
      <c r="G45" s="936"/>
      <c r="H45" s="936"/>
      <c r="I45" s="936"/>
      <c r="J45" s="936"/>
      <c r="K45" s="936"/>
      <c r="L45" s="936"/>
      <c r="M45" s="937"/>
      <c r="N45" s="925"/>
    </row>
    <row r="46" spans="1:14" ht="21" customHeight="1">
      <c r="A46" s="920"/>
      <c r="B46" s="934" t="s">
        <v>725</v>
      </c>
      <c r="C46" s="935">
        <f>SUM('2.mell'!D75)</f>
        <v>191473</v>
      </c>
      <c r="D46" s="923"/>
      <c r="E46" s="938"/>
      <c r="F46" s="936"/>
      <c r="G46" s="936"/>
      <c r="H46" s="936"/>
      <c r="I46" s="936"/>
      <c r="J46" s="936"/>
      <c r="K46" s="936"/>
      <c r="L46" s="936"/>
      <c r="M46" s="937"/>
      <c r="N46" s="925"/>
    </row>
    <row r="47" spans="1:14" ht="21" customHeight="1">
      <c r="A47" s="920"/>
      <c r="B47" s="934" t="s">
        <v>726</v>
      </c>
      <c r="C47" s="935">
        <f>SUM('2.mell'!D108)</f>
        <v>94470</v>
      </c>
      <c r="D47" s="923"/>
      <c r="E47" s="938"/>
      <c r="F47" s="936"/>
      <c r="G47" s="936"/>
      <c r="H47" s="936"/>
      <c r="I47" s="936"/>
      <c r="J47" s="936"/>
      <c r="K47" s="936"/>
      <c r="L47" s="936"/>
      <c r="M47" s="937"/>
      <c r="N47" s="925"/>
    </row>
    <row r="48" spans="1:14" ht="21" customHeight="1">
      <c r="A48" s="920"/>
      <c r="B48" s="934" t="s">
        <v>727</v>
      </c>
      <c r="C48" s="935">
        <f>SUM('2.mell'!D175)</f>
        <v>138889</v>
      </c>
      <c r="D48" s="923"/>
      <c r="E48" s="938"/>
      <c r="F48" s="936"/>
      <c r="G48" s="936"/>
      <c r="H48" s="936"/>
      <c r="I48" s="936"/>
      <c r="J48" s="936"/>
      <c r="K48" s="936"/>
      <c r="L48" s="936"/>
      <c r="M48" s="937"/>
      <c r="N48" s="925"/>
    </row>
    <row r="49" spans="1:14" ht="21" customHeight="1">
      <c r="A49" s="920"/>
      <c r="B49" s="934" t="s">
        <v>728</v>
      </c>
      <c r="C49" s="935">
        <f>SUM('2.mell'!D142)</f>
        <v>315128</v>
      </c>
      <c r="D49" s="923"/>
      <c r="E49" s="938"/>
      <c r="F49" s="936"/>
      <c r="G49" s="936"/>
      <c r="H49" s="936"/>
      <c r="I49" s="936"/>
      <c r="J49" s="936"/>
      <c r="K49" s="936"/>
      <c r="L49" s="936"/>
      <c r="M49" s="937"/>
      <c r="N49" s="925"/>
    </row>
    <row r="50" spans="1:14" ht="21" customHeight="1">
      <c r="A50" s="920"/>
      <c r="B50" s="934" t="s">
        <v>729</v>
      </c>
      <c r="C50" s="935">
        <f>SUM('2.mell'!D208)</f>
        <v>130653</v>
      </c>
      <c r="D50" s="923"/>
      <c r="E50" s="938"/>
      <c r="F50" s="936"/>
      <c r="G50" s="936"/>
      <c r="H50" s="936"/>
      <c r="I50" s="936"/>
      <c r="J50" s="936"/>
      <c r="K50" s="936"/>
      <c r="L50" s="936"/>
      <c r="M50" s="937"/>
      <c r="N50" s="925"/>
    </row>
    <row r="51" spans="1:14" ht="21" customHeight="1">
      <c r="A51" s="920"/>
      <c r="B51" s="934" t="s">
        <v>730</v>
      </c>
      <c r="C51" s="935">
        <f>SUM('2.mell'!D239)</f>
        <v>78055</v>
      </c>
      <c r="D51" s="923"/>
      <c r="E51" s="938"/>
      <c r="F51" s="936"/>
      <c r="G51" s="936"/>
      <c r="H51" s="936"/>
      <c r="I51" s="936"/>
      <c r="J51" s="936"/>
      <c r="K51" s="936"/>
      <c r="L51" s="936"/>
      <c r="M51" s="937"/>
      <c r="N51" s="925"/>
    </row>
    <row r="52" spans="1:14" ht="21" customHeight="1">
      <c r="A52" s="920"/>
      <c r="B52" s="934" t="s">
        <v>731</v>
      </c>
      <c r="C52" s="935">
        <f>SUM('2.mell'!D270)</f>
        <v>73080</v>
      </c>
      <c r="D52" s="923"/>
      <c r="E52" s="938"/>
      <c r="F52" s="936"/>
      <c r="G52" s="936"/>
      <c r="H52" s="936"/>
      <c r="I52" s="936"/>
      <c r="J52" s="936"/>
      <c r="K52" s="936"/>
      <c r="L52" s="936"/>
      <c r="M52" s="937"/>
      <c r="N52" s="925"/>
    </row>
    <row r="53" spans="1:14" ht="21" customHeight="1">
      <c r="A53" s="920"/>
      <c r="B53" s="934" t="s">
        <v>732</v>
      </c>
      <c r="C53" s="935">
        <f>SUM('2.mell'!D301)</f>
        <v>76662</v>
      </c>
      <c r="D53" s="923"/>
      <c r="E53" s="938"/>
      <c r="F53" s="936"/>
      <c r="G53" s="936"/>
      <c r="H53" s="936"/>
      <c r="I53" s="936"/>
      <c r="J53" s="936"/>
      <c r="K53" s="936"/>
      <c r="L53" s="936"/>
      <c r="M53" s="937"/>
      <c r="N53" s="925"/>
    </row>
    <row r="54" spans="1:14" ht="21" customHeight="1">
      <c r="A54" s="920" t="s">
        <v>627</v>
      </c>
      <c r="B54" s="933" t="s">
        <v>733</v>
      </c>
      <c r="C54" s="923">
        <f>SUM(C55:C70)</f>
        <v>78233</v>
      </c>
      <c r="D54" s="923">
        <f>SUM(E54:N54)</f>
        <v>78233</v>
      </c>
      <c r="E54" s="938"/>
      <c r="F54" s="938"/>
      <c r="G54" s="938">
        <v>78233</v>
      </c>
      <c r="H54" s="938"/>
      <c r="I54" s="936"/>
      <c r="J54" s="936"/>
      <c r="K54" s="936"/>
      <c r="L54" s="938"/>
      <c r="M54" s="937"/>
      <c r="N54" s="925"/>
    </row>
    <row r="55" spans="1:14" ht="21" customHeight="1">
      <c r="A55" s="942"/>
      <c r="B55" s="934" t="s">
        <v>734</v>
      </c>
      <c r="C55" s="935">
        <f>SUM('3c.m.'!D43)</f>
        <v>21500</v>
      </c>
      <c r="D55" s="935"/>
      <c r="E55" s="936"/>
      <c r="F55" s="936"/>
      <c r="G55" s="936"/>
      <c r="H55" s="936"/>
      <c r="I55" s="936"/>
      <c r="J55" s="936"/>
      <c r="K55" s="936"/>
      <c r="L55" s="936"/>
      <c r="M55" s="937"/>
      <c r="N55" s="925"/>
    </row>
    <row r="56" spans="1:14" ht="21" customHeight="1">
      <c r="A56" s="942"/>
      <c r="B56" s="934" t="s">
        <v>735</v>
      </c>
      <c r="C56" s="935">
        <f>SUM('3c.m.'!D333)</f>
        <v>1500</v>
      </c>
      <c r="D56" s="935"/>
      <c r="E56" s="936"/>
      <c r="F56" s="936"/>
      <c r="G56" s="936"/>
      <c r="H56" s="936"/>
      <c r="I56" s="936"/>
      <c r="J56" s="936"/>
      <c r="K56" s="936"/>
      <c r="L56" s="936"/>
      <c r="M56" s="937"/>
      <c r="N56" s="925"/>
    </row>
    <row r="57" spans="1:14" ht="21" customHeight="1">
      <c r="A57" s="942"/>
      <c r="B57" s="934" t="s">
        <v>736</v>
      </c>
      <c r="C57" s="935">
        <f>SUM('3c.m.'!D342)</f>
        <v>500</v>
      </c>
      <c r="D57" s="935"/>
      <c r="E57" s="936"/>
      <c r="F57" s="936"/>
      <c r="G57" s="936"/>
      <c r="H57" s="936"/>
      <c r="I57" s="936"/>
      <c r="J57" s="936"/>
      <c r="K57" s="936"/>
      <c r="L57" s="936"/>
      <c r="M57" s="937"/>
      <c r="N57" s="925"/>
    </row>
    <row r="58" spans="1:14" ht="21" customHeight="1">
      <c r="A58" s="942"/>
      <c r="B58" s="934" t="s">
        <v>737</v>
      </c>
      <c r="C58" s="935">
        <f>SUM('3c.m.'!D378)</f>
        <v>2600</v>
      </c>
      <c r="D58" s="935"/>
      <c r="E58" s="936"/>
      <c r="F58" s="936"/>
      <c r="G58" s="936"/>
      <c r="H58" s="936"/>
      <c r="I58" s="936"/>
      <c r="J58" s="936"/>
      <c r="K58" s="936"/>
      <c r="L58" s="936"/>
      <c r="M58" s="937"/>
      <c r="N58" s="925"/>
    </row>
    <row r="59" spans="1:14" ht="21" customHeight="1">
      <c r="A59" s="942"/>
      <c r="B59" s="934" t="s">
        <v>738</v>
      </c>
      <c r="C59" s="935">
        <f>SUM('3c.m.'!D386)</f>
        <v>2000</v>
      </c>
      <c r="D59" s="935"/>
      <c r="E59" s="936"/>
      <c r="F59" s="936"/>
      <c r="G59" s="936"/>
      <c r="H59" s="936"/>
      <c r="I59" s="936"/>
      <c r="J59" s="936"/>
      <c r="K59" s="936"/>
      <c r="L59" s="936"/>
      <c r="M59" s="937"/>
      <c r="N59" s="925"/>
    </row>
    <row r="60" spans="1:14" ht="21" customHeight="1">
      <c r="A60" s="942"/>
      <c r="B60" s="934" t="s">
        <v>739</v>
      </c>
      <c r="C60" s="935">
        <f>SUM('3c.m.'!D402)</f>
        <v>20000</v>
      </c>
      <c r="D60" s="935"/>
      <c r="E60" s="936"/>
      <c r="F60" s="936"/>
      <c r="G60" s="936"/>
      <c r="H60" s="936"/>
      <c r="I60" s="936"/>
      <c r="J60" s="936"/>
      <c r="K60" s="936"/>
      <c r="L60" s="936"/>
      <c r="M60" s="937"/>
      <c r="N60" s="925"/>
    </row>
    <row r="61" spans="1:14" ht="21" customHeight="1">
      <c r="A61" s="942"/>
      <c r="B61" s="934" t="s">
        <v>740</v>
      </c>
      <c r="C61" s="935">
        <f>SUM('3c.m.'!D427)</f>
        <v>800</v>
      </c>
      <c r="D61" s="935"/>
      <c r="E61" s="936"/>
      <c r="F61" s="936"/>
      <c r="G61" s="936"/>
      <c r="H61" s="936"/>
      <c r="I61" s="936"/>
      <c r="J61" s="936"/>
      <c r="K61" s="936"/>
      <c r="L61" s="936"/>
      <c r="M61" s="937"/>
      <c r="N61" s="925"/>
    </row>
    <row r="62" spans="1:14" ht="21" customHeight="1">
      <c r="A62" s="942"/>
      <c r="B62" s="934" t="s">
        <v>741</v>
      </c>
      <c r="C62" s="935">
        <f>SUM('3c.m.'!D436)</f>
        <v>2040</v>
      </c>
      <c r="D62" s="935"/>
      <c r="E62" s="936"/>
      <c r="F62" s="936"/>
      <c r="G62" s="936"/>
      <c r="H62" s="936"/>
      <c r="I62" s="936"/>
      <c r="J62" s="936"/>
      <c r="K62" s="936"/>
      <c r="L62" s="936"/>
      <c r="M62" s="937"/>
      <c r="N62" s="925"/>
    </row>
    <row r="63" spans="1:14" ht="21" customHeight="1">
      <c r="A63" s="942"/>
      <c r="B63" s="934" t="s">
        <v>742</v>
      </c>
      <c r="C63" s="935">
        <f>SUM('3c.m.'!D452)</f>
        <v>9000</v>
      </c>
      <c r="D63" s="935"/>
      <c r="E63" s="936"/>
      <c r="F63" s="936"/>
      <c r="G63" s="936"/>
      <c r="H63" s="936"/>
      <c r="I63" s="936"/>
      <c r="J63" s="936"/>
      <c r="K63" s="936"/>
      <c r="L63" s="936"/>
      <c r="M63" s="937"/>
      <c r="N63" s="925"/>
    </row>
    <row r="64" spans="1:14" ht="21" customHeight="1">
      <c r="A64" s="942"/>
      <c r="B64" s="934" t="s">
        <v>743</v>
      </c>
      <c r="C64" s="935">
        <f>SUM('3c.m.'!D460)</f>
        <v>7000</v>
      </c>
      <c r="D64" s="935"/>
      <c r="E64" s="936"/>
      <c r="F64" s="936"/>
      <c r="G64" s="936"/>
      <c r="H64" s="936"/>
      <c r="I64" s="936"/>
      <c r="J64" s="936"/>
      <c r="K64" s="936"/>
      <c r="L64" s="936"/>
      <c r="M64" s="937"/>
      <c r="N64" s="925"/>
    </row>
    <row r="65" spans="1:14" ht="21" customHeight="1">
      <c r="A65" s="942"/>
      <c r="B65" s="934" t="s">
        <v>744</v>
      </c>
      <c r="C65" s="935">
        <f>SUM('3c.m.'!D468)</f>
        <v>1500</v>
      </c>
      <c r="D65" s="935"/>
      <c r="E65" s="936"/>
      <c r="F65" s="936"/>
      <c r="G65" s="936"/>
      <c r="H65" s="936"/>
      <c r="I65" s="936"/>
      <c r="J65" s="936"/>
      <c r="K65" s="936"/>
      <c r="L65" s="936"/>
      <c r="M65" s="937"/>
      <c r="N65" s="925"/>
    </row>
    <row r="66" spans="1:14" ht="21" customHeight="1">
      <c r="A66" s="942"/>
      <c r="B66" s="934" t="s">
        <v>745</v>
      </c>
      <c r="C66" s="935">
        <f>SUM('3c.m.'!D477)</f>
        <v>880</v>
      </c>
      <c r="D66" s="935"/>
      <c r="E66" s="936"/>
      <c r="F66" s="936"/>
      <c r="G66" s="936"/>
      <c r="H66" s="936"/>
      <c r="I66" s="936"/>
      <c r="J66" s="936"/>
      <c r="K66" s="936"/>
      <c r="L66" s="936"/>
      <c r="M66" s="937"/>
      <c r="N66" s="925"/>
    </row>
    <row r="67" spans="1:14" ht="21" customHeight="1">
      <c r="A67" s="942"/>
      <c r="B67" s="934" t="s">
        <v>746</v>
      </c>
      <c r="C67" s="935">
        <f>SUM('3c.m.'!D501)</f>
        <v>300</v>
      </c>
      <c r="D67" s="935"/>
      <c r="E67" s="936"/>
      <c r="F67" s="936"/>
      <c r="G67" s="936"/>
      <c r="H67" s="936"/>
      <c r="I67" s="936"/>
      <c r="J67" s="936"/>
      <c r="K67" s="936"/>
      <c r="L67" s="936"/>
      <c r="M67" s="937"/>
      <c r="N67" s="925"/>
    </row>
    <row r="68" spans="1:14" ht="21" customHeight="1">
      <c r="A68" s="942"/>
      <c r="B68" s="934" t="s">
        <v>747</v>
      </c>
      <c r="C68" s="935">
        <f>SUM('3c.m.'!D509)</f>
        <v>3733</v>
      </c>
      <c r="D68" s="935"/>
      <c r="E68" s="936"/>
      <c r="F68" s="936"/>
      <c r="G68" s="936"/>
      <c r="H68" s="936"/>
      <c r="I68" s="936"/>
      <c r="J68" s="936"/>
      <c r="K68" s="936"/>
      <c r="L68" s="936"/>
      <c r="M68" s="937"/>
      <c r="N68" s="925"/>
    </row>
    <row r="69" spans="1:14" ht="21" customHeight="1">
      <c r="A69" s="942"/>
      <c r="B69" s="934" t="s">
        <v>748</v>
      </c>
      <c r="C69" s="935">
        <f>SUM('3c.m.'!D517)</f>
        <v>2000</v>
      </c>
      <c r="D69" s="935"/>
      <c r="E69" s="936"/>
      <c r="F69" s="936"/>
      <c r="G69" s="936"/>
      <c r="H69" s="936"/>
      <c r="I69" s="936"/>
      <c r="J69" s="936"/>
      <c r="K69" s="936"/>
      <c r="L69" s="936"/>
      <c r="M69" s="937"/>
      <c r="N69" s="925"/>
    </row>
    <row r="70" spans="1:14" ht="21" customHeight="1">
      <c r="A70" s="942"/>
      <c r="B70" s="934" t="s">
        <v>928</v>
      </c>
      <c r="C70" s="935">
        <f>SUM('3c.m.'!D533)</f>
        <v>2880</v>
      </c>
      <c r="D70" s="935"/>
      <c r="E70" s="936"/>
      <c r="F70" s="936"/>
      <c r="G70" s="936"/>
      <c r="H70" s="936"/>
      <c r="I70" s="936"/>
      <c r="J70" s="936"/>
      <c r="K70" s="936"/>
      <c r="L70" s="936"/>
      <c r="M70" s="937"/>
      <c r="N70" s="925"/>
    </row>
    <row r="71" spans="1:14" ht="21" customHeight="1">
      <c r="A71" s="920" t="s">
        <v>629</v>
      </c>
      <c r="B71" s="933" t="s">
        <v>749</v>
      </c>
      <c r="C71" s="923">
        <f>SUM(C72:C73)</f>
        <v>2027</v>
      </c>
      <c r="D71" s="923">
        <f>SUM(E71:N72)</f>
        <v>2027</v>
      </c>
      <c r="E71" s="936"/>
      <c r="F71" s="936"/>
      <c r="G71" s="938">
        <v>2027</v>
      </c>
      <c r="H71" s="936"/>
      <c r="I71" s="936"/>
      <c r="J71" s="936"/>
      <c r="K71" s="936"/>
      <c r="L71" s="936"/>
      <c r="M71" s="937"/>
      <c r="N71" s="925"/>
    </row>
    <row r="72" spans="1:14" ht="21" customHeight="1">
      <c r="A72" s="920"/>
      <c r="B72" s="934" t="s">
        <v>750</v>
      </c>
      <c r="C72" s="935">
        <f>SUM('3c.m.'!D485)</f>
        <v>1000</v>
      </c>
      <c r="D72" s="935"/>
      <c r="E72" s="936"/>
      <c r="F72" s="936"/>
      <c r="G72" s="936"/>
      <c r="H72" s="936"/>
      <c r="I72" s="936"/>
      <c r="J72" s="936"/>
      <c r="K72" s="936"/>
      <c r="L72" s="936"/>
      <c r="M72" s="937"/>
      <c r="N72" s="925"/>
    </row>
    <row r="73" spans="1:14" ht="21" customHeight="1">
      <c r="A73" s="920"/>
      <c r="B73" s="934" t="s">
        <v>751</v>
      </c>
      <c r="C73" s="935">
        <f>SUM('3c.m.'!D493)</f>
        <v>1027</v>
      </c>
      <c r="D73" s="935"/>
      <c r="E73" s="936"/>
      <c r="F73" s="936"/>
      <c r="G73" s="936"/>
      <c r="H73" s="936"/>
      <c r="I73" s="936"/>
      <c r="J73" s="936"/>
      <c r="K73" s="936"/>
      <c r="L73" s="936"/>
      <c r="M73" s="937"/>
      <c r="N73" s="925"/>
    </row>
    <row r="74" spans="1:14" ht="21" customHeight="1">
      <c r="A74" s="920" t="s">
        <v>631</v>
      </c>
      <c r="B74" s="933" t="s">
        <v>752</v>
      </c>
      <c r="C74" s="923">
        <f>SUM(C75:C84)</f>
        <v>152000</v>
      </c>
      <c r="D74" s="923">
        <f>SUM(E74:N74)</f>
        <v>152000</v>
      </c>
      <c r="E74" s="938">
        <v>147078</v>
      </c>
      <c r="F74" s="938">
        <v>4922</v>
      </c>
      <c r="G74" s="938"/>
      <c r="H74" s="936"/>
      <c r="I74" s="936"/>
      <c r="J74" s="936"/>
      <c r="K74" s="936"/>
      <c r="L74" s="938"/>
      <c r="M74" s="937"/>
      <c r="N74" s="925"/>
    </row>
    <row r="75" spans="1:14" ht="21" customHeight="1">
      <c r="A75" s="942"/>
      <c r="B75" s="934" t="s">
        <v>753</v>
      </c>
      <c r="C75" s="935">
        <f>SUM('3c.m.'!D729)</f>
        <v>3000</v>
      </c>
      <c r="D75" s="935"/>
      <c r="E75" s="936"/>
      <c r="F75" s="936"/>
      <c r="G75" s="936"/>
      <c r="H75" s="936"/>
      <c r="I75" s="936"/>
      <c r="J75" s="936"/>
      <c r="K75" s="936"/>
      <c r="L75" s="936"/>
      <c r="M75" s="937"/>
      <c r="N75" s="925"/>
    </row>
    <row r="76" spans="1:14" ht="21" customHeight="1">
      <c r="A76" s="942"/>
      <c r="B76" s="934" t="s">
        <v>754</v>
      </c>
      <c r="C76" s="935">
        <f>SUM('3c.m.'!D737)</f>
        <v>1500</v>
      </c>
      <c r="D76" s="935"/>
      <c r="E76" s="936"/>
      <c r="F76" s="936"/>
      <c r="G76" s="936"/>
      <c r="H76" s="936"/>
      <c r="I76" s="936"/>
      <c r="J76" s="936"/>
      <c r="K76" s="936"/>
      <c r="L76" s="936"/>
      <c r="M76" s="937"/>
      <c r="N76" s="925"/>
    </row>
    <row r="77" spans="1:14" ht="21" customHeight="1">
      <c r="A77" s="942"/>
      <c r="B77" s="934" t="s">
        <v>755</v>
      </c>
      <c r="C77" s="935">
        <f>SUM('3c.m.'!D745)</f>
        <v>100</v>
      </c>
      <c r="D77" s="935"/>
      <c r="E77" s="936"/>
      <c r="F77" s="936"/>
      <c r="G77" s="936"/>
      <c r="H77" s="936"/>
      <c r="I77" s="936"/>
      <c r="J77" s="936"/>
      <c r="K77" s="936"/>
      <c r="L77" s="936"/>
      <c r="M77" s="937"/>
      <c r="N77" s="925"/>
    </row>
    <row r="78" spans="1:14" ht="21" customHeight="1">
      <c r="A78" s="942"/>
      <c r="B78" s="934" t="s">
        <v>756</v>
      </c>
      <c r="C78" s="935">
        <f>SUM('3c.m.'!D753)</f>
        <v>5000</v>
      </c>
      <c r="D78" s="935"/>
      <c r="E78" s="936"/>
      <c r="F78" s="936"/>
      <c r="G78" s="936"/>
      <c r="H78" s="936"/>
      <c r="I78" s="936"/>
      <c r="J78" s="936"/>
      <c r="K78" s="936"/>
      <c r="L78" s="936"/>
      <c r="M78" s="937"/>
      <c r="N78" s="925"/>
    </row>
    <row r="79" spans="1:14" ht="21" customHeight="1">
      <c r="A79" s="942"/>
      <c r="B79" s="934" t="s">
        <v>757</v>
      </c>
      <c r="C79" s="935">
        <f>SUM('3c.m.'!D761)</f>
        <v>5000</v>
      </c>
      <c r="D79" s="935"/>
      <c r="E79" s="936"/>
      <c r="F79" s="936"/>
      <c r="G79" s="936"/>
      <c r="H79" s="936"/>
      <c r="I79" s="936"/>
      <c r="J79" s="936"/>
      <c r="K79" s="936"/>
      <c r="L79" s="936"/>
      <c r="M79" s="937"/>
      <c r="N79" s="925"/>
    </row>
    <row r="80" spans="1:14" ht="21" customHeight="1">
      <c r="A80" s="942"/>
      <c r="B80" s="934" t="s">
        <v>758</v>
      </c>
      <c r="C80" s="935">
        <f>SUM('3c.m.'!D770)</f>
        <v>3000</v>
      </c>
      <c r="D80" s="935"/>
      <c r="E80" s="936"/>
      <c r="F80" s="936"/>
      <c r="G80" s="936"/>
      <c r="H80" s="936"/>
      <c r="I80" s="936"/>
      <c r="J80" s="936"/>
      <c r="K80" s="936"/>
      <c r="L80" s="936"/>
      <c r="M80" s="937"/>
      <c r="N80" s="925"/>
    </row>
    <row r="81" spans="1:14" ht="21" customHeight="1">
      <c r="A81" s="942"/>
      <c r="B81" s="934" t="s">
        <v>759</v>
      </c>
      <c r="C81" s="935">
        <f>SUM('3c.m.'!D778)</f>
        <v>3000</v>
      </c>
      <c r="D81" s="935"/>
      <c r="E81" s="936"/>
      <c r="F81" s="936"/>
      <c r="G81" s="936"/>
      <c r="H81" s="936"/>
      <c r="I81" s="936"/>
      <c r="J81" s="936"/>
      <c r="K81" s="936"/>
      <c r="L81" s="936"/>
      <c r="M81" s="937"/>
      <c r="N81" s="925"/>
    </row>
    <row r="82" spans="1:14" ht="21" customHeight="1">
      <c r="A82" s="942"/>
      <c r="B82" s="934" t="s">
        <v>760</v>
      </c>
      <c r="C82" s="935">
        <f>SUM('3c.m.'!D786)</f>
        <v>1500</v>
      </c>
      <c r="D82" s="935"/>
      <c r="E82" s="936"/>
      <c r="F82" s="936"/>
      <c r="G82" s="936"/>
      <c r="H82" s="936"/>
      <c r="I82" s="936"/>
      <c r="J82" s="936"/>
      <c r="K82" s="936"/>
      <c r="L82" s="936"/>
      <c r="M82" s="937"/>
      <c r="N82" s="925"/>
    </row>
    <row r="83" spans="1:14" ht="21" customHeight="1">
      <c r="A83" s="942"/>
      <c r="B83" s="934" t="s">
        <v>761</v>
      </c>
      <c r="C83" s="935">
        <f>SUM('3d.m.'!D21)</f>
        <v>5000</v>
      </c>
      <c r="D83" s="935"/>
      <c r="E83" s="936"/>
      <c r="F83" s="936"/>
      <c r="G83" s="936"/>
      <c r="H83" s="936"/>
      <c r="I83" s="936"/>
      <c r="J83" s="936"/>
      <c r="K83" s="936"/>
      <c r="L83" s="936"/>
      <c r="M83" s="937"/>
      <c r="N83" s="925"/>
    </row>
    <row r="84" spans="1:14" ht="21" customHeight="1">
      <c r="A84" s="942"/>
      <c r="B84" s="934" t="s">
        <v>762</v>
      </c>
      <c r="C84" s="935">
        <f>SUM('3d.m.'!D30)</f>
        <v>124900</v>
      </c>
      <c r="D84" s="935"/>
      <c r="E84" s="936"/>
      <c r="F84" s="936"/>
      <c r="G84" s="936"/>
      <c r="H84" s="936"/>
      <c r="I84" s="936"/>
      <c r="J84" s="936"/>
      <c r="K84" s="936"/>
      <c r="L84" s="936"/>
      <c r="M84" s="937"/>
      <c r="N84" s="925"/>
    </row>
    <row r="85" spans="1:14" ht="21" customHeight="1">
      <c r="A85" s="920" t="s">
        <v>633</v>
      </c>
      <c r="B85" s="933" t="s">
        <v>763</v>
      </c>
      <c r="C85" s="923">
        <f>SUM(C86:C99)</f>
        <v>1804810</v>
      </c>
      <c r="D85" s="923">
        <f>SUM(E85:N86)</f>
        <v>1804810</v>
      </c>
      <c r="E85" s="936"/>
      <c r="F85" s="938">
        <v>1136239</v>
      </c>
      <c r="G85" s="938">
        <v>321490</v>
      </c>
      <c r="H85" s="938"/>
      <c r="I85" s="938"/>
      <c r="J85" s="936"/>
      <c r="K85" s="936"/>
      <c r="L85" s="938"/>
      <c r="M85" s="940">
        <v>347081</v>
      </c>
      <c r="N85" s="943"/>
    </row>
    <row r="86" spans="1:14" ht="21" customHeight="1">
      <c r="A86" s="942"/>
      <c r="B86" s="934" t="s">
        <v>764</v>
      </c>
      <c r="C86" s="935">
        <f>SUM('3c.m.'!D53)</f>
        <v>500000</v>
      </c>
      <c r="D86" s="935"/>
      <c r="E86" s="936"/>
      <c r="F86" s="936"/>
      <c r="G86" s="936"/>
      <c r="H86" s="936"/>
      <c r="I86" s="936"/>
      <c r="J86" s="936"/>
      <c r="K86" s="936"/>
      <c r="L86" s="936"/>
      <c r="M86" s="937"/>
      <c r="N86" s="925"/>
    </row>
    <row r="87" spans="1:14" ht="21" customHeight="1">
      <c r="A87" s="942"/>
      <c r="B87" s="934" t="s">
        <v>765</v>
      </c>
      <c r="C87" s="935">
        <f>SUM('3c.m.'!D60:D61)</f>
        <v>19900</v>
      </c>
      <c r="D87" s="935"/>
      <c r="E87" s="936"/>
      <c r="F87" s="936"/>
      <c r="G87" s="936"/>
      <c r="H87" s="936"/>
      <c r="I87" s="936"/>
      <c r="J87" s="936"/>
      <c r="K87" s="936"/>
      <c r="L87" s="936"/>
      <c r="M87" s="937"/>
      <c r="N87" s="925"/>
    </row>
    <row r="88" spans="1:14" ht="21" customHeight="1">
      <c r="A88" s="942"/>
      <c r="B88" s="934" t="s">
        <v>766</v>
      </c>
      <c r="C88" s="935">
        <f>SUM('3c.m.'!D69)</f>
        <v>110000</v>
      </c>
      <c r="D88" s="935"/>
      <c r="E88" s="936"/>
      <c r="F88" s="936"/>
      <c r="G88" s="936"/>
      <c r="H88" s="936"/>
      <c r="I88" s="936"/>
      <c r="J88" s="936"/>
      <c r="K88" s="936"/>
      <c r="L88" s="936"/>
      <c r="M88" s="937"/>
      <c r="N88" s="925"/>
    </row>
    <row r="89" spans="1:14" ht="21" customHeight="1">
      <c r="A89" s="942"/>
      <c r="B89" s="931" t="s">
        <v>767</v>
      </c>
      <c r="C89" s="935">
        <f>SUM('3c.m.'!D78)</f>
        <v>5000</v>
      </c>
      <c r="D89" s="935"/>
      <c r="E89" s="936"/>
      <c r="F89" s="936"/>
      <c r="G89" s="936"/>
      <c r="H89" s="936"/>
      <c r="I89" s="936"/>
      <c r="J89" s="936"/>
      <c r="K89" s="936"/>
      <c r="L89" s="936"/>
      <c r="M89" s="937"/>
      <c r="N89" s="925"/>
    </row>
    <row r="90" spans="1:14" ht="21" customHeight="1">
      <c r="A90" s="942"/>
      <c r="B90" s="931" t="s">
        <v>768</v>
      </c>
      <c r="C90" s="935">
        <f>SUM('3c.m.'!D86)</f>
        <v>20000</v>
      </c>
      <c r="D90" s="935"/>
      <c r="E90" s="936"/>
      <c r="F90" s="936"/>
      <c r="G90" s="936"/>
      <c r="H90" s="936"/>
      <c r="I90" s="936"/>
      <c r="J90" s="936"/>
      <c r="K90" s="936"/>
      <c r="L90" s="936"/>
      <c r="M90" s="937"/>
      <c r="N90" s="925"/>
    </row>
    <row r="91" spans="1:14" ht="21" customHeight="1">
      <c r="A91" s="942"/>
      <c r="B91" s="931" t="s">
        <v>769</v>
      </c>
      <c r="C91" s="935">
        <f>SUM('3c.m.'!D94)</f>
        <v>10000</v>
      </c>
      <c r="D91" s="935"/>
      <c r="E91" s="936"/>
      <c r="F91" s="936"/>
      <c r="G91" s="936"/>
      <c r="H91" s="936"/>
      <c r="I91" s="936"/>
      <c r="J91" s="936"/>
      <c r="K91" s="936"/>
      <c r="L91" s="936"/>
      <c r="M91" s="937"/>
      <c r="N91" s="925"/>
    </row>
    <row r="92" spans="1:14" ht="21" customHeight="1">
      <c r="A92" s="942"/>
      <c r="B92" s="931" t="s">
        <v>770</v>
      </c>
      <c r="C92" s="935">
        <f>SUM('3c.m.'!D102)</f>
        <v>15000</v>
      </c>
      <c r="D92" s="935"/>
      <c r="E92" s="936"/>
      <c r="F92" s="936"/>
      <c r="G92" s="936"/>
      <c r="H92" s="936"/>
      <c r="I92" s="936"/>
      <c r="J92" s="936"/>
      <c r="K92" s="936"/>
      <c r="L92" s="936"/>
      <c r="M92" s="937"/>
      <c r="N92" s="925"/>
    </row>
    <row r="93" spans="1:14" ht="21" customHeight="1">
      <c r="A93" s="942"/>
      <c r="B93" s="931" t="s">
        <v>771</v>
      </c>
      <c r="C93" s="935">
        <f>SUM('3c.m.'!D110)</f>
        <v>4000</v>
      </c>
      <c r="D93" s="935"/>
      <c r="E93" s="936"/>
      <c r="F93" s="936"/>
      <c r="G93" s="936"/>
      <c r="H93" s="936"/>
      <c r="I93" s="936"/>
      <c r="J93" s="936"/>
      <c r="K93" s="936"/>
      <c r="L93" s="936"/>
      <c r="M93" s="937"/>
      <c r="N93" s="925"/>
    </row>
    <row r="94" spans="1:14" ht="21" customHeight="1">
      <c r="A94" s="942"/>
      <c r="B94" s="931" t="s">
        <v>772</v>
      </c>
      <c r="C94" s="935">
        <f>SUM('3c.m.'!D283)</f>
        <v>630910</v>
      </c>
      <c r="D94" s="935"/>
      <c r="E94" s="936"/>
      <c r="F94" s="936"/>
      <c r="G94" s="936"/>
      <c r="H94" s="936"/>
      <c r="I94" s="936"/>
      <c r="J94" s="936"/>
      <c r="K94" s="936"/>
      <c r="L94" s="936"/>
      <c r="M94" s="937"/>
      <c r="N94" s="925"/>
    </row>
    <row r="95" spans="1:14" ht="21" customHeight="1">
      <c r="A95" s="942"/>
      <c r="B95" s="934" t="s">
        <v>773</v>
      </c>
      <c r="C95" s="935">
        <f>SUM('4.mell.'!D29)</f>
        <v>120000</v>
      </c>
      <c r="D95" s="935"/>
      <c r="E95" s="936"/>
      <c r="F95" s="936"/>
      <c r="G95" s="936"/>
      <c r="H95" s="936"/>
      <c r="I95" s="936"/>
      <c r="J95" s="936"/>
      <c r="K95" s="936"/>
      <c r="L95" s="936"/>
      <c r="M95" s="937"/>
      <c r="N95" s="925"/>
    </row>
    <row r="96" spans="1:14" ht="21" customHeight="1">
      <c r="A96" s="942"/>
      <c r="B96" s="934" t="s">
        <v>774</v>
      </c>
      <c r="C96" s="935">
        <f>SUM('4.mell.'!D38)</f>
        <v>50000</v>
      </c>
      <c r="D96" s="935"/>
      <c r="E96" s="936"/>
      <c r="F96" s="936"/>
      <c r="G96" s="936"/>
      <c r="H96" s="936"/>
      <c r="I96" s="936"/>
      <c r="J96" s="936"/>
      <c r="K96" s="936"/>
      <c r="L96" s="936"/>
      <c r="M96" s="937"/>
      <c r="N96" s="925"/>
    </row>
    <row r="97" spans="1:14" ht="21" customHeight="1">
      <c r="A97" s="942"/>
      <c r="B97" s="934" t="s">
        <v>775</v>
      </c>
      <c r="C97" s="935">
        <f>SUM('4.mell.'!D42)</f>
        <v>100000</v>
      </c>
      <c r="D97" s="935"/>
      <c r="E97" s="936"/>
      <c r="F97" s="936"/>
      <c r="G97" s="936"/>
      <c r="H97" s="936"/>
      <c r="I97" s="936"/>
      <c r="J97" s="936"/>
      <c r="K97" s="936"/>
      <c r="L97" s="936"/>
      <c r="M97" s="937"/>
      <c r="N97" s="925"/>
    </row>
    <row r="98" spans="1:14" ht="21" customHeight="1">
      <c r="A98" s="942"/>
      <c r="B98" s="934" t="s">
        <v>776</v>
      </c>
      <c r="C98" s="935">
        <f>SUM('4.mell.'!D74)</f>
        <v>200000</v>
      </c>
      <c r="D98" s="935"/>
      <c r="E98" s="936"/>
      <c r="F98" s="936"/>
      <c r="G98" s="936"/>
      <c r="H98" s="936"/>
      <c r="I98" s="936"/>
      <c r="J98" s="936"/>
      <c r="K98" s="936"/>
      <c r="L98" s="936"/>
      <c r="M98" s="937"/>
      <c r="N98" s="925"/>
    </row>
    <row r="99" spans="1:14" ht="21" customHeight="1">
      <c r="A99" s="942"/>
      <c r="B99" s="934" t="s">
        <v>777</v>
      </c>
      <c r="C99" s="935">
        <f>SUM('4.mell.'!D77)</f>
        <v>20000</v>
      </c>
      <c r="D99" s="935"/>
      <c r="E99" s="936"/>
      <c r="F99" s="936"/>
      <c r="G99" s="936"/>
      <c r="H99" s="936"/>
      <c r="I99" s="936"/>
      <c r="J99" s="936"/>
      <c r="K99" s="936"/>
      <c r="L99" s="936"/>
      <c r="M99" s="937"/>
      <c r="N99" s="925"/>
    </row>
    <row r="100" spans="1:14" ht="21" customHeight="1">
      <c r="A100" s="920" t="s">
        <v>635</v>
      </c>
      <c r="B100" s="933" t="s">
        <v>778</v>
      </c>
      <c r="C100" s="935"/>
      <c r="D100" s="923">
        <f>SUM(E100:M100)</f>
        <v>0</v>
      </c>
      <c r="E100" s="936"/>
      <c r="F100" s="936"/>
      <c r="G100" s="936"/>
      <c r="H100" s="936"/>
      <c r="I100" s="936"/>
      <c r="J100" s="936"/>
      <c r="K100" s="936"/>
      <c r="L100" s="936"/>
      <c r="M100" s="937"/>
      <c r="N100" s="925"/>
    </row>
    <row r="101" spans="1:14" ht="21" customHeight="1">
      <c r="A101" s="920" t="s">
        <v>637</v>
      </c>
      <c r="B101" s="933" t="s">
        <v>779</v>
      </c>
      <c r="C101" s="935"/>
      <c r="D101" s="923">
        <f>SUM(E101:M101)</f>
        <v>0</v>
      </c>
      <c r="E101" s="936"/>
      <c r="F101" s="936"/>
      <c r="G101" s="936"/>
      <c r="H101" s="936"/>
      <c r="I101" s="936"/>
      <c r="J101" s="936"/>
      <c r="K101" s="936"/>
      <c r="L101" s="936"/>
      <c r="M101" s="937"/>
      <c r="N101" s="925"/>
    </row>
    <row r="102" spans="1:14" ht="21" customHeight="1">
      <c r="A102" s="920" t="s">
        <v>639</v>
      </c>
      <c r="B102" s="933" t="s">
        <v>780</v>
      </c>
      <c r="C102" s="923">
        <f>SUM(C103:C112)</f>
        <v>57335</v>
      </c>
      <c r="D102" s="923">
        <f>SUM(E102:M102)</f>
        <v>57335</v>
      </c>
      <c r="E102" s="936"/>
      <c r="F102" s="938">
        <v>57335</v>
      </c>
      <c r="G102" s="936"/>
      <c r="H102" s="938"/>
      <c r="I102" s="936"/>
      <c r="J102" s="936"/>
      <c r="K102" s="936"/>
      <c r="L102" s="938"/>
      <c r="M102" s="937"/>
      <c r="N102" s="925"/>
    </row>
    <row r="103" spans="1:14" ht="21" customHeight="1">
      <c r="A103" s="920"/>
      <c r="B103" s="934" t="s">
        <v>781</v>
      </c>
      <c r="C103" s="935">
        <f>SUM('3c.m.'!D135)</f>
        <v>9000</v>
      </c>
      <c r="D103" s="923"/>
      <c r="E103" s="936"/>
      <c r="F103" s="936"/>
      <c r="G103" s="936"/>
      <c r="H103" s="938"/>
      <c r="I103" s="936"/>
      <c r="J103" s="936"/>
      <c r="K103" s="936"/>
      <c r="L103" s="938"/>
      <c r="M103" s="937"/>
      <c r="N103" s="925"/>
    </row>
    <row r="104" spans="1:14" ht="21" customHeight="1">
      <c r="A104" s="920"/>
      <c r="B104" s="934" t="s">
        <v>782</v>
      </c>
      <c r="C104" s="935">
        <f>SUM('3c.m.'!D143)</f>
        <v>6000</v>
      </c>
      <c r="D104" s="923"/>
      <c r="E104" s="936"/>
      <c r="F104" s="936"/>
      <c r="G104" s="936"/>
      <c r="H104" s="938"/>
      <c r="I104" s="936"/>
      <c r="J104" s="936"/>
      <c r="K104" s="936"/>
      <c r="L104" s="938"/>
      <c r="M104" s="937"/>
      <c r="N104" s="925"/>
    </row>
    <row r="105" spans="1:14" ht="21" customHeight="1">
      <c r="A105" s="920"/>
      <c r="B105" s="934" t="s">
        <v>783</v>
      </c>
      <c r="C105" s="935">
        <f>SUM('3c.m.'!D167)</f>
        <v>4000</v>
      </c>
      <c r="D105" s="923"/>
      <c r="E105" s="936"/>
      <c r="F105" s="936"/>
      <c r="G105" s="936"/>
      <c r="H105" s="938"/>
      <c r="I105" s="936"/>
      <c r="J105" s="936"/>
      <c r="K105" s="936"/>
      <c r="L105" s="938"/>
      <c r="M105" s="937"/>
      <c r="N105" s="925"/>
    </row>
    <row r="106" spans="1:14" ht="21" customHeight="1">
      <c r="A106" s="920"/>
      <c r="B106" s="934" t="s">
        <v>784</v>
      </c>
      <c r="C106" s="935">
        <f>SUM('3c.m.'!D159)</f>
        <v>4000</v>
      </c>
      <c r="D106" s="935"/>
      <c r="E106" s="936"/>
      <c r="F106" s="936"/>
      <c r="G106" s="936"/>
      <c r="H106" s="936"/>
      <c r="I106" s="936"/>
      <c r="J106" s="936"/>
      <c r="K106" s="936"/>
      <c r="L106" s="936"/>
      <c r="M106" s="937"/>
      <c r="N106" s="925"/>
    </row>
    <row r="107" spans="1:14" ht="21" customHeight="1">
      <c r="A107" s="920"/>
      <c r="B107" s="934" t="s">
        <v>785</v>
      </c>
      <c r="C107" s="935">
        <f>SUM('3c.m.'!D590)</f>
        <v>5000</v>
      </c>
      <c r="D107" s="935"/>
      <c r="E107" s="936"/>
      <c r="F107" s="936"/>
      <c r="G107" s="936"/>
      <c r="H107" s="936"/>
      <c r="I107" s="936"/>
      <c r="J107" s="936"/>
      <c r="K107" s="936"/>
      <c r="L107" s="936"/>
      <c r="M107" s="937"/>
      <c r="N107" s="925"/>
    </row>
    <row r="108" spans="1:14" ht="21" customHeight="1">
      <c r="A108" s="920"/>
      <c r="B108" s="934" t="s">
        <v>786</v>
      </c>
      <c r="C108" s="935">
        <f>SUM('3c.m.'!D632)</f>
        <v>5000</v>
      </c>
      <c r="D108" s="935"/>
      <c r="E108" s="936"/>
      <c r="F108" s="936"/>
      <c r="G108" s="936"/>
      <c r="H108" s="936"/>
      <c r="I108" s="936"/>
      <c r="J108" s="936"/>
      <c r="K108" s="936"/>
      <c r="L108" s="936"/>
      <c r="M108" s="937"/>
      <c r="N108" s="925"/>
    </row>
    <row r="109" spans="1:14" ht="21" customHeight="1">
      <c r="A109" s="920"/>
      <c r="B109" s="934" t="s">
        <v>787</v>
      </c>
      <c r="C109" s="935">
        <f>SUM('3c.m.'!D640)</f>
        <v>6335</v>
      </c>
      <c r="D109" s="935"/>
      <c r="E109" s="936"/>
      <c r="F109" s="936"/>
      <c r="G109" s="936"/>
      <c r="H109" s="936"/>
      <c r="I109" s="936"/>
      <c r="J109" s="936"/>
      <c r="K109" s="936"/>
      <c r="L109" s="936"/>
      <c r="M109" s="937"/>
      <c r="N109" s="925"/>
    </row>
    <row r="110" spans="1:14" ht="21" customHeight="1">
      <c r="A110" s="920"/>
      <c r="B110" s="934" t="s">
        <v>788</v>
      </c>
      <c r="C110" s="935">
        <f>SUM('3c.m.'!D648)</f>
        <v>12000</v>
      </c>
      <c r="D110" s="935"/>
      <c r="E110" s="936"/>
      <c r="F110" s="936"/>
      <c r="G110" s="936"/>
      <c r="H110" s="936"/>
      <c r="I110" s="936"/>
      <c r="J110" s="936"/>
      <c r="K110" s="936"/>
      <c r="L110" s="936"/>
      <c r="M110" s="937"/>
      <c r="N110" s="925"/>
    </row>
    <row r="111" spans="1:14" ht="21" customHeight="1">
      <c r="A111" s="920"/>
      <c r="B111" s="934" t="s">
        <v>913</v>
      </c>
      <c r="C111" s="935">
        <f>SUM('3c.m.'!D656)</f>
        <v>3000</v>
      </c>
      <c r="D111" s="935"/>
      <c r="E111" s="936"/>
      <c r="F111" s="936"/>
      <c r="G111" s="936"/>
      <c r="H111" s="936"/>
      <c r="I111" s="936"/>
      <c r="J111" s="936"/>
      <c r="K111" s="936"/>
      <c r="L111" s="936"/>
      <c r="M111" s="937"/>
      <c r="N111" s="925"/>
    </row>
    <row r="112" spans="1:14" ht="21" customHeight="1">
      <c r="A112" s="920"/>
      <c r="B112" s="934" t="s">
        <v>789</v>
      </c>
      <c r="C112" s="935">
        <f>SUM('3c.m.'!D664)</f>
        <v>3000</v>
      </c>
      <c r="D112" s="935"/>
      <c r="E112" s="936"/>
      <c r="F112" s="936"/>
      <c r="G112" s="936"/>
      <c r="H112" s="936"/>
      <c r="I112" s="936"/>
      <c r="J112" s="936"/>
      <c r="K112" s="936"/>
      <c r="L112" s="936"/>
      <c r="M112" s="937"/>
      <c r="N112" s="925"/>
    </row>
    <row r="113" spans="1:14" ht="21" customHeight="1">
      <c r="A113" s="920" t="s">
        <v>641</v>
      </c>
      <c r="B113" s="933" t="s">
        <v>790</v>
      </c>
      <c r="C113" s="923">
        <f>SUM(C114:C117)</f>
        <v>101874</v>
      </c>
      <c r="D113" s="923">
        <f>SUM(E113:M113)</f>
        <v>101874</v>
      </c>
      <c r="E113" s="936"/>
      <c r="F113" s="938">
        <v>23707</v>
      </c>
      <c r="G113" s="938"/>
      <c r="H113" s="936"/>
      <c r="I113" s="936"/>
      <c r="J113" s="936"/>
      <c r="K113" s="936"/>
      <c r="L113" s="938">
        <v>78167</v>
      </c>
      <c r="M113" s="937"/>
      <c r="N113" s="925"/>
    </row>
    <row r="114" spans="1:14" ht="21" customHeight="1">
      <c r="A114" s="920"/>
      <c r="B114" s="934" t="s">
        <v>791</v>
      </c>
      <c r="C114" s="935">
        <f>SUM('3c.m.'!D209)</f>
        <v>8000</v>
      </c>
      <c r="D114" s="935"/>
      <c r="E114" s="936"/>
      <c r="F114" s="936"/>
      <c r="G114" s="936"/>
      <c r="H114" s="936"/>
      <c r="I114" s="936"/>
      <c r="J114" s="936"/>
      <c r="K114" s="936"/>
      <c r="L114" s="936"/>
      <c r="M114" s="937"/>
      <c r="N114" s="925"/>
    </row>
    <row r="115" spans="1:14" ht="21" customHeight="1">
      <c r="A115" s="920"/>
      <c r="B115" s="934" t="s">
        <v>792</v>
      </c>
      <c r="C115" s="935">
        <f>SUM('3c.m.'!D258)</f>
        <v>3000</v>
      </c>
      <c r="D115" s="935"/>
      <c r="E115" s="936"/>
      <c r="F115" s="936"/>
      <c r="G115" s="936"/>
      <c r="H115" s="936"/>
      <c r="I115" s="936"/>
      <c r="J115" s="936"/>
      <c r="K115" s="936"/>
      <c r="L115" s="936"/>
      <c r="M115" s="937"/>
      <c r="N115" s="925"/>
    </row>
    <row r="116" spans="1:14" ht="21" customHeight="1">
      <c r="A116" s="920"/>
      <c r="B116" s="934" t="s">
        <v>793</v>
      </c>
      <c r="C116" s="935">
        <f>SUM('3c.m.'!D802)</f>
        <v>2707</v>
      </c>
      <c r="D116" s="935"/>
      <c r="E116" s="936"/>
      <c r="F116" s="936"/>
      <c r="G116" s="936"/>
      <c r="H116" s="936"/>
      <c r="I116" s="936"/>
      <c r="J116" s="936"/>
      <c r="K116" s="936"/>
      <c r="L116" s="936"/>
      <c r="M116" s="937"/>
      <c r="N116" s="925"/>
    </row>
    <row r="117" spans="1:14" ht="21" customHeight="1">
      <c r="A117" s="920"/>
      <c r="B117" s="934" t="s">
        <v>794</v>
      </c>
      <c r="C117" s="935">
        <f>SUM('5.mell. '!D21)</f>
        <v>88167</v>
      </c>
      <c r="D117" s="935"/>
      <c r="E117" s="936"/>
      <c r="F117" s="936"/>
      <c r="G117" s="936"/>
      <c r="H117" s="936"/>
      <c r="I117" s="936"/>
      <c r="J117" s="936"/>
      <c r="K117" s="936"/>
      <c r="L117" s="936"/>
      <c r="M117" s="937"/>
      <c r="N117" s="925"/>
    </row>
    <row r="118" spans="1:14" ht="21" customHeight="1">
      <c r="A118" s="920" t="s">
        <v>643</v>
      </c>
      <c r="B118" s="933" t="s">
        <v>795</v>
      </c>
      <c r="C118" s="923">
        <f>SUM(C119:C121)</f>
        <v>14500</v>
      </c>
      <c r="D118" s="923">
        <f>SUM(E118:M118)</f>
        <v>14500</v>
      </c>
      <c r="E118" s="936"/>
      <c r="F118" s="938">
        <v>14500</v>
      </c>
      <c r="G118" s="938"/>
      <c r="H118" s="936"/>
      <c r="I118" s="936"/>
      <c r="J118" s="936"/>
      <c r="K118" s="936"/>
      <c r="L118" s="936"/>
      <c r="M118" s="937"/>
      <c r="N118" s="925"/>
    </row>
    <row r="119" spans="1:14" ht="21" customHeight="1">
      <c r="A119" s="920"/>
      <c r="B119" s="934" t="s">
        <v>796</v>
      </c>
      <c r="C119" s="935">
        <f>SUM('3c.m.'!D192)</f>
        <v>10000</v>
      </c>
      <c r="D119" s="935"/>
      <c r="E119" s="936"/>
      <c r="F119" s="936"/>
      <c r="G119" s="936"/>
      <c r="H119" s="936"/>
      <c r="I119" s="936"/>
      <c r="J119" s="936"/>
      <c r="K119" s="936"/>
      <c r="L119" s="936"/>
      <c r="M119" s="937"/>
      <c r="N119" s="925"/>
    </row>
    <row r="120" spans="1:14" ht="21" customHeight="1">
      <c r="A120" s="920"/>
      <c r="B120" s="934" t="s">
        <v>929</v>
      </c>
      <c r="C120" s="935">
        <f>SUM('3c.m.'!D622)</f>
        <v>3000</v>
      </c>
      <c r="D120" s="935"/>
      <c r="E120" s="936"/>
      <c r="F120" s="936"/>
      <c r="G120" s="936"/>
      <c r="H120" s="936"/>
      <c r="I120" s="936"/>
      <c r="J120" s="936"/>
      <c r="K120" s="936"/>
      <c r="L120" s="936"/>
      <c r="M120" s="937"/>
      <c r="N120" s="925"/>
    </row>
    <row r="121" spans="1:14" ht="21" customHeight="1">
      <c r="A121" s="920"/>
      <c r="B121" s="934" t="s">
        <v>797</v>
      </c>
      <c r="C121" s="935">
        <f>SUM('3c.m.'!D794)</f>
        <v>1500</v>
      </c>
      <c r="D121" s="935"/>
      <c r="E121" s="936"/>
      <c r="F121" s="936"/>
      <c r="G121" s="936"/>
      <c r="H121" s="936"/>
      <c r="I121" s="936"/>
      <c r="J121" s="936"/>
      <c r="K121" s="936"/>
      <c r="L121" s="936"/>
      <c r="M121" s="937"/>
      <c r="N121" s="925"/>
    </row>
    <row r="122" spans="1:14" ht="21" customHeight="1">
      <c r="A122" s="944"/>
      <c r="B122" s="933"/>
      <c r="C122" s="935"/>
      <c r="D122" s="935"/>
      <c r="E122" s="936"/>
      <c r="F122" s="936"/>
      <c r="G122" s="936"/>
      <c r="H122" s="936"/>
      <c r="I122" s="936"/>
      <c r="J122" s="936"/>
      <c r="K122" s="936"/>
      <c r="L122" s="936"/>
      <c r="M122" s="937"/>
      <c r="N122" s="925"/>
    </row>
    <row r="123" spans="1:14" ht="21" customHeight="1">
      <c r="A123" s="944"/>
      <c r="B123" s="933" t="s">
        <v>798</v>
      </c>
      <c r="C123" s="923">
        <f>SUM('3c.m.'!D176)</f>
        <v>84388</v>
      </c>
      <c r="D123" s="923">
        <f>SUM(E123:N123)</f>
        <v>84388</v>
      </c>
      <c r="E123" s="936"/>
      <c r="F123" s="938">
        <v>84388</v>
      </c>
      <c r="G123" s="936"/>
      <c r="H123" s="936"/>
      <c r="I123" s="936"/>
      <c r="J123" s="936"/>
      <c r="K123" s="936"/>
      <c r="L123" s="936"/>
      <c r="M123" s="937"/>
      <c r="N123" s="925"/>
    </row>
    <row r="124" spans="1:14" ht="21" customHeight="1">
      <c r="A124" s="944"/>
      <c r="B124" s="933"/>
      <c r="C124" s="923"/>
      <c r="D124" s="935"/>
      <c r="E124" s="936"/>
      <c r="F124" s="936"/>
      <c r="G124" s="936"/>
      <c r="H124" s="936"/>
      <c r="I124" s="936"/>
      <c r="J124" s="936"/>
      <c r="K124" s="936"/>
      <c r="L124" s="936"/>
      <c r="M124" s="937"/>
      <c r="N124" s="925"/>
    </row>
    <row r="125" spans="1:14" ht="21" customHeight="1">
      <c r="A125" s="944"/>
      <c r="B125" s="933" t="s">
        <v>799</v>
      </c>
      <c r="C125" s="923">
        <f>SUM('3c.m.'!D184)</f>
        <v>105000</v>
      </c>
      <c r="D125" s="923">
        <f aca="true" t="shared" si="0" ref="D125:D138">SUM(E125:N125)</f>
        <v>105000</v>
      </c>
      <c r="E125" s="936"/>
      <c r="F125" s="938">
        <v>105000</v>
      </c>
      <c r="G125" s="938"/>
      <c r="H125" s="936"/>
      <c r="I125" s="936"/>
      <c r="J125" s="936"/>
      <c r="K125" s="936"/>
      <c r="L125" s="938"/>
      <c r="M125" s="937"/>
      <c r="N125" s="925"/>
    </row>
    <row r="126" spans="1:14" ht="21" customHeight="1">
      <c r="A126" s="944"/>
      <c r="B126" s="933" t="s">
        <v>800</v>
      </c>
      <c r="C126" s="923">
        <f>SUM('3a.m.'!D30+'3a.m.'!D50)-'13.mell'!C10</f>
        <v>1557921</v>
      </c>
      <c r="D126" s="923">
        <f t="shared" si="0"/>
        <v>1557921</v>
      </c>
      <c r="E126" s="936"/>
      <c r="F126" s="938">
        <v>1532581</v>
      </c>
      <c r="G126" s="938">
        <v>17340</v>
      </c>
      <c r="H126" s="936"/>
      <c r="I126" s="936"/>
      <c r="J126" s="936"/>
      <c r="K126" s="936"/>
      <c r="L126" s="938"/>
      <c r="M126" s="937"/>
      <c r="N126" s="945">
        <v>8000</v>
      </c>
    </row>
    <row r="127" spans="1:14" ht="21" customHeight="1">
      <c r="A127" s="944"/>
      <c r="B127" s="933" t="s">
        <v>801</v>
      </c>
      <c r="C127" s="923">
        <f>SUM('3c.m.'!D242)</f>
        <v>20500</v>
      </c>
      <c r="D127" s="923">
        <f t="shared" si="0"/>
        <v>20500</v>
      </c>
      <c r="E127" s="936"/>
      <c r="F127" s="938">
        <v>20500</v>
      </c>
      <c r="G127" s="938"/>
      <c r="H127" s="936"/>
      <c r="I127" s="936"/>
      <c r="J127" s="936"/>
      <c r="K127" s="936"/>
      <c r="L127" s="938"/>
      <c r="M127" s="937"/>
      <c r="N127" s="945"/>
    </row>
    <row r="128" spans="1:14" ht="21" customHeight="1">
      <c r="A128" s="944"/>
      <c r="B128" s="933" t="s">
        <v>802</v>
      </c>
      <c r="C128" s="923">
        <f>SUM('3c.m.'!D308)</f>
        <v>20000</v>
      </c>
      <c r="D128" s="923">
        <f t="shared" si="0"/>
        <v>20000</v>
      </c>
      <c r="E128" s="936"/>
      <c r="F128" s="938">
        <v>20000</v>
      </c>
      <c r="G128" s="938"/>
      <c r="H128" s="936"/>
      <c r="I128" s="936"/>
      <c r="J128" s="936"/>
      <c r="K128" s="936"/>
      <c r="L128" s="938"/>
      <c r="M128" s="937"/>
      <c r="N128" s="945"/>
    </row>
    <row r="129" spans="1:14" ht="21" customHeight="1">
      <c r="A129" s="944"/>
      <c r="B129" s="933" t="s">
        <v>803</v>
      </c>
      <c r="C129" s="923">
        <f>SUM('3c.m.'!D721)</f>
        <v>14000</v>
      </c>
      <c r="D129" s="923">
        <f t="shared" si="0"/>
        <v>14000</v>
      </c>
      <c r="E129" s="936"/>
      <c r="F129" s="938">
        <v>14000</v>
      </c>
      <c r="G129" s="938"/>
      <c r="H129" s="936"/>
      <c r="I129" s="936"/>
      <c r="J129" s="936"/>
      <c r="K129" s="936"/>
      <c r="L129" s="938"/>
      <c r="M129" s="937"/>
      <c r="N129" s="945"/>
    </row>
    <row r="130" spans="1:14" ht="21" customHeight="1">
      <c r="A130" s="944"/>
      <c r="B130" s="933" t="s">
        <v>804</v>
      </c>
      <c r="C130" s="923">
        <f>SUM('3d.m.'!D14)</f>
        <v>290000</v>
      </c>
      <c r="D130" s="923">
        <f t="shared" si="0"/>
        <v>290000</v>
      </c>
      <c r="E130" s="936"/>
      <c r="F130" s="938">
        <v>290000</v>
      </c>
      <c r="G130" s="938"/>
      <c r="H130" s="936"/>
      <c r="I130" s="936"/>
      <c r="J130" s="936"/>
      <c r="K130" s="936"/>
      <c r="L130" s="938"/>
      <c r="M130" s="937"/>
      <c r="N130" s="945"/>
    </row>
    <row r="131" spans="1:14" ht="21" customHeight="1">
      <c r="A131" s="944"/>
      <c r="B131" s="933" t="s">
        <v>805</v>
      </c>
      <c r="C131" s="923">
        <f>SUM('1c.mell '!D77)</f>
        <v>50000</v>
      </c>
      <c r="D131" s="923">
        <f t="shared" si="0"/>
        <v>50000</v>
      </c>
      <c r="E131" s="936"/>
      <c r="F131" s="938">
        <v>50000</v>
      </c>
      <c r="G131" s="938"/>
      <c r="H131" s="936"/>
      <c r="I131" s="936"/>
      <c r="J131" s="936"/>
      <c r="K131" s="936"/>
      <c r="L131" s="938"/>
      <c r="M131" s="937"/>
      <c r="N131" s="945"/>
    </row>
    <row r="132" spans="1:14" ht="21" customHeight="1">
      <c r="A132" s="944"/>
      <c r="B132" s="933" t="s">
        <v>806</v>
      </c>
      <c r="C132" s="923">
        <f>SUM('1c.mell '!D81)</f>
        <v>158100</v>
      </c>
      <c r="D132" s="923">
        <f t="shared" si="0"/>
        <v>158100</v>
      </c>
      <c r="E132" s="936"/>
      <c r="F132" s="938">
        <v>150000</v>
      </c>
      <c r="G132" s="938">
        <v>8100</v>
      </c>
      <c r="H132" s="936"/>
      <c r="I132" s="936"/>
      <c r="J132" s="936"/>
      <c r="K132" s="936"/>
      <c r="L132" s="936"/>
      <c r="M132" s="937"/>
      <c r="N132" s="945"/>
    </row>
    <row r="133" spans="1:14" ht="21" customHeight="1">
      <c r="A133" s="944"/>
      <c r="B133" s="933" t="s">
        <v>807</v>
      </c>
      <c r="C133" s="923">
        <f>SUM('1c.mell '!D120)</f>
        <v>23334</v>
      </c>
      <c r="D133" s="923">
        <f t="shared" si="0"/>
        <v>23334</v>
      </c>
      <c r="E133" s="936"/>
      <c r="F133" s="938">
        <v>23334</v>
      </c>
      <c r="G133" s="938"/>
      <c r="H133" s="936"/>
      <c r="I133" s="938"/>
      <c r="J133" s="936"/>
      <c r="K133" s="936"/>
      <c r="L133" s="938"/>
      <c r="M133" s="937"/>
      <c r="N133" s="945"/>
    </row>
    <row r="134" spans="1:14" ht="21" customHeight="1">
      <c r="A134" s="944"/>
      <c r="B134" s="933" t="s">
        <v>808</v>
      </c>
      <c r="C134" s="923">
        <f>SUM('1c.mell '!D121)</f>
        <v>70973</v>
      </c>
      <c r="D134" s="923">
        <f t="shared" si="0"/>
        <v>70973</v>
      </c>
      <c r="E134" s="936"/>
      <c r="F134" s="938">
        <v>70973</v>
      </c>
      <c r="G134" s="938"/>
      <c r="H134" s="936"/>
      <c r="I134" s="936"/>
      <c r="J134" s="936"/>
      <c r="K134" s="936"/>
      <c r="L134" s="938"/>
      <c r="M134" s="937"/>
      <c r="N134" s="945"/>
    </row>
    <row r="135" spans="1:14" ht="21" customHeight="1">
      <c r="A135" s="944"/>
      <c r="B135" s="933" t="s">
        <v>809</v>
      </c>
      <c r="C135" s="923">
        <f>SUM('2.mell'!D364)</f>
        <v>1336784</v>
      </c>
      <c r="D135" s="923">
        <f t="shared" si="0"/>
        <v>1336784</v>
      </c>
      <c r="E135" s="938">
        <v>242218</v>
      </c>
      <c r="F135" s="938">
        <v>892066</v>
      </c>
      <c r="G135" s="938">
        <f>SUM('2.mell'!D347)</f>
        <v>202500</v>
      </c>
      <c r="H135" s="936"/>
      <c r="I135" s="936"/>
      <c r="J135" s="936"/>
      <c r="K135" s="936"/>
      <c r="L135" s="938"/>
      <c r="M135" s="937"/>
      <c r="N135" s="925"/>
    </row>
    <row r="136" spans="1:14" ht="21" customHeight="1">
      <c r="A136" s="920"/>
      <c r="B136" s="933" t="s">
        <v>810</v>
      </c>
      <c r="C136" s="923">
        <f>SUM('2.mell'!D427)</f>
        <v>429986</v>
      </c>
      <c r="D136" s="923">
        <f t="shared" si="0"/>
        <v>429986</v>
      </c>
      <c r="E136" s="938">
        <v>111667</v>
      </c>
      <c r="F136" s="938">
        <v>281120</v>
      </c>
      <c r="G136" s="938">
        <f>SUM('2.mell'!D410)</f>
        <v>37199</v>
      </c>
      <c r="H136" s="938"/>
      <c r="I136" s="936"/>
      <c r="J136" s="936"/>
      <c r="K136" s="936"/>
      <c r="L136" s="938"/>
      <c r="M136" s="937"/>
      <c r="N136" s="925"/>
    </row>
    <row r="137" spans="1:14" ht="21" customHeight="1">
      <c r="A137" s="920"/>
      <c r="B137" s="933" t="s">
        <v>811</v>
      </c>
      <c r="C137" s="923">
        <f>SUM('2.mell'!D458)</f>
        <v>540278</v>
      </c>
      <c r="D137" s="923">
        <f t="shared" si="0"/>
        <v>540278</v>
      </c>
      <c r="E137" s="938">
        <v>109042</v>
      </c>
      <c r="F137" s="938">
        <v>382523</v>
      </c>
      <c r="G137" s="938">
        <f>SUM('2.mell'!D441)</f>
        <v>48713</v>
      </c>
      <c r="H137" s="938"/>
      <c r="I137" s="936"/>
      <c r="J137" s="936"/>
      <c r="K137" s="936"/>
      <c r="L137" s="938"/>
      <c r="M137" s="937"/>
      <c r="N137" s="925"/>
    </row>
    <row r="138" spans="1:14" ht="21" customHeight="1">
      <c r="A138" s="920"/>
      <c r="B138" s="933" t="s">
        <v>812</v>
      </c>
      <c r="C138" s="923">
        <f>SUM('2.mell'!D520)</f>
        <v>425056</v>
      </c>
      <c r="D138" s="923">
        <f t="shared" si="0"/>
        <v>425056</v>
      </c>
      <c r="E138" s="938"/>
      <c r="F138" s="938">
        <v>340656</v>
      </c>
      <c r="G138" s="938">
        <f>SUM('2.mell'!D503)</f>
        <v>84400</v>
      </c>
      <c r="H138" s="936"/>
      <c r="I138" s="936"/>
      <c r="J138" s="936"/>
      <c r="K138" s="936"/>
      <c r="L138" s="938"/>
      <c r="M138" s="937"/>
      <c r="N138" s="925"/>
    </row>
    <row r="139" spans="1:14" ht="21" customHeight="1">
      <c r="A139" s="920"/>
      <c r="B139" s="933"/>
      <c r="C139" s="935"/>
      <c r="D139" s="935"/>
      <c r="E139" s="936"/>
      <c r="F139" s="936"/>
      <c r="G139" s="936"/>
      <c r="H139" s="936"/>
      <c r="I139" s="936"/>
      <c r="J139" s="936"/>
      <c r="K139" s="936"/>
      <c r="L139" s="936"/>
      <c r="M139" s="937"/>
      <c r="N139" s="925"/>
    </row>
    <row r="140" spans="1:14" ht="21" customHeight="1">
      <c r="A140" s="920"/>
      <c r="B140" s="933"/>
      <c r="C140" s="935"/>
      <c r="D140" s="935"/>
      <c r="E140" s="936"/>
      <c r="F140" s="936"/>
      <c r="G140" s="936"/>
      <c r="H140" s="936"/>
      <c r="I140" s="936"/>
      <c r="J140" s="936"/>
      <c r="K140" s="936"/>
      <c r="L140" s="936"/>
      <c r="M140" s="937"/>
      <c r="N140" s="925"/>
    </row>
    <row r="141" spans="1:14" ht="21" customHeight="1">
      <c r="A141" s="920"/>
      <c r="B141" s="946" t="s">
        <v>813</v>
      </c>
      <c r="C141" s="938">
        <f aca="true" t="shared" si="1" ref="C141:N141">SUM(C138+C137+C136+C135+C134+C133+C132+C131+C130+C129+C128+C127+C126+C125+C123+C118+C113+C102+C85+C74+C71+C54+C44+C39+C24+C22+C20+C18+C10)</f>
        <v>13224584</v>
      </c>
      <c r="D141" s="938">
        <f t="shared" si="1"/>
        <v>13224584</v>
      </c>
      <c r="E141" s="938">
        <f t="shared" si="1"/>
        <v>1354090</v>
      </c>
      <c r="F141" s="938">
        <f t="shared" si="1"/>
        <v>7001100</v>
      </c>
      <c r="G141" s="938">
        <f t="shared" si="1"/>
        <v>1648610</v>
      </c>
      <c r="H141" s="938">
        <f t="shared" si="1"/>
        <v>0</v>
      </c>
      <c r="I141" s="938">
        <f t="shared" si="1"/>
        <v>1628741</v>
      </c>
      <c r="J141" s="938">
        <f t="shared" si="1"/>
        <v>0</v>
      </c>
      <c r="K141" s="938">
        <f t="shared" si="1"/>
        <v>0</v>
      </c>
      <c r="L141" s="938">
        <f t="shared" si="1"/>
        <v>586993</v>
      </c>
      <c r="M141" s="938">
        <f t="shared" si="1"/>
        <v>997050</v>
      </c>
      <c r="N141" s="938">
        <f t="shared" si="1"/>
        <v>8000</v>
      </c>
    </row>
    <row r="142" spans="1:14" ht="21" customHeight="1">
      <c r="A142" s="920"/>
      <c r="B142" s="933"/>
      <c r="C142" s="935"/>
      <c r="D142" s="935"/>
      <c r="E142" s="936"/>
      <c r="F142" s="936"/>
      <c r="G142" s="936"/>
      <c r="H142" s="936"/>
      <c r="I142" s="936"/>
      <c r="J142" s="936"/>
      <c r="K142" s="936"/>
      <c r="L142" s="936"/>
      <c r="M142" s="937"/>
      <c r="N142" s="925"/>
    </row>
  </sheetData>
  <sheetProtection/>
  <mergeCells count="13">
    <mergeCell ref="L8:L9"/>
    <mergeCell ref="M8:M9"/>
    <mergeCell ref="N8:N9"/>
    <mergeCell ref="A3:N3"/>
    <mergeCell ref="B4:M4"/>
    <mergeCell ref="B5:M5"/>
    <mergeCell ref="B8:B9"/>
    <mergeCell ref="C8:C9"/>
    <mergeCell ref="D8:D9"/>
    <mergeCell ref="E8:E9"/>
    <mergeCell ref="F8:F9"/>
    <mergeCell ref="H8:I8"/>
    <mergeCell ref="J8:K8"/>
  </mergeCells>
  <printOptions/>
  <pageMargins left="0.3937007874015748" right="0.3937007874015748" top="0.3937007874015748" bottom="0.3937007874015748" header="0.5118110236220472" footer="0"/>
  <pageSetup firstPageNumber="54" useFirstPageNumber="1" horizontalDpi="600" verticalDpi="600" orientation="landscape" paperSize="9" scale="57" r:id="rId1"/>
  <headerFooter alignWithMargins="0">
    <oddFooter>&amp;C&amp;P. oldal</oddFooter>
  </headerFooter>
  <ignoredErrors>
    <ignoredError sqref="C19 C21" 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dimension ref="A1:M63"/>
  <sheetViews>
    <sheetView zoomScalePageLayoutView="0" workbookViewId="0" topLeftCell="A1">
      <pane ySplit="6" topLeftCell="A49" activePane="bottomLeft" state="frozen"/>
      <selection pane="topLeft" activeCell="A1" sqref="A1"/>
      <selection pane="bottomLeft" activeCell="A51" sqref="A51:IV51"/>
    </sheetView>
  </sheetViews>
  <sheetFormatPr defaultColWidth="9.125" defaultRowHeight="12.75"/>
  <cols>
    <col min="1" max="1" width="9.125" style="912" customWidth="1"/>
    <col min="2" max="2" width="48.50390625" style="912" customWidth="1"/>
    <col min="3" max="3" width="13.75390625" style="912" customWidth="1"/>
    <col min="4" max="5" width="11.25390625" style="912" customWidth="1"/>
    <col min="6" max="6" width="11.875" style="912" customWidth="1"/>
    <col min="7" max="7" width="12.25390625" style="912" customWidth="1"/>
    <col min="8" max="8" width="11.50390625" style="912" customWidth="1"/>
    <col min="9" max="9" width="10.50390625" style="912" bestFit="1" customWidth="1"/>
    <col min="10" max="10" width="11.25390625" style="912" customWidth="1"/>
    <col min="11" max="11" width="11.50390625" style="912" customWidth="1"/>
    <col min="12" max="12" width="10.75390625" style="912" customWidth="1"/>
    <col min="13" max="16384" width="9.125" style="912" customWidth="1"/>
  </cols>
  <sheetData>
    <row r="1" spans="1:13" ht="12.75">
      <c r="A1" s="1250" t="s">
        <v>814</v>
      </c>
      <c r="B1" s="1250"/>
      <c r="C1" s="1250"/>
      <c r="D1" s="1250"/>
      <c r="E1" s="1250"/>
      <c r="F1" s="1250"/>
      <c r="G1" s="1250"/>
      <c r="H1" s="1250"/>
      <c r="I1" s="1250"/>
      <c r="J1" s="1250"/>
      <c r="K1" s="1250"/>
      <c r="L1" s="1250"/>
      <c r="M1" s="1250"/>
    </row>
    <row r="2" spans="2:12" ht="17.25">
      <c r="B2" s="1251" t="s">
        <v>815</v>
      </c>
      <c r="C2" s="1251"/>
      <c r="D2" s="1251"/>
      <c r="E2" s="1251"/>
      <c r="F2" s="1251"/>
      <c r="G2" s="1251"/>
      <c r="H2" s="1251"/>
      <c r="I2" s="1251"/>
      <c r="J2" s="1251"/>
      <c r="K2" s="1251"/>
      <c r="L2" s="1251"/>
    </row>
    <row r="3" spans="2:12" ht="17.25">
      <c r="B3" s="1252" t="s">
        <v>914</v>
      </c>
      <c r="C3" s="1252"/>
      <c r="D3" s="1252"/>
      <c r="E3" s="1252"/>
      <c r="F3" s="1252"/>
      <c r="G3" s="1252"/>
      <c r="H3" s="1252"/>
      <c r="I3" s="1252"/>
      <c r="J3" s="1252"/>
      <c r="K3" s="1252"/>
      <c r="L3" s="1252"/>
    </row>
    <row r="4" spans="3:13" ht="9.75" customHeight="1">
      <c r="C4" s="947"/>
      <c r="F4" s="948"/>
      <c r="G4" s="948"/>
      <c r="H4" s="948"/>
      <c r="I4" s="948"/>
      <c r="J4" s="948"/>
      <c r="K4" s="948"/>
      <c r="L4" s="948"/>
      <c r="M4" s="915" t="s">
        <v>498</v>
      </c>
    </row>
    <row r="5" spans="1:13" ht="27" customHeight="1">
      <c r="A5" s="949"/>
      <c r="B5" s="1253" t="s">
        <v>816</v>
      </c>
      <c r="C5" s="1247" t="s">
        <v>531</v>
      </c>
      <c r="D5" s="1253" t="s">
        <v>817</v>
      </c>
      <c r="E5" s="1247" t="s">
        <v>680</v>
      </c>
      <c r="F5" s="1247" t="s">
        <v>687</v>
      </c>
      <c r="G5" s="1253" t="s">
        <v>682</v>
      </c>
      <c r="H5" s="1253"/>
      <c r="I5" s="1253" t="s">
        <v>683</v>
      </c>
      <c r="J5" s="1253"/>
      <c r="K5" s="1253" t="s">
        <v>818</v>
      </c>
      <c r="L5" s="1247" t="s">
        <v>819</v>
      </c>
      <c r="M5" s="1253" t="s">
        <v>820</v>
      </c>
    </row>
    <row r="6" spans="1:13" ht="41.25" customHeight="1">
      <c r="A6" s="951"/>
      <c r="B6" s="1253"/>
      <c r="C6" s="1254"/>
      <c r="D6" s="1253"/>
      <c r="E6" s="1254"/>
      <c r="F6" s="1056"/>
      <c r="G6" s="950" t="s">
        <v>821</v>
      </c>
      <c r="H6" s="950" t="s">
        <v>822</v>
      </c>
      <c r="I6" s="950" t="s">
        <v>823</v>
      </c>
      <c r="J6" s="950" t="s">
        <v>822</v>
      </c>
      <c r="K6" s="1253"/>
      <c r="L6" s="1255"/>
      <c r="M6" s="1253"/>
    </row>
    <row r="7" spans="1:13" ht="18" customHeight="1">
      <c r="A7" s="953">
        <v>1803</v>
      </c>
      <c r="B7" s="954" t="s">
        <v>824</v>
      </c>
      <c r="C7" s="955">
        <f>SUM('1c.mell '!D79)</f>
        <v>7000</v>
      </c>
      <c r="D7" s="956">
        <f aca="true" t="shared" si="0" ref="D7:D62">SUM(E7:M7)</f>
        <v>7000</v>
      </c>
      <c r="E7" s="956"/>
      <c r="F7" s="957"/>
      <c r="G7" s="958"/>
      <c r="H7" s="958"/>
      <c r="I7" s="958"/>
      <c r="J7" s="958"/>
      <c r="K7" s="958"/>
      <c r="L7" s="958"/>
      <c r="M7" s="959">
        <v>7000</v>
      </c>
    </row>
    <row r="8" spans="1:13" ht="18" customHeight="1">
      <c r="A8" s="953">
        <v>2985</v>
      </c>
      <c r="B8" s="954" t="s">
        <v>825</v>
      </c>
      <c r="C8" s="955"/>
      <c r="D8" s="956">
        <f t="shared" si="0"/>
        <v>0</v>
      </c>
      <c r="E8" s="956"/>
      <c r="F8" s="957"/>
      <c r="G8" s="958"/>
      <c r="H8" s="958"/>
      <c r="I8" s="958"/>
      <c r="J8" s="958"/>
      <c r="K8" s="958"/>
      <c r="L8" s="958"/>
      <c r="M8" s="960"/>
    </row>
    <row r="9" spans="1:13" ht="18" customHeight="1">
      <c r="A9" s="961">
        <v>3011</v>
      </c>
      <c r="B9" s="962" t="s">
        <v>146</v>
      </c>
      <c r="C9" s="956">
        <f>SUM('3a.m.'!D19)</f>
        <v>10800</v>
      </c>
      <c r="D9" s="956">
        <f t="shared" si="0"/>
        <v>10800</v>
      </c>
      <c r="E9" s="956"/>
      <c r="F9" s="963">
        <v>10800</v>
      </c>
      <c r="G9" s="950"/>
      <c r="H9" s="950"/>
      <c r="I9" s="950"/>
      <c r="J9" s="950"/>
      <c r="K9" s="964"/>
      <c r="L9" s="950"/>
      <c r="M9" s="965"/>
    </row>
    <row r="10" spans="1:13" ht="18" customHeight="1">
      <c r="A10" s="966">
        <v>3030</v>
      </c>
      <c r="B10" s="967" t="s">
        <v>826</v>
      </c>
      <c r="C10" s="968"/>
      <c r="D10" s="956">
        <f t="shared" si="0"/>
        <v>0</v>
      </c>
      <c r="E10" s="956"/>
      <c r="F10" s="956"/>
      <c r="G10" s="969"/>
      <c r="H10" s="969"/>
      <c r="I10" s="969"/>
      <c r="J10" s="969"/>
      <c r="K10" s="969"/>
      <c r="L10" s="969"/>
      <c r="M10" s="960"/>
    </row>
    <row r="11" spans="1:13" ht="18" customHeight="1">
      <c r="A11" s="966">
        <v>3052</v>
      </c>
      <c r="B11" s="1020" t="s">
        <v>4</v>
      </c>
      <c r="C11" s="968">
        <f>SUM('3c.m.'!D17)</f>
        <v>4500</v>
      </c>
      <c r="D11" s="956">
        <f t="shared" si="0"/>
        <v>4500</v>
      </c>
      <c r="E11" s="956">
        <v>4500</v>
      </c>
      <c r="F11" s="956"/>
      <c r="G11" s="969"/>
      <c r="H11" s="969"/>
      <c r="I11" s="969"/>
      <c r="J11" s="969"/>
      <c r="K11" s="969"/>
      <c r="L11" s="969"/>
      <c r="M11" s="960"/>
    </row>
    <row r="12" spans="1:13" ht="18" customHeight="1">
      <c r="A12" s="966">
        <v>3126</v>
      </c>
      <c r="B12" s="1020" t="s">
        <v>530</v>
      </c>
      <c r="C12" s="968">
        <f>SUM('3c.m.'!D118)</f>
        <v>10000</v>
      </c>
      <c r="D12" s="956">
        <f t="shared" si="0"/>
        <v>10000</v>
      </c>
      <c r="E12" s="956"/>
      <c r="F12" s="956">
        <v>10000</v>
      </c>
      <c r="G12" s="969"/>
      <c r="H12" s="969"/>
      <c r="I12" s="969"/>
      <c r="J12" s="969"/>
      <c r="K12" s="969"/>
      <c r="L12" s="969"/>
      <c r="M12" s="960"/>
    </row>
    <row r="13" spans="1:13" ht="18" customHeight="1">
      <c r="A13" s="966">
        <v>3141</v>
      </c>
      <c r="B13" s="967" t="s">
        <v>827</v>
      </c>
      <c r="C13" s="968">
        <f>SUM('3c.m.'!D127)</f>
        <v>20000</v>
      </c>
      <c r="D13" s="956">
        <f t="shared" si="0"/>
        <v>20000</v>
      </c>
      <c r="E13" s="956"/>
      <c r="F13" s="970">
        <v>20000</v>
      </c>
      <c r="G13" s="971"/>
      <c r="H13" s="971"/>
      <c r="I13" s="971"/>
      <c r="J13" s="971"/>
      <c r="K13" s="971"/>
      <c r="L13" s="971"/>
      <c r="M13" s="960"/>
    </row>
    <row r="14" spans="1:13" ht="18" customHeight="1">
      <c r="A14" s="953">
        <v>3144</v>
      </c>
      <c r="B14" s="972" t="s">
        <v>828</v>
      </c>
      <c r="C14" s="968">
        <f>SUM('3c.m.'!D151)</f>
        <v>3500</v>
      </c>
      <c r="D14" s="956">
        <f t="shared" si="0"/>
        <v>3500</v>
      </c>
      <c r="E14" s="956"/>
      <c r="F14" s="970">
        <v>3500</v>
      </c>
      <c r="G14" s="971"/>
      <c r="H14" s="971"/>
      <c r="I14" s="971"/>
      <c r="J14" s="971"/>
      <c r="K14" s="971"/>
      <c r="L14" s="971"/>
      <c r="M14" s="960"/>
    </row>
    <row r="15" spans="1:13" ht="18" customHeight="1">
      <c r="A15" s="966">
        <v>3207</v>
      </c>
      <c r="B15" s="967" t="s">
        <v>829</v>
      </c>
      <c r="C15" s="968">
        <f>SUM('3c.m.'!D234)</f>
        <v>26000</v>
      </c>
      <c r="D15" s="956">
        <f t="shared" si="0"/>
        <v>26000</v>
      </c>
      <c r="E15" s="956"/>
      <c r="F15" s="970">
        <v>26000</v>
      </c>
      <c r="G15" s="971"/>
      <c r="H15" s="971"/>
      <c r="I15" s="971"/>
      <c r="J15" s="971"/>
      <c r="K15" s="971"/>
      <c r="L15" s="971"/>
      <c r="M15" s="960"/>
    </row>
    <row r="16" spans="1:13" ht="18" customHeight="1">
      <c r="A16" s="966">
        <v>3209</v>
      </c>
      <c r="B16" s="967" t="s">
        <v>830</v>
      </c>
      <c r="C16" s="968">
        <f>SUM('3c.m.'!D250)</f>
        <v>8000</v>
      </c>
      <c r="D16" s="956">
        <f t="shared" si="0"/>
        <v>8000</v>
      </c>
      <c r="E16" s="956"/>
      <c r="F16" s="970">
        <v>8000</v>
      </c>
      <c r="G16" s="971"/>
      <c r="H16" s="971"/>
      <c r="I16" s="971"/>
      <c r="J16" s="971"/>
      <c r="K16" s="971"/>
      <c r="L16" s="971"/>
      <c r="M16" s="960"/>
    </row>
    <row r="17" spans="1:13" ht="18" customHeight="1">
      <c r="A17" s="966">
        <v>3305</v>
      </c>
      <c r="B17" s="967" t="s">
        <v>273</v>
      </c>
      <c r="C17" s="968">
        <f>SUM('3c.m.'!D351)</f>
        <v>10000</v>
      </c>
      <c r="D17" s="956">
        <f t="shared" si="0"/>
        <v>10000</v>
      </c>
      <c r="E17" s="956"/>
      <c r="F17" s="970">
        <v>10000</v>
      </c>
      <c r="G17" s="971"/>
      <c r="H17" s="971"/>
      <c r="I17" s="971"/>
      <c r="J17" s="971"/>
      <c r="K17" s="971"/>
      <c r="L17" s="971"/>
      <c r="M17" s="960"/>
    </row>
    <row r="18" spans="1:13" ht="18" customHeight="1">
      <c r="A18" s="966">
        <v>3306</v>
      </c>
      <c r="B18" s="967" t="s">
        <v>274</v>
      </c>
      <c r="C18" s="968">
        <f>SUM('3c.m.'!D360)</f>
        <v>5000</v>
      </c>
      <c r="D18" s="956">
        <f t="shared" si="0"/>
        <v>5000</v>
      </c>
      <c r="E18" s="956"/>
      <c r="F18" s="970">
        <v>5000</v>
      </c>
      <c r="G18" s="971"/>
      <c r="H18" s="971"/>
      <c r="I18" s="971"/>
      <c r="J18" s="971"/>
      <c r="K18" s="971"/>
      <c r="L18" s="971"/>
      <c r="M18" s="960"/>
    </row>
    <row r="19" spans="1:13" ht="18" customHeight="1">
      <c r="A19" s="966">
        <v>3307</v>
      </c>
      <c r="B19" s="967" t="s">
        <v>831</v>
      </c>
      <c r="C19" s="968">
        <f>SUM('3c.m.'!D369)</f>
        <v>30000</v>
      </c>
      <c r="D19" s="956">
        <f t="shared" si="0"/>
        <v>30000</v>
      </c>
      <c r="E19" s="956"/>
      <c r="F19" s="970">
        <v>30000</v>
      </c>
      <c r="G19" s="971"/>
      <c r="H19" s="971"/>
      <c r="I19" s="971"/>
      <c r="J19" s="971"/>
      <c r="K19" s="971"/>
      <c r="L19" s="971"/>
      <c r="M19" s="960"/>
    </row>
    <row r="20" spans="1:13" ht="18" customHeight="1">
      <c r="A20" s="966">
        <v>3310</v>
      </c>
      <c r="B20" s="967" t="s">
        <v>439</v>
      </c>
      <c r="C20" s="968">
        <f>SUM('3c.m.'!D394)</f>
        <v>6000</v>
      </c>
      <c r="D20" s="956">
        <f t="shared" si="0"/>
        <v>6000</v>
      </c>
      <c r="E20" s="956"/>
      <c r="F20" s="970">
        <v>6000</v>
      </c>
      <c r="G20" s="971"/>
      <c r="H20" s="971"/>
      <c r="I20" s="971"/>
      <c r="J20" s="971"/>
      <c r="K20" s="971"/>
      <c r="L20" s="971"/>
      <c r="M20" s="960"/>
    </row>
    <row r="21" spans="1:13" ht="18" customHeight="1">
      <c r="A21" s="966">
        <v>3312</v>
      </c>
      <c r="B21" s="1020" t="s">
        <v>112</v>
      </c>
      <c r="C21" s="968">
        <f>SUM('3c.m.'!D410)</f>
        <v>30000</v>
      </c>
      <c r="D21" s="956">
        <f t="shared" si="0"/>
        <v>30000</v>
      </c>
      <c r="E21" s="956"/>
      <c r="F21" s="970">
        <v>30000</v>
      </c>
      <c r="G21" s="971"/>
      <c r="H21" s="971"/>
      <c r="I21" s="971"/>
      <c r="J21" s="971"/>
      <c r="K21" s="971"/>
      <c r="L21" s="971"/>
      <c r="M21" s="960"/>
    </row>
    <row r="22" spans="1:13" ht="18" customHeight="1">
      <c r="A22" s="966">
        <v>3314</v>
      </c>
      <c r="B22" s="1020" t="s">
        <v>897</v>
      </c>
      <c r="C22" s="968">
        <f>SUM('3c.m.'!D418)</f>
        <v>144000</v>
      </c>
      <c r="D22" s="956">
        <f t="shared" si="0"/>
        <v>144000</v>
      </c>
      <c r="E22" s="956">
        <v>144000</v>
      </c>
      <c r="F22" s="970"/>
      <c r="G22" s="971"/>
      <c r="H22" s="971"/>
      <c r="I22" s="971"/>
      <c r="J22" s="971"/>
      <c r="K22" s="971"/>
      <c r="L22" s="971"/>
      <c r="M22" s="960"/>
    </row>
    <row r="23" spans="1:13" ht="18" customHeight="1">
      <c r="A23" s="966">
        <v>3322</v>
      </c>
      <c r="B23" s="967" t="s">
        <v>190</v>
      </c>
      <c r="C23" s="968">
        <f>SUM('3c.m.'!D444)</f>
        <v>9500</v>
      </c>
      <c r="D23" s="956">
        <f t="shared" si="0"/>
        <v>9500</v>
      </c>
      <c r="E23" s="956"/>
      <c r="F23" s="970">
        <v>9500</v>
      </c>
      <c r="G23" s="971"/>
      <c r="H23" s="971"/>
      <c r="I23" s="971"/>
      <c r="J23" s="971"/>
      <c r="K23" s="971"/>
      <c r="L23" s="971"/>
      <c r="M23" s="960"/>
    </row>
    <row r="24" spans="1:13" ht="18" customHeight="1">
      <c r="A24" s="966">
        <v>3350</v>
      </c>
      <c r="B24" s="1020" t="s">
        <v>394</v>
      </c>
      <c r="C24" s="968">
        <f>SUM('3c.m.'!D541)</f>
        <v>1000</v>
      </c>
      <c r="D24" s="956">
        <f t="shared" si="0"/>
        <v>1000</v>
      </c>
      <c r="E24" s="956"/>
      <c r="F24" s="970">
        <v>1000</v>
      </c>
      <c r="G24" s="971"/>
      <c r="H24" s="971"/>
      <c r="I24" s="971"/>
      <c r="J24" s="971"/>
      <c r="K24" s="971"/>
      <c r="L24" s="971"/>
      <c r="M24" s="960"/>
    </row>
    <row r="25" spans="1:13" ht="18" customHeight="1">
      <c r="A25" s="966">
        <v>3351</v>
      </c>
      <c r="B25" s="1020" t="s">
        <v>5</v>
      </c>
      <c r="C25" s="968">
        <f>SUM('3c.m.'!D549)</f>
        <v>15000</v>
      </c>
      <c r="D25" s="956">
        <f t="shared" si="0"/>
        <v>15000</v>
      </c>
      <c r="E25" s="956"/>
      <c r="F25" s="970">
        <v>15000</v>
      </c>
      <c r="G25" s="971"/>
      <c r="H25" s="971"/>
      <c r="I25" s="971"/>
      <c r="J25" s="971"/>
      <c r="K25" s="971"/>
      <c r="L25" s="971"/>
      <c r="M25" s="960"/>
    </row>
    <row r="26" spans="1:13" ht="18" customHeight="1">
      <c r="A26" s="966">
        <v>3352</v>
      </c>
      <c r="B26" s="967" t="s">
        <v>113</v>
      </c>
      <c r="C26" s="968">
        <f>SUM('3c.m.'!D558)</f>
        <v>7000</v>
      </c>
      <c r="D26" s="956">
        <f t="shared" si="0"/>
        <v>7000</v>
      </c>
      <c r="E26" s="956"/>
      <c r="F26" s="970">
        <v>7000</v>
      </c>
      <c r="G26" s="971"/>
      <c r="H26" s="971"/>
      <c r="I26" s="971"/>
      <c r="J26" s="971"/>
      <c r="K26" s="971"/>
      <c r="L26" s="971"/>
      <c r="M26" s="960"/>
    </row>
    <row r="27" spans="1:13" ht="18" customHeight="1">
      <c r="A27" s="966">
        <v>3355</v>
      </c>
      <c r="B27" s="967" t="s">
        <v>832</v>
      </c>
      <c r="C27" s="968">
        <f>SUM('3c.m.'!D574)</f>
        <v>8000</v>
      </c>
      <c r="D27" s="956">
        <f t="shared" si="0"/>
        <v>8000</v>
      </c>
      <c r="E27" s="956"/>
      <c r="F27" s="970">
        <v>8000</v>
      </c>
      <c r="G27" s="971"/>
      <c r="H27" s="971"/>
      <c r="I27" s="971"/>
      <c r="J27" s="971"/>
      <c r="K27" s="971"/>
      <c r="L27" s="971"/>
      <c r="M27" s="960"/>
    </row>
    <row r="28" spans="1:13" ht="18" customHeight="1">
      <c r="A28" s="966">
        <v>3356</v>
      </c>
      <c r="B28" s="967" t="s">
        <v>833</v>
      </c>
      <c r="C28" s="968">
        <f>SUM('3c.m.'!D582)</f>
        <v>25000</v>
      </c>
      <c r="D28" s="956">
        <f t="shared" si="0"/>
        <v>25000</v>
      </c>
      <c r="E28" s="956"/>
      <c r="F28" s="970">
        <v>25000</v>
      </c>
      <c r="G28" s="971"/>
      <c r="H28" s="971"/>
      <c r="I28" s="971"/>
      <c r="J28" s="971"/>
      <c r="K28" s="971"/>
      <c r="L28" s="971"/>
      <c r="M28" s="960"/>
    </row>
    <row r="29" spans="1:13" ht="18" customHeight="1">
      <c r="A29" s="966">
        <v>3358</v>
      </c>
      <c r="B29" s="1020" t="s">
        <v>952</v>
      </c>
      <c r="C29" s="968">
        <f>SUM('3c.m.'!D598)</f>
        <v>2000</v>
      </c>
      <c r="D29" s="956">
        <f t="shared" si="0"/>
        <v>2000</v>
      </c>
      <c r="E29" s="956"/>
      <c r="F29" s="970">
        <v>2000</v>
      </c>
      <c r="G29" s="971"/>
      <c r="H29" s="971"/>
      <c r="I29" s="971"/>
      <c r="J29" s="971"/>
      <c r="K29" s="971"/>
      <c r="L29" s="971"/>
      <c r="M29" s="960"/>
    </row>
    <row r="30" spans="1:13" ht="18" customHeight="1">
      <c r="A30" s="966">
        <v>3360</v>
      </c>
      <c r="B30" s="1020" t="s">
        <v>526</v>
      </c>
      <c r="C30" s="968">
        <f>SUM('3c.m.'!D606)</f>
        <v>7000</v>
      </c>
      <c r="D30" s="956">
        <f t="shared" si="0"/>
        <v>7000</v>
      </c>
      <c r="E30" s="956"/>
      <c r="F30" s="970">
        <v>7000</v>
      </c>
      <c r="G30" s="971"/>
      <c r="H30" s="971"/>
      <c r="I30" s="971"/>
      <c r="J30" s="971"/>
      <c r="K30" s="971"/>
      <c r="L30" s="971"/>
      <c r="M30" s="960"/>
    </row>
    <row r="31" spans="1:13" ht="18" customHeight="1">
      <c r="A31" s="966">
        <v>3361</v>
      </c>
      <c r="B31" s="1020" t="s">
        <v>527</v>
      </c>
      <c r="C31" s="968">
        <f>SUM('3c.m.'!D614)</f>
        <v>1500</v>
      </c>
      <c r="D31" s="956">
        <f t="shared" si="0"/>
        <v>1500</v>
      </c>
      <c r="E31" s="956"/>
      <c r="F31" s="970">
        <v>1500</v>
      </c>
      <c r="G31" s="971"/>
      <c r="H31" s="971"/>
      <c r="I31" s="971"/>
      <c r="J31" s="971"/>
      <c r="K31" s="971"/>
      <c r="L31" s="971"/>
      <c r="M31" s="960"/>
    </row>
    <row r="32" spans="1:13" ht="18" customHeight="1">
      <c r="A32" s="966">
        <v>3416</v>
      </c>
      <c r="B32" s="1020" t="s">
        <v>236</v>
      </c>
      <c r="C32" s="968">
        <f>SUM('3c.m.'!D672)</f>
        <v>20000</v>
      </c>
      <c r="D32" s="956">
        <f t="shared" si="0"/>
        <v>20000</v>
      </c>
      <c r="E32" s="956">
        <v>20000</v>
      </c>
      <c r="F32" s="970"/>
      <c r="G32" s="971"/>
      <c r="H32" s="971"/>
      <c r="I32" s="971"/>
      <c r="J32" s="971"/>
      <c r="K32" s="971"/>
      <c r="L32" s="971"/>
      <c r="M32" s="960"/>
    </row>
    <row r="33" spans="1:13" ht="18" customHeight="1">
      <c r="A33" s="966">
        <v>3422</v>
      </c>
      <c r="B33" s="967" t="s">
        <v>195</v>
      </c>
      <c r="C33" s="968">
        <f>SUM('3c.m.'!D681)</f>
        <v>25000</v>
      </c>
      <c r="D33" s="956">
        <f t="shared" si="0"/>
        <v>25000</v>
      </c>
      <c r="E33" s="956"/>
      <c r="F33" s="970">
        <v>25000</v>
      </c>
      <c r="G33" s="971"/>
      <c r="H33" s="971"/>
      <c r="I33" s="971"/>
      <c r="J33" s="971"/>
      <c r="K33" s="971"/>
      <c r="L33" s="971"/>
      <c r="M33" s="960"/>
    </row>
    <row r="34" spans="1:13" ht="18" customHeight="1">
      <c r="A34" s="966">
        <v>3423</v>
      </c>
      <c r="B34" s="967" t="s">
        <v>194</v>
      </c>
      <c r="C34" s="968">
        <f>SUM('3c.m.'!D689)</f>
        <v>10000</v>
      </c>
      <c r="D34" s="956">
        <f t="shared" si="0"/>
        <v>10000</v>
      </c>
      <c r="E34" s="956"/>
      <c r="F34" s="970">
        <v>10000</v>
      </c>
      <c r="G34" s="971"/>
      <c r="H34" s="971"/>
      <c r="I34" s="971"/>
      <c r="J34" s="971"/>
      <c r="K34" s="971"/>
      <c r="L34" s="971"/>
      <c r="M34" s="960"/>
    </row>
    <row r="35" spans="1:13" ht="18" customHeight="1">
      <c r="A35" s="966">
        <v>3424</v>
      </c>
      <c r="B35" s="973" t="s">
        <v>399</v>
      </c>
      <c r="C35" s="955">
        <f>SUM('3c.m.'!D697)</f>
        <v>5770</v>
      </c>
      <c r="D35" s="956">
        <f t="shared" si="0"/>
        <v>5770</v>
      </c>
      <c r="E35" s="956">
        <v>70</v>
      </c>
      <c r="F35" s="970">
        <v>5700</v>
      </c>
      <c r="G35" s="971"/>
      <c r="H35" s="971"/>
      <c r="I35" s="971"/>
      <c r="J35" s="971"/>
      <c r="K35" s="971"/>
      <c r="L35" s="971"/>
      <c r="M35" s="960"/>
    </row>
    <row r="36" spans="1:13" ht="18" customHeight="1">
      <c r="A36" s="966">
        <v>3425</v>
      </c>
      <c r="B36" s="973" t="s">
        <v>31</v>
      </c>
      <c r="C36" s="955">
        <f>SUM('3c.m.'!D705)</f>
        <v>4500</v>
      </c>
      <c r="D36" s="956">
        <f t="shared" si="0"/>
        <v>4500</v>
      </c>
      <c r="E36" s="956"/>
      <c r="F36" s="957">
        <v>4500</v>
      </c>
      <c r="G36" s="958"/>
      <c r="H36" s="958"/>
      <c r="I36" s="958"/>
      <c r="J36" s="958"/>
      <c r="K36" s="958"/>
      <c r="L36" s="958"/>
      <c r="M36" s="960"/>
    </row>
    <row r="37" spans="1:13" ht="18" customHeight="1">
      <c r="A37" s="966">
        <v>3426</v>
      </c>
      <c r="B37" s="967" t="s">
        <v>491</v>
      </c>
      <c r="C37" s="968">
        <f>SUM('3c.m.'!D713)</f>
        <v>58000</v>
      </c>
      <c r="D37" s="956">
        <f t="shared" si="0"/>
        <v>58000</v>
      </c>
      <c r="E37" s="956"/>
      <c r="F37" s="957">
        <v>58000</v>
      </c>
      <c r="G37" s="958"/>
      <c r="H37" s="958"/>
      <c r="I37" s="958"/>
      <c r="J37" s="958"/>
      <c r="K37" s="958"/>
      <c r="L37" s="958"/>
      <c r="M37" s="960"/>
    </row>
    <row r="38" spans="1:13" ht="18" customHeight="1">
      <c r="A38" s="966">
        <v>3921</v>
      </c>
      <c r="B38" s="973" t="s">
        <v>834</v>
      </c>
      <c r="C38" s="955">
        <f>SUM('3d.m.'!D12)</f>
        <v>6000</v>
      </c>
      <c r="D38" s="956">
        <f t="shared" si="0"/>
        <v>6000</v>
      </c>
      <c r="E38" s="956"/>
      <c r="F38" s="957">
        <v>6000</v>
      </c>
      <c r="G38" s="958"/>
      <c r="H38" s="958"/>
      <c r="I38" s="958"/>
      <c r="J38" s="958"/>
      <c r="K38" s="958"/>
      <c r="L38" s="958"/>
      <c r="M38" s="960"/>
    </row>
    <row r="39" spans="1:13" ht="18" customHeight="1">
      <c r="A39" s="966">
        <v>3922</v>
      </c>
      <c r="B39" s="973" t="s">
        <v>835</v>
      </c>
      <c r="C39" s="955">
        <f>SUM('3d.m.'!D13)</f>
        <v>5000</v>
      </c>
      <c r="D39" s="956">
        <f t="shared" si="0"/>
        <v>5000</v>
      </c>
      <c r="E39" s="956"/>
      <c r="F39" s="957">
        <v>5000</v>
      </c>
      <c r="G39" s="958"/>
      <c r="H39" s="958"/>
      <c r="I39" s="958"/>
      <c r="J39" s="958"/>
      <c r="K39" s="958"/>
      <c r="L39" s="958"/>
      <c r="M39" s="960"/>
    </row>
    <row r="40" spans="1:13" ht="18" customHeight="1">
      <c r="A40" s="966">
        <v>3932</v>
      </c>
      <c r="B40" s="1041" t="s">
        <v>255</v>
      </c>
      <c r="C40" s="955">
        <f>SUM('3d.m.'!D22)</f>
        <v>11000</v>
      </c>
      <c r="D40" s="956">
        <f t="shared" si="0"/>
        <v>11000</v>
      </c>
      <c r="E40" s="956">
        <v>11000</v>
      </c>
      <c r="F40" s="957"/>
      <c r="G40" s="958"/>
      <c r="H40" s="958"/>
      <c r="I40" s="958"/>
      <c r="J40" s="958"/>
      <c r="K40" s="958"/>
      <c r="L40" s="958"/>
      <c r="M40" s="960"/>
    </row>
    <row r="41" spans="1:13" ht="18" customHeight="1">
      <c r="A41" s="966">
        <v>3941</v>
      </c>
      <c r="B41" s="973" t="s">
        <v>836</v>
      </c>
      <c r="C41" s="955">
        <f>SUM('3d.m.'!D25)</f>
        <v>258800</v>
      </c>
      <c r="D41" s="956">
        <f t="shared" si="0"/>
        <v>258800</v>
      </c>
      <c r="E41" s="956"/>
      <c r="F41" s="957">
        <v>258800</v>
      </c>
      <c r="G41" s="958"/>
      <c r="H41" s="958"/>
      <c r="I41" s="958"/>
      <c r="J41" s="958"/>
      <c r="K41" s="958"/>
      <c r="L41" s="958"/>
      <c r="M41" s="960"/>
    </row>
    <row r="42" spans="1:13" ht="18" customHeight="1">
      <c r="A42" s="966">
        <v>3942</v>
      </c>
      <c r="B42" s="973" t="s">
        <v>837</v>
      </c>
      <c r="C42" s="955">
        <v>137000</v>
      </c>
      <c r="D42" s="956">
        <f t="shared" si="0"/>
        <v>137000</v>
      </c>
      <c r="E42" s="956"/>
      <c r="F42" s="957">
        <v>137000</v>
      </c>
      <c r="G42" s="958"/>
      <c r="H42" s="958"/>
      <c r="I42" s="958"/>
      <c r="J42" s="958"/>
      <c r="K42" s="958"/>
      <c r="L42" s="958"/>
      <c r="M42" s="960"/>
    </row>
    <row r="43" spans="1:13" ht="18" customHeight="1">
      <c r="A43" s="953">
        <v>3929</v>
      </c>
      <c r="B43" s="954" t="s">
        <v>386</v>
      </c>
      <c r="C43" s="955">
        <f>SUM('3d.m.'!D18)</f>
        <v>10000</v>
      </c>
      <c r="D43" s="956">
        <f t="shared" si="0"/>
        <v>10000</v>
      </c>
      <c r="E43" s="956"/>
      <c r="F43" s="957">
        <v>10000</v>
      </c>
      <c r="G43" s="958"/>
      <c r="H43" s="958"/>
      <c r="I43" s="958"/>
      <c r="J43" s="958"/>
      <c r="K43" s="958"/>
      <c r="L43" s="958"/>
      <c r="M43" s="960"/>
    </row>
    <row r="44" spans="1:13" ht="18" customHeight="1">
      <c r="A44" s="953">
        <v>3943</v>
      </c>
      <c r="B44" s="958" t="s">
        <v>947</v>
      </c>
      <c r="C44" s="955">
        <f>SUM('3d.m.'!D27)</f>
        <v>2000</v>
      </c>
      <c r="D44" s="956">
        <f t="shared" si="0"/>
        <v>2000</v>
      </c>
      <c r="E44" s="956"/>
      <c r="F44" s="957">
        <v>2000</v>
      </c>
      <c r="G44" s="958"/>
      <c r="H44" s="958"/>
      <c r="I44" s="958"/>
      <c r="J44" s="958"/>
      <c r="K44" s="958"/>
      <c r="L44" s="958"/>
      <c r="M44" s="960"/>
    </row>
    <row r="45" spans="1:13" ht="18" customHeight="1">
      <c r="A45" s="953">
        <v>3962</v>
      </c>
      <c r="B45" s="954" t="s">
        <v>838</v>
      </c>
      <c r="C45" s="955">
        <f>SUM('3d.m.'!D31)</f>
        <v>50000</v>
      </c>
      <c r="D45" s="956">
        <f t="shared" si="0"/>
        <v>50000</v>
      </c>
      <c r="E45" s="956">
        <v>50000</v>
      </c>
      <c r="F45" s="957"/>
      <c r="G45" s="958"/>
      <c r="H45" s="958"/>
      <c r="I45" s="958"/>
      <c r="J45" s="958"/>
      <c r="K45" s="958"/>
      <c r="L45" s="958"/>
      <c r="M45" s="960"/>
    </row>
    <row r="46" spans="1:13" ht="18" customHeight="1">
      <c r="A46" s="953">
        <v>4132</v>
      </c>
      <c r="B46" s="954" t="s">
        <v>839</v>
      </c>
      <c r="C46" s="955">
        <f>SUM('4.mell.'!D41)</f>
        <v>30000</v>
      </c>
      <c r="D46" s="956">
        <f t="shared" si="0"/>
        <v>30000</v>
      </c>
      <c r="E46" s="956"/>
      <c r="F46" s="957">
        <v>5000</v>
      </c>
      <c r="G46" s="958"/>
      <c r="H46" s="958"/>
      <c r="I46" s="958"/>
      <c r="J46" s="958"/>
      <c r="K46" s="958"/>
      <c r="L46" s="958"/>
      <c r="M46" s="960">
        <v>25000</v>
      </c>
    </row>
    <row r="47" spans="1:13" ht="18" customHeight="1">
      <c r="A47" s="953">
        <v>3928</v>
      </c>
      <c r="B47" s="954" t="s">
        <v>207</v>
      </c>
      <c r="C47" s="955">
        <f>SUM('3d.m.'!D16)</f>
        <v>160000</v>
      </c>
      <c r="D47" s="956">
        <f t="shared" si="0"/>
        <v>160000</v>
      </c>
      <c r="E47" s="956">
        <v>160000</v>
      </c>
      <c r="F47" s="957"/>
      <c r="G47" s="958"/>
      <c r="H47" s="958"/>
      <c r="I47" s="958"/>
      <c r="J47" s="958"/>
      <c r="K47" s="958"/>
      <c r="L47" s="958"/>
      <c r="M47" s="959"/>
    </row>
    <row r="48" spans="1:13" ht="18" customHeight="1">
      <c r="A48" s="953">
        <v>3972</v>
      </c>
      <c r="B48" s="958" t="s">
        <v>951</v>
      </c>
      <c r="C48" s="955">
        <f>SUM('3d.m.'!D32)</f>
        <v>18500</v>
      </c>
      <c r="D48" s="956">
        <f t="shared" si="0"/>
        <v>18500</v>
      </c>
      <c r="E48" s="956">
        <v>18500</v>
      </c>
      <c r="F48" s="957"/>
      <c r="G48" s="958"/>
      <c r="H48" s="958"/>
      <c r="I48" s="958"/>
      <c r="J48" s="958"/>
      <c r="K48" s="958"/>
      <c r="L48" s="958"/>
      <c r="M48" s="959"/>
    </row>
    <row r="49" spans="1:13" ht="18" customHeight="1">
      <c r="A49" s="953">
        <v>3988</v>
      </c>
      <c r="B49" s="1038" t="s">
        <v>117</v>
      </c>
      <c r="C49" s="955">
        <f>SUM('3d.m.'!D35)</f>
        <v>900</v>
      </c>
      <c r="D49" s="956">
        <f t="shared" si="0"/>
        <v>900</v>
      </c>
      <c r="E49" s="956">
        <v>900</v>
      </c>
      <c r="F49" s="957"/>
      <c r="G49" s="958"/>
      <c r="H49" s="958"/>
      <c r="I49" s="958"/>
      <c r="J49" s="958"/>
      <c r="K49" s="958"/>
      <c r="L49" s="958"/>
      <c r="M49" s="959"/>
    </row>
    <row r="50" spans="1:13" ht="18" customHeight="1">
      <c r="A50" s="953">
        <v>3989</v>
      </c>
      <c r="B50" s="1038" t="s">
        <v>486</v>
      </c>
      <c r="C50" s="955">
        <f>SUM('3d.m.'!D36)</f>
        <v>6000</v>
      </c>
      <c r="D50" s="956">
        <f t="shared" si="0"/>
        <v>6000</v>
      </c>
      <c r="E50" s="956">
        <v>6000</v>
      </c>
      <c r="F50" s="957"/>
      <c r="G50" s="958"/>
      <c r="H50" s="958"/>
      <c r="I50" s="958"/>
      <c r="J50" s="958"/>
      <c r="K50" s="958"/>
      <c r="L50" s="958"/>
      <c r="M50" s="959"/>
    </row>
    <row r="51" spans="1:13" ht="18" customHeight="1">
      <c r="A51" s="953">
        <v>3990</v>
      </c>
      <c r="B51" s="1039" t="s">
        <v>414</v>
      </c>
      <c r="C51" s="955">
        <f>SUM('3d.m.'!D37)</f>
        <v>900</v>
      </c>
      <c r="D51" s="956">
        <f t="shared" si="0"/>
        <v>900</v>
      </c>
      <c r="E51" s="956">
        <v>900</v>
      </c>
      <c r="F51" s="957"/>
      <c r="G51" s="958"/>
      <c r="H51" s="958"/>
      <c r="I51" s="958"/>
      <c r="J51" s="958"/>
      <c r="K51" s="958"/>
      <c r="L51" s="958"/>
      <c r="M51" s="959"/>
    </row>
    <row r="52" spans="1:13" ht="18" customHeight="1">
      <c r="A52" s="953">
        <v>3991</v>
      </c>
      <c r="B52" s="1039" t="s">
        <v>476</v>
      </c>
      <c r="C52" s="955">
        <f>SUM('3d.m.'!D38)</f>
        <v>4920</v>
      </c>
      <c r="D52" s="956">
        <f t="shared" si="0"/>
        <v>4920</v>
      </c>
      <c r="E52" s="956">
        <v>4920</v>
      </c>
      <c r="F52" s="957"/>
      <c r="G52" s="958"/>
      <c r="H52" s="958"/>
      <c r="I52" s="958"/>
      <c r="J52" s="958"/>
      <c r="K52" s="958"/>
      <c r="L52" s="958"/>
      <c r="M52" s="959"/>
    </row>
    <row r="53" spans="1:13" ht="18" customHeight="1">
      <c r="A53" s="1040">
        <v>3992</v>
      </c>
      <c r="B53" s="1039" t="s">
        <v>415</v>
      </c>
      <c r="C53" s="955">
        <f>SUM('3d.m.'!D39)</f>
        <v>1000</v>
      </c>
      <c r="D53" s="956">
        <f t="shared" si="0"/>
        <v>1000</v>
      </c>
      <c r="E53" s="956">
        <v>1000</v>
      </c>
      <c r="F53" s="957"/>
      <c r="G53" s="958"/>
      <c r="H53" s="958"/>
      <c r="I53" s="958"/>
      <c r="J53" s="958"/>
      <c r="K53" s="958"/>
      <c r="L53" s="958"/>
      <c r="M53" s="959"/>
    </row>
    <row r="54" spans="1:13" ht="18" customHeight="1">
      <c r="A54" s="953">
        <v>3993</v>
      </c>
      <c r="B54" s="1039" t="s">
        <v>416</v>
      </c>
      <c r="C54" s="955">
        <f>SUM('3d.m.'!D40)</f>
        <v>1200</v>
      </c>
      <c r="D54" s="956">
        <f t="shared" si="0"/>
        <v>1200</v>
      </c>
      <c r="E54" s="956">
        <v>1200</v>
      </c>
      <c r="F54" s="957"/>
      <c r="G54" s="958"/>
      <c r="H54" s="958"/>
      <c r="I54" s="958"/>
      <c r="J54" s="958"/>
      <c r="K54" s="958"/>
      <c r="L54" s="958"/>
      <c r="M54" s="959"/>
    </row>
    <row r="55" spans="1:13" ht="18" customHeight="1">
      <c r="A55" s="953">
        <v>3994</v>
      </c>
      <c r="B55" s="1039" t="s">
        <v>127</v>
      </c>
      <c r="C55" s="955">
        <f>SUM('3d.m.'!D41)</f>
        <v>900</v>
      </c>
      <c r="D55" s="956">
        <f t="shared" si="0"/>
        <v>900</v>
      </c>
      <c r="E55" s="956">
        <v>900</v>
      </c>
      <c r="F55" s="957"/>
      <c r="G55" s="958"/>
      <c r="H55" s="958"/>
      <c r="I55" s="958"/>
      <c r="J55" s="958"/>
      <c r="K55" s="958"/>
      <c r="L55" s="958"/>
      <c r="M55" s="959"/>
    </row>
    <row r="56" spans="1:13" ht="18" customHeight="1">
      <c r="A56" s="953">
        <v>3995</v>
      </c>
      <c r="B56" s="1039" t="s">
        <v>128</v>
      </c>
      <c r="C56" s="955">
        <f>SUM('3d.m.'!D42)</f>
        <v>1000</v>
      </c>
      <c r="D56" s="956">
        <f t="shared" si="0"/>
        <v>1100</v>
      </c>
      <c r="E56" s="956">
        <v>1100</v>
      </c>
      <c r="F56" s="957"/>
      <c r="G56" s="958"/>
      <c r="H56" s="958"/>
      <c r="I56" s="958"/>
      <c r="J56" s="958"/>
      <c r="K56" s="958"/>
      <c r="L56" s="958"/>
      <c r="M56" s="959"/>
    </row>
    <row r="57" spans="1:13" ht="18" customHeight="1">
      <c r="A57" s="953">
        <v>3997</v>
      </c>
      <c r="B57" s="1039" t="s">
        <v>130</v>
      </c>
      <c r="C57" s="955">
        <f>SUM('3d.m.'!D44)</f>
        <v>900</v>
      </c>
      <c r="D57" s="956">
        <f t="shared" si="0"/>
        <v>900</v>
      </c>
      <c r="E57" s="956">
        <v>900</v>
      </c>
      <c r="F57" s="957"/>
      <c r="G57" s="958"/>
      <c r="H57" s="958"/>
      <c r="I57" s="958"/>
      <c r="J57" s="958"/>
      <c r="K57" s="958"/>
      <c r="L57" s="958"/>
      <c r="M57" s="959"/>
    </row>
    <row r="58" spans="1:13" ht="18" customHeight="1">
      <c r="A58" s="953">
        <v>3998</v>
      </c>
      <c r="B58" s="1039" t="s">
        <v>131</v>
      </c>
      <c r="C58" s="955">
        <f>SUM('3d.m.'!D45)</f>
        <v>900</v>
      </c>
      <c r="D58" s="956">
        <f t="shared" si="0"/>
        <v>900</v>
      </c>
      <c r="E58" s="956">
        <v>900</v>
      </c>
      <c r="F58" s="957"/>
      <c r="G58" s="958"/>
      <c r="H58" s="958"/>
      <c r="I58" s="958"/>
      <c r="J58" s="958"/>
      <c r="K58" s="958"/>
      <c r="L58" s="958"/>
      <c r="M58" s="959"/>
    </row>
    <row r="59" spans="1:13" ht="18" customHeight="1">
      <c r="A59" s="953">
        <v>3999</v>
      </c>
      <c r="B59" s="1039" t="s">
        <v>132</v>
      </c>
      <c r="C59" s="955">
        <f>SUM('3d.m.'!D45)</f>
        <v>900</v>
      </c>
      <c r="D59" s="956">
        <f t="shared" si="0"/>
        <v>900</v>
      </c>
      <c r="E59" s="956">
        <v>900</v>
      </c>
      <c r="F59" s="957"/>
      <c r="G59" s="958"/>
      <c r="H59" s="958"/>
      <c r="I59" s="958"/>
      <c r="J59" s="958"/>
      <c r="K59" s="958"/>
      <c r="L59" s="958"/>
      <c r="M59" s="959"/>
    </row>
    <row r="60" spans="1:13" ht="18" customHeight="1">
      <c r="A60" s="953">
        <v>5031</v>
      </c>
      <c r="B60" s="1021" t="s">
        <v>931</v>
      </c>
      <c r="C60" s="955">
        <f>SUM('5.mell. '!D19)</f>
        <v>1700</v>
      </c>
      <c r="D60" s="956">
        <f t="shared" si="0"/>
        <v>1700</v>
      </c>
      <c r="E60" s="956"/>
      <c r="F60" s="957">
        <v>1700</v>
      </c>
      <c r="G60" s="958"/>
      <c r="H60" s="958"/>
      <c r="I60" s="958"/>
      <c r="J60" s="958"/>
      <c r="K60" s="958"/>
      <c r="L60" s="958"/>
      <c r="M60" s="959"/>
    </row>
    <row r="61" spans="1:13" ht="18" customHeight="1">
      <c r="A61" s="953">
        <v>6121</v>
      </c>
      <c r="B61" s="954" t="s">
        <v>840</v>
      </c>
      <c r="C61" s="955">
        <f>SUM('6.mell. '!D15)</f>
        <v>17000</v>
      </c>
      <c r="D61" s="956">
        <f t="shared" si="0"/>
        <v>17000</v>
      </c>
      <c r="E61" s="956"/>
      <c r="F61" s="957">
        <v>17000</v>
      </c>
      <c r="G61" s="958"/>
      <c r="H61" s="958"/>
      <c r="I61" s="958"/>
      <c r="J61" s="958"/>
      <c r="K61" s="958"/>
      <c r="L61" s="958"/>
      <c r="M61" s="974"/>
    </row>
    <row r="62" spans="1:13" ht="18" customHeight="1">
      <c r="A62" s="953">
        <v>6124</v>
      </c>
      <c r="B62" s="958" t="s">
        <v>919</v>
      </c>
      <c r="C62" s="955">
        <f>SUM('6.mell. '!D18)</f>
        <v>2700</v>
      </c>
      <c r="D62" s="956">
        <f t="shared" si="0"/>
        <v>2700</v>
      </c>
      <c r="E62" s="956"/>
      <c r="F62" s="957">
        <v>2700</v>
      </c>
      <c r="G62" s="958"/>
      <c r="H62" s="958"/>
      <c r="I62" s="958"/>
      <c r="J62" s="958"/>
      <c r="K62" s="958"/>
      <c r="L62" s="958"/>
      <c r="M62" s="974"/>
    </row>
    <row r="63" spans="1:13" ht="21" customHeight="1">
      <c r="A63" s="925"/>
      <c r="B63" s="975" t="s">
        <v>205</v>
      </c>
      <c r="C63" s="943">
        <f>SUM(C7:C62)</f>
        <v>1243290</v>
      </c>
      <c r="D63" s="943">
        <f>SUM(D7:D62)</f>
        <v>1243390</v>
      </c>
      <c r="E63" s="943">
        <f>SUM(E7:E62)</f>
        <v>427690</v>
      </c>
      <c r="F63" s="943">
        <f>SUM(F7:F62)</f>
        <v>783700</v>
      </c>
      <c r="G63" s="943">
        <f aca="true" t="shared" si="1" ref="G63:L63">SUM(G15:G61)</f>
        <v>0</v>
      </c>
      <c r="H63" s="943">
        <f t="shared" si="1"/>
        <v>0</v>
      </c>
      <c r="I63" s="943">
        <f t="shared" si="1"/>
        <v>0</v>
      </c>
      <c r="J63" s="943">
        <f t="shared" si="1"/>
        <v>0</v>
      </c>
      <c r="K63" s="943">
        <f t="shared" si="1"/>
        <v>0</v>
      </c>
      <c r="L63" s="943">
        <f t="shared" si="1"/>
        <v>0</v>
      </c>
      <c r="M63" s="943">
        <f>SUM(M7:M61)</f>
        <v>32000</v>
      </c>
    </row>
  </sheetData>
  <sheetProtection/>
  <mergeCells count="13">
    <mergeCell ref="K5:K6"/>
    <mergeCell ref="L5:L6"/>
    <mergeCell ref="M5:M6"/>
    <mergeCell ref="A1:M1"/>
    <mergeCell ref="B2:L2"/>
    <mergeCell ref="B3:L3"/>
    <mergeCell ref="B5:B6"/>
    <mergeCell ref="C5:C6"/>
    <mergeCell ref="D5:D6"/>
    <mergeCell ref="E5:E6"/>
    <mergeCell ref="F5:F6"/>
    <mergeCell ref="G5:H5"/>
    <mergeCell ref="I5:J5"/>
  </mergeCells>
  <printOptions/>
  <pageMargins left="1.1811023622047245" right="0.7874015748031497" top="0.1968503937007874" bottom="0.1968503937007874" header="0.5118110236220472" footer="0"/>
  <pageSetup firstPageNumber="58" useFirstPageNumber="1" horizontalDpi="600" verticalDpi="600" orientation="landscape" paperSize="9" scale="60" r:id="rId1"/>
  <headerFooter alignWithMargins="0">
    <oddFooter>&amp;C&amp;P. oldal</oddFooter>
  </headerFooter>
  <rowBreaks count="1" manualBreakCount="1">
    <brk id="50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B3:G12"/>
  <sheetViews>
    <sheetView zoomScalePageLayoutView="0" workbookViewId="0" topLeftCell="A4">
      <selection activeCell="F10" sqref="F10"/>
    </sheetView>
  </sheetViews>
  <sheetFormatPr defaultColWidth="9.00390625" defaultRowHeight="12.75"/>
  <cols>
    <col min="2" max="2" width="45.00390625" style="0" customWidth="1"/>
    <col min="3" max="3" width="13.75390625" style="0" customWidth="1"/>
    <col min="4" max="4" width="14.875" style="0" customWidth="1"/>
    <col min="5" max="5" width="18.50390625" style="0" customWidth="1"/>
    <col min="6" max="6" width="18.875" style="0" customWidth="1"/>
    <col min="7" max="7" width="12.00390625" style="0" customWidth="1"/>
  </cols>
  <sheetData>
    <row r="3" spans="2:7" ht="12.75">
      <c r="B3" s="1256" t="s">
        <v>841</v>
      </c>
      <c r="C3" s="1256"/>
      <c r="D3" s="1256"/>
      <c r="E3" s="1256"/>
      <c r="F3" s="1256"/>
      <c r="G3" s="1256"/>
    </row>
    <row r="4" spans="2:7" ht="17.25">
      <c r="B4" s="1257" t="s">
        <v>842</v>
      </c>
      <c r="C4" s="1257"/>
      <c r="D4" s="1257"/>
      <c r="E4" s="1257"/>
      <c r="F4" s="1257"/>
      <c r="G4" s="1025"/>
    </row>
    <row r="5" spans="2:6" ht="17.25">
      <c r="B5" s="1258" t="s">
        <v>914</v>
      </c>
      <c r="C5" s="1258"/>
      <c r="D5" s="1258"/>
      <c r="E5" s="1258"/>
      <c r="F5" s="1258"/>
    </row>
    <row r="6" spans="2:6" ht="17.25">
      <c r="B6" s="976"/>
      <c r="C6" s="976"/>
      <c r="D6" s="976"/>
      <c r="E6" s="976"/>
      <c r="F6" s="976"/>
    </row>
    <row r="7" ht="12.75">
      <c r="G7" s="977" t="s">
        <v>498</v>
      </c>
    </row>
    <row r="8" spans="2:7" ht="132.75" customHeight="1">
      <c r="B8" s="978" t="s">
        <v>843</v>
      </c>
      <c r="C8" s="950" t="s">
        <v>531</v>
      </c>
      <c r="D8" s="1027" t="s">
        <v>817</v>
      </c>
      <c r="E8" s="978" t="s">
        <v>844</v>
      </c>
      <c r="F8" s="978" t="s">
        <v>845</v>
      </c>
      <c r="G8" s="950" t="s">
        <v>846</v>
      </c>
    </row>
    <row r="9" spans="2:7" ht="13.5">
      <c r="B9" s="978" t="s">
        <v>378</v>
      </c>
      <c r="C9" s="952"/>
      <c r="D9" s="1026"/>
      <c r="E9" s="978"/>
      <c r="F9" s="978"/>
      <c r="G9" s="950"/>
    </row>
    <row r="10" spans="2:7" ht="23.25" customHeight="1">
      <c r="B10" s="979" t="s">
        <v>847</v>
      </c>
      <c r="C10" s="980">
        <v>156220</v>
      </c>
      <c r="D10" s="980">
        <f>SUM(E10:G10)</f>
        <v>156220</v>
      </c>
      <c r="E10" s="979"/>
      <c r="F10" s="979"/>
      <c r="G10" s="963">
        <v>156220</v>
      </c>
    </row>
    <row r="11" spans="2:7" ht="18" customHeight="1">
      <c r="B11" s="979"/>
      <c r="C11" s="979"/>
      <c r="D11" s="979"/>
      <c r="E11" s="979"/>
      <c r="F11" s="979"/>
      <c r="G11" s="979"/>
    </row>
    <row r="12" spans="2:7" ht="23.25" customHeight="1">
      <c r="B12" s="981" t="s">
        <v>205</v>
      </c>
      <c r="C12" s="982">
        <f>SUM(C10:C11)</f>
        <v>156220</v>
      </c>
      <c r="D12" s="982">
        <f>SUM(D10:D11)</f>
        <v>156220</v>
      </c>
      <c r="E12" s="981"/>
      <c r="F12" s="981"/>
      <c r="G12" s="982">
        <f>SUM(G10:G11)</f>
        <v>156220</v>
      </c>
    </row>
  </sheetData>
  <sheetProtection/>
  <mergeCells count="3">
    <mergeCell ref="B3:G3"/>
    <mergeCell ref="B4:F4"/>
    <mergeCell ref="B5:F5"/>
  </mergeCells>
  <printOptions/>
  <pageMargins left="0.3937007874015748" right="0.3937007874015748" top="0.984251968503937" bottom="0.984251968503937" header="0.5118110236220472" footer="0.5118110236220472"/>
  <pageSetup firstPageNumber="60" useFirstPageNumber="1" horizontalDpi="600" verticalDpi="600" orientation="landscape" paperSize="9" r:id="rId1"/>
  <headerFooter alignWithMargins="0">
    <oddFooter>&amp;C&amp;P. oldal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O41"/>
  <sheetViews>
    <sheetView zoomScale="90" zoomScaleNormal="90" zoomScalePageLayoutView="0" workbookViewId="0" topLeftCell="A3">
      <selection activeCell="E16" sqref="E16:E17"/>
    </sheetView>
  </sheetViews>
  <sheetFormatPr defaultColWidth="9.125" defaultRowHeight="12.75"/>
  <cols>
    <col min="1" max="1" width="9.125" style="983" customWidth="1"/>
    <col min="2" max="2" width="22.125" style="983" customWidth="1"/>
    <col min="3" max="3" width="9.75390625" style="983" customWidth="1"/>
    <col min="4" max="4" width="10.00390625" style="983" customWidth="1"/>
    <col min="5" max="8" width="8.75390625" style="983" customWidth="1"/>
    <col min="9" max="9" width="9.875" style="983" customWidth="1"/>
    <col min="10" max="11" width="10.00390625" style="983" customWidth="1"/>
    <col min="12" max="12" width="10.25390625" style="983" customWidth="1"/>
    <col min="13" max="13" width="10.75390625" style="983" customWidth="1"/>
    <col min="14" max="14" width="9.75390625" style="983" customWidth="1"/>
    <col min="15" max="15" width="10.25390625" style="983" customWidth="1"/>
    <col min="16" max="16384" width="9.125" style="983" customWidth="1"/>
  </cols>
  <sheetData>
    <row r="1" spans="1:15" ht="12">
      <c r="A1" s="1259" t="s">
        <v>848</v>
      </c>
      <c r="B1" s="1260"/>
      <c r="C1" s="1260"/>
      <c r="D1" s="1260"/>
      <c r="E1" s="1260"/>
      <c r="F1" s="1260"/>
      <c r="G1" s="1260"/>
      <c r="H1" s="1260"/>
      <c r="I1" s="1260"/>
      <c r="J1" s="1260"/>
      <c r="K1" s="1260"/>
      <c r="L1" s="1260"/>
      <c r="M1" s="1260"/>
      <c r="N1" s="1260"/>
      <c r="O1" s="1260"/>
    </row>
    <row r="2" spans="1:15" ht="12">
      <c r="A2" s="1261" t="s">
        <v>932</v>
      </c>
      <c r="B2" s="1260"/>
      <c r="C2" s="1260"/>
      <c r="D2" s="1260"/>
      <c r="E2" s="1260"/>
      <c r="F2" s="1260"/>
      <c r="G2" s="1260"/>
      <c r="H2" s="1260"/>
      <c r="I2" s="1260"/>
      <c r="J2" s="1260"/>
      <c r="K2" s="1260"/>
      <c r="L2" s="1260"/>
      <c r="M2" s="1260"/>
      <c r="N2" s="1260"/>
      <c r="O2" s="1260"/>
    </row>
    <row r="3" spans="1:15" ht="12.75" thickBot="1">
      <c r="A3" s="984"/>
      <c r="B3" s="984"/>
      <c r="C3" s="984"/>
      <c r="D3" s="984"/>
      <c r="E3" s="984"/>
      <c r="F3" s="984"/>
      <c r="G3" s="984"/>
      <c r="H3" s="984"/>
      <c r="I3" s="984"/>
      <c r="J3" s="984"/>
      <c r="K3" s="984"/>
      <c r="L3" s="984"/>
      <c r="M3" s="984"/>
      <c r="N3" s="984"/>
      <c r="O3" s="985" t="s">
        <v>247</v>
      </c>
    </row>
    <row r="4" spans="1:15" ht="15" customHeight="1" thickBot="1">
      <c r="A4" s="1262" t="s">
        <v>219</v>
      </c>
      <c r="B4" s="1263"/>
      <c r="C4" s="986" t="s">
        <v>849</v>
      </c>
      <c r="D4" s="986" t="s">
        <v>850</v>
      </c>
      <c r="E4" s="986" t="s">
        <v>851</v>
      </c>
      <c r="F4" s="986" t="s">
        <v>852</v>
      </c>
      <c r="G4" s="986" t="s">
        <v>853</v>
      </c>
      <c r="H4" s="986" t="s">
        <v>854</v>
      </c>
      <c r="I4" s="986" t="s">
        <v>855</v>
      </c>
      <c r="J4" s="986" t="s">
        <v>856</v>
      </c>
      <c r="K4" s="986" t="s">
        <v>857</v>
      </c>
      <c r="L4" s="986" t="s">
        <v>858</v>
      </c>
      <c r="M4" s="986" t="s">
        <v>859</v>
      </c>
      <c r="N4" s="986" t="s">
        <v>860</v>
      </c>
      <c r="O4" s="986" t="s">
        <v>241</v>
      </c>
    </row>
    <row r="5" spans="1:15" ht="15" customHeight="1" thickBot="1">
      <c r="A5" s="987" t="s">
        <v>240</v>
      </c>
      <c r="B5" s="988"/>
      <c r="C5" s="989"/>
      <c r="D5" s="989"/>
      <c r="E5" s="990"/>
      <c r="F5" s="990"/>
      <c r="G5" s="990"/>
      <c r="H5" s="990"/>
      <c r="I5" s="990"/>
      <c r="J5" s="990"/>
      <c r="K5" s="990"/>
      <c r="L5" s="990"/>
      <c r="M5" s="990"/>
      <c r="N5" s="990"/>
      <c r="O5" s="991"/>
    </row>
    <row r="6" spans="1:15" ht="15" customHeight="1">
      <c r="A6" s="1264" t="s">
        <v>861</v>
      </c>
      <c r="B6" s="1265"/>
      <c r="C6" s="1268">
        <v>112841</v>
      </c>
      <c r="D6" s="1268">
        <v>112841</v>
      </c>
      <c r="E6" s="1268">
        <v>112841</v>
      </c>
      <c r="F6" s="1268">
        <v>112841</v>
      </c>
      <c r="G6" s="1268">
        <v>112841</v>
      </c>
      <c r="H6" s="1268">
        <v>112841</v>
      </c>
      <c r="I6" s="1268">
        <v>112841</v>
      </c>
      <c r="J6" s="1268">
        <v>112841</v>
      </c>
      <c r="K6" s="1268">
        <v>112841</v>
      </c>
      <c r="L6" s="1268">
        <v>112841</v>
      </c>
      <c r="M6" s="1268">
        <v>112841</v>
      </c>
      <c r="N6" s="1268">
        <v>112839</v>
      </c>
      <c r="O6" s="1270">
        <f>SUM(C6:N7)</f>
        <v>1354090</v>
      </c>
    </row>
    <row r="7" spans="1:15" ht="13.5" customHeight="1">
      <c r="A7" s="1266"/>
      <c r="B7" s="1267"/>
      <c r="C7" s="1269"/>
      <c r="D7" s="1269"/>
      <c r="E7" s="1269"/>
      <c r="F7" s="1269"/>
      <c r="G7" s="1269"/>
      <c r="H7" s="1269"/>
      <c r="I7" s="1269"/>
      <c r="J7" s="1269"/>
      <c r="K7" s="1269"/>
      <c r="L7" s="1269"/>
      <c r="M7" s="1269"/>
      <c r="N7" s="1269"/>
      <c r="O7" s="1271"/>
    </row>
    <row r="8" spans="1:15" ht="12" customHeight="1">
      <c r="A8" s="1272" t="s">
        <v>862</v>
      </c>
      <c r="B8" s="1273"/>
      <c r="C8" s="1274">
        <v>330000</v>
      </c>
      <c r="D8" s="1274">
        <v>330000</v>
      </c>
      <c r="E8" s="1274">
        <v>1263150</v>
      </c>
      <c r="F8" s="1274">
        <v>1216500</v>
      </c>
      <c r="G8" s="1274">
        <v>500000</v>
      </c>
      <c r="H8" s="1274">
        <v>250000</v>
      </c>
      <c r="I8" s="1274">
        <v>250000</v>
      </c>
      <c r="J8" s="1274">
        <v>250000</v>
      </c>
      <c r="K8" s="1274">
        <v>1210137</v>
      </c>
      <c r="L8" s="1274">
        <v>1270000</v>
      </c>
      <c r="M8" s="1274">
        <v>250000</v>
      </c>
      <c r="N8" s="1274">
        <v>500000</v>
      </c>
      <c r="O8" s="1275">
        <f>SUM(C8:N8)</f>
        <v>7619787</v>
      </c>
    </row>
    <row r="9" spans="1:15" ht="15.75" customHeight="1">
      <c r="A9" s="1266"/>
      <c r="B9" s="1267"/>
      <c r="C9" s="1269"/>
      <c r="D9" s="1269"/>
      <c r="E9" s="1269"/>
      <c r="F9" s="1269"/>
      <c r="G9" s="1269"/>
      <c r="H9" s="1269"/>
      <c r="I9" s="1269"/>
      <c r="J9" s="1269"/>
      <c r="K9" s="1269"/>
      <c r="L9" s="1269"/>
      <c r="M9" s="1269"/>
      <c r="N9" s="1269"/>
      <c r="O9" s="1271"/>
    </row>
    <row r="10" spans="1:15" ht="17.25" customHeight="1">
      <c r="A10" s="1272" t="s">
        <v>863</v>
      </c>
      <c r="B10" s="1276"/>
      <c r="C10" s="1274">
        <v>202500</v>
      </c>
      <c r="D10" s="1274">
        <v>202500</v>
      </c>
      <c r="E10" s="1274">
        <v>202500</v>
      </c>
      <c r="F10" s="1274">
        <v>202500</v>
      </c>
      <c r="G10" s="1274">
        <v>202500</v>
      </c>
      <c r="H10" s="1274">
        <v>202500</v>
      </c>
      <c r="I10" s="1274">
        <v>202500</v>
      </c>
      <c r="J10" s="1274">
        <v>202500</v>
      </c>
      <c r="K10" s="1274">
        <v>203060</v>
      </c>
      <c r="L10" s="1274">
        <v>202500</v>
      </c>
      <c r="M10" s="1274">
        <v>202500</v>
      </c>
      <c r="N10" s="1274">
        <v>204250</v>
      </c>
      <c r="O10" s="1275">
        <f>SUM(C10:N10)</f>
        <v>2432310</v>
      </c>
    </row>
    <row r="11" spans="1:15" ht="22.5" customHeight="1">
      <c r="A11" s="1277"/>
      <c r="B11" s="1278"/>
      <c r="C11" s="1269"/>
      <c r="D11" s="1269"/>
      <c r="E11" s="1269"/>
      <c r="F11" s="1269"/>
      <c r="G11" s="1269"/>
      <c r="H11" s="1269"/>
      <c r="I11" s="1269"/>
      <c r="J11" s="1269"/>
      <c r="K11" s="1269"/>
      <c r="L11" s="1269"/>
      <c r="M11" s="1269"/>
      <c r="N11" s="1269"/>
      <c r="O11" s="1271"/>
    </row>
    <row r="12" spans="1:15" ht="20.25" customHeight="1">
      <c r="A12" s="1272" t="s">
        <v>864</v>
      </c>
      <c r="B12" s="1276"/>
      <c r="C12" s="1274"/>
      <c r="D12" s="1274"/>
      <c r="E12" s="1274">
        <v>100000</v>
      </c>
      <c r="F12" s="1274"/>
      <c r="G12" s="1274">
        <v>150000</v>
      </c>
      <c r="H12" s="1274"/>
      <c r="I12" s="1274"/>
      <c r="J12" s="1274">
        <v>138206</v>
      </c>
      <c r="K12" s="1274">
        <v>150000</v>
      </c>
      <c r="L12" s="1274">
        <v>200000</v>
      </c>
      <c r="M12" s="1274"/>
      <c r="N12" s="1274">
        <v>890535</v>
      </c>
      <c r="O12" s="1275">
        <f>SUM(C12:N12)</f>
        <v>1628741</v>
      </c>
    </row>
    <row r="13" spans="1:15" ht="15" customHeight="1">
      <c r="A13" s="1277"/>
      <c r="B13" s="1278"/>
      <c r="C13" s="1269"/>
      <c r="D13" s="1269"/>
      <c r="E13" s="1269"/>
      <c r="F13" s="1269"/>
      <c r="G13" s="1269"/>
      <c r="H13" s="1269"/>
      <c r="I13" s="1269"/>
      <c r="J13" s="1269"/>
      <c r="K13" s="1269"/>
      <c r="L13" s="1269"/>
      <c r="M13" s="1269"/>
      <c r="N13" s="1269"/>
      <c r="O13" s="1271"/>
    </row>
    <row r="14" spans="1:15" ht="14.25" customHeight="1">
      <c r="A14" s="1279" t="s">
        <v>865</v>
      </c>
      <c r="B14" s="1276"/>
      <c r="C14" s="1274">
        <v>40000</v>
      </c>
      <c r="D14" s="1274">
        <v>40000</v>
      </c>
      <c r="E14" s="1274">
        <v>180000</v>
      </c>
      <c r="F14" s="1274">
        <v>45000</v>
      </c>
      <c r="G14" s="1274">
        <v>50000</v>
      </c>
      <c r="H14" s="1274">
        <v>50000</v>
      </c>
      <c r="I14" s="1274">
        <v>50000</v>
      </c>
      <c r="J14" s="1274">
        <v>40000</v>
      </c>
      <c r="K14" s="1274">
        <v>382050</v>
      </c>
      <c r="L14" s="1274">
        <v>40000</v>
      </c>
      <c r="M14" s="1274">
        <v>40000</v>
      </c>
      <c r="N14" s="1274">
        <v>40000</v>
      </c>
      <c r="O14" s="1275">
        <f>SUM(C14:N14)</f>
        <v>997050</v>
      </c>
    </row>
    <row r="15" spans="1:15" ht="14.25" customHeight="1">
      <c r="A15" s="1277"/>
      <c r="B15" s="1278"/>
      <c r="C15" s="1269"/>
      <c r="D15" s="1269"/>
      <c r="E15" s="1269"/>
      <c r="F15" s="1269"/>
      <c r="G15" s="1269"/>
      <c r="H15" s="1269"/>
      <c r="I15" s="1269"/>
      <c r="J15" s="1269"/>
      <c r="K15" s="1269"/>
      <c r="L15" s="1269"/>
      <c r="M15" s="1269"/>
      <c r="N15" s="1269"/>
      <c r="O15" s="1271"/>
    </row>
    <row r="16" spans="1:15" ht="12" customHeight="1">
      <c r="A16" s="1279" t="s">
        <v>866</v>
      </c>
      <c r="B16" s="1276"/>
      <c r="C16" s="1274">
        <v>3333</v>
      </c>
      <c r="D16" s="1274">
        <v>3333</v>
      </c>
      <c r="E16" s="1274">
        <v>3333</v>
      </c>
      <c r="F16" s="1274">
        <v>3333</v>
      </c>
      <c r="G16" s="1274">
        <v>3333</v>
      </c>
      <c r="H16" s="1274">
        <v>3333</v>
      </c>
      <c r="I16" s="1274">
        <v>3333</v>
      </c>
      <c r="J16" s="1274">
        <v>3333</v>
      </c>
      <c r="K16" s="1274">
        <v>3333</v>
      </c>
      <c r="L16" s="1274">
        <v>3333</v>
      </c>
      <c r="M16" s="1274">
        <v>3333</v>
      </c>
      <c r="N16" s="1274">
        <v>3337</v>
      </c>
      <c r="O16" s="1275">
        <f>SUM(C16:N16)</f>
        <v>40000</v>
      </c>
    </row>
    <row r="17" spans="1:15" ht="17.25" customHeight="1">
      <c r="A17" s="1277"/>
      <c r="B17" s="1278"/>
      <c r="C17" s="1269"/>
      <c r="D17" s="1269"/>
      <c r="E17" s="1269"/>
      <c r="F17" s="1269"/>
      <c r="G17" s="1269"/>
      <c r="H17" s="1269"/>
      <c r="I17" s="1269"/>
      <c r="J17" s="1269"/>
      <c r="K17" s="1269"/>
      <c r="L17" s="1269"/>
      <c r="M17" s="1269"/>
      <c r="N17" s="1269"/>
      <c r="O17" s="1271"/>
    </row>
    <row r="18" spans="1:15" ht="14.25" customHeight="1">
      <c r="A18" s="1279" t="s">
        <v>867</v>
      </c>
      <c r="B18" s="1276"/>
      <c r="C18" s="1274"/>
      <c r="D18" s="1274"/>
      <c r="E18" s="1274">
        <v>210000</v>
      </c>
      <c r="F18" s="1274">
        <v>298826</v>
      </c>
      <c r="G18" s="1274"/>
      <c r="H18" s="1274"/>
      <c r="I18" s="1274"/>
      <c r="J18" s="1274"/>
      <c r="K18" s="1274">
        <v>78167</v>
      </c>
      <c r="L18" s="1274"/>
      <c r="M18" s="1274"/>
      <c r="N18" s="1274"/>
      <c r="O18" s="1275">
        <f>SUM(C18:N18)</f>
        <v>586993</v>
      </c>
    </row>
    <row r="19" spans="1:15" ht="14.25" customHeight="1">
      <c r="A19" s="1277"/>
      <c r="B19" s="1278"/>
      <c r="C19" s="1269"/>
      <c r="D19" s="1269"/>
      <c r="E19" s="1269"/>
      <c r="F19" s="1269"/>
      <c r="G19" s="1269"/>
      <c r="H19" s="1269"/>
      <c r="I19" s="1269"/>
      <c r="J19" s="1269"/>
      <c r="K19" s="1269"/>
      <c r="L19" s="1269"/>
      <c r="M19" s="1269"/>
      <c r="N19" s="1269"/>
      <c r="O19" s="1271"/>
    </row>
    <row r="20" spans="1:15" ht="18" customHeight="1" thickBot="1">
      <c r="A20" s="992" t="s">
        <v>868</v>
      </c>
      <c r="B20" s="993"/>
      <c r="C20" s="994">
        <f aca="true" t="shared" si="0" ref="C20:O20">SUM(C6:C19)</f>
        <v>688674</v>
      </c>
      <c r="D20" s="994">
        <f t="shared" si="0"/>
        <v>688674</v>
      </c>
      <c r="E20" s="994">
        <f t="shared" si="0"/>
        <v>2071824</v>
      </c>
      <c r="F20" s="994">
        <f t="shared" si="0"/>
        <v>1879000</v>
      </c>
      <c r="G20" s="994">
        <f t="shared" si="0"/>
        <v>1018674</v>
      </c>
      <c r="H20" s="994">
        <f t="shared" si="0"/>
        <v>618674</v>
      </c>
      <c r="I20" s="994">
        <f t="shared" si="0"/>
        <v>618674</v>
      </c>
      <c r="J20" s="994">
        <f t="shared" si="0"/>
        <v>746880</v>
      </c>
      <c r="K20" s="994">
        <f t="shared" si="0"/>
        <v>2139588</v>
      </c>
      <c r="L20" s="994">
        <f t="shared" si="0"/>
        <v>1828674</v>
      </c>
      <c r="M20" s="994">
        <f t="shared" si="0"/>
        <v>608674</v>
      </c>
      <c r="N20" s="994">
        <f t="shared" si="0"/>
        <v>1750961</v>
      </c>
      <c r="O20" s="995">
        <f t="shared" si="0"/>
        <v>14658971</v>
      </c>
    </row>
    <row r="21" spans="1:15" ht="15" customHeight="1" thickBot="1">
      <c r="A21" s="996" t="s">
        <v>403</v>
      </c>
      <c r="B21" s="989"/>
      <c r="C21" s="997"/>
      <c r="D21" s="997"/>
      <c r="E21" s="997"/>
      <c r="F21" s="997"/>
      <c r="G21" s="997"/>
      <c r="H21" s="997"/>
      <c r="I21" s="997"/>
      <c r="J21" s="997"/>
      <c r="K21" s="997"/>
      <c r="L21" s="997"/>
      <c r="M21" s="997"/>
      <c r="N21" s="997"/>
      <c r="O21" s="998"/>
    </row>
    <row r="22" spans="1:15" ht="12" customHeight="1">
      <c r="A22" s="1280" t="s">
        <v>869</v>
      </c>
      <c r="B22" s="1281"/>
      <c r="C22" s="1268">
        <v>275364</v>
      </c>
      <c r="D22" s="1268">
        <v>250364</v>
      </c>
      <c r="E22" s="1268">
        <v>250364</v>
      </c>
      <c r="F22" s="1268">
        <v>250364</v>
      </c>
      <c r="G22" s="1268">
        <v>250364</v>
      </c>
      <c r="H22" s="1268">
        <v>285364</v>
      </c>
      <c r="I22" s="1268">
        <v>275364</v>
      </c>
      <c r="J22" s="1268">
        <v>250364</v>
      </c>
      <c r="K22" s="1268">
        <v>250364</v>
      </c>
      <c r="L22" s="1268">
        <v>250364</v>
      </c>
      <c r="M22" s="1268">
        <v>250364</v>
      </c>
      <c r="N22" s="1268">
        <v>275373</v>
      </c>
      <c r="O22" s="1275">
        <f>SUM(C22:N22)</f>
        <v>3114377</v>
      </c>
    </row>
    <row r="23" spans="1:15" ht="12.75" customHeight="1">
      <c r="A23" s="1277"/>
      <c r="B23" s="1278"/>
      <c r="C23" s="1282"/>
      <c r="D23" s="1282"/>
      <c r="E23" s="1282"/>
      <c r="F23" s="1282"/>
      <c r="G23" s="1282"/>
      <c r="H23" s="1282"/>
      <c r="I23" s="1282"/>
      <c r="J23" s="1282"/>
      <c r="K23" s="1282"/>
      <c r="L23" s="1282"/>
      <c r="M23" s="1282"/>
      <c r="N23" s="1282"/>
      <c r="O23" s="1271"/>
    </row>
    <row r="24" spans="1:15" ht="15" customHeight="1">
      <c r="A24" s="1279" t="s">
        <v>870</v>
      </c>
      <c r="B24" s="1276"/>
      <c r="C24" s="1274">
        <v>89008</v>
      </c>
      <c r="D24" s="1274">
        <v>71008</v>
      </c>
      <c r="E24" s="1274">
        <v>71008</v>
      </c>
      <c r="F24" s="1274">
        <v>71008</v>
      </c>
      <c r="G24" s="1274">
        <v>71008</v>
      </c>
      <c r="H24" s="1274">
        <v>71008</v>
      </c>
      <c r="I24" s="1274">
        <v>91008</v>
      </c>
      <c r="J24" s="1274">
        <v>71008</v>
      </c>
      <c r="K24" s="1274">
        <v>71008</v>
      </c>
      <c r="L24" s="1274">
        <v>71008</v>
      </c>
      <c r="M24" s="1274">
        <v>71008</v>
      </c>
      <c r="N24" s="1274">
        <v>71007</v>
      </c>
      <c r="O24" s="1275">
        <f>SUM(C24:N24)</f>
        <v>890095</v>
      </c>
    </row>
    <row r="25" spans="1:15" ht="14.25" customHeight="1">
      <c r="A25" s="1277"/>
      <c r="B25" s="1278"/>
      <c r="C25" s="1283"/>
      <c r="D25" s="1283"/>
      <c r="E25" s="1283"/>
      <c r="F25" s="1283"/>
      <c r="G25" s="1283"/>
      <c r="H25" s="1283"/>
      <c r="I25" s="1283"/>
      <c r="J25" s="1283"/>
      <c r="K25" s="1283"/>
      <c r="L25" s="1283"/>
      <c r="M25" s="1283"/>
      <c r="N25" s="1283"/>
      <c r="O25" s="1271"/>
    </row>
    <row r="26" spans="1:15" ht="12" customHeight="1">
      <c r="A26" s="1279" t="s">
        <v>871</v>
      </c>
      <c r="B26" s="1276"/>
      <c r="C26" s="1274">
        <v>460000</v>
      </c>
      <c r="D26" s="1274">
        <v>460000</v>
      </c>
      <c r="E26" s="1274">
        <v>460000</v>
      </c>
      <c r="F26" s="1274">
        <v>460000</v>
      </c>
      <c r="G26" s="1274">
        <v>460000</v>
      </c>
      <c r="H26" s="1274">
        <v>388945</v>
      </c>
      <c r="I26" s="1274">
        <v>380000</v>
      </c>
      <c r="J26" s="1274">
        <v>380000</v>
      </c>
      <c r="K26" s="1274">
        <v>421015</v>
      </c>
      <c r="L26" s="1274">
        <v>380000</v>
      </c>
      <c r="M26" s="1274">
        <v>460000</v>
      </c>
      <c r="N26" s="1274">
        <v>450000</v>
      </c>
      <c r="O26" s="1275">
        <f>SUM(C26:N26)</f>
        <v>5159960</v>
      </c>
    </row>
    <row r="27" spans="1:15" ht="15" customHeight="1">
      <c r="A27" s="1277"/>
      <c r="B27" s="1278"/>
      <c r="C27" s="1283"/>
      <c r="D27" s="1283"/>
      <c r="E27" s="1283"/>
      <c r="F27" s="1283"/>
      <c r="G27" s="1283"/>
      <c r="H27" s="1283"/>
      <c r="I27" s="1283"/>
      <c r="J27" s="1283"/>
      <c r="K27" s="1283"/>
      <c r="L27" s="1283"/>
      <c r="M27" s="1283"/>
      <c r="N27" s="1283"/>
      <c r="O27" s="1271"/>
    </row>
    <row r="28" spans="1:15" ht="12" customHeight="1">
      <c r="A28" s="1279" t="s">
        <v>872</v>
      </c>
      <c r="B28" s="1276"/>
      <c r="C28" s="1274">
        <v>23779</v>
      </c>
      <c r="D28" s="1274">
        <v>23779</v>
      </c>
      <c r="E28" s="1274">
        <v>23779</v>
      </c>
      <c r="F28" s="1274">
        <v>23779</v>
      </c>
      <c r="G28" s="1274">
        <v>23779</v>
      </c>
      <c r="H28" s="1274">
        <v>23779</v>
      </c>
      <c r="I28" s="1274">
        <v>23779</v>
      </c>
      <c r="J28" s="1274">
        <v>23779</v>
      </c>
      <c r="K28" s="1274">
        <v>23779</v>
      </c>
      <c r="L28" s="1274">
        <v>23779</v>
      </c>
      <c r="M28" s="1274">
        <v>23779</v>
      </c>
      <c r="N28" s="1274">
        <v>23756</v>
      </c>
      <c r="O28" s="1275">
        <f>SUM(C28:N28)</f>
        <v>285325</v>
      </c>
    </row>
    <row r="29" spans="1:15" ht="15.75" customHeight="1">
      <c r="A29" s="1277"/>
      <c r="B29" s="1278"/>
      <c r="C29" s="1283"/>
      <c r="D29" s="1283"/>
      <c r="E29" s="1283"/>
      <c r="F29" s="1283"/>
      <c r="G29" s="1283"/>
      <c r="H29" s="1283"/>
      <c r="I29" s="1283"/>
      <c r="J29" s="1283"/>
      <c r="K29" s="1283"/>
      <c r="L29" s="1283"/>
      <c r="M29" s="1283"/>
      <c r="N29" s="1283"/>
      <c r="O29" s="1271"/>
    </row>
    <row r="30" spans="1:15" ht="12" customHeight="1">
      <c r="A30" s="1279" t="s">
        <v>873</v>
      </c>
      <c r="B30" s="1276"/>
      <c r="C30" s="1274">
        <v>81347</v>
      </c>
      <c r="D30" s="1274">
        <v>81347</v>
      </c>
      <c r="E30" s="1274">
        <v>81347</v>
      </c>
      <c r="F30" s="1274">
        <v>81347</v>
      </c>
      <c r="G30" s="1274">
        <v>81347</v>
      </c>
      <c r="H30" s="1274">
        <v>81347</v>
      </c>
      <c r="I30" s="1274">
        <v>81347</v>
      </c>
      <c r="J30" s="1274">
        <v>81347</v>
      </c>
      <c r="K30" s="1274">
        <v>81347</v>
      </c>
      <c r="L30" s="1274">
        <v>81347</v>
      </c>
      <c r="M30" s="1274">
        <v>81347</v>
      </c>
      <c r="N30" s="1274">
        <v>81680</v>
      </c>
      <c r="O30" s="1275">
        <f>SUM(C30:N30)</f>
        <v>976497</v>
      </c>
    </row>
    <row r="31" spans="1:15" ht="12" customHeight="1">
      <c r="A31" s="1277"/>
      <c r="B31" s="1278"/>
      <c r="C31" s="1269"/>
      <c r="D31" s="1269"/>
      <c r="E31" s="1269"/>
      <c r="F31" s="1269"/>
      <c r="G31" s="1269"/>
      <c r="H31" s="1269"/>
      <c r="I31" s="1269"/>
      <c r="J31" s="1269"/>
      <c r="K31" s="1269"/>
      <c r="L31" s="1269"/>
      <c r="M31" s="1269"/>
      <c r="N31" s="1269"/>
      <c r="O31" s="1271"/>
    </row>
    <row r="32" spans="1:15" ht="12" customHeight="1">
      <c r="A32" s="1279" t="s">
        <v>874</v>
      </c>
      <c r="B32" s="1276"/>
      <c r="C32" s="1274">
        <v>24926</v>
      </c>
      <c r="D32" s="1274">
        <v>24916</v>
      </c>
      <c r="E32" s="1274">
        <v>24916</v>
      </c>
      <c r="F32" s="1274">
        <v>24916</v>
      </c>
      <c r="G32" s="1274">
        <v>24916</v>
      </c>
      <c r="H32" s="1274">
        <v>24916</v>
      </c>
      <c r="I32" s="1274">
        <v>24916</v>
      </c>
      <c r="J32" s="1274">
        <v>24916</v>
      </c>
      <c r="K32" s="1274">
        <v>24916</v>
      </c>
      <c r="L32" s="1274">
        <v>113083</v>
      </c>
      <c r="M32" s="1274">
        <v>615451</v>
      </c>
      <c r="N32" s="1274">
        <v>22916</v>
      </c>
      <c r="O32" s="1275">
        <f>SUM(C32:N32)</f>
        <v>975704</v>
      </c>
    </row>
    <row r="33" spans="1:15" ht="14.25" customHeight="1">
      <c r="A33" s="1277"/>
      <c r="B33" s="1278"/>
      <c r="C33" s="1283"/>
      <c r="D33" s="1283"/>
      <c r="E33" s="1283"/>
      <c r="F33" s="1283"/>
      <c r="G33" s="1283"/>
      <c r="H33" s="1283"/>
      <c r="I33" s="1283"/>
      <c r="J33" s="1283"/>
      <c r="K33" s="1283"/>
      <c r="L33" s="1283"/>
      <c r="M33" s="1283"/>
      <c r="N33" s="1283"/>
      <c r="O33" s="1271"/>
    </row>
    <row r="34" spans="1:15" ht="15" customHeight="1">
      <c r="A34" s="1279" t="s">
        <v>875</v>
      </c>
      <c r="B34" s="1276"/>
      <c r="C34" s="1274">
        <v>50000</v>
      </c>
      <c r="D34" s="1274">
        <v>100000</v>
      </c>
      <c r="E34" s="1274">
        <v>203000</v>
      </c>
      <c r="F34" s="1274">
        <v>100000</v>
      </c>
      <c r="G34" s="1274">
        <v>210000</v>
      </c>
      <c r="H34" s="1274">
        <v>303000</v>
      </c>
      <c r="I34" s="1274">
        <v>100000</v>
      </c>
      <c r="J34" s="1274">
        <v>150000</v>
      </c>
      <c r="K34" s="1274">
        <v>320000</v>
      </c>
      <c r="L34" s="1274">
        <v>413000</v>
      </c>
      <c r="M34" s="1274">
        <v>289706</v>
      </c>
      <c r="N34" s="1274">
        <v>200000</v>
      </c>
      <c r="O34" s="1275">
        <f>SUM(C34:N34)</f>
        <v>2438706</v>
      </c>
    </row>
    <row r="35" spans="1:15" ht="15" customHeight="1">
      <c r="A35" s="1277"/>
      <c r="B35" s="1278"/>
      <c r="C35" s="1283"/>
      <c r="D35" s="1283"/>
      <c r="E35" s="1283"/>
      <c r="F35" s="1283"/>
      <c r="G35" s="1283"/>
      <c r="H35" s="1283"/>
      <c r="I35" s="1283"/>
      <c r="J35" s="1283"/>
      <c r="K35" s="1283"/>
      <c r="L35" s="1283"/>
      <c r="M35" s="1283"/>
      <c r="N35" s="1283"/>
      <c r="O35" s="1271"/>
    </row>
    <row r="36" spans="1:15" ht="15" customHeight="1">
      <c r="A36" s="1279" t="s">
        <v>876</v>
      </c>
      <c r="B36" s="1276"/>
      <c r="C36" s="1274">
        <v>50000</v>
      </c>
      <c r="D36" s="1274">
        <v>120000</v>
      </c>
      <c r="E36" s="1274">
        <v>120000</v>
      </c>
      <c r="F36" s="1274">
        <v>120000</v>
      </c>
      <c r="G36" s="1274">
        <v>42000</v>
      </c>
      <c r="H36" s="1274">
        <v>42000</v>
      </c>
      <c r="I36" s="1274">
        <v>42000</v>
      </c>
      <c r="J36" s="1274">
        <v>42000</v>
      </c>
      <c r="K36" s="1274">
        <v>42000</v>
      </c>
      <c r="L36" s="1274">
        <v>42000</v>
      </c>
      <c r="M36" s="1274">
        <v>30000</v>
      </c>
      <c r="N36" s="1274">
        <v>32000</v>
      </c>
      <c r="O36" s="1275">
        <f>SUM(C36:N36)</f>
        <v>724000</v>
      </c>
    </row>
    <row r="37" spans="1:15" ht="15" customHeight="1">
      <c r="A37" s="1277"/>
      <c r="B37" s="1278"/>
      <c r="C37" s="1283"/>
      <c r="D37" s="1283"/>
      <c r="E37" s="1283"/>
      <c r="F37" s="1283"/>
      <c r="G37" s="1283"/>
      <c r="H37" s="1283"/>
      <c r="I37" s="1283"/>
      <c r="J37" s="1283"/>
      <c r="K37" s="1283"/>
      <c r="L37" s="1283"/>
      <c r="M37" s="1283"/>
      <c r="N37" s="1283"/>
      <c r="O37" s="1271"/>
    </row>
    <row r="38" spans="1:15" ht="14.25" customHeight="1">
      <c r="A38" s="1279" t="s">
        <v>877</v>
      </c>
      <c r="B38" s="1276"/>
      <c r="C38" s="1274">
        <v>17743</v>
      </c>
      <c r="D38" s="1274"/>
      <c r="E38" s="1274"/>
      <c r="F38" s="1274">
        <v>17743</v>
      </c>
      <c r="G38" s="1274"/>
      <c r="H38" s="1274"/>
      <c r="I38" s="1274">
        <v>17743</v>
      </c>
      <c r="J38" s="1274"/>
      <c r="K38" s="1274">
        <v>11667</v>
      </c>
      <c r="L38" s="1274">
        <v>17743</v>
      </c>
      <c r="M38" s="1274"/>
      <c r="N38" s="1274">
        <v>11668</v>
      </c>
      <c r="O38" s="1275">
        <f>SUM(C38:N38)</f>
        <v>94307</v>
      </c>
    </row>
    <row r="39" spans="1:15" ht="12" customHeight="1" thickBot="1">
      <c r="A39" s="1284"/>
      <c r="B39" s="1285"/>
      <c r="C39" s="1286"/>
      <c r="D39" s="1286"/>
      <c r="E39" s="1286"/>
      <c r="F39" s="1286"/>
      <c r="G39" s="1286"/>
      <c r="H39" s="1286"/>
      <c r="I39" s="1286"/>
      <c r="J39" s="1286"/>
      <c r="K39" s="1286"/>
      <c r="L39" s="1286"/>
      <c r="M39" s="1286"/>
      <c r="N39" s="1286"/>
      <c r="O39" s="1287"/>
    </row>
    <row r="40" spans="1:15" ht="18" customHeight="1" thickBot="1">
      <c r="A40" s="999" t="s">
        <v>878</v>
      </c>
      <c r="B40" s="1000"/>
      <c r="C40" s="994">
        <f aca="true" t="shared" si="1" ref="C40:O40">SUM(C22:C39)</f>
        <v>1072167</v>
      </c>
      <c r="D40" s="994">
        <f t="shared" si="1"/>
        <v>1131414</v>
      </c>
      <c r="E40" s="994">
        <f t="shared" si="1"/>
        <v>1234414</v>
      </c>
      <c r="F40" s="994">
        <f t="shared" si="1"/>
        <v>1149157</v>
      </c>
      <c r="G40" s="994">
        <f t="shared" si="1"/>
        <v>1163414</v>
      </c>
      <c r="H40" s="994">
        <f t="shared" si="1"/>
        <v>1220359</v>
      </c>
      <c r="I40" s="994">
        <f t="shared" si="1"/>
        <v>1036157</v>
      </c>
      <c r="J40" s="994">
        <f t="shared" si="1"/>
        <v>1023414</v>
      </c>
      <c r="K40" s="994">
        <f t="shared" si="1"/>
        <v>1246096</v>
      </c>
      <c r="L40" s="994">
        <f t="shared" si="1"/>
        <v>1392324</v>
      </c>
      <c r="M40" s="994">
        <f t="shared" si="1"/>
        <v>1821655</v>
      </c>
      <c r="N40" s="994">
        <f t="shared" si="1"/>
        <v>1168400</v>
      </c>
      <c r="O40" s="995">
        <f t="shared" si="1"/>
        <v>14658971</v>
      </c>
    </row>
    <row r="41" spans="1:15" ht="12">
      <c r="A41" s="1001"/>
      <c r="B41" s="1001"/>
      <c r="C41" s="1001"/>
      <c r="D41" s="1001"/>
      <c r="E41" s="1001"/>
      <c r="F41" s="1001"/>
      <c r="G41" s="1001"/>
      <c r="H41" s="1001"/>
      <c r="I41" s="1001"/>
      <c r="J41" s="1001"/>
      <c r="K41" s="1001"/>
      <c r="L41" s="1001"/>
      <c r="M41" s="1001"/>
      <c r="N41" s="1001"/>
      <c r="O41" s="1001"/>
    </row>
  </sheetData>
  <sheetProtection/>
  <mergeCells count="227">
    <mergeCell ref="O38:O39"/>
    <mergeCell ref="I38:I39"/>
    <mergeCell ref="J38:J39"/>
    <mergeCell ref="K38:K39"/>
    <mergeCell ref="L38:L39"/>
    <mergeCell ref="M38:M39"/>
    <mergeCell ref="N38:N39"/>
    <mergeCell ref="M36:M37"/>
    <mergeCell ref="N36:N37"/>
    <mergeCell ref="O36:O37"/>
    <mergeCell ref="A38:B39"/>
    <mergeCell ref="C38:C39"/>
    <mergeCell ref="D38:D39"/>
    <mergeCell ref="E38:E39"/>
    <mergeCell ref="F38:F39"/>
    <mergeCell ref="G38:G39"/>
    <mergeCell ref="H38:H39"/>
    <mergeCell ref="G36:G37"/>
    <mergeCell ref="H36:H37"/>
    <mergeCell ref="I36:I37"/>
    <mergeCell ref="J36:J37"/>
    <mergeCell ref="K36:K37"/>
    <mergeCell ref="L36:L37"/>
    <mergeCell ref="K34:K35"/>
    <mergeCell ref="L34:L35"/>
    <mergeCell ref="M34:M35"/>
    <mergeCell ref="N34:N35"/>
    <mergeCell ref="O34:O35"/>
    <mergeCell ref="A36:B37"/>
    <mergeCell ref="C36:C37"/>
    <mergeCell ref="D36:D37"/>
    <mergeCell ref="E36:E37"/>
    <mergeCell ref="F36:F37"/>
    <mergeCell ref="O32:O33"/>
    <mergeCell ref="A34:B35"/>
    <mergeCell ref="C34:C35"/>
    <mergeCell ref="D34:D35"/>
    <mergeCell ref="E34:E35"/>
    <mergeCell ref="F34:F35"/>
    <mergeCell ref="G34:G35"/>
    <mergeCell ref="H34:H35"/>
    <mergeCell ref="I34:I35"/>
    <mergeCell ref="J34:J35"/>
    <mergeCell ref="I32:I33"/>
    <mergeCell ref="J32:J33"/>
    <mergeCell ref="K32:K33"/>
    <mergeCell ref="L32:L33"/>
    <mergeCell ref="M32:M33"/>
    <mergeCell ref="N32:N33"/>
    <mergeCell ref="M30:M31"/>
    <mergeCell ref="N30:N31"/>
    <mergeCell ref="O30:O31"/>
    <mergeCell ref="A32:B33"/>
    <mergeCell ref="C32:C33"/>
    <mergeCell ref="D32:D33"/>
    <mergeCell ref="E32:E33"/>
    <mergeCell ref="F32:F33"/>
    <mergeCell ref="G32:G33"/>
    <mergeCell ref="H32:H33"/>
    <mergeCell ref="G30:G31"/>
    <mergeCell ref="H30:H31"/>
    <mergeCell ref="I30:I31"/>
    <mergeCell ref="J30:J31"/>
    <mergeCell ref="K30:K31"/>
    <mergeCell ref="L30:L31"/>
    <mergeCell ref="K28:K29"/>
    <mergeCell ref="L28:L29"/>
    <mergeCell ref="M28:M29"/>
    <mergeCell ref="N28:N29"/>
    <mergeCell ref="O28:O29"/>
    <mergeCell ref="A30:B31"/>
    <mergeCell ref="C30:C31"/>
    <mergeCell ref="D30:D31"/>
    <mergeCell ref="E30:E31"/>
    <mergeCell ref="F30:F31"/>
    <mergeCell ref="O26:O27"/>
    <mergeCell ref="A28:B29"/>
    <mergeCell ref="C28:C29"/>
    <mergeCell ref="D28:D29"/>
    <mergeCell ref="E28:E29"/>
    <mergeCell ref="F28:F29"/>
    <mergeCell ref="G28:G29"/>
    <mergeCell ref="H28:H29"/>
    <mergeCell ref="I28:I29"/>
    <mergeCell ref="J28:J29"/>
    <mergeCell ref="I26:I27"/>
    <mergeCell ref="J26:J27"/>
    <mergeCell ref="K26:K27"/>
    <mergeCell ref="L26:L27"/>
    <mergeCell ref="M26:M27"/>
    <mergeCell ref="N26:N27"/>
    <mergeCell ref="M24:M25"/>
    <mergeCell ref="N24:N25"/>
    <mergeCell ref="O24:O25"/>
    <mergeCell ref="A26:B27"/>
    <mergeCell ref="C26:C27"/>
    <mergeCell ref="D26:D27"/>
    <mergeCell ref="E26:E27"/>
    <mergeCell ref="F26:F27"/>
    <mergeCell ref="G26:G27"/>
    <mergeCell ref="H26:H27"/>
    <mergeCell ref="G24:G25"/>
    <mergeCell ref="H24:H25"/>
    <mergeCell ref="I24:I25"/>
    <mergeCell ref="J24:J25"/>
    <mergeCell ref="K24:K25"/>
    <mergeCell ref="L24:L25"/>
    <mergeCell ref="K22:K23"/>
    <mergeCell ref="L22:L23"/>
    <mergeCell ref="M22:M23"/>
    <mergeCell ref="N22:N23"/>
    <mergeCell ref="O22:O23"/>
    <mergeCell ref="A24:B25"/>
    <mergeCell ref="C24:C25"/>
    <mergeCell ref="D24:D25"/>
    <mergeCell ref="E24:E25"/>
    <mergeCell ref="F24:F25"/>
    <mergeCell ref="O18:O19"/>
    <mergeCell ref="A22:B23"/>
    <mergeCell ref="C22:C23"/>
    <mergeCell ref="D22:D23"/>
    <mergeCell ref="E22:E23"/>
    <mergeCell ref="F22:F23"/>
    <mergeCell ref="G22:G23"/>
    <mergeCell ref="H22:H23"/>
    <mergeCell ref="I22:I23"/>
    <mergeCell ref="J22:J23"/>
    <mergeCell ref="I18:I19"/>
    <mergeCell ref="J18:J19"/>
    <mergeCell ref="K18:K19"/>
    <mergeCell ref="L18:L19"/>
    <mergeCell ref="M18:M19"/>
    <mergeCell ref="N18:N19"/>
    <mergeCell ref="M16:M17"/>
    <mergeCell ref="N16:N17"/>
    <mergeCell ref="O16:O17"/>
    <mergeCell ref="A18:B19"/>
    <mergeCell ref="C18:C19"/>
    <mergeCell ref="D18:D19"/>
    <mergeCell ref="E18:E19"/>
    <mergeCell ref="F18:F19"/>
    <mergeCell ref="G18:G19"/>
    <mergeCell ref="H18:H19"/>
    <mergeCell ref="G16:G17"/>
    <mergeCell ref="H16:H17"/>
    <mergeCell ref="I16:I17"/>
    <mergeCell ref="J16:J17"/>
    <mergeCell ref="K16:K17"/>
    <mergeCell ref="L16:L17"/>
    <mergeCell ref="K14:K15"/>
    <mergeCell ref="L14:L15"/>
    <mergeCell ref="M14:M15"/>
    <mergeCell ref="N14:N15"/>
    <mergeCell ref="O14:O15"/>
    <mergeCell ref="A16:B17"/>
    <mergeCell ref="C16:C17"/>
    <mergeCell ref="D16:D17"/>
    <mergeCell ref="E16:E17"/>
    <mergeCell ref="F16:F17"/>
    <mergeCell ref="O12:O13"/>
    <mergeCell ref="A14:B15"/>
    <mergeCell ref="C14:C15"/>
    <mergeCell ref="D14:D15"/>
    <mergeCell ref="E14:E15"/>
    <mergeCell ref="F14:F15"/>
    <mergeCell ref="G14:G15"/>
    <mergeCell ref="H14:H15"/>
    <mergeCell ref="I14:I15"/>
    <mergeCell ref="J14:J15"/>
    <mergeCell ref="I12:I13"/>
    <mergeCell ref="J12:J13"/>
    <mergeCell ref="K12:K13"/>
    <mergeCell ref="L12:L13"/>
    <mergeCell ref="M12:M13"/>
    <mergeCell ref="N12:N13"/>
    <mergeCell ref="M10:M11"/>
    <mergeCell ref="N10:N11"/>
    <mergeCell ref="O10:O11"/>
    <mergeCell ref="A12:B13"/>
    <mergeCell ref="C12:C13"/>
    <mergeCell ref="D12:D13"/>
    <mergeCell ref="E12:E13"/>
    <mergeCell ref="F12:F13"/>
    <mergeCell ref="G12:G13"/>
    <mergeCell ref="H12:H13"/>
    <mergeCell ref="G10:G11"/>
    <mergeCell ref="H10:H11"/>
    <mergeCell ref="I10:I11"/>
    <mergeCell ref="J10:J11"/>
    <mergeCell ref="K10:K11"/>
    <mergeCell ref="L10:L11"/>
    <mergeCell ref="K8:K9"/>
    <mergeCell ref="L8:L9"/>
    <mergeCell ref="M8:M9"/>
    <mergeCell ref="N8:N9"/>
    <mergeCell ref="O8:O9"/>
    <mergeCell ref="A10:B11"/>
    <mergeCell ref="C10:C11"/>
    <mergeCell ref="D10:D11"/>
    <mergeCell ref="E10:E11"/>
    <mergeCell ref="F10:F11"/>
    <mergeCell ref="O6:O7"/>
    <mergeCell ref="A8:B9"/>
    <mergeCell ref="C8:C9"/>
    <mergeCell ref="D8:D9"/>
    <mergeCell ref="E8:E9"/>
    <mergeCell ref="F8:F9"/>
    <mergeCell ref="G8:G9"/>
    <mergeCell ref="H8:H9"/>
    <mergeCell ref="I8:I9"/>
    <mergeCell ref="J8:J9"/>
    <mergeCell ref="I6:I7"/>
    <mergeCell ref="J6:J7"/>
    <mergeCell ref="K6:K7"/>
    <mergeCell ref="L6:L7"/>
    <mergeCell ref="M6:M7"/>
    <mergeCell ref="N6:N7"/>
    <mergeCell ref="A1:O1"/>
    <mergeCell ref="A2:O2"/>
    <mergeCell ref="A4:B4"/>
    <mergeCell ref="A6:B7"/>
    <mergeCell ref="C6:C7"/>
    <mergeCell ref="D6:D7"/>
    <mergeCell ref="E6:E7"/>
    <mergeCell ref="F6:F7"/>
    <mergeCell ref="G6:G7"/>
    <mergeCell ref="H6:H7"/>
  </mergeCells>
  <printOptions horizontalCentered="1" verticalCentered="1"/>
  <pageMargins left="0" right="0" top="0" bottom="0.3937007874015748" header="0" footer="0.1968503937007874"/>
  <pageSetup firstPageNumber="61" useFirstPageNumber="1" horizontalDpi="600" verticalDpi="600" orientation="landscape" paperSize="9" scale="75" r:id="rId1"/>
  <headerFooter alignWithMargins="0">
    <oddFooter>&amp;C&amp;P.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77"/>
  <sheetViews>
    <sheetView showZeros="0" zoomScalePageLayoutView="0" workbookViewId="0" topLeftCell="A81">
      <selection activeCell="D25" sqref="D25"/>
    </sheetView>
  </sheetViews>
  <sheetFormatPr defaultColWidth="9.125" defaultRowHeight="12.75"/>
  <cols>
    <col min="1" max="1" width="8.50390625" style="176" customWidth="1"/>
    <col min="2" max="2" width="72.125" style="127" customWidth="1"/>
    <col min="3" max="4" width="12.125" style="127" customWidth="1"/>
    <col min="5" max="5" width="8.50390625" style="127" customWidth="1"/>
    <col min="6" max="7" width="9.125" style="127" customWidth="1"/>
    <col min="8" max="8" width="10.125" style="127" bestFit="1" customWidth="1"/>
    <col min="9" max="16384" width="9.125" style="127" customWidth="1"/>
  </cols>
  <sheetData>
    <row r="1" spans="1:5" ht="12">
      <c r="A1" s="1049" t="s">
        <v>246</v>
      </c>
      <c r="B1" s="1049"/>
      <c r="C1" s="1050"/>
      <c r="D1" s="1050"/>
      <c r="E1" s="1043"/>
    </row>
    <row r="2" spans="1:5" ht="12">
      <c r="A2" s="1049" t="s">
        <v>528</v>
      </c>
      <c r="B2" s="1049"/>
      <c r="C2" s="1050"/>
      <c r="D2" s="1050"/>
      <c r="E2" s="1043"/>
    </row>
    <row r="3" spans="1:2" ht="12">
      <c r="A3" s="125"/>
      <c r="B3" s="126"/>
    </row>
    <row r="4" spans="1:5" ht="11.25" customHeight="1">
      <c r="A4" s="125"/>
      <c r="B4" s="125"/>
      <c r="C4" s="128"/>
      <c r="D4" s="128"/>
      <c r="E4" s="128" t="s">
        <v>247</v>
      </c>
    </row>
    <row r="5" spans="1:5" s="129" customFormat="1" ht="19.5" customHeight="1">
      <c r="A5" s="1055" t="s">
        <v>257</v>
      </c>
      <c r="B5" s="1053" t="s">
        <v>240</v>
      </c>
      <c r="C5" s="1046" t="s">
        <v>58</v>
      </c>
      <c r="D5" s="1046" t="s">
        <v>515</v>
      </c>
      <c r="E5" s="1051" t="s">
        <v>905</v>
      </c>
    </row>
    <row r="6" spans="1:5" s="129" customFormat="1" ht="17.25" customHeight="1">
      <c r="A6" s="1054"/>
      <c r="B6" s="1054"/>
      <c r="C6" s="1056"/>
      <c r="D6" s="1056"/>
      <c r="E6" s="1052"/>
    </row>
    <row r="7" spans="1:5" s="129" customFormat="1" ht="11.25" customHeight="1">
      <c r="A7" s="130" t="s">
        <v>220</v>
      </c>
      <c r="B7" s="131" t="s">
        <v>221</v>
      </c>
      <c r="C7" s="278" t="s">
        <v>222</v>
      </c>
      <c r="D7" s="278" t="s">
        <v>223</v>
      </c>
      <c r="E7" s="131" t="s">
        <v>224</v>
      </c>
    </row>
    <row r="8" spans="1:5" s="134" customFormat="1" ht="16.5" customHeight="1">
      <c r="A8" s="132"/>
      <c r="B8" s="315" t="s">
        <v>463</v>
      </c>
      <c r="C8" s="296"/>
      <c r="D8" s="296"/>
      <c r="E8" s="240"/>
    </row>
    <row r="9" spans="1:5" ht="12" customHeight="1">
      <c r="A9" s="135"/>
      <c r="B9" s="136"/>
      <c r="C9" s="230"/>
      <c r="D9" s="230"/>
      <c r="E9" s="136"/>
    </row>
    <row r="10" spans="1:5" ht="12" customHeight="1">
      <c r="A10" s="140">
        <v>1010</v>
      </c>
      <c r="B10" s="151" t="s">
        <v>281</v>
      </c>
      <c r="C10" s="233">
        <f>SUM(C11:C16)</f>
        <v>1475835</v>
      </c>
      <c r="D10" s="233">
        <f>SUM(D11:D16)</f>
        <v>1354090</v>
      </c>
      <c r="E10" s="385">
        <f aca="true" t="shared" si="0" ref="E10:E15">SUM(D10/C10)</f>
        <v>0.9175077159709588</v>
      </c>
    </row>
    <row r="11" spans="1:5" ht="12" customHeight="1">
      <c r="A11" s="135">
        <v>1011</v>
      </c>
      <c r="B11" s="136" t="s">
        <v>282</v>
      </c>
      <c r="C11" s="230">
        <v>74887</v>
      </c>
      <c r="D11" s="230"/>
      <c r="E11" s="385">
        <f t="shared" si="0"/>
        <v>0</v>
      </c>
    </row>
    <row r="12" spans="1:5" ht="12" customHeight="1">
      <c r="A12" s="135">
        <v>1012</v>
      </c>
      <c r="B12" s="136" t="s">
        <v>283</v>
      </c>
      <c r="C12" s="230">
        <v>695317</v>
      </c>
      <c r="D12" s="230">
        <v>744085</v>
      </c>
      <c r="E12" s="385">
        <f t="shared" si="0"/>
        <v>1.0701377932655178</v>
      </c>
    </row>
    <row r="13" spans="1:6" ht="12" customHeight="1">
      <c r="A13" s="135">
        <v>1013</v>
      </c>
      <c r="B13" s="136" t="s">
        <v>331</v>
      </c>
      <c r="C13" s="230">
        <v>443802</v>
      </c>
      <c r="D13" s="417">
        <v>462927</v>
      </c>
      <c r="E13" s="385">
        <f t="shared" si="0"/>
        <v>1.0430935417145484</v>
      </c>
      <c r="F13" s="418"/>
    </row>
    <row r="14" spans="1:6" ht="12" customHeight="1">
      <c r="A14" s="135">
        <v>1014</v>
      </c>
      <c r="B14" s="136" t="s">
        <v>284</v>
      </c>
      <c r="C14" s="230">
        <v>136589</v>
      </c>
      <c r="D14" s="417">
        <v>147078</v>
      </c>
      <c r="E14" s="385">
        <f t="shared" si="0"/>
        <v>1.076792421058797</v>
      </c>
      <c r="F14" s="418"/>
    </row>
    <row r="15" spans="1:7" ht="12" customHeight="1">
      <c r="A15" s="135">
        <v>1015</v>
      </c>
      <c r="B15" s="136" t="s">
        <v>915</v>
      </c>
      <c r="C15" s="230">
        <v>125240</v>
      </c>
      <c r="D15" s="417"/>
      <c r="E15" s="385">
        <f t="shared" si="0"/>
        <v>0</v>
      </c>
      <c r="F15" s="419"/>
      <c r="G15" s="382"/>
    </row>
    <row r="16" spans="1:6" ht="12" customHeight="1">
      <c r="A16" s="135">
        <v>1016</v>
      </c>
      <c r="B16" s="136" t="s">
        <v>916</v>
      </c>
      <c r="C16" s="230"/>
      <c r="D16" s="417"/>
      <c r="E16" s="385"/>
      <c r="F16" s="418"/>
    </row>
    <row r="17" spans="1:6" ht="12" customHeight="1">
      <c r="A17" s="140">
        <v>1020</v>
      </c>
      <c r="B17" s="151" t="s">
        <v>285</v>
      </c>
      <c r="C17" s="230"/>
      <c r="D17" s="417"/>
      <c r="E17" s="385"/>
      <c r="F17" s="418"/>
    </row>
    <row r="18" spans="1:6" ht="12" customHeight="1" thickBot="1">
      <c r="A18" s="171">
        <v>1030</v>
      </c>
      <c r="B18" s="243" t="s">
        <v>286</v>
      </c>
      <c r="C18" s="297"/>
      <c r="D18" s="420"/>
      <c r="E18" s="758"/>
      <c r="F18" s="418"/>
    </row>
    <row r="19" spans="1:6" ht="16.5" customHeight="1" thickBot="1">
      <c r="A19" s="168"/>
      <c r="B19" s="298" t="s">
        <v>287</v>
      </c>
      <c r="C19" s="235">
        <f>SUM(C10)</f>
        <v>1475835</v>
      </c>
      <c r="D19" s="421">
        <f>SUM(D10+D18+D17)</f>
        <v>1354090</v>
      </c>
      <c r="E19" s="390">
        <f>SUM(D19/C19)</f>
        <v>0.9175077159709588</v>
      </c>
      <c r="F19" s="418"/>
    </row>
    <row r="20" spans="1:5" ht="12" customHeight="1">
      <c r="A20" s="163"/>
      <c r="B20" s="179"/>
      <c r="C20" s="162"/>
      <c r="D20" s="145"/>
      <c r="E20" s="391"/>
    </row>
    <row r="21" spans="1:5" ht="12" customHeight="1">
      <c r="A21" s="137">
        <v>1040</v>
      </c>
      <c r="B21" s="138" t="s">
        <v>288</v>
      </c>
      <c r="C21" s="140">
        <f>SUM(C22:C23)</f>
        <v>3100000</v>
      </c>
      <c r="D21" s="140">
        <f>SUM(D22:D23)</f>
        <v>3250000</v>
      </c>
      <c r="E21" s="385">
        <f aca="true" t="shared" si="1" ref="E21:E29">SUM(D21/C21)</f>
        <v>1.0483870967741935</v>
      </c>
    </row>
    <row r="22" spans="1:5" ht="12" customHeight="1">
      <c r="A22" s="148">
        <v>1041</v>
      </c>
      <c r="B22" s="146" t="s">
        <v>17</v>
      </c>
      <c r="C22" s="135">
        <v>2650000</v>
      </c>
      <c r="D22" s="135">
        <v>2800000</v>
      </c>
      <c r="E22" s="757">
        <f t="shared" si="1"/>
        <v>1.0566037735849056</v>
      </c>
    </row>
    <row r="23" spans="1:5" ht="12" customHeight="1">
      <c r="A23" s="148">
        <v>1042</v>
      </c>
      <c r="B23" s="146" t="s">
        <v>18</v>
      </c>
      <c r="C23" s="135">
        <v>450000</v>
      </c>
      <c r="D23" s="135">
        <v>450000</v>
      </c>
      <c r="E23" s="757">
        <f t="shared" si="1"/>
        <v>1</v>
      </c>
    </row>
    <row r="24" spans="1:5" ht="12" customHeight="1">
      <c r="A24" s="142">
        <v>1050</v>
      </c>
      <c r="B24" s="141" t="s">
        <v>289</v>
      </c>
      <c r="C24" s="140">
        <f>SUM(C25:C27)</f>
        <v>3597165</v>
      </c>
      <c r="D24" s="140">
        <f>SUM(D25:D27)</f>
        <v>3907551</v>
      </c>
      <c r="E24" s="385">
        <f t="shared" si="1"/>
        <v>1.0862862837818115</v>
      </c>
    </row>
    <row r="25" spans="1:5" ht="12.75" customHeight="1">
      <c r="A25" s="149">
        <v>1051</v>
      </c>
      <c r="B25" s="136" t="s">
        <v>248</v>
      </c>
      <c r="C25" s="135">
        <v>3352165</v>
      </c>
      <c r="D25" s="135">
        <v>3662551</v>
      </c>
      <c r="E25" s="757">
        <f t="shared" si="1"/>
        <v>1.092592697555162</v>
      </c>
    </row>
    <row r="26" spans="1:5" ht="12.75" customHeight="1">
      <c r="A26" s="149">
        <v>1052</v>
      </c>
      <c r="B26" s="150" t="s">
        <v>332</v>
      </c>
      <c r="C26" s="135">
        <v>170000</v>
      </c>
      <c r="D26" s="135">
        <v>170000</v>
      </c>
      <c r="E26" s="757">
        <f t="shared" si="1"/>
        <v>1</v>
      </c>
    </row>
    <row r="27" spans="1:5" ht="12.75" customHeight="1">
      <c r="A27" s="149">
        <v>1053</v>
      </c>
      <c r="B27" s="144" t="s">
        <v>242</v>
      </c>
      <c r="C27" s="135">
        <v>75000</v>
      </c>
      <c r="D27" s="135">
        <v>75000</v>
      </c>
      <c r="E27" s="757">
        <f t="shared" si="1"/>
        <v>1</v>
      </c>
    </row>
    <row r="28" spans="1:5" ht="12" customHeight="1">
      <c r="A28" s="142">
        <v>1070</v>
      </c>
      <c r="B28" s="141" t="s">
        <v>250</v>
      </c>
      <c r="C28" s="140">
        <f>SUM(C29:C39)</f>
        <v>494368</v>
      </c>
      <c r="D28" s="140">
        <f>SUM(D29:D39)</f>
        <v>462236</v>
      </c>
      <c r="E28" s="385">
        <f t="shared" si="1"/>
        <v>0.9350038837465208</v>
      </c>
    </row>
    <row r="29" spans="1:5" ht="12" customHeight="1">
      <c r="A29" s="149">
        <v>1071</v>
      </c>
      <c r="B29" s="146" t="s">
        <v>290</v>
      </c>
      <c r="C29" s="135">
        <v>7000</v>
      </c>
      <c r="D29" s="135">
        <v>7000</v>
      </c>
      <c r="E29" s="757">
        <f t="shared" si="1"/>
        <v>1</v>
      </c>
    </row>
    <row r="30" spans="1:5" ht="12" customHeight="1">
      <c r="A30" s="149">
        <v>1073</v>
      </c>
      <c r="B30" s="136" t="s">
        <v>291</v>
      </c>
      <c r="C30" s="135"/>
      <c r="D30" s="135"/>
      <c r="E30" s="385"/>
    </row>
    <row r="31" spans="1:5" ht="12" customHeight="1">
      <c r="A31" s="149">
        <v>1074</v>
      </c>
      <c r="B31" s="136" t="s">
        <v>292</v>
      </c>
      <c r="C31" s="135">
        <v>4000</v>
      </c>
      <c r="D31" s="135">
        <v>4000</v>
      </c>
      <c r="E31" s="757">
        <f aca="true" t="shared" si="2" ref="E31:E40">SUM(D31/C31)</f>
        <v>1</v>
      </c>
    </row>
    <row r="32" spans="1:5" ht="12" customHeight="1">
      <c r="A32" s="149">
        <v>1075</v>
      </c>
      <c r="B32" s="144" t="s">
        <v>40</v>
      </c>
      <c r="C32" s="135">
        <v>20000</v>
      </c>
      <c r="D32" s="135">
        <v>20000</v>
      </c>
      <c r="E32" s="757">
        <f t="shared" si="2"/>
        <v>1</v>
      </c>
    </row>
    <row r="33" spans="1:5" ht="12" customHeight="1">
      <c r="A33" s="149">
        <v>1076</v>
      </c>
      <c r="B33" s="144" t="s">
        <v>0</v>
      </c>
      <c r="C33" s="135">
        <v>8868</v>
      </c>
      <c r="D33" s="135">
        <v>17736</v>
      </c>
      <c r="E33" s="757">
        <f t="shared" si="2"/>
        <v>2</v>
      </c>
    </row>
    <row r="34" spans="1:5" ht="12" customHeight="1">
      <c r="A34" s="149">
        <v>1077</v>
      </c>
      <c r="B34" s="150" t="s">
        <v>293</v>
      </c>
      <c r="C34" s="135">
        <v>236000</v>
      </c>
      <c r="D34" s="135">
        <v>222000</v>
      </c>
      <c r="E34" s="757">
        <f t="shared" si="2"/>
        <v>0.940677966101695</v>
      </c>
    </row>
    <row r="35" spans="1:5" ht="12" customHeight="1">
      <c r="A35" s="149">
        <v>1078</v>
      </c>
      <c r="B35" s="146" t="s">
        <v>294</v>
      </c>
      <c r="C35" s="135">
        <v>7500</v>
      </c>
      <c r="D35" s="135">
        <v>7500</v>
      </c>
      <c r="E35" s="757">
        <f t="shared" si="2"/>
        <v>1</v>
      </c>
    </row>
    <row r="36" spans="1:5" ht="12" customHeight="1">
      <c r="A36" s="149">
        <v>1079</v>
      </c>
      <c r="B36" s="146" t="s">
        <v>295</v>
      </c>
      <c r="C36" s="135">
        <v>90000</v>
      </c>
      <c r="D36" s="135">
        <v>90000</v>
      </c>
      <c r="E36" s="757">
        <f t="shared" si="2"/>
        <v>1</v>
      </c>
    </row>
    <row r="37" spans="1:5" ht="12" customHeight="1">
      <c r="A37" s="149">
        <v>1080</v>
      </c>
      <c r="B37" s="251" t="s">
        <v>296</v>
      </c>
      <c r="C37" s="135">
        <v>40000</v>
      </c>
      <c r="D37" s="135">
        <v>30000</v>
      </c>
      <c r="E37" s="757">
        <f t="shared" si="2"/>
        <v>0.75</v>
      </c>
    </row>
    <row r="38" spans="1:5" ht="12" customHeight="1">
      <c r="A38" s="148">
        <v>1081</v>
      </c>
      <c r="B38" s="251" t="s">
        <v>41</v>
      </c>
      <c r="C38" s="135">
        <v>5000</v>
      </c>
      <c r="D38" s="135"/>
      <c r="E38" s="757">
        <f t="shared" si="2"/>
        <v>0</v>
      </c>
    </row>
    <row r="39" spans="1:5" ht="13.5" customHeight="1" thickBot="1">
      <c r="A39" s="167">
        <v>1082</v>
      </c>
      <c r="B39" s="383" t="s">
        <v>229</v>
      </c>
      <c r="C39" s="384">
        <v>76000</v>
      </c>
      <c r="D39" s="384">
        <v>64000</v>
      </c>
      <c r="E39" s="759">
        <f t="shared" si="2"/>
        <v>0.8421052631578947</v>
      </c>
    </row>
    <row r="40" spans="1:5" ht="17.25" customHeight="1" thickBot="1">
      <c r="A40" s="169"/>
      <c r="B40" s="299" t="s">
        <v>297</v>
      </c>
      <c r="C40" s="300">
        <f>SUM(C21+C24+C28)</f>
        <v>7191533</v>
      </c>
      <c r="D40" s="300">
        <f>SUM(D21+D24+D28)</f>
        <v>7619787</v>
      </c>
      <c r="E40" s="390">
        <f t="shared" si="2"/>
        <v>1.0595497510753271</v>
      </c>
    </row>
    <row r="41" spans="1:5" ht="12" customHeight="1">
      <c r="A41" s="149"/>
      <c r="B41" s="274"/>
      <c r="C41" s="145"/>
      <c r="D41" s="145"/>
      <c r="E41" s="391"/>
    </row>
    <row r="42" spans="1:5" ht="12" customHeight="1">
      <c r="A42" s="142">
        <v>1090</v>
      </c>
      <c r="B42" s="301" t="s">
        <v>298</v>
      </c>
      <c r="C42" s="140">
        <f>SUM(C43:C49)</f>
        <v>1283000</v>
      </c>
      <c r="D42" s="140">
        <f>SUM(D43:D50)</f>
        <v>1272500</v>
      </c>
      <c r="E42" s="385">
        <f aca="true" t="shared" si="3" ref="E42:E54">SUM(D42/C42)</f>
        <v>0.9918160561184723</v>
      </c>
    </row>
    <row r="43" spans="1:5" ht="12" customHeight="1">
      <c r="A43" s="149">
        <v>1091</v>
      </c>
      <c r="B43" s="251" t="s">
        <v>906</v>
      </c>
      <c r="C43" s="135">
        <v>115000</v>
      </c>
      <c r="D43" s="135">
        <v>100000</v>
      </c>
      <c r="E43" s="757">
        <f t="shared" si="3"/>
        <v>0.8695652173913043</v>
      </c>
    </row>
    <row r="44" spans="1:5" ht="12" customHeight="1">
      <c r="A44" s="149">
        <v>1092</v>
      </c>
      <c r="B44" s="146" t="s">
        <v>230</v>
      </c>
      <c r="C44" s="135">
        <v>443000</v>
      </c>
      <c r="D44" s="135">
        <v>466500</v>
      </c>
      <c r="E44" s="757">
        <f t="shared" si="3"/>
        <v>1.0530474040632054</v>
      </c>
    </row>
    <row r="45" spans="1:5" ht="12" customHeight="1">
      <c r="A45" s="149">
        <v>1093</v>
      </c>
      <c r="B45" s="146" t="s">
        <v>907</v>
      </c>
      <c r="C45" s="135">
        <v>15000</v>
      </c>
      <c r="D45" s="135">
        <v>15000</v>
      </c>
      <c r="E45" s="757">
        <f t="shared" si="3"/>
        <v>1</v>
      </c>
    </row>
    <row r="46" spans="1:5" ht="12" customHeight="1">
      <c r="A46" s="149">
        <v>1094</v>
      </c>
      <c r="B46" s="146" t="s">
        <v>908</v>
      </c>
      <c r="C46" s="135">
        <v>15000</v>
      </c>
      <c r="D46" s="135">
        <v>15000</v>
      </c>
      <c r="E46" s="757">
        <f t="shared" si="3"/>
        <v>1</v>
      </c>
    </row>
    <row r="47" spans="1:5" ht="12" customHeight="1">
      <c r="A47" s="149">
        <v>1095</v>
      </c>
      <c r="B47" s="150" t="s">
        <v>437</v>
      </c>
      <c r="C47" s="135">
        <v>340000</v>
      </c>
      <c r="D47" s="135">
        <v>320000</v>
      </c>
      <c r="E47" s="757">
        <f t="shared" si="3"/>
        <v>0.9411764705882353</v>
      </c>
    </row>
    <row r="48" spans="1:5" ht="12" customHeight="1">
      <c r="A48" s="149">
        <v>1096</v>
      </c>
      <c r="B48" s="150" t="s">
        <v>411</v>
      </c>
      <c r="C48" s="135">
        <v>350000</v>
      </c>
      <c r="D48" s="135">
        <v>350000</v>
      </c>
      <c r="E48" s="757">
        <f t="shared" si="3"/>
        <v>1</v>
      </c>
    </row>
    <row r="49" spans="1:5" ht="12" customHeight="1">
      <c r="A49" s="149">
        <v>1097</v>
      </c>
      <c r="B49" s="150" t="s">
        <v>909</v>
      </c>
      <c r="C49" s="135">
        <v>5000</v>
      </c>
      <c r="D49" s="135">
        <v>1000</v>
      </c>
      <c r="E49" s="757">
        <f t="shared" si="3"/>
        <v>0.2</v>
      </c>
    </row>
    <row r="50" spans="1:5" ht="12" customHeight="1">
      <c r="A50" s="149">
        <v>1098</v>
      </c>
      <c r="B50" s="150" t="s">
        <v>917</v>
      </c>
      <c r="C50" s="135"/>
      <c r="D50" s="135">
        <v>5000</v>
      </c>
      <c r="E50" s="757"/>
    </row>
    <row r="51" spans="1:5" ht="12" customHeight="1">
      <c r="A51" s="142">
        <v>1100</v>
      </c>
      <c r="B51" s="301" t="s">
        <v>299</v>
      </c>
      <c r="C51" s="140">
        <f>SUM(C52:C54)</f>
        <v>205066</v>
      </c>
      <c r="D51" s="140">
        <f>SUM(D52:D54)</f>
        <v>225000</v>
      </c>
      <c r="E51" s="385">
        <f t="shared" si="3"/>
        <v>1.09720772824359</v>
      </c>
    </row>
    <row r="52" spans="1:5" ht="12" customHeight="1">
      <c r="A52" s="149">
        <v>1101</v>
      </c>
      <c r="B52" s="150" t="s">
        <v>910</v>
      </c>
      <c r="C52" s="135">
        <v>14066</v>
      </c>
      <c r="D52" s="135">
        <v>14000</v>
      </c>
      <c r="E52" s="757">
        <f t="shared" si="3"/>
        <v>0.9953078344945258</v>
      </c>
    </row>
    <row r="53" spans="1:5" ht="12" customHeight="1">
      <c r="A53" s="149">
        <v>1102</v>
      </c>
      <c r="B53" s="146" t="s">
        <v>300</v>
      </c>
      <c r="C53" s="135">
        <v>141000</v>
      </c>
      <c r="D53" s="135">
        <v>136000</v>
      </c>
      <c r="E53" s="757">
        <f t="shared" si="3"/>
        <v>0.9645390070921985</v>
      </c>
    </row>
    <row r="54" spans="1:5" ht="12" customHeight="1">
      <c r="A54" s="149">
        <v>1103</v>
      </c>
      <c r="B54" s="146" t="s">
        <v>301</v>
      </c>
      <c r="C54" s="135">
        <v>50000</v>
      </c>
      <c r="D54" s="135">
        <v>75000</v>
      </c>
      <c r="E54" s="757">
        <f t="shared" si="3"/>
        <v>1.5</v>
      </c>
    </row>
    <row r="55" spans="1:5" ht="12" customHeight="1">
      <c r="A55" s="778">
        <v>1105</v>
      </c>
      <c r="B55" s="775" t="s">
        <v>470</v>
      </c>
      <c r="C55" s="776"/>
      <c r="D55" s="777"/>
      <c r="E55" s="385"/>
    </row>
    <row r="56" spans="1:5" ht="12" customHeight="1">
      <c r="A56" s="142">
        <v>1110</v>
      </c>
      <c r="B56" s="151" t="s">
        <v>302</v>
      </c>
      <c r="C56" s="135"/>
      <c r="D56" s="135"/>
      <c r="E56" s="385"/>
    </row>
    <row r="57" spans="1:5" ht="12" customHeight="1">
      <c r="A57" s="142">
        <v>1120</v>
      </c>
      <c r="B57" s="151" t="s">
        <v>303</v>
      </c>
      <c r="C57" s="140">
        <f>SUM(C58:C62)</f>
        <v>1245305</v>
      </c>
      <c r="D57" s="140">
        <f>SUM(D58:D62)</f>
        <v>401355</v>
      </c>
      <c r="E57" s="385">
        <f aca="true" t="shared" si="4" ref="E57:E62">SUM(D57/C57)</f>
        <v>0.32229453828580146</v>
      </c>
    </row>
    <row r="58" spans="1:5" ht="12" customHeight="1">
      <c r="A58" s="149">
        <v>1121</v>
      </c>
      <c r="B58" s="136" t="s">
        <v>407</v>
      </c>
      <c r="C58" s="135">
        <v>44298</v>
      </c>
      <c r="D58" s="135">
        <v>39150</v>
      </c>
      <c r="E58" s="757">
        <f t="shared" si="4"/>
        <v>0.8837870784234051</v>
      </c>
    </row>
    <row r="59" spans="1:5" ht="12" customHeight="1">
      <c r="A59" s="149">
        <v>1122</v>
      </c>
      <c r="B59" s="136" t="s">
        <v>419</v>
      </c>
      <c r="C59" s="135">
        <v>222750</v>
      </c>
      <c r="D59" s="135">
        <v>216000</v>
      </c>
      <c r="E59" s="757">
        <f t="shared" si="4"/>
        <v>0.9696969696969697</v>
      </c>
    </row>
    <row r="60" spans="1:5" ht="12" customHeight="1">
      <c r="A60" s="149">
        <v>1123</v>
      </c>
      <c r="B60" s="144" t="s">
        <v>424</v>
      </c>
      <c r="C60" s="135">
        <v>134000</v>
      </c>
      <c r="D60" s="135">
        <v>146205</v>
      </c>
      <c r="E60" s="757">
        <f t="shared" si="4"/>
        <v>1.0910820895522388</v>
      </c>
    </row>
    <row r="61" spans="1:5" ht="12" customHeight="1">
      <c r="A61" s="149">
        <v>1124</v>
      </c>
      <c r="B61" s="274" t="s">
        <v>38</v>
      </c>
      <c r="C61" s="135">
        <v>369270</v>
      </c>
      <c r="D61" s="135"/>
      <c r="E61" s="385">
        <f t="shared" si="4"/>
        <v>0</v>
      </c>
    </row>
    <row r="62" spans="1:5" ht="12" customHeight="1">
      <c r="A62" s="149">
        <v>1125</v>
      </c>
      <c r="B62" s="144" t="s">
        <v>39</v>
      </c>
      <c r="C62" s="135">
        <v>474987</v>
      </c>
      <c r="D62" s="135"/>
      <c r="E62" s="385">
        <f t="shared" si="4"/>
        <v>0</v>
      </c>
    </row>
    <row r="63" spans="1:5" ht="12" customHeight="1">
      <c r="A63" s="142">
        <v>1130</v>
      </c>
      <c r="B63" s="141" t="s">
        <v>304</v>
      </c>
      <c r="C63" s="140"/>
      <c r="D63" s="140"/>
      <c r="E63" s="385"/>
    </row>
    <row r="64" spans="1:5" ht="12" customHeight="1">
      <c r="A64" s="142">
        <v>1140</v>
      </c>
      <c r="B64" s="143" t="s">
        <v>305</v>
      </c>
      <c r="C64" s="140">
        <f>SUM(C65)</f>
        <v>40000</v>
      </c>
      <c r="D64" s="140">
        <f>SUM(D65)</f>
        <v>40000</v>
      </c>
      <c r="E64" s="385">
        <f>SUM(D64/C64)</f>
        <v>1</v>
      </c>
    </row>
    <row r="65" spans="1:5" ht="12" customHeight="1">
      <c r="A65" s="149">
        <v>1141</v>
      </c>
      <c r="B65" s="146" t="s">
        <v>120</v>
      </c>
      <c r="C65" s="135">
        <v>40000</v>
      </c>
      <c r="D65" s="135">
        <v>40000</v>
      </c>
      <c r="E65" s="757">
        <f>SUM(D65/C65)</f>
        <v>1</v>
      </c>
    </row>
    <row r="66" spans="1:5" ht="12" customHeight="1" thickBot="1">
      <c r="A66" s="171">
        <v>1150</v>
      </c>
      <c r="B66" s="243" t="s">
        <v>306</v>
      </c>
      <c r="C66" s="159"/>
      <c r="D66" s="422">
        <v>10000</v>
      </c>
      <c r="E66" s="758"/>
    </row>
    <row r="67" spans="1:5" ht="18.75" customHeight="1" thickBot="1">
      <c r="A67" s="169"/>
      <c r="B67" s="216" t="s">
        <v>468</v>
      </c>
      <c r="C67" s="300">
        <f>SUM(C64+C66+C63+C57+C56+C51+C42)</f>
        <v>2773371</v>
      </c>
      <c r="D67" s="300">
        <f>SUM(D64+D66+D63+D57+D56+D51+D42+D55)</f>
        <v>1948855</v>
      </c>
      <c r="E67" s="390">
        <f>SUM(D67/C67)</f>
        <v>0.702702595505614</v>
      </c>
    </row>
    <row r="68" spans="1:5" ht="12" customHeight="1">
      <c r="A68" s="164"/>
      <c r="B68" s="302"/>
      <c r="C68" s="145"/>
      <c r="D68" s="145"/>
      <c r="E68" s="391"/>
    </row>
    <row r="69" spans="1:5" ht="15" customHeight="1" thickBot="1">
      <c r="A69" s="153">
        <v>1160</v>
      </c>
      <c r="B69" s="175" t="s">
        <v>307</v>
      </c>
      <c r="C69" s="159"/>
      <c r="D69" s="159"/>
      <c r="E69" s="758"/>
    </row>
    <row r="70" spans="1:5" ht="18" customHeight="1" thickBot="1">
      <c r="A70" s="169"/>
      <c r="B70" s="298" t="s">
        <v>308</v>
      </c>
      <c r="C70" s="156">
        <f>SUM(C69)</f>
        <v>0</v>
      </c>
      <c r="D70" s="156"/>
      <c r="E70" s="390"/>
    </row>
    <row r="71" spans="1:5" ht="12" customHeight="1" thickBot="1">
      <c r="A71" s="169"/>
      <c r="B71" s="216"/>
      <c r="C71" s="160"/>
      <c r="D71" s="160"/>
      <c r="E71" s="390"/>
    </row>
    <row r="72" spans="1:5" ht="18.75" customHeight="1" thickBot="1">
      <c r="A72" s="169"/>
      <c r="B72" s="303" t="s">
        <v>74</v>
      </c>
      <c r="C72" s="300">
        <f>SUM(C67+C40+C19+C70)</f>
        <v>11440739</v>
      </c>
      <c r="D72" s="300">
        <f>SUM(D67+D40+D19+D70)</f>
        <v>10922732</v>
      </c>
      <c r="E72" s="1013">
        <f>SUM(D72/C72)</f>
        <v>0.9547225926576945</v>
      </c>
    </row>
    <row r="73" spans="1:5" ht="12" customHeight="1">
      <c r="A73" s="149"/>
      <c r="B73" s="277"/>
      <c r="C73" s="145"/>
      <c r="D73" s="145"/>
      <c r="E73" s="391"/>
    </row>
    <row r="74" spans="1:5" ht="12" customHeight="1">
      <c r="A74" s="140">
        <v>1165</v>
      </c>
      <c r="B74" s="151" t="s">
        <v>309</v>
      </c>
      <c r="C74" s="135"/>
      <c r="D74" s="140"/>
      <c r="E74" s="385"/>
    </row>
    <row r="75" spans="1:5" ht="12" customHeight="1">
      <c r="A75" s="140">
        <v>1170</v>
      </c>
      <c r="B75" s="138" t="s">
        <v>310</v>
      </c>
      <c r="C75" s="140">
        <f>SUM(C76:C78)</f>
        <v>2395920</v>
      </c>
      <c r="D75" s="140">
        <f>SUM(D76:D78)</f>
        <v>138206</v>
      </c>
      <c r="E75" s="385">
        <f aca="true" t="shared" si="5" ref="E75:E82">SUM(D75/C75)</f>
        <v>0.05768389595645931</v>
      </c>
    </row>
    <row r="76" spans="1:5" ht="12" customHeight="1">
      <c r="A76" s="148">
        <v>1172</v>
      </c>
      <c r="B76" s="251" t="s">
        <v>65</v>
      </c>
      <c r="C76" s="135">
        <v>62940</v>
      </c>
      <c r="D76" s="135"/>
      <c r="E76" s="385">
        <f t="shared" si="5"/>
        <v>0</v>
      </c>
    </row>
    <row r="77" spans="1:5" ht="12" customHeight="1">
      <c r="A77" s="148">
        <v>1174</v>
      </c>
      <c r="B77" s="251" t="s">
        <v>102</v>
      </c>
      <c r="C77" s="135">
        <v>2328260</v>
      </c>
      <c r="D77" s="135">
        <v>138206</v>
      </c>
      <c r="E77" s="757">
        <f t="shared" si="5"/>
        <v>0.059360208911375875</v>
      </c>
    </row>
    <row r="78" spans="1:5" ht="12" customHeight="1">
      <c r="A78" s="148">
        <v>1176</v>
      </c>
      <c r="B78" s="251" t="s">
        <v>99</v>
      </c>
      <c r="C78" s="135">
        <v>4720</v>
      </c>
      <c r="D78" s="135"/>
      <c r="E78" s="385">
        <f t="shared" si="5"/>
        <v>0</v>
      </c>
    </row>
    <row r="79" spans="1:5" ht="12" customHeight="1">
      <c r="A79" s="140">
        <v>1180</v>
      </c>
      <c r="B79" s="157" t="s">
        <v>311</v>
      </c>
      <c r="C79" s="140">
        <f>SUM(C80:C82)</f>
        <v>1701355</v>
      </c>
      <c r="D79" s="140">
        <f>SUM(D80:D82)</f>
        <v>1490535</v>
      </c>
      <c r="E79" s="385">
        <f t="shared" si="5"/>
        <v>0.8760870012431268</v>
      </c>
    </row>
    <row r="80" spans="1:5" ht="12" customHeight="1">
      <c r="A80" s="148">
        <v>1181</v>
      </c>
      <c r="B80" s="146" t="s">
        <v>380</v>
      </c>
      <c r="C80" s="135">
        <v>590535</v>
      </c>
      <c r="D80" s="135">
        <v>590535</v>
      </c>
      <c r="E80" s="757">
        <f t="shared" si="5"/>
        <v>1</v>
      </c>
    </row>
    <row r="81" spans="1:5" ht="12" customHeight="1">
      <c r="A81" s="148">
        <v>1182</v>
      </c>
      <c r="B81" s="136" t="s">
        <v>312</v>
      </c>
      <c r="C81" s="135">
        <v>1099000</v>
      </c>
      <c r="D81" s="135">
        <v>900000</v>
      </c>
      <c r="E81" s="757">
        <f t="shared" si="5"/>
        <v>0.818926296633303</v>
      </c>
    </row>
    <row r="82" spans="1:5" ht="12" customHeight="1">
      <c r="A82" s="148">
        <v>1183</v>
      </c>
      <c r="B82" s="251" t="s">
        <v>232</v>
      </c>
      <c r="C82" s="135">
        <v>11820</v>
      </c>
      <c r="D82" s="135"/>
      <c r="E82" s="385">
        <f t="shared" si="5"/>
        <v>0</v>
      </c>
    </row>
    <row r="83" spans="1:5" ht="12" customHeight="1" thickBot="1">
      <c r="A83" s="168">
        <v>1185</v>
      </c>
      <c r="B83" s="387" t="s">
        <v>482</v>
      </c>
      <c r="C83" s="384"/>
      <c r="D83" s="168"/>
      <c r="E83" s="758"/>
    </row>
    <row r="84" spans="1:5" ht="15" customHeight="1" thickBot="1">
      <c r="A84" s="156"/>
      <c r="B84" s="216" t="s">
        <v>313</v>
      </c>
      <c r="C84" s="168">
        <f>SUM(C75+C79)</f>
        <v>4097275</v>
      </c>
      <c r="D84" s="168">
        <f>SUM(D75+D79+D74+D83)</f>
        <v>1628741</v>
      </c>
      <c r="E84" s="390">
        <f>SUM(D84/C84)</f>
        <v>0.39751810654642417</v>
      </c>
    </row>
    <row r="85" spans="1:5" ht="12" customHeight="1">
      <c r="A85" s="142"/>
      <c r="B85" s="150"/>
      <c r="C85" s="145"/>
      <c r="D85" s="145"/>
      <c r="E85" s="391"/>
    </row>
    <row r="86" spans="1:5" ht="12" customHeight="1">
      <c r="A86" s="140">
        <v>1190</v>
      </c>
      <c r="B86" s="143" t="s">
        <v>314</v>
      </c>
      <c r="C86" s="140">
        <f>SUM(C87+C90+C91)</f>
        <v>880000</v>
      </c>
      <c r="D86" s="140">
        <f>SUM(D87+D90+D91)</f>
        <v>997050</v>
      </c>
      <c r="E86" s="385">
        <f>SUM(D86/C86)</f>
        <v>1.1330113636363637</v>
      </c>
    </row>
    <row r="87" spans="1:5" ht="12" customHeight="1">
      <c r="A87" s="148">
        <v>1191</v>
      </c>
      <c r="B87" s="136" t="s">
        <v>315</v>
      </c>
      <c r="C87" s="135">
        <f>SUM(C88:C89)</f>
        <v>250000</v>
      </c>
      <c r="D87" s="135">
        <f>SUM(D88:D89)</f>
        <v>497050</v>
      </c>
      <c r="E87" s="757">
        <f>SUM(D87/C87)</f>
        <v>1.9882</v>
      </c>
    </row>
    <row r="88" spans="1:5" ht="12" customHeight="1">
      <c r="A88" s="148">
        <v>1192</v>
      </c>
      <c r="B88" s="146" t="s">
        <v>316</v>
      </c>
      <c r="C88" s="139"/>
      <c r="D88" s="139"/>
      <c r="E88" s="385"/>
    </row>
    <row r="89" spans="1:5" ht="12" customHeight="1">
      <c r="A89" s="148">
        <v>1193</v>
      </c>
      <c r="B89" s="146" t="s">
        <v>317</v>
      </c>
      <c r="C89" s="139">
        <v>250000</v>
      </c>
      <c r="D89" s="139">
        <v>497050</v>
      </c>
      <c r="E89" s="392">
        <f>SUM(D89/C89)</f>
        <v>1.9882</v>
      </c>
    </row>
    <row r="90" spans="1:5" ht="12" customHeight="1">
      <c r="A90" s="148">
        <v>1194</v>
      </c>
      <c r="B90" s="136" t="s">
        <v>249</v>
      </c>
      <c r="C90" s="135">
        <v>300000</v>
      </c>
      <c r="D90" s="135">
        <v>150000</v>
      </c>
      <c r="E90" s="757">
        <f>SUM(D90/C90)</f>
        <v>0.5</v>
      </c>
    </row>
    <row r="91" spans="1:5" ht="12" customHeight="1" thickBot="1">
      <c r="A91" s="153">
        <v>1195</v>
      </c>
      <c r="B91" s="304" t="s">
        <v>385</v>
      </c>
      <c r="C91" s="159">
        <v>330000</v>
      </c>
      <c r="D91" s="159">
        <v>350000</v>
      </c>
      <c r="E91" s="759">
        <f>SUM(D91/C91)</f>
        <v>1.0606060606060606</v>
      </c>
    </row>
    <row r="92" spans="1:5" ht="15.75" customHeight="1" thickBot="1">
      <c r="A92" s="156"/>
      <c r="B92" s="216" t="s">
        <v>318</v>
      </c>
      <c r="C92" s="156">
        <f>SUM(C86)</f>
        <v>880000</v>
      </c>
      <c r="D92" s="156">
        <f>SUM(D86)</f>
        <v>997050</v>
      </c>
      <c r="E92" s="390">
        <f>SUM(D92/C92)</f>
        <v>1.1330113636363637</v>
      </c>
    </row>
    <row r="93" spans="1:5" ht="15.75" customHeight="1">
      <c r="A93" s="378"/>
      <c r="B93" s="379"/>
      <c r="C93" s="404"/>
      <c r="D93" s="404"/>
      <c r="E93" s="1010"/>
    </row>
    <row r="94" spans="1:5" ht="12" customHeight="1">
      <c r="A94" s="140">
        <v>1200</v>
      </c>
      <c r="B94" s="151" t="s">
        <v>319</v>
      </c>
      <c r="C94" s="140">
        <f>SUM(C95:C97)</f>
        <v>65000</v>
      </c>
      <c r="D94" s="140">
        <f>SUM(D95:D97)</f>
        <v>40000</v>
      </c>
      <c r="E94" s="391">
        <f>SUM(D94/C94)</f>
        <v>0.6153846153846154</v>
      </c>
    </row>
    <row r="95" spans="1:5" ht="12" customHeight="1">
      <c r="A95" s="148">
        <v>1201</v>
      </c>
      <c r="B95" s="136" t="s">
        <v>432</v>
      </c>
      <c r="C95" s="135"/>
      <c r="D95" s="135"/>
      <c r="E95" s="385"/>
    </row>
    <row r="96" spans="1:5" ht="12" customHeight="1">
      <c r="A96" s="148">
        <v>1202</v>
      </c>
      <c r="B96" s="136" t="s">
        <v>433</v>
      </c>
      <c r="C96" s="135">
        <v>40000</v>
      </c>
      <c r="D96" s="135">
        <v>25000</v>
      </c>
      <c r="E96" s="757">
        <f>SUM(D96/C96)</f>
        <v>0.625</v>
      </c>
    </row>
    <row r="97" spans="1:5" ht="12" customHeight="1">
      <c r="A97" s="148">
        <v>1203</v>
      </c>
      <c r="B97" s="144" t="s">
        <v>72</v>
      </c>
      <c r="C97" s="135">
        <v>25000</v>
      </c>
      <c r="D97" s="135">
        <v>15000</v>
      </c>
      <c r="E97" s="757">
        <f>SUM(D97/C97)</f>
        <v>0.6</v>
      </c>
    </row>
    <row r="98" spans="1:5" ht="12" customHeight="1">
      <c r="A98" s="140">
        <v>1210</v>
      </c>
      <c r="B98" s="151" t="s">
        <v>320</v>
      </c>
      <c r="C98" s="140">
        <v>2955</v>
      </c>
      <c r="D98" s="140"/>
      <c r="E98" s="385">
        <f>SUM(D98/C98)</f>
        <v>0</v>
      </c>
    </row>
    <row r="99" spans="1:5" ht="12" customHeight="1" thickBot="1">
      <c r="A99" s="767">
        <v>1211</v>
      </c>
      <c r="B99" s="768" t="s">
        <v>534</v>
      </c>
      <c r="C99" s="769"/>
      <c r="D99" s="767"/>
      <c r="E99" s="758"/>
    </row>
    <row r="100" spans="1:5" ht="15.75" customHeight="1" thickBot="1">
      <c r="A100" s="156"/>
      <c r="B100" s="216" t="s">
        <v>321</v>
      </c>
      <c r="C100" s="156">
        <f>SUM(C94+C98)</f>
        <v>67955</v>
      </c>
      <c r="D100" s="156">
        <f>SUM(D94+D98+D99)</f>
        <v>40000</v>
      </c>
      <c r="E100" s="390">
        <f>SUM(D100/C100)</f>
        <v>0.588624825252005</v>
      </c>
    </row>
    <row r="101" spans="1:5" ht="12" customHeight="1" thickBot="1">
      <c r="A101" s="156"/>
      <c r="B101" s="179"/>
      <c r="C101" s="160"/>
      <c r="D101" s="160"/>
      <c r="E101" s="390"/>
    </row>
    <row r="102" spans="1:5" ht="24" customHeight="1" thickBot="1">
      <c r="A102" s="156"/>
      <c r="B102" s="309" t="s">
        <v>75</v>
      </c>
      <c r="C102" s="241">
        <f>SUM(C84+C92+C100)</f>
        <v>5045230</v>
      </c>
      <c r="D102" s="241">
        <f>SUM(D84+D92+D100)</f>
        <v>2665791</v>
      </c>
      <c r="E102" s="1013">
        <f>SUM(D102/C102)</f>
        <v>0.5283784881957809</v>
      </c>
    </row>
    <row r="103" spans="1:5" ht="12.75" customHeight="1">
      <c r="A103" s="166"/>
      <c r="B103" s="305"/>
      <c r="C103" s="145"/>
      <c r="D103" s="145"/>
      <c r="E103" s="391"/>
    </row>
    <row r="104" spans="1:5" ht="12" customHeight="1" thickBot="1">
      <c r="A104" s="153">
        <v>1215</v>
      </c>
      <c r="B104" s="170" t="s">
        <v>322</v>
      </c>
      <c r="C104" s="159"/>
      <c r="D104" s="159"/>
      <c r="E104" s="758"/>
    </row>
    <row r="105" spans="1:5" ht="21.75" customHeight="1" thickBot="1">
      <c r="A105" s="156"/>
      <c r="B105" s="298" t="s">
        <v>42</v>
      </c>
      <c r="C105" s="160"/>
      <c r="D105" s="156"/>
      <c r="E105" s="390"/>
    </row>
    <row r="106" spans="1:5" ht="12" customHeight="1">
      <c r="A106" s="166"/>
      <c r="B106" s="242"/>
      <c r="C106" s="145"/>
      <c r="D106" s="145"/>
      <c r="E106" s="391"/>
    </row>
    <row r="107" spans="1:5" ht="12" customHeight="1">
      <c r="A107" s="148">
        <v>1220</v>
      </c>
      <c r="B107" s="150" t="s">
        <v>323</v>
      </c>
      <c r="C107" s="135">
        <v>420000</v>
      </c>
      <c r="D107" s="135"/>
      <c r="E107" s="385">
        <f>SUM(D107/C107)</f>
        <v>0</v>
      </c>
    </row>
    <row r="108" spans="1:5" ht="12" customHeight="1" thickBot="1">
      <c r="A108" s="148">
        <v>1221</v>
      </c>
      <c r="B108" s="170" t="s">
        <v>322</v>
      </c>
      <c r="C108" s="159">
        <v>140000</v>
      </c>
      <c r="D108" s="159">
        <v>586993</v>
      </c>
      <c r="E108" s="758">
        <f>SUM(D108/C108)</f>
        <v>4.192807142857143</v>
      </c>
    </row>
    <row r="109" spans="1:5" ht="18" customHeight="1" thickBot="1">
      <c r="A109" s="156"/>
      <c r="B109" s="215" t="s">
        <v>325</v>
      </c>
      <c r="C109" s="168">
        <f>SUM(C107:C108)</f>
        <v>560000</v>
      </c>
      <c r="D109" s="168">
        <f>SUM(D107:D108)</f>
        <v>586993</v>
      </c>
      <c r="E109" s="389">
        <f>SUM(D109/C109)</f>
        <v>1.0482017857142858</v>
      </c>
    </row>
    <row r="110" spans="1:5" ht="12" customHeight="1" thickBot="1">
      <c r="A110" s="156"/>
      <c r="B110" s="179"/>
      <c r="C110" s="160"/>
      <c r="D110" s="160"/>
      <c r="E110" s="390"/>
    </row>
    <row r="111" spans="1:5" ht="16.5" customHeight="1" thickBot="1">
      <c r="A111" s="156"/>
      <c r="B111" s="306" t="s">
        <v>464</v>
      </c>
      <c r="C111" s="241">
        <f>SUM(C109+C102+C72)</f>
        <v>17045969</v>
      </c>
      <c r="D111" s="241">
        <f>SUM(D109+D102+D72+D105)</f>
        <v>14175516</v>
      </c>
      <c r="E111" s="1014">
        <f>SUM(D111/C111)</f>
        <v>0.8316051730470705</v>
      </c>
    </row>
    <row r="112" spans="1:5" ht="12" customHeight="1">
      <c r="A112" s="166"/>
      <c r="B112" s="179"/>
      <c r="C112" s="314"/>
      <c r="D112" s="308"/>
      <c r="E112" s="391"/>
    </row>
    <row r="113" spans="1:5" ht="15.75" customHeight="1">
      <c r="A113" s="140"/>
      <c r="B113" s="316" t="s">
        <v>408</v>
      </c>
      <c r="C113" s="225"/>
      <c r="D113" s="225"/>
      <c r="E113" s="385"/>
    </row>
    <row r="114" spans="1:5" ht="12" customHeight="1">
      <c r="A114" s="140"/>
      <c r="B114" s="310"/>
      <c r="C114" s="307"/>
      <c r="D114" s="307"/>
      <c r="E114" s="385"/>
    </row>
    <row r="115" spans="1:5" ht="12" customHeight="1">
      <c r="A115" s="148">
        <v>1230</v>
      </c>
      <c r="B115" s="146" t="s">
        <v>285</v>
      </c>
      <c r="C115" s="225"/>
      <c r="D115" s="225"/>
      <c r="E115" s="385"/>
    </row>
    <row r="116" spans="1:5" ht="12" customHeight="1" thickBot="1">
      <c r="A116" s="153">
        <v>1231</v>
      </c>
      <c r="B116" s="154" t="s">
        <v>326</v>
      </c>
      <c r="C116" s="313"/>
      <c r="D116" s="297"/>
      <c r="E116" s="758"/>
    </row>
    <row r="117" spans="1:5" ht="12" customHeight="1" thickBot="1">
      <c r="A117" s="156"/>
      <c r="B117" s="155" t="s">
        <v>279</v>
      </c>
      <c r="C117" s="312"/>
      <c r="D117" s="235"/>
      <c r="E117" s="390"/>
    </row>
    <row r="118" spans="1:5" ht="12" customHeight="1">
      <c r="A118" s="142">
        <v>1240</v>
      </c>
      <c r="B118" s="301" t="s">
        <v>298</v>
      </c>
      <c r="C118" s="237">
        <v>7000</v>
      </c>
      <c r="D118" s="237">
        <f>D119</f>
        <v>7000</v>
      </c>
      <c r="E118" s="391">
        <f>SUM(D118/C118)</f>
        <v>1</v>
      </c>
    </row>
    <row r="119" spans="1:5" ht="12" customHeight="1">
      <c r="A119" s="148">
        <v>1241</v>
      </c>
      <c r="B119" s="146" t="s">
        <v>118</v>
      </c>
      <c r="C119" s="230">
        <v>7000</v>
      </c>
      <c r="D119" s="230">
        <v>7000</v>
      </c>
      <c r="E119" s="757">
        <f>SUM(D119/C119)</f>
        <v>1</v>
      </c>
    </row>
    <row r="120" spans="1:5" ht="12" customHeight="1">
      <c r="A120" s="148">
        <v>1242</v>
      </c>
      <c r="B120" s="146" t="s">
        <v>119</v>
      </c>
      <c r="C120" s="230"/>
      <c r="D120" s="230"/>
      <c r="E120" s="757"/>
    </row>
    <row r="121" spans="1:5" ht="12" customHeight="1">
      <c r="A121" s="148">
        <v>1250</v>
      </c>
      <c r="B121" s="251" t="s">
        <v>299</v>
      </c>
      <c r="C121" s="230">
        <v>10000</v>
      </c>
      <c r="D121" s="230">
        <v>15000</v>
      </c>
      <c r="E121" s="757">
        <f>SUM(D121/C121)</f>
        <v>1.5</v>
      </c>
    </row>
    <row r="122" spans="1:5" ht="12" customHeight="1">
      <c r="A122" s="148">
        <v>1255</v>
      </c>
      <c r="B122" s="146" t="s">
        <v>302</v>
      </c>
      <c r="C122" s="230">
        <v>850</v>
      </c>
      <c r="D122" s="230"/>
      <c r="E122" s="757">
        <f>SUM(D122/C122)</f>
        <v>0</v>
      </c>
    </row>
    <row r="123" spans="1:5" ht="12" customHeight="1">
      <c r="A123" s="148">
        <v>1260</v>
      </c>
      <c r="B123" s="146" t="s">
        <v>303</v>
      </c>
      <c r="C123" s="230">
        <v>4500</v>
      </c>
      <c r="D123" s="230">
        <v>5940</v>
      </c>
      <c r="E123" s="757">
        <f>SUM(D123/C123)</f>
        <v>1.32</v>
      </c>
    </row>
    <row r="124" spans="1:5" ht="12" customHeight="1">
      <c r="A124" s="148">
        <v>1261</v>
      </c>
      <c r="B124" s="150" t="s">
        <v>304</v>
      </c>
      <c r="C124" s="230"/>
      <c r="D124" s="230"/>
      <c r="E124" s="757"/>
    </row>
    <row r="125" spans="1:5" ht="12" customHeight="1">
      <c r="A125" s="148">
        <v>1262</v>
      </c>
      <c r="B125" s="144" t="s">
        <v>305</v>
      </c>
      <c r="C125" s="230">
        <v>400</v>
      </c>
      <c r="D125" s="230">
        <v>200</v>
      </c>
      <c r="E125" s="757">
        <f>SUM(D125/C125)</f>
        <v>0.5</v>
      </c>
    </row>
    <row r="126" spans="1:5" ht="12" customHeight="1" thickBot="1">
      <c r="A126" s="153">
        <v>1270</v>
      </c>
      <c r="B126" s="154" t="s">
        <v>306</v>
      </c>
      <c r="C126" s="297"/>
      <c r="D126" s="297"/>
      <c r="E126" s="759"/>
    </row>
    <row r="127" spans="1:5" ht="16.5" customHeight="1" thickBot="1">
      <c r="A127" s="168"/>
      <c r="B127" s="216" t="s">
        <v>468</v>
      </c>
      <c r="C127" s="1015">
        <f>SUM(C118+C121+C123+C125+C122)</f>
        <v>22750</v>
      </c>
      <c r="D127" s="1015">
        <f>SUM(D118+D121+D123+D125+D122+D126)</f>
        <v>28140</v>
      </c>
      <c r="E127" s="1014">
        <f>SUM(D127/C127)</f>
        <v>1.236923076923077</v>
      </c>
    </row>
    <row r="128" spans="1:5" ht="12" customHeight="1">
      <c r="A128" s="166"/>
      <c r="B128" s="143"/>
      <c r="C128" s="314"/>
      <c r="D128" s="308"/>
      <c r="E128" s="391"/>
    </row>
    <row r="129" spans="1:5" ht="12" customHeight="1" thickBot="1">
      <c r="A129" s="167">
        <v>1280</v>
      </c>
      <c r="B129" s="175" t="s">
        <v>307</v>
      </c>
      <c r="C129" s="313"/>
      <c r="D129" s="313"/>
      <c r="E129" s="758"/>
    </row>
    <row r="130" spans="1:5" ht="15.75" customHeight="1" thickBot="1">
      <c r="A130" s="156"/>
      <c r="B130" s="298" t="s">
        <v>308</v>
      </c>
      <c r="C130" s="317"/>
      <c r="D130" s="317"/>
      <c r="E130" s="390"/>
    </row>
    <row r="131" spans="1:5" ht="15.75" customHeight="1" thickBot="1">
      <c r="A131" s="156"/>
      <c r="B131" s="277"/>
      <c r="C131" s="317"/>
      <c r="D131" s="317"/>
      <c r="E131" s="390"/>
    </row>
    <row r="132" spans="1:5" ht="15.75" customHeight="1" thickBot="1">
      <c r="A132" s="156"/>
      <c r="B132" s="303" t="s">
        <v>74</v>
      </c>
      <c r="C132" s="319">
        <f>SUM(C127+C130)</f>
        <v>22750</v>
      </c>
      <c r="D132" s="319">
        <f>SUM(D127+D130+D117)</f>
        <v>28140</v>
      </c>
      <c r="E132" s="389">
        <f>SUM(D132/C132)</f>
        <v>1.236923076923077</v>
      </c>
    </row>
    <row r="133" spans="1:5" ht="13.5" customHeight="1">
      <c r="A133" s="142"/>
      <c r="B133" s="277"/>
      <c r="C133" s="308"/>
      <c r="D133" s="308"/>
      <c r="E133" s="391"/>
    </row>
    <row r="134" spans="1:5" ht="12" customHeight="1">
      <c r="A134" s="148">
        <v>1285</v>
      </c>
      <c r="B134" s="146" t="s">
        <v>309</v>
      </c>
      <c r="C134" s="225"/>
      <c r="D134" s="225"/>
      <c r="E134" s="385"/>
    </row>
    <row r="135" spans="1:5" ht="12" customHeight="1" thickBot="1">
      <c r="A135" s="148">
        <v>1286</v>
      </c>
      <c r="B135" s="146" t="s">
        <v>327</v>
      </c>
      <c r="C135" s="225"/>
      <c r="D135" s="311"/>
      <c r="E135" s="758"/>
    </row>
    <row r="136" spans="1:5" ht="16.5" customHeight="1" thickBot="1">
      <c r="A136" s="156"/>
      <c r="B136" s="216" t="s">
        <v>313</v>
      </c>
      <c r="C136" s="317"/>
      <c r="D136" s="317"/>
      <c r="E136" s="390"/>
    </row>
    <row r="137" spans="1:5" ht="12.75" customHeight="1">
      <c r="A137" s="166"/>
      <c r="B137" s="302"/>
      <c r="C137" s="314"/>
      <c r="D137" s="308"/>
      <c r="E137" s="391"/>
    </row>
    <row r="138" spans="1:5" ht="12.75" customHeight="1" thickBot="1">
      <c r="A138" s="153">
        <v>1290</v>
      </c>
      <c r="B138" s="154" t="s">
        <v>328</v>
      </c>
      <c r="C138" s="313"/>
      <c r="D138" s="313"/>
      <c r="E138" s="758"/>
    </row>
    <row r="139" spans="1:5" ht="16.5" customHeight="1" thickBot="1">
      <c r="A139" s="168"/>
      <c r="B139" s="298" t="s">
        <v>318</v>
      </c>
      <c r="C139" s="317"/>
      <c r="D139" s="400"/>
      <c r="E139" s="390"/>
    </row>
    <row r="140" spans="1:5" ht="9" customHeight="1">
      <c r="A140" s="166"/>
      <c r="B140" s="302"/>
      <c r="C140" s="405"/>
      <c r="D140" s="144"/>
      <c r="E140" s="391"/>
    </row>
    <row r="141" spans="1:5" ht="12.75" customHeight="1" thickBot="1">
      <c r="A141" s="279">
        <v>1291</v>
      </c>
      <c r="B141" s="158" t="s">
        <v>320</v>
      </c>
      <c r="C141" s="311"/>
      <c r="D141" s="311"/>
      <c r="E141" s="758"/>
    </row>
    <row r="142" spans="1:5" ht="16.5" customHeight="1" thickBot="1">
      <c r="A142" s="156"/>
      <c r="B142" s="216" t="s">
        <v>321</v>
      </c>
      <c r="C142" s="317"/>
      <c r="D142" s="317"/>
      <c r="E142" s="390"/>
    </row>
    <row r="143" spans="1:5" ht="12.75" customHeight="1">
      <c r="A143" s="166"/>
      <c r="B143" s="302"/>
      <c r="C143" s="321"/>
      <c r="D143" s="805"/>
      <c r="E143" s="391"/>
    </row>
    <row r="144" spans="1:5" ht="12.75" customHeight="1">
      <c r="A144" s="148">
        <v>1292</v>
      </c>
      <c r="B144" s="146" t="s">
        <v>322</v>
      </c>
      <c r="C144" s="230"/>
      <c r="D144" s="230"/>
      <c r="E144" s="385"/>
    </row>
    <row r="145" spans="1:5" ht="12.75" customHeight="1" thickBot="1">
      <c r="A145" s="167">
        <v>1293</v>
      </c>
      <c r="B145" s="152" t="s">
        <v>276</v>
      </c>
      <c r="C145" s="322">
        <f>SUM('1c.mell '!C117)</f>
        <v>1633123</v>
      </c>
      <c r="D145" s="322">
        <f>SUM('3a.m.'!D58)-D132</f>
        <v>1529501</v>
      </c>
      <c r="E145" s="759">
        <f>SUM(D145/C145)</f>
        <v>0.9365497883502957</v>
      </c>
    </row>
    <row r="146" spans="1:5" ht="17.25" customHeight="1" thickBot="1">
      <c r="A146" s="156"/>
      <c r="B146" s="216" t="s">
        <v>42</v>
      </c>
      <c r="C146" s="206">
        <f>SUM(C144:C145)</f>
        <v>1633123</v>
      </c>
      <c r="D146" s="206">
        <f>SUM(D144:D145)</f>
        <v>1529501</v>
      </c>
      <c r="E146" s="390">
        <f>SUM(D146/C146)</f>
        <v>0.9365497883502957</v>
      </c>
    </row>
    <row r="147" spans="1:5" ht="12" customHeight="1">
      <c r="A147" s="166"/>
      <c r="B147" s="257"/>
      <c r="C147" s="321"/>
      <c r="D147" s="805"/>
      <c r="E147" s="391"/>
    </row>
    <row r="148" spans="1:5" ht="12" customHeight="1">
      <c r="A148" s="148">
        <v>1294</v>
      </c>
      <c r="B148" s="286" t="s">
        <v>324</v>
      </c>
      <c r="C148" s="230"/>
      <c r="D148" s="230"/>
      <c r="E148" s="385"/>
    </row>
    <row r="149" spans="1:5" ht="12.75" customHeight="1" thickBot="1">
      <c r="A149" s="153">
        <v>1295</v>
      </c>
      <c r="B149" s="154" t="s">
        <v>276</v>
      </c>
      <c r="C149" s="297">
        <v>162600</v>
      </c>
      <c r="D149" s="297">
        <f>SUM('3a.m.'!D63)</f>
        <v>167300</v>
      </c>
      <c r="E149" s="759">
        <f>SUM(D149/C149)</f>
        <v>1.0289052890528905</v>
      </c>
    </row>
    <row r="150" spans="1:5" ht="17.25" customHeight="1" thickBot="1">
      <c r="A150" s="156"/>
      <c r="B150" s="320" t="s">
        <v>325</v>
      </c>
      <c r="C150" s="206">
        <f>SUM(C149)</f>
        <v>162600</v>
      </c>
      <c r="D150" s="206">
        <f>SUM(D148:D149)</f>
        <v>167300</v>
      </c>
      <c r="E150" s="390">
        <f>SUM(D150/C150)</f>
        <v>1.0289052890528905</v>
      </c>
    </row>
    <row r="151" spans="1:5" ht="12" customHeight="1" thickBot="1">
      <c r="A151" s="156"/>
      <c r="B151" s="147"/>
      <c r="C151" s="318"/>
      <c r="D151" s="318"/>
      <c r="E151" s="390"/>
    </row>
    <row r="152" spans="1:5" ht="18" customHeight="1" thickBot="1">
      <c r="A152" s="156"/>
      <c r="B152" s="306" t="s">
        <v>465</v>
      </c>
      <c r="C152" s="206">
        <f>SUM(C150+C146+C132)</f>
        <v>1818473</v>
      </c>
      <c r="D152" s="206">
        <f>SUM(D150+D146+D132+D139)</f>
        <v>1724941</v>
      </c>
      <c r="E152" s="390">
        <f>SUM(D152/C152)</f>
        <v>0.9485656372132003</v>
      </c>
    </row>
    <row r="153" spans="1:5" s="129" customFormat="1" ht="11.25">
      <c r="A153" s="164"/>
      <c r="B153" s="165"/>
      <c r="C153" s="166"/>
      <c r="D153" s="142"/>
      <c r="E153" s="391"/>
    </row>
    <row r="154" spans="1:6" s="129" customFormat="1" ht="13.5">
      <c r="A154" s="149"/>
      <c r="B154" s="281" t="s">
        <v>417</v>
      </c>
      <c r="C154" s="228"/>
      <c r="D154" s="228"/>
      <c r="E154" s="385"/>
      <c r="F154" s="423"/>
    </row>
    <row r="155" spans="1:5" s="129" customFormat="1" ht="13.5">
      <c r="A155" s="149"/>
      <c r="B155" s="281"/>
      <c r="C155" s="228"/>
      <c r="D155" s="228"/>
      <c r="E155" s="385"/>
    </row>
    <row r="156" spans="1:5" s="129" customFormat="1" ht="11.25">
      <c r="A156" s="148">
        <v>1301</v>
      </c>
      <c r="B156" s="146" t="s">
        <v>285</v>
      </c>
      <c r="C156" s="225"/>
      <c r="D156" s="8"/>
      <c r="E156" s="385"/>
    </row>
    <row r="157" spans="1:5" s="129" customFormat="1" ht="12" thickBot="1">
      <c r="A157" s="153">
        <v>1302</v>
      </c>
      <c r="B157" s="154" t="s">
        <v>286</v>
      </c>
      <c r="C157" s="313"/>
      <c r="D157" s="672"/>
      <c r="E157" s="758"/>
    </row>
    <row r="158" spans="1:5" s="129" customFormat="1" ht="12" thickBot="1">
      <c r="A158" s="156"/>
      <c r="B158" s="155" t="s">
        <v>279</v>
      </c>
      <c r="C158" s="312"/>
      <c r="D158" s="235"/>
      <c r="E158" s="390"/>
    </row>
    <row r="159" spans="1:5" s="129" customFormat="1" ht="11.25">
      <c r="A159" s="142">
        <v>1310</v>
      </c>
      <c r="B159" s="301" t="s">
        <v>298</v>
      </c>
      <c r="C159" s="237">
        <f>SUM(C160)</f>
        <v>2000</v>
      </c>
      <c r="D159" s="228"/>
      <c r="E159" s="391">
        <f>SUM(D159/C159)</f>
        <v>0</v>
      </c>
    </row>
    <row r="160" spans="1:5" s="129" customFormat="1" ht="12">
      <c r="A160" s="148">
        <v>1311</v>
      </c>
      <c r="B160" s="146" t="s">
        <v>118</v>
      </c>
      <c r="C160" s="227">
        <v>2000</v>
      </c>
      <c r="D160" s="416"/>
      <c r="E160" s="385">
        <f>SUM(D160/C160)</f>
        <v>0</v>
      </c>
    </row>
    <row r="161" spans="1:5" s="129" customFormat="1" ht="11.25">
      <c r="A161" s="148">
        <v>1312</v>
      </c>
      <c r="B161" s="146" t="s">
        <v>119</v>
      </c>
      <c r="C161" s="230"/>
      <c r="D161" s="415"/>
      <c r="E161" s="385"/>
    </row>
    <row r="162" spans="1:5" s="129" customFormat="1" ht="11.25">
      <c r="A162" s="148">
        <v>1320</v>
      </c>
      <c r="B162" s="251" t="s">
        <v>299</v>
      </c>
      <c r="C162" s="230"/>
      <c r="D162" s="415"/>
      <c r="E162" s="385"/>
    </row>
    <row r="163" spans="1:5" s="129" customFormat="1" ht="11.25">
      <c r="A163" s="148">
        <v>1321</v>
      </c>
      <c r="B163" s="146" t="s">
        <v>302</v>
      </c>
      <c r="C163" s="230"/>
      <c r="D163" s="415"/>
      <c r="E163" s="385"/>
    </row>
    <row r="164" spans="1:5" s="129" customFormat="1" ht="11.25">
      <c r="A164" s="148">
        <v>1322</v>
      </c>
      <c r="B164" s="146" t="s">
        <v>303</v>
      </c>
      <c r="C164" s="230"/>
      <c r="D164" s="415"/>
      <c r="E164" s="385"/>
    </row>
    <row r="165" spans="1:5" s="129" customFormat="1" ht="11.25">
      <c r="A165" s="148">
        <v>1323</v>
      </c>
      <c r="B165" s="150" t="s">
        <v>304</v>
      </c>
      <c r="C165" s="230"/>
      <c r="D165" s="415"/>
      <c r="E165" s="385"/>
    </row>
    <row r="166" spans="1:5" s="129" customFormat="1" ht="11.25">
      <c r="A166" s="148">
        <v>1324</v>
      </c>
      <c r="B166" s="144" t="s">
        <v>305</v>
      </c>
      <c r="C166" s="230"/>
      <c r="D166" s="415"/>
      <c r="E166" s="385"/>
    </row>
    <row r="167" spans="1:5" s="129" customFormat="1" ht="12" thickBot="1">
      <c r="A167" s="153">
        <v>1325</v>
      </c>
      <c r="B167" s="154" t="s">
        <v>306</v>
      </c>
      <c r="C167" s="297"/>
      <c r="D167" s="732"/>
      <c r="E167" s="758"/>
    </row>
    <row r="168" spans="1:5" s="129" customFormat="1" ht="14.25" thickBot="1">
      <c r="A168" s="168"/>
      <c r="B168" s="216" t="s">
        <v>468</v>
      </c>
      <c r="C168" s="206">
        <f>SUM(C159+C162+C163+C164+C165+C166+C167)</f>
        <v>2000</v>
      </c>
      <c r="D168" s="206"/>
      <c r="E168" s="390">
        <f>SUM(D168/C168)</f>
        <v>0</v>
      </c>
    </row>
    <row r="169" spans="1:5" s="129" customFormat="1" ht="11.25">
      <c r="A169" s="166"/>
      <c r="B169" s="143"/>
      <c r="C169" s="314"/>
      <c r="D169" s="308"/>
      <c r="E169" s="391"/>
    </row>
    <row r="170" spans="1:5" s="129" customFormat="1" ht="12" thickBot="1">
      <c r="A170" s="167">
        <v>1330</v>
      </c>
      <c r="B170" s="175" t="s">
        <v>307</v>
      </c>
      <c r="C170" s="313"/>
      <c r="D170" s="313"/>
      <c r="E170" s="758"/>
    </row>
    <row r="171" spans="1:5" s="129" customFormat="1" ht="14.25" thickBot="1">
      <c r="A171" s="156"/>
      <c r="B171" s="298" t="s">
        <v>308</v>
      </c>
      <c r="C171" s="317"/>
      <c r="D171" s="317"/>
      <c r="E171" s="390"/>
    </row>
    <row r="172" spans="1:5" s="129" customFormat="1" ht="14.25" thickBot="1">
      <c r="A172" s="156"/>
      <c r="B172" s="277"/>
      <c r="C172" s="317"/>
      <c r="D172" s="312"/>
      <c r="E172" s="390"/>
    </row>
    <row r="173" spans="1:5" s="129" customFormat="1" ht="15.75" thickBot="1">
      <c r="A173" s="156"/>
      <c r="B173" s="303" t="s">
        <v>74</v>
      </c>
      <c r="C173" s="319">
        <f>SUM(C168+C171)</f>
        <v>2000</v>
      </c>
      <c r="D173" s="319"/>
      <c r="E173" s="390">
        <f>SUM(D173/C173)</f>
        <v>0</v>
      </c>
    </row>
    <row r="174" spans="1:5" s="129" customFormat="1" ht="13.5">
      <c r="A174" s="142"/>
      <c r="B174" s="277"/>
      <c r="C174" s="308"/>
      <c r="D174" s="308"/>
      <c r="E174" s="391"/>
    </row>
    <row r="175" spans="1:5" s="129" customFormat="1" ht="11.25">
      <c r="A175" s="148">
        <v>1335</v>
      </c>
      <c r="B175" s="146" t="s">
        <v>309</v>
      </c>
      <c r="C175" s="225"/>
      <c r="D175" s="225"/>
      <c r="E175" s="385"/>
    </row>
    <row r="176" spans="1:5" s="129" customFormat="1" ht="12" thickBot="1">
      <c r="A176" s="148">
        <v>1336</v>
      </c>
      <c r="B176" s="146" t="s">
        <v>327</v>
      </c>
      <c r="C176" s="225"/>
      <c r="D176" s="311"/>
      <c r="E176" s="758"/>
    </row>
    <row r="177" spans="1:5" s="129" customFormat="1" ht="14.25" thickBot="1">
      <c r="A177" s="156"/>
      <c r="B177" s="216" t="s">
        <v>313</v>
      </c>
      <c r="C177" s="317"/>
      <c r="D177" s="317"/>
      <c r="E177" s="390"/>
    </row>
    <row r="178" spans="1:5" s="129" customFormat="1" ht="12" thickBot="1">
      <c r="A178" s="153">
        <v>1340</v>
      </c>
      <c r="B178" s="154" t="s">
        <v>328</v>
      </c>
      <c r="C178" s="313"/>
      <c r="D178" s="312"/>
      <c r="E178" s="390"/>
    </row>
    <row r="179" spans="1:5" s="129" customFormat="1" ht="14.25" thickBot="1">
      <c r="A179" s="168"/>
      <c r="B179" s="298" t="s">
        <v>318</v>
      </c>
      <c r="C179" s="317"/>
      <c r="D179" s="312"/>
      <c r="E179" s="390"/>
    </row>
    <row r="180" spans="1:5" s="129" customFormat="1" ht="11.25">
      <c r="A180" s="149">
        <v>1345</v>
      </c>
      <c r="B180" s="150" t="s">
        <v>320</v>
      </c>
      <c r="C180" s="308"/>
      <c r="D180" s="308"/>
      <c r="E180" s="391"/>
    </row>
    <row r="181" spans="1:5" s="129" customFormat="1" ht="14.25" thickBot="1">
      <c r="A181" s="168"/>
      <c r="B181" s="298" t="s">
        <v>321</v>
      </c>
      <c r="C181" s="312"/>
      <c r="D181" s="312"/>
      <c r="E181" s="758"/>
    </row>
    <row r="182" spans="1:5" s="129" customFormat="1" ht="13.5">
      <c r="A182" s="166"/>
      <c r="B182" s="302"/>
      <c r="C182" s="321"/>
      <c r="D182" s="805"/>
      <c r="E182" s="391"/>
    </row>
    <row r="183" spans="1:5" s="129" customFormat="1" ht="11.25">
      <c r="A183" s="148">
        <v>1350</v>
      </c>
      <c r="B183" s="146" t="s">
        <v>322</v>
      </c>
      <c r="C183" s="230"/>
      <c r="D183" s="230"/>
      <c r="E183" s="385"/>
    </row>
    <row r="184" spans="1:5" s="129" customFormat="1" ht="12" thickBot="1">
      <c r="A184" s="167">
        <v>1351</v>
      </c>
      <c r="B184" s="152" t="s">
        <v>276</v>
      </c>
      <c r="C184" s="322">
        <f>SUM('1c.mell '!C116)</f>
        <v>378982</v>
      </c>
      <c r="D184" s="322">
        <f>SUM('1c.mell '!D116)</f>
        <v>480420</v>
      </c>
      <c r="E184" s="759">
        <f>SUM(D184/C184)</f>
        <v>1.2676591500387882</v>
      </c>
    </row>
    <row r="185" spans="1:5" s="129" customFormat="1" ht="14.25" thickBot="1">
      <c r="A185" s="156"/>
      <c r="B185" s="216" t="s">
        <v>42</v>
      </c>
      <c r="C185" s="206">
        <f>SUM(C183:C184)</f>
        <v>378982</v>
      </c>
      <c r="D185" s="206">
        <f>SUM(D183:D184)</f>
        <v>480420</v>
      </c>
      <c r="E185" s="390">
        <f>SUM(D185/C185)</f>
        <v>1.2676591500387882</v>
      </c>
    </row>
    <row r="186" spans="1:5" s="129" customFormat="1" ht="11.25">
      <c r="A186" s="166"/>
      <c r="B186" s="257"/>
      <c r="C186" s="321"/>
      <c r="D186" s="805"/>
      <c r="E186" s="391"/>
    </row>
    <row r="187" spans="1:5" s="129" customFormat="1" ht="12">
      <c r="A187" s="148">
        <v>1355</v>
      </c>
      <c r="B187" s="286" t="s">
        <v>324</v>
      </c>
      <c r="C187" s="230"/>
      <c r="D187" s="230"/>
      <c r="E187" s="385"/>
    </row>
    <row r="188" spans="1:5" s="129" customFormat="1" ht="12" thickBot="1">
      <c r="A188" s="153">
        <v>1356</v>
      </c>
      <c r="B188" s="154" t="s">
        <v>276</v>
      </c>
      <c r="C188" s="297">
        <v>14000</v>
      </c>
      <c r="D188" s="297">
        <f>SUM('3b.m.'!D43)</f>
        <v>3000</v>
      </c>
      <c r="E188" s="759">
        <f>SUM(D188/C188)</f>
        <v>0.21428571428571427</v>
      </c>
    </row>
    <row r="189" spans="1:5" s="129" customFormat="1" ht="14.25" thickBot="1">
      <c r="A189" s="156"/>
      <c r="B189" s="320" t="s">
        <v>325</v>
      </c>
      <c r="C189" s="206">
        <f>SUM(C188)</f>
        <v>14000</v>
      </c>
      <c r="D189" s="206">
        <f>SUM(D188)</f>
        <v>3000</v>
      </c>
      <c r="E189" s="390">
        <f>SUM(D189/C189)</f>
        <v>0.21428571428571427</v>
      </c>
    </row>
    <row r="190" spans="1:5" s="129" customFormat="1" ht="12" thickBot="1">
      <c r="A190" s="156"/>
      <c r="B190" s="147"/>
      <c r="C190" s="318"/>
      <c r="D190" s="318"/>
      <c r="E190" s="390"/>
    </row>
    <row r="191" spans="1:5" s="129" customFormat="1" ht="15.75" thickBot="1">
      <c r="A191" s="156"/>
      <c r="B191" s="306" t="s">
        <v>76</v>
      </c>
      <c r="C191" s="323">
        <f>SUM(C189+C185+C173)</f>
        <v>394982</v>
      </c>
      <c r="D191" s="323">
        <f>SUM(D189+D185+D173)</f>
        <v>483420</v>
      </c>
      <c r="E191" s="390">
        <f>SUM(D191/C191)</f>
        <v>1.2239038741005919</v>
      </c>
    </row>
    <row r="192" spans="1:5" s="129" customFormat="1" ht="12" customHeight="1">
      <c r="A192" s="166"/>
      <c r="B192" s="324"/>
      <c r="C192" s="237"/>
      <c r="D192" s="228"/>
      <c r="E192" s="391"/>
    </row>
    <row r="193" spans="1:5" s="129" customFormat="1" ht="15" customHeight="1">
      <c r="A193" s="140"/>
      <c r="B193" s="315" t="s">
        <v>48</v>
      </c>
      <c r="C193" s="233"/>
      <c r="D193" s="233"/>
      <c r="E193" s="385"/>
    </row>
    <row r="194" spans="1:5" s="129" customFormat="1" ht="12.75" customHeight="1">
      <c r="A194" s="140"/>
      <c r="B194" s="325"/>
      <c r="C194" s="233"/>
      <c r="D194" s="233"/>
      <c r="E194" s="385"/>
    </row>
    <row r="195" spans="1:5" s="129" customFormat="1" ht="11.25">
      <c r="A195" s="148">
        <v>1400</v>
      </c>
      <c r="B195" s="146" t="s">
        <v>285</v>
      </c>
      <c r="C195" s="225">
        <f>SUM('2.mell'!C522)</f>
        <v>0</v>
      </c>
      <c r="D195" s="225"/>
      <c r="E195" s="385"/>
    </row>
    <row r="196" spans="1:5" s="129" customFormat="1" ht="12" thickBot="1">
      <c r="A196" s="153">
        <v>1401</v>
      </c>
      <c r="B196" s="154" t="s">
        <v>286</v>
      </c>
      <c r="C196" s="304">
        <f>SUM('2.mell'!C523)</f>
        <v>0</v>
      </c>
      <c r="D196" s="159"/>
      <c r="E196" s="758"/>
    </row>
    <row r="197" spans="1:5" s="129" customFormat="1" ht="12" thickBot="1">
      <c r="A197" s="156"/>
      <c r="B197" s="155" t="s">
        <v>279</v>
      </c>
      <c r="C197" s="312">
        <f>SUM(C195:C196)</f>
        <v>0</v>
      </c>
      <c r="D197" s="235"/>
      <c r="E197" s="390"/>
    </row>
    <row r="198" spans="1:5" s="129" customFormat="1" ht="11.25">
      <c r="A198" s="142">
        <v>1410</v>
      </c>
      <c r="B198" s="301" t="s">
        <v>298</v>
      </c>
      <c r="C198" s="237">
        <f>SUM(C199:C200)</f>
        <v>102459</v>
      </c>
      <c r="D198" s="237">
        <f>SUM(D199:D200)</f>
        <v>102805</v>
      </c>
      <c r="E198" s="391">
        <f aca="true" t="shared" si="6" ref="E198:E203">SUM(D198/C198)</f>
        <v>1.0033769605403138</v>
      </c>
    </row>
    <row r="199" spans="1:5" s="129" customFormat="1" ht="11.25">
      <c r="A199" s="148">
        <v>1411</v>
      </c>
      <c r="B199" s="146" t="s">
        <v>118</v>
      </c>
      <c r="C199" s="230">
        <f>SUM('2.mell'!C526)</f>
        <v>41455</v>
      </c>
      <c r="D199" s="230">
        <f>SUM('2.mell'!D526)</f>
        <v>41295</v>
      </c>
      <c r="E199" s="757">
        <f t="shared" si="6"/>
        <v>0.996140393197443</v>
      </c>
    </row>
    <row r="200" spans="1:5" s="129" customFormat="1" ht="11.25">
      <c r="A200" s="148">
        <v>1412</v>
      </c>
      <c r="B200" s="146" t="s">
        <v>119</v>
      </c>
      <c r="C200" s="230">
        <f>SUM('2.mell'!C527)</f>
        <v>61004</v>
      </c>
      <c r="D200" s="230">
        <f>SUM('2.mell'!D527)</f>
        <v>61510</v>
      </c>
      <c r="E200" s="757">
        <f t="shared" si="6"/>
        <v>1.008294538063078</v>
      </c>
    </row>
    <row r="201" spans="1:5" s="129" customFormat="1" ht="11.25">
      <c r="A201" s="148">
        <v>1420</v>
      </c>
      <c r="B201" s="251" t="s">
        <v>299</v>
      </c>
      <c r="C201" s="230">
        <f>SUM('2.mell'!C528)</f>
        <v>27859</v>
      </c>
      <c r="D201" s="230">
        <f>SUM('2.mell'!D528)</f>
        <v>31785</v>
      </c>
      <c r="E201" s="757">
        <f t="shared" si="6"/>
        <v>1.1409239384041063</v>
      </c>
    </row>
    <row r="202" spans="1:5" s="129" customFormat="1" ht="11.25">
      <c r="A202" s="148">
        <v>1421</v>
      </c>
      <c r="B202" s="146" t="s">
        <v>302</v>
      </c>
      <c r="C202" s="230">
        <f>SUM('2.mell'!C529)</f>
        <v>215947</v>
      </c>
      <c r="D202" s="230">
        <f>SUM('2.mell'!D529)</f>
        <v>223436</v>
      </c>
      <c r="E202" s="757">
        <f t="shared" si="6"/>
        <v>1.0346798056930635</v>
      </c>
    </row>
    <row r="203" spans="1:5" s="129" customFormat="1" ht="11.25">
      <c r="A203" s="148">
        <v>1422</v>
      </c>
      <c r="B203" s="146" t="s">
        <v>303</v>
      </c>
      <c r="C203" s="230">
        <f>SUM('2.mell'!C530)</f>
        <v>78433</v>
      </c>
      <c r="D203" s="230">
        <f>SUM('2.mell'!D530)</f>
        <v>90089</v>
      </c>
      <c r="E203" s="757">
        <f t="shared" si="6"/>
        <v>1.1486109163234863</v>
      </c>
    </row>
    <row r="204" spans="1:5" s="129" customFormat="1" ht="11.25">
      <c r="A204" s="148">
        <v>1423</v>
      </c>
      <c r="B204" s="150" t="s">
        <v>304</v>
      </c>
      <c r="C204" s="230">
        <f>SUM('2.mell'!C532)</f>
        <v>0</v>
      </c>
      <c r="D204" s="230">
        <f>SUM('2.mell'!D531)</f>
        <v>0</v>
      </c>
      <c r="E204" s="385"/>
    </row>
    <row r="205" spans="1:5" s="129" customFormat="1" ht="11.25">
      <c r="A205" s="148">
        <v>1424</v>
      </c>
      <c r="B205" s="144" t="s">
        <v>305</v>
      </c>
      <c r="C205" s="230"/>
      <c r="D205" s="230"/>
      <c r="E205" s="385"/>
    </row>
    <row r="206" spans="1:5" s="129" customFormat="1" ht="12" thickBot="1">
      <c r="A206" s="153">
        <v>1425</v>
      </c>
      <c r="B206" s="154" t="s">
        <v>306</v>
      </c>
      <c r="C206" s="230">
        <f>SUM('2.mell'!C533)</f>
        <v>15021</v>
      </c>
      <c r="D206" s="230">
        <f>SUM('2.mell'!D533)</f>
        <v>7200</v>
      </c>
      <c r="E206" s="759">
        <f>SUM(D206/C206)</f>
        <v>0.4793289394847214</v>
      </c>
    </row>
    <row r="207" spans="1:5" s="129" customFormat="1" ht="14.25" thickBot="1">
      <c r="A207" s="168"/>
      <c r="B207" s="216" t="s">
        <v>468</v>
      </c>
      <c r="C207" s="206">
        <f>SUM(C198+C201+C203+C202+C206)</f>
        <v>439719</v>
      </c>
      <c r="D207" s="206">
        <f>SUM(D198+D201+D203+D202+D206)</f>
        <v>455315</v>
      </c>
      <c r="E207" s="390">
        <f>SUM(D207/C207)</f>
        <v>1.035468105767547</v>
      </c>
    </row>
    <row r="208" spans="1:5" s="129" customFormat="1" ht="11.25">
      <c r="A208" s="166"/>
      <c r="B208" s="143"/>
      <c r="C208" s="314"/>
      <c r="D208" s="308"/>
      <c r="E208" s="391"/>
    </row>
    <row r="209" spans="1:5" s="129" customFormat="1" ht="12" thickBot="1">
      <c r="A209" s="167">
        <v>1430</v>
      </c>
      <c r="B209" s="175" t="s">
        <v>307</v>
      </c>
      <c r="C209" s="313"/>
      <c r="D209" s="313"/>
      <c r="E209" s="758"/>
    </row>
    <row r="210" spans="1:5" s="129" customFormat="1" ht="14.25" thickBot="1">
      <c r="A210" s="156"/>
      <c r="B210" s="298" t="s">
        <v>308</v>
      </c>
      <c r="C210" s="317"/>
      <c r="D210" s="317"/>
      <c r="E210" s="390"/>
    </row>
    <row r="211" spans="1:5" s="129" customFormat="1" ht="14.25" thickBot="1">
      <c r="A211" s="156"/>
      <c r="B211" s="277"/>
      <c r="C211" s="317"/>
      <c r="D211" s="317"/>
      <c r="E211" s="390"/>
    </row>
    <row r="212" spans="1:5" s="129" customFormat="1" ht="15.75" thickBot="1">
      <c r="A212" s="156"/>
      <c r="B212" s="303" t="s">
        <v>74</v>
      </c>
      <c r="C212" s="319">
        <f>SUM(C207+C210)</f>
        <v>439719</v>
      </c>
      <c r="D212" s="319">
        <f>SUM(D207+D210+D197)</f>
        <v>455315</v>
      </c>
      <c r="E212" s="390">
        <f>SUM(D212/C212)</f>
        <v>1.035468105767547</v>
      </c>
    </row>
    <row r="213" spans="1:5" s="129" customFormat="1" ht="13.5">
      <c r="A213" s="142"/>
      <c r="B213" s="277"/>
      <c r="C213" s="308"/>
      <c r="D213" s="308"/>
      <c r="E213" s="391"/>
    </row>
    <row r="214" spans="1:5" s="129" customFormat="1" ht="11.25">
      <c r="A214" s="148">
        <v>1435</v>
      </c>
      <c r="B214" s="146" t="s">
        <v>309</v>
      </c>
      <c r="C214" s="225"/>
      <c r="D214" s="225"/>
      <c r="E214" s="385"/>
    </row>
    <row r="215" spans="1:5" s="129" customFormat="1" ht="12" thickBot="1">
      <c r="A215" s="148">
        <v>1436</v>
      </c>
      <c r="B215" s="146" t="s">
        <v>327</v>
      </c>
      <c r="C215" s="225"/>
      <c r="D215" s="311"/>
      <c r="E215" s="758"/>
    </row>
    <row r="216" spans="1:5" s="129" customFormat="1" ht="14.25" thickBot="1">
      <c r="A216" s="156"/>
      <c r="B216" s="216" t="s">
        <v>313</v>
      </c>
      <c r="C216" s="317"/>
      <c r="D216" s="317"/>
      <c r="E216" s="390"/>
    </row>
    <row r="217" spans="1:5" s="129" customFormat="1" ht="13.5">
      <c r="A217" s="166"/>
      <c r="B217" s="302"/>
      <c r="C217" s="314"/>
      <c r="D217" s="308"/>
      <c r="E217" s="391"/>
    </row>
    <row r="218" spans="1:5" s="129" customFormat="1" ht="12" thickBot="1">
      <c r="A218" s="153">
        <v>1440</v>
      </c>
      <c r="B218" s="154" t="s">
        <v>328</v>
      </c>
      <c r="C218" s="313"/>
      <c r="D218" s="313"/>
      <c r="E218" s="758"/>
    </row>
    <row r="219" spans="1:5" s="129" customFormat="1" ht="14.25" thickBot="1">
      <c r="A219" s="168"/>
      <c r="B219" s="298" t="s">
        <v>318</v>
      </c>
      <c r="C219" s="317"/>
      <c r="D219" s="317"/>
      <c r="E219" s="390"/>
    </row>
    <row r="220" spans="1:5" s="129" customFormat="1" ht="13.5">
      <c r="A220" s="166"/>
      <c r="B220" s="302"/>
      <c r="C220" s="314"/>
      <c r="D220" s="308"/>
      <c r="E220" s="391"/>
    </row>
    <row r="221" spans="1:5" s="129" customFormat="1" ht="12" thickBot="1">
      <c r="A221" s="279">
        <v>1445</v>
      </c>
      <c r="B221" s="158" t="s">
        <v>320</v>
      </c>
      <c r="C221" s="311"/>
      <c r="D221" s="311"/>
      <c r="E221" s="758"/>
    </row>
    <row r="222" spans="1:5" s="129" customFormat="1" ht="14.25" thickBot="1">
      <c r="A222" s="156"/>
      <c r="B222" s="216" t="s">
        <v>321</v>
      </c>
      <c r="C222" s="317"/>
      <c r="D222" s="317"/>
      <c r="E222" s="390"/>
    </row>
    <row r="223" spans="1:5" s="129" customFormat="1" ht="13.5">
      <c r="A223" s="166"/>
      <c r="B223" s="302"/>
      <c r="C223" s="321"/>
      <c r="D223" s="805"/>
      <c r="E223" s="391"/>
    </row>
    <row r="224" spans="1:5" s="129" customFormat="1" ht="11.25">
      <c r="A224" s="148">
        <v>1450</v>
      </c>
      <c r="B224" s="146" t="s">
        <v>322</v>
      </c>
      <c r="C224" s="230"/>
      <c r="D224" s="230"/>
      <c r="E224" s="385"/>
    </row>
    <row r="225" spans="1:5" s="129" customFormat="1" ht="12" thickBot="1">
      <c r="A225" s="167">
        <v>1451</v>
      </c>
      <c r="B225" s="152" t="s">
        <v>276</v>
      </c>
      <c r="C225" s="322">
        <f>SUM('2.mell'!C538+'2.mell'!C539)</f>
        <v>3442085</v>
      </c>
      <c r="D225" s="322">
        <f>SUM('2.mell'!D538+'2.mell'!D539)</f>
        <v>3545597</v>
      </c>
      <c r="E225" s="759">
        <f>SUM(D225/C225)</f>
        <v>1.0300724706101099</v>
      </c>
    </row>
    <row r="226" spans="1:5" s="129" customFormat="1" ht="14.25" thickBot="1">
      <c r="A226" s="156"/>
      <c r="B226" s="216" t="s">
        <v>42</v>
      </c>
      <c r="C226" s="206">
        <f>SUM(C225)</f>
        <v>3442085</v>
      </c>
      <c r="D226" s="206">
        <f>SUM(D224:D225)</f>
        <v>3545597</v>
      </c>
      <c r="E226" s="390">
        <f>SUM(D226/C226)</f>
        <v>1.0300724706101099</v>
      </c>
    </row>
    <row r="227" spans="1:5" s="173" customFormat="1" ht="13.5" customHeight="1">
      <c r="A227" s="166"/>
      <c r="B227" s="257"/>
      <c r="C227" s="321"/>
      <c r="D227" s="805"/>
      <c r="E227" s="391"/>
    </row>
    <row r="228" spans="1:5" s="173" customFormat="1" ht="12.75">
      <c r="A228" s="148">
        <v>1455</v>
      </c>
      <c r="B228" s="286" t="s">
        <v>324</v>
      </c>
      <c r="C228" s="230"/>
      <c r="D228" s="230"/>
      <c r="E228" s="385"/>
    </row>
    <row r="229" spans="1:5" s="173" customFormat="1" ht="13.5" thickBot="1">
      <c r="A229" s="153">
        <v>1456</v>
      </c>
      <c r="B229" s="154" t="s">
        <v>276</v>
      </c>
      <c r="C229" s="297"/>
      <c r="D229" s="297"/>
      <c r="E229" s="758"/>
    </row>
    <row r="230" spans="1:5" s="129" customFormat="1" ht="14.25" thickBot="1">
      <c r="A230" s="156"/>
      <c r="B230" s="320" t="s">
        <v>325</v>
      </c>
      <c r="C230" s="206">
        <f>SUM(C229)</f>
        <v>0</v>
      </c>
      <c r="D230" s="206"/>
      <c r="E230" s="390"/>
    </row>
    <row r="231" spans="1:5" s="129" customFormat="1" ht="12" thickBot="1">
      <c r="A231" s="156"/>
      <c r="B231" s="147"/>
      <c r="C231" s="318"/>
      <c r="D231" s="318"/>
      <c r="E231" s="390"/>
    </row>
    <row r="232" spans="1:5" s="129" customFormat="1" ht="15.75" thickBot="1">
      <c r="A232" s="156"/>
      <c r="B232" s="306" t="s">
        <v>49</v>
      </c>
      <c r="C232" s="323">
        <f>SUM(C230+C226+C212)</f>
        <v>3881804</v>
      </c>
      <c r="D232" s="323">
        <f>SUM(D230+D226+D212)</f>
        <v>4000912</v>
      </c>
      <c r="E232" s="390">
        <f>SUM(D232/C232)</f>
        <v>1.0306836718185668</v>
      </c>
    </row>
    <row r="233" spans="1:5" s="173" customFormat="1" ht="12.75">
      <c r="A233" s="172"/>
      <c r="B233" s="203"/>
      <c r="C233" s="239"/>
      <c r="D233" s="239"/>
      <c r="E233" s="391"/>
    </row>
    <row r="234" spans="1:5" s="173" customFormat="1" ht="17.25" customHeight="1">
      <c r="A234" s="174"/>
      <c r="B234" s="315" t="s">
        <v>466</v>
      </c>
      <c r="C234" s="226"/>
      <c r="D234" s="226"/>
      <c r="E234" s="385"/>
    </row>
    <row r="235" spans="1:5" s="173" customFormat="1" ht="12.75">
      <c r="A235" s="174"/>
      <c r="B235" s="133"/>
      <c r="C235" s="226"/>
      <c r="D235" s="226"/>
      <c r="E235" s="385"/>
    </row>
    <row r="236" spans="1:5" s="173" customFormat="1" ht="12.75">
      <c r="A236" s="148">
        <v>1500</v>
      </c>
      <c r="B236" s="146" t="s">
        <v>281</v>
      </c>
      <c r="C236" s="232">
        <f>SUM(C10)</f>
        <v>1475835</v>
      </c>
      <c r="D236" s="232">
        <f>SUM(D10)</f>
        <v>1354090</v>
      </c>
      <c r="E236" s="757">
        <f>SUM(D236/C236)</f>
        <v>0.9175077159709588</v>
      </c>
    </row>
    <row r="237" spans="1:5" s="173" customFormat="1" ht="12.75">
      <c r="A237" s="148">
        <v>1501</v>
      </c>
      <c r="B237" s="146" t="s">
        <v>285</v>
      </c>
      <c r="C237" s="232"/>
      <c r="D237" s="232">
        <f>SUM(D17)</f>
        <v>0</v>
      </c>
      <c r="E237" s="385"/>
    </row>
    <row r="238" spans="1:5" s="173" customFormat="1" ht="13.5" thickBot="1">
      <c r="A238" s="153">
        <v>1502</v>
      </c>
      <c r="B238" s="154" t="s">
        <v>286</v>
      </c>
      <c r="C238" s="226"/>
      <c r="D238" s="232">
        <f>SUM(D196+D18+D116+D157)</f>
        <v>0</v>
      </c>
      <c r="E238" s="758"/>
    </row>
    <row r="239" spans="1:5" s="173" customFormat="1" ht="13.5" thickBot="1">
      <c r="A239" s="156"/>
      <c r="B239" s="161" t="s">
        <v>287</v>
      </c>
      <c r="C239" s="231">
        <f>SUM(C236:C238)</f>
        <v>1475835</v>
      </c>
      <c r="D239" s="231">
        <f>SUM(D236:D238)</f>
        <v>1354090</v>
      </c>
      <c r="E239" s="390">
        <f aca="true" t="shared" si="7" ref="E239:E245">SUM(D239/C239)</f>
        <v>0.9175077159709588</v>
      </c>
    </row>
    <row r="240" spans="1:5" s="173" customFormat="1" ht="12.75">
      <c r="A240" s="149">
        <v>1510</v>
      </c>
      <c r="B240" s="150" t="s">
        <v>288</v>
      </c>
      <c r="C240" s="234">
        <f>SUM(C21)</f>
        <v>3100000</v>
      </c>
      <c r="D240" s="234">
        <f>SUM(D21)</f>
        <v>3250000</v>
      </c>
      <c r="E240" s="787">
        <f t="shared" si="7"/>
        <v>1.0483870967741935</v>
      </c>
    </row>
    <row r="241" spans="1:5" s="173" customFormat="1" ht="12.75">
      <c r="A241" s="148">
        <v>1511</v>
      </c>
      <c r="B241" s="150" t="s">
        <v>289</v>
      </c>
      <c r="C241" s="232">
        <f>SUM(C24)</f>
        <v>3597165</v>
      </c>
      <c r="D241" s="232">
        <f>SUM(D24)</f>
        <v>3907551</v>
      </c>
      <c r="E241" s="757">
        <f t="shared" si="7"/>
        <v>1.0862862837818115</v>
      </c>
    </row>
    <row r="242" spans="1:5" s="173" customFormat="1" ht="13.5" thickBot="1">
      <c r="A242" s="153">
        <v>1514</v>
      </c>
      <c r="B242" s="154" t="s">
        <v>250</v>
      </c>
      <c r="C242" s="238">
        <f>SUM(C28)</f>
        <v>494368</v>
      </c>
      <c r="D242" s="238">
        <f>SUM(D28)</f>
        <v>462236</v>
      </c>
      <c r="E242" s="759">
        <f t="shared" si="7"/>
        <v>0.9350038837465208</v>
      </c>
    </row>
    <row r="243" spans="1:5" s="173" customFormat="1" ht="13.5" thickBot="1">
      <c r="A243" s="156"/>
      <c r="B243" s="326" t="s">
        <v>297</v>
      </c>
      <c r="C243" s="231">
        <f>SUM(C240:C242)</f>
        <v>7191533</v>
      </c>
      <c r="D243" s="231">
        <f>SUM(D240:D242)</f>
        <v>7619787</v>
      </c>
      <c r="E243" s="390">
        <f t="shared" si="7"/>
        <v>1.0595497510753271</v>
      </c>
    </row>
    <row r="244" spans="1:5" s="173" customFormat="1" ht="12.75">
      <c r="A244" s="149">
        <v>1520</v>
      </c>
      <c r="B244" s="274" t="s">
        <v>298</v>
      </c>
      <c r="C244" s="234">
        <f>SUM(C42+C118+C159+C198)</f>
        <v>1394459</v>
      </c>
      <c r="D244" s="234">
        <f>SUM(D42+D118+D159+D198)</f>
        <v>1382305</v>
      </c>
      <c r="E244" s="761">
        <f t="shared" si="7"/>
        <v>0.9912840750427226</v>
      </c>
    </row>
    <row r="245" spans="1:5" s="173" customFormat="1" ht="12.75">
      <c r="A245" s="148">
        <v>1521</v>
      </c>
      <c r="B245" s="251" t="s">
        <v>299</v>
      </c>
      <c r="C245" s="232">
        <f>SUM(C51+C121+C162+C201)</f>
        <v>242925</v>
      </c>
      <c r="D245" s="232">
        <f>SUM(D51+D121+D162+D201)</f>
        <v>271785</v>
      </c>
      <c r="E245" s="757">
        <f t="shared" si="7"/>
        <v>1.1188020994133991</v>
      </c>
    </row>
    <row r="246" spans="1:5" s="173" customFormat="1" ht="12.75">
      <c r="A246" s="780">
        <v>1522</v>
      </c>
      <c r="B246" s="773" t="s">
        <v>470</v>
      </c>
      <c r="C246" s="774"/>
      <c r="D246" s="774"/>
      <c r="E246" s="757"/>
    </row>
    <row r="247" spans="1:5" s="173" customFormat="1" ht="12.75">
      <c r="A247" s="148">
        <v>1523</v>
      </c>
      <c r="B247" s="146" t="s">
        <v>302</v>
      </c>
      <c r="C247" s="232">
        <f>SUM(C122+C163+C202+C56)</f>
        <v>216797</v>
      </c>
      <c r="D247" s="232">
        <f>SUM(D122+D163+D202+D56)</f>
        <v>223436</v>
      </c>
      <c r="E247" s="757">
        <f>SUM(D247/C247)</f>
        <v>1.030623117478563</v>
      </c>
    </row>
    <row r="248" spans="1:5" s="173" customFormat="1" ht="12.75">
      <c r="A248" s="148">
        <v>1524</v>
      </c>
      <c r="B248" s="146" t="s">
        <v>303</v>
      </c>
      <c r="C248" s="232">
        <f>SUM(C57+C123+C164+C203)</f>
        <v>1328238</v>
      </c>
      <c r="D248" s="232">
        <f>SUM(D57+D123+D164+D203)</f>
        <v>497384</v>
      </c>
      <c r="E248" s="757">
        <f>SUM(D248/C248)</f>
        <v>0.3744690334111808</v>
      </c>
    </row>
    <row r="249" spans="1:5" s="173" customFormat="1" ht="12.75">
      <c r="A249" s="148">
        <v>1525</v>
      </c>
      <c r="B249" s="150" t="s">
        <v>304</v>
      </c>
      <c r="C249" s="232">
        <f>SUM(C63+C124+C165+C204)</f>
        <v>0</v>
      </c>
      <c r="D249" s="232">
        <f>SUM(D63+D124+D165+D204)</f>
        <v>0</v>
      </c>
      <c r="E249" s="757"/>
    </row>
    <row r="250" spans="1:5" s="173" customFormat="1" ht="12.75">
      <c r="A250" s="148">
        <v>1526</v>
      </c>
      <c r="B250" s="144" t="s">
        <v>305</v>
      </c>
      <c r="C250" s="232">
        <f>SUM(C64+C125+C166+C205)</f>
        <v>40400</v>
      </c>
      <c r="D250" s="232">
        <f>SUM(D64+D125+D166+D205)</f>
        <v>40200</v>
      </c>
      <c r="E250" s="757">
        <f>SUM(D250/C250)</f>
        <v>0.995049504950495</v>
      </c>
    </row>
    <row r="251" spans="1:5" s="173" customFormat="1" ht="13.5" thickBot="1">
      <c r="A251" s="153">
        <v>1527</v>
      </c>
      <c r="B251" s="154" t="s">
        <v>306</v>
      </c>
      <c r="C251" s="238">
        <f>SUM(C66+C126+C167+C206)</f>
        <v>15021</v>
      </c>
      <c r="D251" s="238">
        <f>SUM(D66+D126+D167+D206)</f>
        <v>17200</v>
      </c>
      <c r="E251" s="759">
        <f>SUM(D251/C251)</f>
        <v>1.1450635776579456</v>
      </c>
    </row>
    <row r="252" spans="1:5" s="173" customFormat="1" ht="13.5" thickBot="1">
      <c r="A252" s="156"/>
      <c r="B252" s="161" t="s">
        <v>468</v>
      </c>
      <c r="C252" s="231">
        <f>SUM(C244:C251)</f>
        <v>3237840</v>
      </c>
      <c r="D252" s="231">
        <f>SUM(D244:D251)</f>
        <v>2432310</v>
      </c>
      <c r="E252" s="390">
        <f>SUM(D252/C252)</f>
        <v>0.7512137721443926</v>
      </c>
    </row>
    <row r="253" spans="1:5" s="173" customFormat="1" ht="13.5" thickBot="1">
      <c r="A253" s="169">
        <v>1530</v>
      </c>
      <c r="B253" s="333" t="s">
        <v>307</v>
      </c>
      <c r="C253" s="231">
        <f>SUM(C69)</f>
        <v>0</v>
      </c>
      <c r="D253" s="401">
        <f>SUM(D69)</f>
        <v>0</v>
      </c>
      <c r="E253" s="390"/>
    </row>
    <row r="254" spans="1:5" s="173" customFormat="1" ht="13.5" thickBot="1">
      <c r="A254" s="349"/>
      <c r="B254" s="330" t="s">
        <v>308</v>
      </c>
      <c r="C254" s="334">
        <f>SUM(C253)</f>
        <v>0</v>
      </c>
      <c r="D254" s="334">
        <f>SUM(D253)</f>
        <v>0</v>
      </c>
      <c r="E254" s="760"/>
    </row>
    <row r="255" spans="1:5" s="173" customFormat="1" ht="16.5" thickBot="1" thickTop="1">
      <c r="A255" s="350"/>
      <c r="B255" s="328" t="s">
        <v>74</v>
      </c>
      <c r="C255" s="332">
        <f>SUM(C239+C243+C252+C254)</f>
        <v>11905208</v>
      </c>
      <c r="D255" s="332">
        <f>SUM(D239+D243+D252+D254)</f>
        <v>11406187</v>
      </c>
      <c r="E255" s="393">
        <f>SUM(D255/C255)</f>
        <v>0.9580838066835959</v>
      </c>
    </row>
    <row r="256" spans="1:5" s="173" customFormat="1" ht="13.5" thickTop="1">
      <c r="A256" s="149">
        <v>1540</v>
      </c>
      <c r="B256" s="150" t="s">
        <v>309</v>
      </c>
      <c r="C256" s="229"/>
      <c r="D256" s="234">
        <f>SUM(D74)</f>
        <v>0</v>
      </c>
      <c r="E256" s="391"/>
    </row>
    <row r="257" spans="1:5" s="173" customFormat="1" ht="12.75">
      <c r="A257" s="148">
        <v>1541</v>
      </c>
      <c r="B257" s="146" t="s">
        <v>310</v>
      </c>
      <c r="C257" s="232">
        <f>SUM(C75)</f>
        <v>2395920</v>
      </c>
      <c r="D257" s="232">
        <f>SUM(D75)</f>
        <v>138206</v>
      </c>
      <c r="E257" s="757">
        <f>SUM(D257/C257)</f>
        <v>0.05768389595645931</v>
      </c>
    </row>
    <row r="258" spans="1:5" s="173" customFormat="1" ht="12.75">
      <c r="A258" s="148">
        <v>1542</v>
      </c>
      <c r="B258" s="146" t="s">
        <v>311</v>
      </c>
      <c r="C258" s="232">
        <f>SUM(C79)</f>
        <v>1701355</v>
      </c>
      <c r="D258" s="232">
        <f>SUM(D79)</f>
        <v>1490535</v>
      </c>
      <c r="E258" s="757">
        <f>SUM(D258/C258)</f>
        <v>0.8760870012431268</v>
      </c>
    </row>
    <row r="259" spans="1:5" s="173" customFormat="1" ht="12.75">
      <c r="A259" s="148">
        <v>1543</v>
      </c>
      <c r="B259" s="146" t="s">
        <v>320</v>
      </c>
      <c r="C259" s="232"/>
      <c r="D259" s="232">
        <f>SUM(D83)</f>
        <v>0</v>
      </c>
      <c r="E259" s="385"/>
    </row>
    <row r="260" spans="1:5" s="173" customFormat="1" ht="13.5" thickBot="1">
      <c r="A260" s="168"/>
      <c r="B260" s="1028" t="s">
        <v>313</v>
      </c>
      <c r="C260" s="1029">
        <f>SUM(C257:C258)</f>
        <v>4097275</v>
      </c>
      <c r="D260" s="1029">
        <f>SUM(D256:D259)</f>
        <v>1628741</v>
      </c>
      <c r="E260" s="389">
        <f>SUM(D260/C260)</f>
        <v>0.39751810654642417</v>
      </c>
    </row>
    <row r="261" spans="1:5" s="173" customFormat="1" ht="12.75">
      <c r="A261" s="149">
        <v>1550</v>
      </c>
      <c r="B261" s="150" t="s">
        <v>314</v>
      </c>
      <c r="C261" s="234">
        <f>SUM(C86)</f>
        <v>880000</v>
      </c>
      <c r="D261" s="234">
        <f>SUM(D86)</f>
        <v>997050</v>
      </c>
      <c r="E261" s="761">
        <f>SUM(D261/C261)</f>
        <v>1.1330113636363637</v>
      </c>
    </row>
    <row r="262" spans="1:5" s="173" customFormat="1" ht="13.5" thickBot="1">
      <c r="A262" s="153">
        <v>1551</v>
      </c>
      <c r="B262" s="154" t="s">
        <v>328</v>
      </c>
      <c r="C262" s="236"/>
      <c r="D262" s="238">
        <f>SUM(D218+D178+D138)</f>
        <v>0</v>
      </c>
      <c r="E262" s="758"/>
    </row>
    <row r="263" spans="1:5" s="173" customFormat="1" ht="13.5" thickBot="1">
      <c r="A263" s="156"/>
      <c r="B263" s="161" t="s">
        <v>318</v>
      </c>
      <c r="C263" s="231">
        <f>SUM(C261:C262)</f>
        <v>880000</v>
      </c>
      <c r="D263" s="231">
        <f>SUM(D261:D262)</f>
        <v>997050</v>
      </c>
      <c r="E263" s="390">
        <f>SUM(D263/C263)</f>
        <v>1.1330113636363637</v>
      </c>
    </row>
    <row r="264" spans="1:5" s="173" customFormat="1" ht="12.75">
      <c r="A264" s="149">
        <v>1560</v>
      </c>
      <c r="B264" s="165" t="s">
        <v>319</v>
      </c>
      <c r="C264" s="234">
        <f>SUM(C94)</f>
        <v>65000</v>
      </c>
      <c r="D264" s="234">
        <f>SUM(D94)</f>
        <v>40000</v>
      </c>
      <c r="E264" s="761">
        <f>SUM(D264/C264)</f>
        <v>0.6153846153846154</v>
      </c>
    </row>
    <row r="265" spans="1:5" s="173" customFormat="1" ht="12.75">
      <c r="A265" s="279">
        <v>1561</v>
      </c>
      <c r="B265" s="152" t="s">
        <v>320</v>
      </c>
      <c r="C265" s="413">
        <f>SUM(C98)</f>
        <v>2955</v>
      </c>
      <c r="D265" s="413">
        <f>SUM(D98)</f>
        <v>0</v>
      </c>
      <c r="E265" s="385">
        <f>SUM(D265/C265)</f>
        <v>0</v>
      </c>
    </row>
    <row r="266" spans="1:5" s="173" customFormat="1" ht="13.5" thickBot="1">
      <c r="A266" s="770">
        <v>1562</v>
      </c>
      <c r="B266" s="771" t="s">
        <v>534</v>
      </c>
      <c r="C266" s="772"/>
      <c r="D266" s="772">
        <f>D99</f>
        <v>0</v>
      </c>
      <c r="E266" s="758"/>
    </row>
    <row r="267" spans="1:5" s="173" customFormat="1" ht="13.5" thickBot="1">
      <c r="A267" s="351"/>
      <c r="B267" s="327" t="s">
        <v>321</v>
      </c>
      <c r="C267" s="332">
        <f>SUM(C264:C265)</f>
        <v>67955</v>
      </c>
      <c r="D267" s="332">
        <f>SUM(D264:D266)</f>
        <v>40000</v>
      </c>
      <c r="E267" s="760">
        <f>SUM(D267/C267)</f>
        <v>0.588624825252005</v>
      </c>
    </row>
    <row r="268" spans="1:5" s="173" customFormat="1" ht="16.5" thickBot="1" thickTop="1">
      <c r="A268" s="350"/>
      <c r="B268" s="331" t="s">
        <v>75</v>
      </c>
      <c r="C268" s="329">
        <f>SUM(C260+C263+C267)</f>
        <v>5045230</v>
      </c>
      <c r="D268" s="329">
        <f>SUM(D260+D263+D267)</f>
        <v>2665791</v>
      </c>
      <c r="E268" s="393">
        <f>SUM(D268/C268)</f>
        <v>0.5283784881957809</v>
      </c>
    </row>
    <row r="269" spans="1:5" s="173" customFormat="1" ht="13.5" thickTop="1">
      <c r="A269" s="149">
        <v>1570</v>
      </c>
      <c r="B269" s="150" t="s">
        <v>322</v>
      </c>
      <c r="C269" s="229"/>
      <c r="D269" s="234">
        <f>SUM(D183+D144+D104+D224)</f>
        <v>0</v>
      </c>
      <c r="E269" s="391"/>
    </row>
    <row r="270" spans="1:5" s="173" customFormat="1" ht="13.5" thickBot="1">
      <c r="A270" s="153">
        <v>1571</v>
      </c>
      <c r="B270" s="154" t="s">
        <v>276</v>
      </c>
      <c r="C270" s="238">
        <f>SUM(C225+C184+C145)</f>
        <v>5454190</v>
      </c>
      <c r="D270" s="238">
        <f>SUM(D225+D184+D145)</f>
        <v>5555518</v>
      </c>
      <c r="E270" s="759">
        <f aca="true" t="shared" si="8" ref="E270:E276">SUM(D270/C270)</f>
        <v>1.0185780106670286</v>
      </c>
    </row>
    <row r="271" spans="1:5" s="173" customFormat="1" ht="14.25" thickBot="1">
      <c r="A271" s="156"/>
      <c r="B271" s="348" t="s">
        <v>67</v>
      </c>
      <c r="C271" s="231">
        <f>SUM(C269:C270)</f>
        <v>5454190</v>
      </c>
      <c r="D271" s="231">
        <f>SUM(D269:D270)</f>
        <v>5555518</v>
      </c>
      <c r="E271" s="390">
        <f t="shared" si="8"/>
        <v>1.0185780106670286</v>
      </c>
    </row>
    <row r="272" spans="1:5" s="173" customFormat="1" ht="12.75">
      <c r="A272" s="149">
        <v>1580</v>
      </c>
      <c r="B272" s="150" t="s">
        <v>323</v>
      </c>
      <c r="C272" s="234">
        <f>SUM(C107)</f>
        <v>420000</v>
      </c>
      <c r="D272" s="234">
        <f>SUM(D107)</f>
        <v>0</v>
      </c>
      <c r="E272" s="391">
        <f t="shared" si="8"/>
        <v>0</v>
      </c>
    </row>
    <row r="273" spans="1:5" s="173" customFormat="1" ht="12" customHeight="1">
      <c r="A273" s="148">
        <v>1581</v>
      </c>
      <c r="B273" s="146" t="s">
        <v>324</v>
      </c>
      <c r="C273" s="232">
        <f>SUM(C108)</f>
        <v>140000</v>
      </c>
      <c r="D273" s="232">
        <f>SUM(D108+D148)</f>
        <v>586993</v>
      </c>
      <c r="E273" s="757">
        <f t="shared" si="8"/>
        <v>4.192807142857143</v>
      </c>
    </row>
    <row r="274" spans="1:5" s="173" customFormat="1" ht="13.5" thickBot="1">
      <c r="A274" s="153">
        <v>1582</v>
      </c>
      <c r="B274" s="154" t="s">
        <v>276</v>
      </c>
      <c r="C274" s="238">
        <f>SUM(C229+C188+C149)</f>
        <v>176600</v>
      </c>
      <c r="D274" s="238">
        <f>SUM(D229+D188+D149)</f>
        <v>170300</v>
      </c>
      <c r="E274" s="759">
        <f t="shared" si="8"/>
        <v>0.964326160815402</v>
      </c>
    </row>
    <row r="275" spans="1:5" s="173" customFormat="1" ht="13.5" thickBot="1">
      <c r="A275" s="156"/>
      <c r="B275" s="214" t="s">
        <v>325</v>
      </c>
      <c r="C275" s="231">
        <f>SUM(C272:C274)</f>
        <v>736600</v>
      </c>
      <c r="D275" s="231">
        <f>SUM(D272:D274)</f>
        <v>757293</v>
      </c>
      <c r="E275" s="390">
        <f t="shared" si="8"/>
        <v>1.0280925875644855</v>
      </c>
    </row>
    <row r="276" spans="1:8" s="173" customFormat="1" ht="18.75" customHeight="1" thickBot="1">
      <c r="A276" s="156"/>
      <c r="B276" s="223" t="s">
        <v>63</v>
      </c>
      <c r="C276" s="1016">
        <f>SUM(C255+C268+C272+C273)</f>
        <v>17510438</v>
      </c>
      <c r="D276" s="1016">
        <f>SUM(D255+D268+D272+D273+D269)</f>
        <v>14658971</v>
      </c>
      <c r="E276" s="1013">
        <f t="shared" si="8"/>
        <v>0.8371561579441931</v>
      </c>
      <c r="F276" s="412"/>
      <c r="H276" s="765"/>
    </row>
    <row r="277" ht="11.25">
      <c r="H277" s="176"/>
    </row>
  </sheetData>
  <sheetProtection/>
  <mergeCells count="7">
    <mergeCell ref="A2:E2"/>
    <mergeCell ref="A1:E1"/>
    <mergeCell ref="E5:E6"/>
    <mergeCell ref="B5:B6"/>
    <mergeCell ref="A5:A6"/>
    <mergeCell ref="C5:C6"/>
    <mergeCell ref="D5:D6"/>
  </mergeCells>
  <printOptions horizontalCentered="1"/>
  <pageMargins left="0" right="0" top="0.1968503937007874" bottom="0.3937007874015748" header="0" footer="0"/>
  <pageSetup firstPageNumber="2" useFirstPageNumber="1" horizontalDpi="300" verticalDpi="300" orientation="landscape" paperSize="9" scale="90" r:id="rId1"/>
  <headerFooter alignWithMargins="0">
    <oddFooter>&amp;C&amp;P. oldal</oddFooter>
  </headerFooter>
  <rowBreaks count="3" manualBreakCount="3">
    <brk id="48" max="255" man="1"/>
    <brk id="132" max="255" man="1"/>
    <brk id="173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2:F32"/>
  <sheetViews>
    <sheetView zoomScalePageLayoutView="0" workbookViewId="0" topLeftCell="A16">
      <selection activeCell="F21" sqref="F21:F23"/>
    </sheetView>
  </sheetViews>
  <sheetFormatPr defaultColWidth="9.125" defaultRowHeight="12.75"/>
  <cols>
    <col min="1" max="1" width="9.125" style="1002" customWidth="1"/>
    <col min="2" max="2" width="31.75390625" style="1002" customWidth="1"/>
    <col min="3" max="3" width="13.75390625" style="1002" customWidth="1"/>
    <col min="4" max="4" width="12.875" style="1002" customWidth="1"/>
    <col min="5" max="5" width="13.125" style="1002" customWidth="1"/>
    <col min="6" max="6" width="13.875" style="1002" customWidth="1"/>
    <col min="7" max="16384" width="9.125" style="1002" customWidth="1"/>
  </cols>
  <sheetData>
    <row r="2" spans="2:6" ht="12.75">
      <c r="B2" s="1288" t="s">
        <v>879</v>
      </c>
      <c r="C2" s="1099"/>
      <c r="D2" s="1099"/>
      <c r="E2" s="1099"/>
      <c r="F2" s="1099"/>
    </row>
    <row r="3" spans="2:6" ht="12">
      <c r="B3" s="1289" t="s">
        <v>880</v>
      </c>
      <c r="C3" s="1290"/>
      <c r="D3" s="1290"/>
      <c r="E3" s="1290"/>
      <c r="F3" s="1290"/>
    </row>
    <row r="4" spans="2:6" ht="12">
      <c r="B4" s="1290"/>
      <c r="C4" s="1290"/>
      <c r="D4" s="1290"/>
      <c r="E4" s="1290"/>
      <c r="F4" s="1290"/>
    </row>
    <row r="5" spans="2:6" ht="12">
      <c r="B5" s="1003"/>
      <c r="C5" s="1003"/>
      <c r="D5" s="1003"/>
      <c r="E5" s="1003"/>
      <c r="F5" s="1003"/>
    </row>
    <row r="6" ht="12.75">
      <c r="F6" s="1004" t="s">
        <v>498</v>
      </c>
    </row>
    <row r="7" spans="2:6" ht="12.75" customHeight="1">
      <c r="B7" s="1291" t="s">
        <v>881</v>
      </c>
      <c r="C7" s="1292" t="s">
        <v>926</v>
      </c>
      <c r="D7" s="1292" t="s">
        <v>882</v>
      </c>
      <c r="E7" s="1292" t="s">
        <v>883</v>
      </c>
      <c r="F7" s="1292" t="s">
        <v>927</v>
      </c>
    </row>
    <row r="8" spans="2:6" ht="30.75" customHeight="1">
      <c r="B8" s="1291"/>
      <c r="C8" s="1292"/>
      <c r="D8" s="1292"/>
      <c r="E8" s="1292"/>
      <c r="F8" s="1292"/>
    </row>
    <row r="9" spans="2:6" ht="12.75" customHeight="1">
      <c r="B9" s="1293" t="s">
        <v>884</v>
      </c>
      <c r="C9" s="1294">
        <v>6987551</v>
      </c>
      <c r="D9" s="1294">
        <v>6987551</v>
      </c>
      <c r="E9" s="1294">
        <v>6987551</v>
      </c>
      <c r="F9" s="1294">
        <v>6987551</v>
      </c>
    </row>
    <row r="10" spans="2:6" ht="12.75" customHeight="1">
      <c r="B10" s="1293"/>
      <c r="C10" s="1294"/>
      <c r="D10" s="1294"/>
      <c r="E10" s="1294"/>
      <c r="F10" s="1294"/>
    </row>
    <row r="11" spans="2:6" ht="27" customHeight="1">
      <c r="B11" s="1293"/>
      <c r="C11" s="1294"/>
      <c r="D11" s="1294"/>
      <c r="E11" s="1294"/>
      <c r="F11" s="1294"/>
    </row>
    <row r="12" spans="2:6" ht="12">
      <c r="B12" s="1293" t="s">
        <v>885</v>
      </c>
      <c r="C12" s="1294">
        <v>671000</v>
      </c>
      <c r="D12" s="1294">
        <v>671000</v>
      </c>
      <c r="E12" s="1294">
        <v>671000</v>
      </c>
      <c r="F12" s="1294">
        <v>671000</v>
      </c>
    </row>
    <row r="13" spans="2:6" ht="12">
      <c r="B13" s="1293"/>
      <c r="C13" s="1294"/>
      <c r="D13" s="1294"/>
      <c r="E13" s="1294"/>
      <c r="F13" s="1294"/>
    </row>
    <row r="14" spans="2:6" ht="60" customHeight="1">
      <c r="B14" s="1293"/>
      <c r="C14" s="1294"/>
      <c r="D14" s="1294"/>
      <c r="E14" s="1294"/>
      <c r="F14" s="1294"/>
    </row>
    <row r="15" spans="2:6" ht="12.75" customHeight="1">
      <c r="B15" s="1293" t="s">
        <v>886</v>
      </c>
      <c r="C15" s="1295" t="s">
        <v>887</v>
      </c>
      <c r="D15" s="1295" t="s">
        <v>887</v>
      </c>
      <c r="E15" s="1295" t="s">
        <v>887</v>
      </c>
      <c r="F15" s="1295" t="s">
        <v>887</v>
      </c>
    </row>
    <row r="16" spans="2:6" ht="12.75" customHeight="1">
      <c r="B16" s="1293"/>
      <c r="C16" s="1296"/>
      <c r="D16" s="1296"/>
      <c r="E16" s="1296"/>
      <c r="F16" s="1296"/>
    </row>
    <row r="17" spans="2:6" ht="27" customHeight="1">
      <c r="B17" s="1293"/>
      <c r="C17" s="1297"/>
      <c r="D17" s="1297"/>
      <c r="E17" s="1297"/>
      <c r="F17" s="1297"/>
    </row>
    <row r="18" spans="2:6" ht="12.75" customHeight="1">
      <c r="B18" s="1293" t="s">
        <v>888</v>
      </c>
      <c r="C18" s="1294">
        <v>997050</v>
      </c>
      <c r="D18" s="1294">
        <v>997050</v>
      </c>
      <c r="E18" s="1294">
        <v>997050</v>
      </c>
      <c r="F18" s="1294">
        <v>997050</v>
      </c>
    </row>
    <row r="19" spans="2:6" ht="15.75" customHeight="1">
      <c r="B19" s="1293"/>
      <c r="C19" s="1294"/>
      <c r="D19" s="1294"/>
      <c r="E19" s="1294"/>
      <c r="F19" s="1294"/>
    </row>
    <row r="20" spans="2:6" ht="43.5" customHeight="1">
      <c r="B20" s="1293"/>
      <c r="C20" s="1294"/>
      <c r="D20" s="1294"/>
      <c r="E20" s="1294"/>
      <c r="F20" s="1294"/>
    </row>
    <row r="21" spans="2:6" ht="12.75" customHeight="1">
      <c r="B21" s="1293" t="s">
        <v>889</v>
      </c>
      <c r="C21" s="1294">
        <v>455236</v>
      </c>
      <c r="D21" s="1294">
        <v>455236</v>
      </c>
      <c r="E21" s="1294">
        <v>455236</v>
      </c>
      <c r="F21" s="1294">
        <v>455236</v>
      </c>
    </row>
    <row r="22" spans="2:6" ht="12.75" customHeight="1">
      <c r="B22" s="1293"/>
      <c r="C22" s="1294"/>
      <c r="D22" s="1294"/>
      <c r="E22" s="1294"/>
      <c r="F22" s="1294"/>
    </row>
    <row r="23" spans="2:6" ht="27" customHeight="1">
      <c r="B23" s="1293"/>
      <c r="C23" s="1294"/>
      <c r="D23" s="1294"/>
      <c r="E23" s="1294"/>
      <c r="F23" s="1294"/>
    </row>
    <row r="24" spans="2:6" ht="12.75" customHeight="1">
      <c r="B24" s="1293" t="s">
        <v>890</v>
      </c>
      <c r="C24" s="1295" t="s">
        <v>887</v>
      </c>
      <c r="D24" s="1295" t="s">
        <v>887</v>
      </c>
      <c r="E24" s="1295" t="s">
        <v>887</v>
      </c>
      <c r="F24" s="1295" t="s">
        <v>887</v>
      </c>
    </row>
    <row r="25" spans="2:6" ht="12.75" customHeight="1">
      <c r="B25" s="1293"/>
      <c r="C25" s="1296"/>
      <c r="D25" s="1296"/>
      <c r="E25" s="1296"/>
      <c r="F25" s="1296"/>
    </row>
    <row r="26" spans="2:6" ht="27" customHeight="1">
      <c r="B26" s="1293"/>
      <c r="C26" s="1297"/>
      <c r="D26" s="1297"/>
      <c r="E26" s="1297"/>
      <c r="F26" s="1297"/>
    </row>
    <row r="27" spans="2:6" ht="12.75" customHeight="1">
      <c r="B27" s="1298" t="s">
        <v>241</v>
      </c>
      <c r="C27" s="1300">
        <f>SUM(C9:C26)</f>
        <v>9110837</v>
      </c>
      <c r="D27" s="1300">
        <f>SUM(D9:D26)</f>
        <v>9110837</v>
      </c>
      <c r="E27" s="1300">
        <f>SUM(E9:E26)</f>
        <v>9110837</v>
      </c>
      <c r="F27" s="1300">
        <f>SUM(F9:F26)</f>
        <v>9110837</v>
      </c>
    </row>
    <row r="28" spans="2:6" ht="12.75" customHeight="1">
      <c r="B28" s="1298"/>
      <c r="C28" s="1300"/>
      <c r="D28" s="1300"/>
      <c r="E28" s="1300"/>
      <c r="F28" s="1300"/>
    </row>
    <row r="29" spans="2:6" ht="27.75" customHeight="1" thickBot="1">
      <c r="B29" s="1299"/>
      <c r="C29" s="1301"/>
      <c r="D29" s="1301"/>
      <c r="E29" s="1301"/>
      <c r="F29" s="1301"/>
    </row>
    <row r="30" spans="2:6" ht="21" customHeight="1" thickTop="1">
      <c r="B30" s="1302" t="s">
        <v>891</v>
      </c>
      <c r="C30" s="1303">
        <v>28221</v>
      </c>
      <c r="D30" s="1303">
        <v>51154</v>
      </c>
      <c r="E30" s="1303">
        <v>50638</v>
      </c>
      <c r="F30" s="1303">
        <v>50134</v>
      </c>
    </row>
    <row r="31" spans="1:6" ht="18.75" customHeight="1">
      <c r="A31" s="1005"/>
      <c r="B31" s="1298"/>
      <c r="C31" s="1300"/>
      <c r="D31" s="1300"/>
      <c r="E31" s="1300"/>
      <c r="F31" s="1300"/>
    </row>
    <row r="32" spans="2:6" ht="18.75" customHeight="1" thickBot="1">
      <c r="B32" s="1299"/>
      <c r="C32" s="1301"/>
      <c r="D32" s="1301"/>
      <c r="E32" s="1301"/>
      <c r="F32" s="1301"/>
    </row>
    <row r="33" ht="12.75" thickTop="1"/>
  </sheetData>
  <sheetProtection/>
  <mergeCells count="47">
    <mergeCell ref="B27:B29"/>
    <mergeCell ref="C27:C29"/>
    <mergeCell ref="D27:D29"/>
    <mergeCell ref="E27:E29"/>
    <mergeCell ref="F27:F29"/>
    <mergeCell ref="B30:B32"/>
    <mergeCell ref="C30:C32"/>
    <mergeCell ref="D30:D32"/>
    <mergeCell ref="E30:E32"/>
    <mergeCell ref="F30:F32"/>
    <mergeCell ref="B21:B23"/>
    <mergeCell ref="C21:C23"/>
    <mergeCell ref="D21:D23"/>
    <mergeCell ref="E21:E23"/>
    <mergeCell ref="F21:F23"/>
    <mergeCell ref="B24:B26"/>
    <mergeCell ref="C24:C26"/>
    <mergeCell ref="D24:D26"/>
    <mergeCell ref="E24:E26"/>
    <mergeCell ref="F24:F26"/>
    <mergeCell ref="B15:B17"/>
    <mergeCell ref="C15:C17"/>
    <mergeCell ref="D15:D17"/>
    <mergeCell ref="E15:E17"/>
    <mergeCell ref="F15:F17"/>
    <mergeCell ref="B18:B20"/>
    <mergeCell ref="C18:C20"/>
    <mergeCell ref="D18:D20"/>
    <mergeCell ref="E18:E20"/>
    <mergeCell ref="F18:F20"/>
    <mergeCell ref="B9:B11"/>
    <mergeCell ref="C9:C11"/>
    <mergeCell ref="D9:D11"/>
    <mergeCell ref="E9:E11"/>
    <mergeCell ref="F9:F11"/>
    <mergeCell ref="B12:B14"/>
    <mergeCell ref="C12:C14"/>
    <mergeCell ref="D12:D14"/>
    <mergeCell ref="E12:E14"/>
    <mergeCell ref="F12:F14"/>
    <mergeCell ref="B2:F2"/>
    <mergeCell ref="B3:F4"/>
    <mergeCell ref="B7:B8"/>
    <mergeCell ref="C7:C8"/>
    <mergeCell ref="D7:D8"/>
    <mergeCell ref="E7:E8"/>
    <mergeCell ref="F7:F8"/>
  </mergeCells>
  <printOptions/>
  <pageMargins left="0.5905511811023623" right="0.7874015748031497" top="0.984251968503937" bottom="0.984251968503937" header="0.5118110236220472" footer="0.5118110236220472"/>
  <pageSetup firstPageNumber="62" useFirstPageNumber="1" horizontalDpi="600" verticalDpi="600" orientation="portrait" paperSize="9" scale="93" r:id="rId1"/>
  <headerFooter alignWithMargins="0">
    <oddFooter>&amp;C&amp;P.oldal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84"/>
  <sheetViews>
    <sheetView showZeros="0" zoomScalePageLayoutView="0" workbookViewId="0" topLeftCell="A141">
      <selection activeCell="D163" sqref="D163"/>
    </sheetView>
  </sheetViews>
  <sheetFormatPr defaultColWidth="9.125" defaultRowHeight="12.75"/>
  <cols>
    <col min="1" max="1" width="8.00390625" style="19" customWidth="1"/>
    <col min="2" max="2" width="71.50390625" style="19" customWidth="1"/>
    <col min="3" max="4" width="12.125" style="19" customWidth="1"/>
    <col min="5" max="7" width="9.125" style="19" customWidth="1"/>
    <col min="8" max="8" width="9.875" style="19" bestFit="1" customWidth="1"/>
    <col min="9" max="16384" width="9.125" style="19" customWidth="1"/>
  </cols>
  <sheetData>
    <row r="1" spans="1:5" ht="12.75">
      <c r="A1" s="1060" t="s">
        <v>372</v>
      </c>
      <c r="B1" s="1060"/>
      <c r="C1" s="1043"/>
      <c r="D1" s="1043"/>
      <c r="E1" s="1043"/>
    </row>
    <row r="2" spans="1:5" ht="12.75">
      <c r="A2" s="1060" t="s">
        <v>529</v>
      </c>
      <c r="B2" s="1060"/>
      <c r="C2" s="1043"/>
      <c r="D2" s="1043"/>
      <c r="E2" s="1043"/>
    </row>
    <row r="3" spans="1:2" ht="9" customHeight="1">
      <c r="A3" s="111"/>
      <c r="B3" s="111"/>
    </row>
    <row r="4" spans="1:5" ht="12" customHeight="1">
      <c r="A4" s="96"/>
      <c r="B4" s="95"/>
      <c r="C4" s="90"/>
      <c r="D4" s="90"/>
      <c r="E4" s="90" t="s">
        <v>247</v>
      </c>
    </row>
    <row r="5" spans="1:5" s="21" customFormat="1" ht="12" customHeight="1">
      <c r="A5" s="101"/>
      <c r="B5" s="20"/>
      <c r="C5" s="1046" t="s">
        <v>58</v>
      </c>
      <c r="D5" s="1046" t="s">
        <v>515</v>
      </c>
      <c r="E5" s="1057" t="s">
        <v>923</v>
      </c>
    </row>
    <row r="6" spans="1:5" s="21" customFormat="1" ht="12" customHeight="1">
      <c r="A6" s="1" t="s">
        <v>257</v>
      </c>
      <c r="B6" s="1" t="s">
        <v>219</v>
      </c>
      <c r="C6" s="1061"/>
      <c r="D6" s="1061"/>
      <c r="E6" s="1058"/>
    </row>
    <row r="7" spans="1:5" s="21" customFormat="1" ht="12.75" customHeight="1" thickBot="1">
      <c r="A7" s="22"/>
      <c r="B7" s="22"/>
      <c r="C7" s="1062"/>
      <c r="D7" s="1062"/>
      <c r="E7" s="1059"/>
    </row>
    <row r="8" spans="1:5" ht="12" customHeight="1">
      <c r="A8" s="2" t="s">
        <v>220</v>
      </c>
      <c r="B8" s="3" t="s">
        <v>221</v>
      </c>
      <c r="C8" s="15" t="s">
        <v>222</v>
      </c>
      <c r="D8" s="15">
        <v>4</v>
      </c>
      <c r="E8" s="15">
        <v>5</v>
      </c>
    </row>
    <row r="9" spans="1:5" ht="15" customHeight="1">
      <c r="A9" s="2"/>
      <c r="B9" s="122" t="s">
        <v>373</v>
      </c>
      <c r="C9" s="8"/>
      <c r="D9" s="8"/>
      <c r="E9" s="5"/>
    </row>
    <row r="10" spans="1:5" ht="11.25">
      <c r="A10" s="2"/>
      <c r="B10" s="109"/>
      <c r="C10" s="8"/>
      <c r="D10" s="8"/>
      <c r="E10" s="5"/>
    </row>
    <row r="11" spans="1:5" ht="11.25">
      <c r="A11" s="4">
        <v>1710</v>
      </c>
      <c r="B11" s="4" t="s">
        <v>429</v>
      </c>
      <c r="C11" s="4">
        <f>SUM(C12:C18)</f>
        <v>1818473</v>
      </c>
      <c r="D11" s="424">
        <f>SUM(D12:D18)</f>
        <v>1724941</v>
      </c>
      <c r="E11" s="244">
        <f>SUM(D11/C11)</f>
        <v>0.9485656372132003</v>
      </c>
    </row>
    <row r="12" spans="1:5" ht="11.25">
      <c r="A12" s="8">
        <v>1711</v>
      </c>
      <c r="B12" s="8" t="s">
        <v>374</v>
      </c>
      <c r="C12" s="8">
        <f>SUM('3a.m.'!C53)</f>
        <v>984903</v>
      </c>
      <c r="D12" s="415">
        <f>SUM('3a.m.'!D53)</f>
        <v>954903</v>
      </c>
      <c r="E12" s="394">
        <f>SUM(D12/C12)</f>
        <v>0.9695401476084446</v>
      </c>
    </row>
    <row r="13" spans="1:5" ht="11.25">
      <c r="A13" s="8">
        <v>1712</v>
      </c>
      <c r="B13" s="8" t="s">
        <v>133</v>
      </c>
      <c r="C13" s="8">
        <f>SUM('3a.m.'!C54)</f>
        <v>274499</v>
      </c>
      <c r="D13" s="415">
        <f>SUM('3a.m.'!D54)</f>
        <v>279792</v>
      </c>
      <c r="E13" s="394">
        <f>SUM(D13/C13)</f>
        <v>1.0192824017573834</v>
      </c>
    </row>
    <row r="14" spans="1:5" ht="11.25">
      <c r="A14" s="8">
        <v>1713</v>
      </c>
      <c r="B14" s="8" t="s">
        <v>134</v>
      </c>
      <c r="C14" s="8">
        <f>SUM('3a.m.'!C55)</f>
        <v>396471</v>
      </c>
      <c r="D14" s="415">
        <f>SUM('3a.m.'!D55)</f>
        <v>322946</v>
      </c>
      <c r="E14" s="394">
        <f>SUM(D14/C14)</f>
        <v>0.814551379546045</v>
      </c>
    </row>
    <row r="15" spans="1:5" ht="11.25">
      <c r="A15" s="8">
        <v>1714</v>
      </c>
      <c r="B15" s="8" t="s">
        <v>153</v>
      </c>
      <c r="C15" s="8">
        <f>SUM('3a.m.'!C56)</f>
        <v>0</v>
      </c>
      <c r="D15" s="415">
        <f>SUM('3a.m.'!D56)</f>
        <v>0</v>
      </c>
      <c r="E15" s="394"/>
    </row>
    <row r="16" spans="1:5" ht="11.25">
      <c r="A16" s="8">
        <v>1715</v>
      </c>
      <c r="B16" s="5" t="s">
        <v>392</v>
      </c>
      <c r="C16" s="8">
        <f>SUM('3a.m.'!C57)</f>
        <v>0</v>
      </c>
      <c r="D16" s="415">
        <f>SUM('3a.m.'!D57)</f>
        <v>0</v>
      </c>
      <c r="E16" s="394"/>
    </row>
    <row r="17" spans="1:5" ht="11.25">
      <c r="A17" s="8">
        <v>1716</v>
      </c>
      <c r="B17" s="48" t="s">
        <v>335</v>
      </c>
      <c r="C17" s="8">
        <f>SUM('3a.m.'!C61)</f>
        <v>162100</v>
      </c>
      <c r="D17" s="415">
        <f>SUM('3a.m.'!D61)</f>
        <v>126800</v>
      </c>
      <c r="E17" s="394">
        <f>SUM(D17/C17)</f>
        <v>0.7822331893892659</v>
      </c>
    </row>
    <row r="18" spans="1:5" ht="11.25">
      <c r="A18" s="8">
        <v>1717</v>
      </c>
      <c r="B18" s="49" t="s">
        <v>336</v>
      </c>
      <c r="C18" s="8">
        <f>SUM('3a.m.'!C60)</f>
        <v>500</v>
      </c>
      <c r="D18" s="415">
        <f>SUM('3a.m.'!D60)</f>
        <v>40500</v>
      </c>
      <c r="E18" s="394">
        <f>SUM(D18/C18)</f>
        <v>81</v>
      </c>
    </row>
    <row r="19" spans="1:5" ht="11.25">
      <c r="A19" s="8">
        <v>1718</v>
      </c>
      <c r="B19" s="49" t="s">
        <v>135</v>
      </c>
      <c r="C19" s="8"/>
      <c r="D19" s="415"/>
      <c r="E19" s="394"/>
    </row>
    <row r="20" spans="1:5" ht="9.75" customHeight="1">
      <c r="A20" s="8"/>
      <c r="B20" s="8"/>
      <c r="C20" s="8"/>
      <c r="D20" s="415"/>
      <c r="E20" s="394"/>
    </row>
    <row r="21" spans="1:5" ht="11.25">
      <c r="A21" s="84">
        <v>1720</v>
      </c>
      <c r="B21" s="84" t="s">
        <v>430</v>
      </c>
      <c r="C21" s="84">
        <f>SUM('4.mell.'!C87)</f>
        <v>0</v>
      </c>
      <c r="D21" s="425"/>
      <c r="E21" s="394"/>
    </row>
    <row r="22" spans="1:5" ht="11.25">
      <c r="A22" s="84"/>
      <c r="B22" s="84"/>
      <c r="C22" s="84"/>
      <c r="D22" s="425"/>
      <c r="E22" s="394"/>
    </row>
    <row r="23" spans="1:5" ht="11.25">
      <c r="A23" s="84">
        <v>1730</v>
      </c>
      <c r="B23" s="84" t="s">
        <v>431</v>
      </c>
      <c r="C23" s="84"/>
      <c r="D23" s="425"/>
      <c r="E23" s="394"/>
    </row>
    <row r="24" spans="1:5" ht="11.25">
      <c r="A24" s="8"/>
      <c r="B24" s="8"/>
      <c r="C24" s="8"/>
      <c r="D24" s="415"/>
      <c r="E24" s="394"/>
    </row>
    <row r="25" spans="1:5" ht="12.75">
      <c r="A25" s="8"/>
      <c r="B25" s="123" t="s">
        <v>420</v>
      </c>
      <c r="C25" s="8"/>
      <c r="D25" s="415"/>
      <c r="E25" s="394"/>
    </row>
    <row r="26" spans="1:5" ht="6.75" customHeight="1">
      <c r="A26" s="8"/>
      <c r="B26" s="8"/>
      <c r="C26" s="8"/>
      <c r="D26" s="415"/>
      <c r="E26" s="394"/>
    </row>
    <row r="27" spans="1:5" ht="11.25">
      <c r="A27" s="84">
        <v>1740</v>
      </c>
      <c r="B27" s="84" t="s">
        <v>87</v>
      </c>
      <c r="C27" s="84">
        <f>SUM(C28:C35)</f>
        <v>394982</v>
      </c>
      <c r="D27" s="425">
        <f>SUM(D28:D35)</f>
        <v>483420</v>
      </c>
      <c r="E27" s="244">
        <f>SUM(D27/C27)</f>
        <v>1.2239038741005919</v>
      </c>
    </row>
    <row r="28" spans="1:5" ht="11.25">
      <c r="A28" s="8">
        <v>1741</v>
      </c>
      <c r="B28" s="8" t="s">
        <v>374</v>
      </c>
      <c r="C28" s="8">
        <f>SUM('3b.m.'!C34)</f>
        <v>208450</v>
      </c>
      <c r="D28" s="415">
        <f>SUM('3b.m.'!D34)</f>
        <v>252138</v>
      </c>
      <c r="E28" s="394">
        <f>SUM(D28/C28)</f>
        <v>1.2095850323818662</v>
      </c>
    </row>
    <row r="29" spans="1:5" ht="11.25">
      <c r="A29" s="8">
        <v>1742</v>
      </c>
      <c r="B29" s="8" t="s">
        <v>133</v>
      </c>
      <c r="C29" s="8">
        <f>SUM('3b.m.'!C35)</f>
        <v>56282</v>
      </c>
      <c r="D29" s="415">
        <f>SUM('3b.m.'!D35)</f>
        <v>69554</v>
      </c>
      <c r="E29" s="394">
        <f>SUM(D29/C29)</f>
        <v>1.2358125155467112</v>
      </c>
    </row>
    <row r="30" spans="1:5" ht="11.25">
      <c r="A30" s="8">
        <v>1743</v>
      </c>
      <c r="B30" s="8" t="s">
        <v>134</v>
      </c>
      <c r="C30" s="8">
        <f>SUM('3b.m.'!C36)</f>
        <v>116250</v>
      </c>
      <c r="D30" s="415">
        <f>SUM('3b.m.'!D36)</f>
        <v>158728</v>
      </c>
      <c r="E30" s="394">
        <f>SUM(D30/C30)</f>
        <v>1.3654021505376344</v>
      </c>
    </row>
    <row r="31" spans="1:5" ht="11.25">
      <c r="A31" s="8">
        <v>1744</v>
      </c>
      <c r="B31" s="8" t="s">
        <v>153</v>
      </c>
      <c r="C31" s="8">
        <f>SUM('3b.m.'!C37)</f>
        <v>0</v>
      </c>
      <c r="D31" s="415">
        <f>SUM('3b.m.'!D37)</f>
        <v>0</v>
      </c>
      <c r="E31" s="394"/>
    </row>
    <row r="32" spans="1:5" ht="11.25">
      <c r="A32" s="8">
        <v>1745</v>
      </c>
      <c r="B32" s="8" t="s">
        <v>392</v>
      </c>
      <c r="C32" s="8">
        <f>SUM('3b.m.'!C38)</f>
        <v>0</v>
      </c>
      <c r="D32" s="415">
        <f>SUM('3b.m.'!D38)</f>
        <v>0</v>
      </c>
      <c r="E32" s="394"/>
    </row>
    <row r="33" spans="1:5" ht="11.25">
      <c r="A33" s="8">
        <v>1746</v>
      </c>
      <c r="B33" s="8" t="s">
        <v>335</v>
      </c>
      <c r="C33" s="8">
        <f>SUM('3b.m.'!C40)</f>
        <v>14000</v>
      </c>
      <c r="D33" s="415">
        <f>SUM('3b.m.'!D40)</f>
        <v>3000</v>
      </c>
      <c r="E33" s="394">
        <f>SUM(D33/C33)</f>
        <v>0.21428571428571427</v>
      </c>
    </row>
    <row r="34" spans="1:5" ht="11.25">
      <c r="A34" s="8">
        <v>1747</v>
      </c>
      <c r="B34" s="8" t="s">
        <v>336</v>
      </c>
      <c r="C34" s="8">
        <f>SUM('3b.m.'!C41)</f>
        <v>0</v>
      </c>
      <c r="D34" s="415">
        <f>SUM('3b.m.'!D41)</f>
        <v>0</v>
      </c>
      <c r="E34" s="394"/>
    </row>
    <row r="35" spans="1:5" ht="11.25">
      <c r="A35" s="8">
        <v>1748</v>
      </c>
      <c r="B35" s="5" t="s">
        <v>135</v>
      </c>
      <c r="C35" s="8"/>
      <c r="D35" s="415"/>
      <c r="E35" s="394"/>
    </row>
    <row r="36" spans="1:5" ht="7.5" customHeight="1">
      <c r="A36" s="8"/>
      <c r="B36" s="8"/>
      <c r="C36" s="8"/>
      <c r="D36" s="415"/>
      <c r="E36" s="394"/>
    </row>
    <row r="37" spans="1:5" ht="12.75">
      <c r="A37" s="8"/>
      <c r="B37" s="123" t="s">
        <v>421</v>
      </c>
      <c r="C37" s="8"/>
      <c r="D37" s="415"/>
      <c r="E37" s="394"/>
    </row>
    <row r="38" spans="1:5" ht="7.5" customHeight="1">
      <c r="A38" s="2"/>
      <c r="B38" s="109"/>
      <c r="C38" s="8"/>
      <c r="D38" s="415"/>
      <c r="E38" s="394"/>
    </row>
    <row r="39" spans="1:5" ht="11.25">
      <c r="A39" s="9">
        <v>1750</v>
      </c>
      <c r="B39" s="9" t="s">
        <v>43</v>
      </c>
      <c r="C39" s="9">
        <f>SUM(C40:C48)</f>
        <v>3651259</v>
      </c>
      <c r="D39" s="426">
        <f>SUM(D40:D48)</f>
        <v>4001386</v>
      </c>
      <c r="E39" s="244">
        <f aca="true" t="shared" si="0" ref="E39:E45">SUM(D39/C39)</f>
        <v>1.0958921292628105</v>
      </c>
    </row>
    <row r="40" spans="1:5" ht="11.25">
      <c r="A40" s="8">
        <v>1751</v>
      </c>
      <c r="B40" s="8" t="s">
        <v>374</v>
      </c>
      <c r="C40" s="8">
        <f>SUM('3c.m.'!C805)</f>
        <v>78936</v>
      </c>
      <c r="D40" s="415">
        <f>SUM('3c.m.'!D805)</f>
        <v>114344</v>
      </c>
      <c r="E40" s="394">
        <f t="shared" si="0"/>
        <v>1.4485659268267963</v>
      </c>
    </row>
    <row r="41" spans="1:5" ht="11.25">
      <c r="A41" s="8">
        <v>1752</v>
      </c>
      <c r="B41" s="8" t="s">
        <v>133</v>
      </c>
      <c r="C41" s="8">
        <f>SUM('3c.m.'!C806)</f>
        <v>21911</v>
      </c>
      <c r="D41" s="415">
        <f>SUM('3c.m.'!D806)</f>
        <v>31051</v>
      </c>
      <c r="E41" s="394">
        <f t="shared" si="0"/>
        <v>1.4171420747569714</v>
      </c>
    </row>
    <row r="42" spans="1:5" ht="11.25">
      <c r="A42" s="8">
        <v>1753</v>
      </c>
      <c r="B42" s="8" t="s">
        <v>134</v>
      </c>
      <c r="C42" s="8">
        <f>SUM('3c.m.'!C807)</f>
        <v>2742401</v>
      </c>
      <c r="D42" s="415">
        <f>SUM('3c.m.'!D807)</f>
        <v>2807759</v>
      </c>
      <c r="E42" s="394">
        <f t="shared" si="0"/>
        <v>1.023832400877917</v>
      </c>
    </row>
    <row r="43" spans="1:5" ht="11.25">
      <c r="A43" s="8">
        <v>1754</v>
      </c>
      <c r="B43" s="8" t="s">
        <v>153</v>
      </c>
      <c r="C43" s="8">
        <f>SUM('3c.m.'!C808)</f>
        <v>185205</v>
      </c>
      <c r="D43" s="415">
        <f>SUM('3c.m.'!D808)</f>
        <v>285325</v>
      </c>
      <c r="E43" s="394">
        <f t="shared" si="0"/>
        <v>1.5405901568532168</v>
      </c>
    </row>
    <row r="44" spans="1:5" ht="11.25">
      <c r="A44" s="8">
        <v>1755</v>
      </c>
      <c r="B44" s="8" t="s">
        <v>392</v>
      </c>
      <c r="C44" s="8">
        <f>SUM('3c.m.'!C809)</f>
        <v>90000</v>
      </c>
      <c r="D44" s="415">
        <f>SUM('3c.m.'!D809)</f>
        <v>133200</v>
      </c>
      <c r="E44" s="394">
        <f t="shared" si="0"/>
        <v>1.48</v>
      </c>
    </row>
    <row r="45" spans="1:5" ht="11.25">
      <c r="A45" s="8">
        <v>1756</v>
      </c>
      <c r="B45" s="8" t="s">
        <v>335</v>
      </c>
      <c r="C45" s="8">
        <f>SUM('3c.m.'!C812)</f>
        <v>32806</v>
      </c>
      <c r="D45" s="415">
        <f>SUM('3c.m.'!D812)</f>
        <v>129707</v>
      </c>
      <c r="E45" s="394">
        <f t="shared" si="0"/>
        <v>3.9537584588185086</v>
      </c>
    </row>
    <row r="46" spans="1:5" ht="11.25">
      <c r="A46" s="5">
        <v>1757</v>
      </c>
      <c r="B46" s="5" t="s">
        <v>336</v>
      </c>
      <c r="C46" s="8">
        <f>SUM('3c.m.'!C813)</f>
        <v>0</v>
      </c>
      <c r="D46" s="415">
        <f>SUM('3c.m.'!D811)</f>
        <v>0</v>
      </c>
      <c r="E46" s="394"/>
    </row>
    <row r="47" spans="1:5" ht="11.25">
      <c r="A47" s="8">
        <v>1758</v>
      </c>
      <c r="B47" s="8" t="s">
        <v>471</v>
      </c>
      <c r="C47" s="8">
        <f>SUM('3c.m.'!C814)</f>
        <v>500000</v>
      </c>
      <c r="D47" s="415">
        <f>SUM('3c.m.'!D814)</f>
        <v>500000</v>
      </c>
      <c r="E47" s="394">
        <f>SUM(D47/C47)</f>
        <v>1</v>
      </c>
    </row>
    <row r="48" spans="1:5" ht="11.25">
      <c r="A48" s="8"/>
      <c r="B48" s="8"/>
      <c r="C48" s="8"/>
      <c r="D48" s="415"/>
      <c r="E48" s="394"/>
    </row>
    <row r="49" spans="1:5" ht="11.25">
      <c r="A49" s="8"/>
      <c r="B49" s="8"/>
      <c r="C49" s="8"/>
      <c r="D49" s="415"/>
      <c r="E49" s="394"/>
    </row>
    <row r="50" spans="1:5" ht="11.25">
      <c r="A50" s="4">
        <v>1760</v>
      </c>
      <c r="B50" s="4" t="s">
        <v>434</v>
      </c>
      <c r="C50" s="4">
        <f>SUM(C51:C56)</f>
        <v>962520</v>
      </c>
      <c r="D50" s="424">
        <f>SUM(D51:D56)</f>
        <v>975720</v>
      </c>
      <c r="E50" s="244">
        <f>SUM(D50/C50)</f>
        <v>1.0137140007480363</v>
      </c>
    </row>
    <row r="51" spans="1:5" ht="11.25">
      <c r="A51" s="8">
        <v>1761</v>
      </c>
      <c r="B51" s="8" t="s">
        <v>374</v>
      </c>
      <c r="C51" s="5">
        <f>SUM('3d.m.'!C49)</f>
        <v>0</v>
      </c>
      <c r="D51" s="5">
        <f>SUM('3d.m.'!G49)</f>
        <v>0</v>
      </c>
      <c r="E51" s="394"/>
    </row>
    <row r="52" spans="1:5" ht="11.25">
      <c r="A52" s="5">
        <v>1762</v>
      </c>
      <c r="B52" s="5" t="s">
        <v>133</v>
      </c>
      <c r="C52" s="5">
        <f>SUM('3d.m.'!C50)</f>
        <v>0</v>
      </c>
      <c r="D52" s="5">
        <f>SUM('3d.m.'!G50)</f>
        <v>0</v>
      </c>
      <c r="E52" s="394"/>
    </row>
    <row r="53" spans="1:5" ht="11.25">
      <c r="A53" s="8">
        <v>1763</v>
      </c>
      <c r="B53" s="8" t="s">
        <v>134</v>
      </c>
      <c r="C53" s="5">
        <f>SUM('3d.m.'!C51)</f>
        <v>0</v>
      </c>
      <c r="D53" s="5">
        <f>SUM('3d.m.'!G51)</f>
        <v>0</v>
      </c>
      <c r="E53" s="394"/>
    </row>
    <row r="54" spans="1:5" ht="11.25">
      <c r="A54" s="8">
        <v>1764</v>
      </c>
      <c r="B54" s="8" t="s">
        <v>392</v>
      </c>
      <c r="C54" s="5">
        <f>SUM('3d.m.'!C52)</f>
        <v>758520</v>
      </c>
      <c r="D54" s="5">
        <f>SUM('3d.m.'!D52)</f>
        <v>788720</v>
      </c>
      <c r="E54" s="394">
        <f>SUM(D54/C54)</f>
        <v>1.0398143753625482</v>
      </c>
    </row>
    <row r="55" spans="1:5" ht="11.25">
      <c r="A55" s="8">
        <v>1765</v>
      </c>
      <c r="B55" s="8" t="s">
        <v>436</v>
      </c>
      <c r="C55" s="5">
        <f>SUM('3d.m.'!C53)</f>
        <v>204000</v>
      </c>
      <c r="D55" s="5">
        <f>SUM('3d.m.'!D53)</f>
        <v>187000</v>
      </c>
      <c r="E55" s="394">
        <f>SUM(D55/C55)</f>
        <v>0.9166666666666666</v>
      </c>
    </row>
    <row r="56" spans="1:5" ht="11.25">
      <c r="A56" s="8"/>
      <c r="B56" s="8"/>
      <c r="C56" s="5"/>
      <c r="D56" s="5"/>
      <c r="E56" s="394"/>
    </row>
    <row r="57" spans="1:5" ht="11.25">
      <c r="A57" s="2"/>
      <c r="B57" s="109"/>
      <c r="C57" s="8"/>
      <c r="D57" s="415"/>
      <c r="E57" s="394"/>
    </row>
    <row r="58" spans="1:5" ht="11.25">
      <c r="A58" s="4">
        <v>1770</v>
      </c>
      <c r="B58" s="23" t="s">
        <v>422</v>
      </c>
      <c r="C58" s="4">
        <f>SUM(C61:C66)-C65</f>
        <v>5415201</v>
      </c>
      <c r="D58" s="424">
        <f>SUM(D59:D66)-D65</f>
        <v>2428206</v>
      </c>
      <c r="E58" s="244">
        <f>SUM(D58/C58)</f>
        <v>0.44840551624953534</v>
      </c>
    </row>
    <row r="59" spans="1:5" ht="11.25">
      <c r="A59" s="82">
        <v>1771</v>
      </c>
      <c r="B59" s="8" t="s">
        <v>374</v>
      </c>
      <c r="C59" s="89">
        <f>SUM('4.mell.'!C89)</f>
        <v>0</v>
      </c>
      <c r="D59" s="220">
        <f>SUM('4.mell.'!D89)</f>
        <v>0</v>
      </c>
      <c r="E59" s="394"/>
    </row>
    <row r="60" spans="1:5" ht="11.25">
      <c r="A60" s="82">
        <v>1772</v>
      </c>
      <c r="B60" s="8" t="s">
        <v>133</v>
      </c>
      <c r="C60" s="89">
        <f>SUM('4.mell.'!C90)</f>
        <v>0</v>
      </c>
      <c r="D60" s="220">
        <f>SUM('4.mell.'!D90)</f>
        <v>0</v>
      </c>
      <c r="E60" s="394"/>
    </row>
    <row r="61" spans="1:5" ht="11.25">
      <c r="A61" s="8">
        <v>1773</v>
      </c>
      <c r="B61" s="8" t="s">
        <v>134</v>
      </c>
      <c r="C61" s="5"/>
      <c r="D61" s="220">
        <f>SUM('4.mell.'!D91)</f>
        <v>0</v>
      </c>
      <c r="E61" s="394"/>
    </row>
    <row r="62" spans="1:5" ht="11.25">
      <c r="A62" s="8">
        <v>1774</v>
      </c>
      <c r="B62" s="8" t="s">
        <v>364</v>
      </c>
      <c r="C62" s="5">
        <f>SUM('4.mell.'!C92)</f>
        <v>0</v>
      </c>
      <c r="D62" s="220">
        <f>SUM('4.mell.'!D92)</f>
        <v>0</v>
      </c>
      <c r="E62" s="394"/>
    </row>
    <row r="63" spans="1:5" ht="11.25">
      <c r="A63" s="8">
        <v>1775</v>
      </c>
      <c r="B63" s="8" t="s">
        <v>335</v>
      </c>
      <c r="C63" s="5"/>
      <c r="D63" s="220">
        <f>SUM('4.mell.'!D95)</f>
        <v>0</v>
      </c>
      <c r="E63" s="394"/>
    </row>
    <row r="64" spans="1:5" ht="11.25">
      <c r="A64" s="8">
        <v>1776</v>
      </c>
      <c r="B64" s="8" t="s">
        <v>336</v>
      </c>
      <c r="C64" s="5">
        <f>SUM('4.mell.'!C96)</f>
        <v>5385201</v>
      </c>
      <c r="D64" s="427">
        <f>SUM('4.mell.'!D96)</f>
        <v>2398206</v>
      </c>
      <c r="E64" s="394">
        <f>SUM(D64/C64)</f>
        <v>0.4453326811756887</v>
      </c>
    </row>
    <row r="65" spans="1:5" ht="12">
      <c r="A65" s="8"/>
      <c r="B65" s="78" t="s">
        <v>156</v>
      </c>
      <c r="C65" s="271">
        <f>SUM('4.mell.'!C97)</f>
        <v>369270</v>
      </c>
      <c r="D65" s="428">
        <f>SUM('4.mell.'!D97)</f>
        <v>0</v>
      </c>
      <c r="E65" s="394">
        <f>SUM(D65/C65)</f>
        <v>0</v>
      </c>
    </row>
    <row r="66" spans="1:5" ht="11.25">
      <c r="A66" s="8">
        <v>1777</v>
      </c>
      <c r="B66" s="8" t="s">
        <v>135</v>
      </c>
      <c r="C66" s="5">
        <f>SUM('4.mell.'!C98)</f>
        <v>30000</v>
      </c>
      <c r="D66" s="427">
        <f>SUM('4.mell.'!D98)</f>
        <v>30000</v>
      </c>
      <c r="E66" s="394">
        <f>SUM(D66/C66)</f>
        <v>1</v>
      </c>
    </row>
    <row r="67" spans="1:5" ht="11.25">
      <c r="A67" s="8"/>
      <c r="B67" s="8"/>
      <c r="C67" s="8"/>
      <c r="D67" s="415"/>
      <c r="E67" s="394"/>
    </row>
    <row r="68" spans="1:5" ht="11.25">
      <c r="A68" s="4">
        <v>1780</v>
      </c>
      <c r="B68" s="4" t="s">
        <v>423</v>
      </c>
      <c r="C68" s="4">
        <f>SUM(C69:C75)</f>
        <v>729360</v>
      </c>
      <c r="D68" s="424">
        <f>SUM(D69:D75)</f>
        <v>680402</v>
      </c>
      <c r="E68" s="244">
        <f>SUM(D68/C68)</f>
        <v>0.9328753976088625</v>
      </c>
    </row>
    <row r="69" spans="1:5" ht="11.25">
      <c r="A69" s="82">
        <v>1781</v>
      </c>
      <c r="B69" s="8" t="s">
        <v>374</v>
      </c>
      <c r="C69" s="89">
        <f>SUM('5.mell. '!C43)</f>
        <v>0</v>
      </c>
      <c r="D69" s="427">
        <f>SUM('5.mell. '!G43)</f>
        <v>0</v>
      </c>
      <c r="E69" s="394"/>
    </row>
    <row r="70" spans="1:5" ht="11.25">
      <c r="A70" s="82">
        <v>1782</v>
      </c>
      <c r="B70" s="8" t="s">
        <v>133</v>
      </c>
      <c r="C70" s="89">
        <f>SUM('5.mell. '!C44)</f>
        <v>0</v>
      </c>
      <c r="D70" s="427">
        <f>SUM('5.mell. '!G44)</f>
        <v>0</v>
      </c>
      <c r="E70" s="394"/>
    </row>
    <row r="71" spans="1:5" ht="11.25">
      <c r="A71" s="8">
        <v>1783</v>
      </c>
      <c r="B71" s="8" t="s">
        <v>134</v>
      </c>
      <c r="C71" s="5">
        <f>SUM('5.mell. '!C45)</f>
        <v>0</v>
      </c>
      <c r="D71" s="220">
        <f>SUM('5.mell. '!D45)</f>
        <v>0</v>
      </c>
      <c r="E71" s="394"/>
    </row>
    <row r="72" spans="1:5" ht="11.25">
      <c r="A72" s="8">
        <v>1784</v>
      </c>
      <c r="B72" s="8" t="s">
        <v>364</v>
      </c>
      <c r="C72" s="5"/>
      <c r="D72" s="5">
        <f>SUM('5.mell. '!D46)</f>
        <v>0</v>
      </c>
      <c r="E72" s="394"/>
    </row>
    <row r="73" spans="1:5" ht="11.25">
      <c r="A73" s="8">
        <v>1785</v>
      </c>
      <c r="B73" s="8" t="s">
        <v>335</v>
      </c>
      <c r="C73" s="5">
        <f>SUM('5.mell. '!C50)</f>
        <v>729360</v>
      </c>
      <c r="D73" s="5">
        <f>SUM('5.mell. '!D50)</f>
        <v>680402</v>
      </c>
      <c r="E73" s="394">
        <f>SUM(D73/C73)</f>
        <v>0.9328753976088625</v>
      </c>
    </row>
    <row r="74" spans="1:5" ht="11.25">
      <c r="A74" s="8">
        <v>1786</v>
      </c>
      <c r="B74" s="8" t="s">
        <v>336</v>
      </c>
      <c r="C74" s="5">
        <f>SUM('5.mell. '!C46)</f>
        <v>0</v>
      </c>
      <c r="D74" s="5">
        <f>SUM('5.mell. '!D48)</f>
        <v>0</v>
      </c>
      <c r="E74" s="394"/>
    </row>
    <row r="75" spans="1:5" ht="11.25">
      <c r="A75" s="5">
        <v>1787</v>
      </c>
      <c r="B75" s="8" t="s">
        <v>135</v>
      </c>
      <c r="C75" s="5"/>
      <c r="D75" s="5">
        <f>SUM('5.mell. '!D51)</f>
        <v>0</v>
      </c>
      <c r="E75" s="394"/>
    </row>
    <row r="76" spans="1:5" s="21" customFormat="1" ht="12">
      <c r="A76" s="5"/>
      <c r="B76" s="78"/>
      <c r="C76" s="8"/>
      <c r="D76" s="8"/>
      <c r="E76" s="394"/>
    </row>
    <row r="77" spans="1:5" s="25" customFormat="1" ht="13.5" customHeight="1">
      <c r="A77" s="4">
        <v>1801</v>
      </c>
      <c r="B77" s="9" t="s">
        <v>138</v>
      </c>
      <c r="C77" s="4">
        <v>50000</v>
      </c>
      <c r="D77" s="4">
        <v>50000</v>
      </c>
      <c r="E77" s="244">
        <f>SUM(D77/C77)</f>
        <v>1</v>
      </c>
    </row>
    <row r="78" spans="1:5" s="25" customFormat="1" ht="13.5" customHeight="1">
      <c r="A78" s="4"/>
      <c r="B78" s="9"/>
      <c r="C78" s="4"/>
      <c r="D78" s="4"/>
      <c r="E78" s="394"/>
    </row>
    <row r="79" spans="1:5" s="25" customFormat="1" ht="13.5" customHeight="1">
      <c r="A79" s="4">
        <v>1803</v>
      </c>
      <c r="B79" s="9" t="s">
        <v>44</v>
      </c>
      <c r="C79" s="4">
        <v>5000</v>
      </c>
      <c r="D79" s="4">
        <v>7000</v>
      </c>
      <c r="E79" s="244">
        <f>SUM(D79/C79)</f>
        <v>1.4</v>
      </c>
    </row>
    <row r="80" spans="1:5" ht="12" customHeight="1">
      <c r="A80" s="83"/>
      <c r="B80" s="84"/>
      <c r="C80" s="83"/>
      <c r="D80" s="83"/>
      <c r="E80" s="394"/>
    </row>
    <row r="81" spans="1:5" s="25" customFormat="1" ht="11.25">
      <c r="A81" s="4">
        <v>1804</v>
      </c>
      <c r="B81" s="9" t="s">
        <v>45</v>
      </c>
      <c r="C81" s="4">
        <v>180000</v>
      </c>
      <c r="D81" s="4">
        <v>158100</v>
      </c>
      <c r="E81" s="244">
        <f>SUM(D81/C81)</f>
        <v>0.8783333333333333</v>
      </c>
    </row>
    <row r="82" spans="1:5" s="25" customFormat="1" ht="12" customHeight="1">
      <c r="A82" s="4"/>
      <c r="B82" s="9"/>
      <c r="C82" s="83"/>
      <c r="D82" s="83"/>
      <c r="E82" s="394"/>
    </row>
    <row r="83" spans="1:5" s="25" customFormat="1" ht="11.25">
      <c r="A83" s="4">
        <v>1805</v>
      </c>
      <c r="B83" s="9" t="s">
        <v>536</v>
      </c>
      <c r="C83" s="20"/>
      <c r="D83" s="20"/>
      <c r="E83" s="394"/>
    </row>
    <row r="84" spans="1:5" s="25" customFormat="1" ht="11.25">
      <c r="A84" s="4"/>
      <c r="B84" s="9"/>
      <c r="C84" s="20"/>
      <c r="D84" s="20"/>
      <c r="E84" s="394"/>
    </row>
    <row r="85" spans="1:5" s="25" customFormat="1" ht="11.25">
      <c r="A85" s="4">
        <v>1806</v>
      </c>
      <c r="B85" s="4" t="s">
        <v>535</v>
      </c>
      <c r="C85" s="83"/>
      <c r="D85" s="83"/>
      <c r="E85" s="394"/>
    </row>
    <row r="86" spans="1:5" s="25" customFormat="1" ht="12">
      <c r="A86" s="20"/>
      <c r="B86" s="89" t="s">
        <v>537</v>
      </c>
      <c r="C86" s="85"/>
      <c r="D86" s="271"/>
      <c r="E86" s="394"/>
    </row>
    <row r="87" spans="1:5" s="25" customFormat="1" ht="12">
      <c r="A87" s="20"/>
      <c r="B87" s="89" t="s">
        <v>538</v>
      </c>
      <c r="C87" s="85"/>
      <c r="D87" s="428"/>
      <c r="E87" s="394"/>
    </row>
    <row r="88" spans="1:5" s="25" customFormat="1" ht="11.25">
      <c r="A88" s="20"/>
      <c r="B88" s="4"/>
      <c r="C88" s="85"/>
      <c r="D88" s="429"/>
      <c r="E88" s="394"/>
    </row>
    <row r="89" spans="1:5" s="25" customFormat="1" ht="11.25">
      <c r="A89" s="20">
        <v>1807</v>
      </c>
      <c r="B89" s="4" t="s">
        <v>500</v>
      </c>
      <c r="C89" s="85"/>
      <c r="D89" s="429"/>
      <c r="E89" s="394"/>
    </row>
    <row r="90" spans="1:5" s="25" customFormat="1" ht="11.25">
      <c r="A90" s="4"/>
      <c r="B90" s="4"/>
      <c r="C90" s="4"/>
      <c r="D90" s="424"/>
      <c r="E90" s="394"/>
    </row>
    <row r="91" spans="1:5" s="25" customFormat="1" ht="12">
      <c r="A91" s="83">
        <v>1812</v>
      </c>
      <c r="B91" s="119" t="s">
        <v>46</v>
      </c>
      <c r="C91" s="4">
        <f>SUM('6.mell. '!C12)</f>
        <v>262093</v>
      </c>
      <c r="D91" s="424">
        <f>SUM('6.mell. '!D12)</f>
        <v>34877</v>
      </c>
      <c r="E91" s="244">
        <f>SUM(D91/C91)</f>
        <v>0.13307108545439977</v>
      </c>
    </row>
    <row r="92" spans="1:5" s="25" customFormat="1" ht="12">
      <c r="A92" s="83">
        <v>1813</v>
      </c>
      <c r="B92" s="113" t="s">
        <v>47</v>
      </c>
      <c r="C92" s="20">
        <f>SUM('6.mell. '!C14)</f>
        <v>89312</v>
      </c>
      <c r="D92" s="430">
        <f>SUM('6.mell. '!D14+'6.mell. '!D21)</f>
        <v>19700</v>
      </c>
      <c r="E92" s="244">
        <f>SUM(D92/C92)</f>
        <v>0.22057506270154068</v>
      </c>
    </row>
    <row r="93" spans="1:5" s="25" customFormat="1" ht="11.25">
      <c r="A93" s="20">
        <v>1816</v>
      </c>
      <c r="B93" s="83" t="s">
        <v>89</v>
      </c>
      <c r="C93" s="83">
        <f>SUM(C91+C92)</f>
        <v>351405</v>
      </c>
      <c r="D93" s="431">
        <f>SUM(D91+D92)</f>
        <v>54577</v>
      </c>
      <c r="E93" s="244">
        <f>SUM(D93/C93)</f>
        <v>0.1553108236934591</v>
      </c>
    </row>
    <row r="94" spans="1:5" ht="11.25">
      <c r="A94" s="5"/>
      <c r="B94" s="5"/>
      <c r="C94" s="83"/>
      <c r="D94" s="83"/>
      <c r="E94" s="244"/>
    </row>
    <row r="95" spans="1:5" s="28" customFormat="1" ht="13.5" customHeight="1">
      <c r="A95" s="98"/>
      <c r="B95" s="98" t="s">
        <v>78</v>
      </c>
      <c r="C95" s="98"/>
      <c r="D95" s="406"/>
      <c r="E95" s="244"/>
    </row>
    <row r="96" spans="1:5" s="21" customFormat="1" ht="12" customHeight="1">
      <c r="A96" s="5">
        <v>1821</v>
      </c>
      <c r="B96" s="8" t="s">
        <v>374</v>
      </c>
      <c r="C96" s="6">
        <f>SUM(C12+C28+C40+C51+C59+C69)</f>
        <v>1272289</v>
      </c>
      <c r="D96" s="6">
        <f>SUM(D12+D28+D40+D51+D59+D69)</f>
        <v>1321385</v>
      </c>
      <c r="E96" s="394">
        <f aca="true" t="shared" si="1" ref="E96:E102">SUM(D96/C96)</f>
        <v>1.038588716871717</v>
      </c>
    </row>
    <row r="97" spans="1:5" s="21" customFormat="1" ht="12" customHeight="1">
      <c r="A97" s="5">
        <v>1822</v>
      </c>
      <c r="B97" s="8" t="s">
        <v>133</v>
      </c>
      <c r="C97" s="5">
        <f>SUM(C13+C29+C41+C52+C60+C70)</f>
        <v>352692</v>
      </c>
      <c r="D97" s="5">
        <f>SUM(D13+D29+D41+D52+D60+D70)</f>
        <v>380397</v>
      </c>
      <c r="E97" s="394">
        <f t="shared" si="1"/>
        <v>1.0785529583886224</v>
      </c>
    </row>
    <row r="98" spans="1:5" s="21" customFormat="1" ht="11.25">
      <c r="A98" s="207">
        <v>1823</v>
      </c>
      <c r="B98" s="8" t="s">
        <v>134</v>
      </c>
      <c r="C98" s="5">
        <f>SUM(C14+C30+C42+C53+C61+C71+C77+C81)</f>
        <v>3485122</v>
      </c>
      <c r="D98" s="5">
        <f>SUM(D14+D30+D42+D53+D61+D71+D77+D81+D89)</f>
        <v>3497533</v>
      </c>
      <c r="E98" s="394">
        <f t="shared" si="1"/>
        <v>1.0035611378884297</v>
      </c>
    </row>
    <row r="99" spans="1:5" s="21" customFormat="1" ht="11.25">
      <c r="A99" s="207">
        <v>1824</v>
      </c>
      <c r="B99" s="8" t="s">
        <v>153</v>
      </c>
      <c r="C99" s="6">
        <f>SUM(C15+C31+C43)</f>
        <v>185205</v>
      </c>
      <c r="D99" s="6">
        <f>SUM(D15+D31+D43)</f>
        <v>285325</v>
      </c>
      <c r="E99" s="394">
        <f t="shared" si="1"/>
        <v>1.5405901568532168</v>
      </c>
    </row>
    <row r="100" spans="1:5" s="21" customFormat="1" ht="11.25">
      <c r="A100" s="5">
        <v>1825</v>
      </c>
      <c r="B100" s="8" t="s">
        <v>392</v>
      </c>
      <c r="C100" s="220">
        <f>SUM(C16+C32+C44+C54+C62+C72+C91+C92)</f>
        <v>1199925</v>
      </c>
      <c r="D100" s="220">
        <f>SUM(D16+D32+D44+D54+D62+D72+D91+D92+D87)</f>
        <v>976497</v>
      </c>
      <c r="E100" s="394">
        <f t="shared" si="1"/>
        <v>0.8137983623976498</v>
      </c>
    </row>
    <row r="101" spans="1:6" s="21" customFormat="1" ht="12" thickBot="1">
      <c r="A101" s="118"/>
      <c r="B101" s="248" t="s">
        <v>103</v>
      </c>
      <c r="C101" s="361">
        <v>351405</v>
      </c>
      <c r="D101" s="361">
        <f>SUM(D93)</f>
        <v>54577</v>
      </c>
      <c r="E101" s="397">
        <f t="shared" si="1"/>
        <v>0.1553108236934591</v>
      </c>
      <c r="F101" s="781"/>
    </row>
    <row r="102" spans="1:5" s="21" customFormat="1" ht="17.25" customHeight="1" thickBot="1">
      <c r="A102" s="218">
        <v>1820</v>
      </c>
      <c r="B102" s="218" t="s">
        <v>66</v>
      </c>
      <c r="C102" s="218">
        <f>SUM(C96:C101)-C101</f>
        <v>6495233</v>
      </c>
      <c r="D102" s="218">
        <f>SUM(D96:D101)-D101</f>
        <v>6461137</v>
      </c>
      <c r="E102" s="396">
        <f t="shared" si="1"/>
        <v>0.9947506117178553</v>
      </c>
    </row>
    <row r="103" spans="1:5" s="21" customFormat="1" ht="11.25">
      <c r="A103" s="84"/>
      <c r="B103" s="84"/>
      <c r="C103" s="84"/>
      <c r="D103" s="84"/>
      <c r="E103" s="395"/>
    </row>
    <row r="104" spans="1:5" s="21" customFormat="1" ht="11.25">
      <c r="A104" s="5"/>
      <c r="B104" s="119" t="s">
        <v>79</v>
      </c>
      <c r="C104" s="83"/>
      <c r="D104" s="83"/>
      <c r="E104" s="244"/>
    </row>
    <row r="105" spans="1:5" s="21" customFormat="1" ht="11.25">
      <c r="A105" s="5">
        <v>1831</v>
      </c>
      <c r="B105" s="8" t="s">
        <v>335</v>
      </c>
      <c r="C105" s="6">
        <f>SUM(C17+C33+C45+C63+C73)</f>
        <v>938266</v>
      </c>
      <c r="D105" s="6">
        <f>SUM(D17+D33+D45+D63+D73)</f>
        <v>939909</v>
      </c>
      <c r="E105" s="394">
        <f>SUM(D105/C105)</f>
        <v>1.0017511025657968</v>
      </c>
    </row>
    <row r="106" spans="1:5" s="21" customFormat="1" ht="11.25">
      <c r="A106" s="5">
        <v>1832</v>
      </c>
      <c r="B106" s="8" t="s">
        <v>336</v>
      </c>
      <c r="C106" s="6">
        <f>SUM(C18+C46+C34+C64+C74)</f>
        <v>5385701</v>
      </c>
      <c r="D106" s="6">
        <f>SUM(D18+D46+D34+D64+D74)</f>
        <v>2438706</v>
      </c>
      <c r="E106" s="394">
        <f>SUM(D106/C106)</f>
        <v>0.4528112496404832</v>
      </c>
    </row>
    <row r="107" spans="1:5" s="21" customFormat="1" ht="12" thickBot="1">
      <c r="A107" s="5">
        <v>1833</v>
      </c>
      <c r="B107" s="8" t="s">
        <v>135</v>
      </c>
      <c r="C107" s="5">
        <f>SUM(C83+C47+C66+C55+C79)</f>
        <v>739000</v>
      </c>
      <c r="D107" s="5">
        <f>SUM(D83+D47+D66+D55+D79+D75)</f>
        <v>724000</v>
      </c>
      <c r="E107" s="397">
        <f>SUM(D107/C107)</f>
        <v>0.979702300405954</v>
      </c>
    </row>
    <row r="108" spans="1:6" s="21" customFormat="1" ht="18.75" customHeight="1" thickBot="1">
      <c r="A108" s="200">
        <v>1830</v>
      </c>
      <c r="B108" s="200" t="s">
        <v>80</v>
      </c>
      <c r="C108" s="217">
        <f>SUM(C105:C107)</f>
        <v>7062967</v>
      </c>
      <c r="D108" s="217">
        <f>SUM(D105:D107)</f>
        <v>4102615</v>
      </c>
      <c r="E108" s="396">
        <f>SUM(D108/C108)</f>
        <v>0.5808628300259651</v>
      </c>
      <c r="F108" s="781"/>
    </row>
    <row r="109" spans="1:5" s="21" customFormat="1" ht="11.25">
      <c r="A109" s="84"/>
      <c r="B109" s="82"/>
      <c r="C109" s="222"/>
      <c r="D109" s="82"/>
      <c r="E109" s="395"/>
    </row>
    <row r="110" spans="1:5" s="21" customFormat="1" ht="11.25">
      <c r="A110" s="89">
        <v>1841</v>
      </c>
      <c r="B110" s="150" t="s">
        <v>90</v>
      </c>
      <c r="C110" s="84"/>
      <c r="D110" s="84"/>
      <c r="E110" s="244"/>
    </row>
    <row r="111" spans="1:5" s="21" customFormat="1" ht="11.25">
      <c r="A111" s="89">
        <v>1842</v>
      </c>
      <c r="B111" s="146" t="s">
        <v>91</v>
      </c>
      <c r="C111" s="84"/>
      <c r="D111" s="84"/>
      <c r="E111" s="244"/>
    </row>
    <row r="112" spans="1:5" s="21" customFormat="1" ht="11.25">
      <c r="A112" s="89">
        <v>1844</v>
      </c>
      <c r="B112" s="146" t="s">
        <v>84</v>
      </c>
      <c r="C112" s="84">
        <f>SUM(C113:C117)</f>
        <v>5454190</v>
      </c>
      <c r="D112" s="84">
        <f>SUM(D113:D117)</f>
        <v>5555518</v>
      </c>
      <c r="E112" s="244">
        <f>SUM(D112/C112)</f>
        <v>1.0185780106670286</v>
      </c>
    </row>
    <row r="113" spans="1:5" s="21" customFormat="1" ht="11.25">
      <c r="A113" s="89">
        <v>1845</v>
      </c>
      <c r="B113" s="82" t="s">
        <v>507</v>
      </c>
      <c r="C113" s="82">
        <f>SUM('2.mell'!C538)</f>
        <v>3214555</v>
      </c>
      <c r="D113" s="82">
        <f>SUM('2.mell'!D538)</f>
        <v>3268260</v>
      </c>
      <c r="E113" s="394">
        <f>SUM(D113/C113)</f>
        <v>1.0167068225617544</v>
      </c>
    </row>
    <row r="114" spans="1:5" s="21" customFormat="1" ht="11.25">
      <c r="A114" s="89">
        <v>1846</v>
      </c>
      <c r="B114" s="89" t="s">
        <v>508</v>
      </c>
      <c r="C114" s="82">
        <f>SUM('2.mell'!C539)</f>
        <v>227530</v>
      </c>
      <c r="D114" s="82">
        <f>SUM('2.mell'!D539)</f>
        <v>277337</v>
      </c>
      <c r="E114" s="394">
        <f>SUM(D114/C114)</f>
        <v>1.2189030018019602</v>
      </c>
    </row>
    <row r="115" spans="1:5" s="21" customFormat="1" ht="11.25">
      <c r="A115" s="89">
        <v>1847</v>
      </c>
      <c r="B115" s="82" t="s">
        <v>509</v>
      </c>
      <c r="C115" s="82"/>
      <c r="D115" s="82"/>
      <c r="E115" s="394"/>
    </row>
    <row r="116" spans="1:5" s="21" customFormat="1" ht="11.25">
      <c r="A116" s="89">
        <v>1848</v>
      </c>
      <c r="B116" s="82" t="s">
        <v>81</v>
      </c>
      <c r="C116" s="82">
        <f>SUM('3b.m.'!C27)</f>
        <v>378982</v>
      </c>
      <c r="D116" s="82">
        <f>SUM('3b.m.'!D27)</f>
        <v>480420</v>
      </c>
      <c r="E116" s="394">
        <f>SUM(D116/C116)</f>
        <v>1.2676591500387882</v>
      </c>
    </row>
    <row r="117" spans="1:5" s="21" customFormat="1" ht="12" thickBot="1">
      <c r="A117" s="199">
        <v>1849</v>
      </c>
      <c r="B117" s="82" t="s">
        <v>472</v>
      </c>
      <c r="C117" s="199">
        <f>SUM(C12+C13+C14)-'1b.mell '!C132-'1b.mell '!C139-'1b.mell '!C144-'1b.mell '!C148</f>
        <v>1633123</v>
      </c>
      <c r="D117" s="199">
        <f>SUM(D12+D13+D14)-'1b.mell '!D132-'1b.mell '!D139-'1b.mell '!D144-'1b.mell '!D148</f>
        <v>1529501</v>
      </c>
      <c r="E117" s="397">
        <f>SUM(D117/C117)</f>
        <v>0.9365497883502957</v>
      </c>
    </row>
    <row r="118" spans="1:5" s="21" customFormat="1" ht="18.75" customHeight="1" thickBot="1">
      <c r="A118" s="116">
        <v>1840</v>
      </c>
      <c r="B118" s="200" t="s">
        <v>68</v>
      </c>
      <c r="C118" s="218">
        <f>SUM(C112)</f>
        <v>5454190</v>
      </c>
      <c r="D118" s="218">
        <f>SUM(D112)</f>
        <v>5555518</v>
      </c>
      <c r="E118" s="396">
        <f>SUM(D118/C118)</f>
        <v>1.0185780106670286</v>
      </c>
    </row>
    <row r="119" spans="1:5" s="21" customFormat="1" ht="11.25">
      <c r="A119" s="221"/>
      <c r="B119" s="221"/>
      <c r="C119" s="84"/>
      <c r="D119" s="84"/>
      <c r="E119" s="395"/>
    </row>
    <row r="120" spans="1:5" s="21" customFormat="1" ht="11.25">
      <c r="A120" s="84">
        <v>1851</v>
      </c>
      <c r="B120" s="141" t="s">
        <v>104</v>
      </c>
      <c r="C120" s="84">
        <v>14063</v>
      </c>
      <c r="D120" s="84">
        <v>23334</v>
      </c>
      <c r="E120" s="244">
        <f aca="true" t="shared" si="2" ref="E120:E126">SUM(D120/C120)</f>
        <v>1.659247671193913</v>
      </c>
    </row>
    <row r="121" spans="1:5" s="21" customFormat="1" ht="11.25">
      <c r="A121" s="83">
        <v>1852</v>
      </c>
      <c r="B121" s="151" t="s">
        <v>92</v>
      </c>
      <c r="C121" s="84">
        <f>SUM(C122:C126)</f>
        <v>56371</v>
      </c>
      <c r="D121" s="84">
        <f>SUM(D122:D127)</f>
        <v>70973</v>
      </c>
      <c r="E121" s="244">
        <f t="shared" si="2"/>
        <v>1.2590339004097852</v>
      </c>
    </row>
    <row r="122" spans="1:5" s="21" customFormat="1" ht="11.25">
      <c r="A122" s="89">
        <v>1853</v>
      </c>
      <c r="B122" s="93" t="s">
        <v>137</v>
      </c>
      <c r="C122" s="82">
        <v>3520</v>
      </c>
      <c r="D122" s="82"/>
      <c r="E122" s="244">
        <f t="shared" si="2"/>
        <v>0</v>
      </c>
    </row>
    <row r="123" spans="1:5" s="21" customFormat="1" ht="11.25">
      <c r="A123" s="89">
        <v>1854</v>
      </c>
      <c r="B123" s="93" t="s">
        <v>418</v>
      </c>
      <c r="C123" s="82">
        <v>1479</v>
      </c>
      <c r="D123" s="82">
        <v>1479</v>
      </c>
      <c r="E123" s="394">
        <f t="shared" si="2"/>
        <v>1</v>
      </c>
    </row>
    <row r="124" spans="1:5" s="21" customFormat="1" ht="11.25">
      <c r="A124" s="89">
        <v>1855</v>
      </c>
      <c r="B124" s="93" t="s">
        <v>479</v>
      </c>
      <c r="C124" s="82">
        <v>12127</v>
      </c>
      <c r="D124" s="432">
        <v>12127</v>
      </c>
      <c r="E124" s="394">
        <f t="shared" si="2"/>
        <v>1</v>
      </c>
    </row>
    <row r="125" spans="1:5" s="21" customFormat="1" ht="11.25">
      <c r="A125" s="89">
        <v>1856</v>
      </c>
      <c r="B125" s="5" t="s">
        <v>136</v>
      </c>
      <c r="C125" s="89">
        <v>9931</v>
      </c>
      <c r="D125" s="89">
        <v>9931</v>
      </c>
      <c r="E125" s="394">
        <f t="shared" si="2"/>
        <v>1</v>
      </c>
    </row>
    <row r="126" spans="1:5" s="21" customFormat="1" ht="11.25">
      <c r="A126" s="89">
        <v>1857</v>
      </c>
      <c r="B126" s="5" t="s">
        <v>488</v>
      </c>
      <c r="C126" s="89">
        <v>29314</v>
      </c>
      <c r="D126" s="89">
        <v>29314</v>
      </c>
      <c r="E126" s="394">
        <f t="shared" si="2"/>
        <v>1</v>
      </c>
    </row>
    <row r="127" spans="1:5" s="21" customFormat="1" ht="11.25">
      <c r="A127" s="89">
        <v>1858</v>
      </c>
      <c r="B127" s="5" t="s">
        <v>548</v>
      </c>
      <c r="C127" s="89"/>
      <c r="D127" s="89">
        <v>18122</v>
      </c>
      <c r="E127" s="394"/>
    </row>
    <row r="128" spans="1:5" s="21" customFormat="1" ht="11.25">
      <c r="A128" s="83">
        <v>1862</v>
      </c>
      <c r="B128" s="151" t="s">
        <v>84</v>
      </c>
      <c r="C128" s="85">
        <f>SUM(C129:C130)</f>
        <v>176600</v>
      </c>
      <c r="D128" s="85">
        <f>SUM(D129:D130)</f>
        <v>170300</v>
      </c>
      <c r="E128" s="244">
        <f>SUM(D128/C128)</f>
        <v>0.964326160815402</v>
      </c>
    </row>
    <row r="129" spans="1:5" s="21" customFormat="1" ht="11.25">
      <c r="A129" s="89">
        <v>1863</v>
      </c>
      <c r="B129" s="82" t="s">
        <v>412</v>
      </c>
      <c r="C129" s="89">
        <f>SUM('3b.m.'!C30)</f>
        <v>14000</v>
      </c>
      <c r="D129" s="89">
        <f>SUM('3b.m.'!D30)</f>
        <v>3000</v>
      </c>
      <c r="E129" s="394">
        <f>SUM(D129/C129)</f>
        <v>0.21428571428571427</v>
      </c>
    </row>
    <row r="130" spans="1:5" s="21" customFormat="1" ht="12" thickBot="1">
      <c r="A130" s="199">
        <v>1864</v>
      </c>
      <c r="B130" s="199" t="s">
        <v>472</v>
      </c>
      <c r="C130" s="199">
        <f>SUM(C17+C18)</f>
        <v>162600</v>
      </c>
      <c r="D130" s="199">
        <f>SUM(D17+D18)</f>
        <v>167300</v>
      </c>
      <c r="E130" s="397">
        <f>SUM(D130/C130)</f>
        <v>1.0289052890528905</v>
      </c>
    </row>
    <row r="131" spans="1:5" s="21" customFormat="1" ht="18.75" customHeight="1" thickBot="1">
      <c r="A131" s="217">
        <v>1865</v>
      </c>
      <c r="B131" s="200" t="s">
        <v>71</v>
      </c>
      <c r="C131" s="200">
        <f>SUM(C120+C121+C128)</f>
        <v>247034</v>
      </c>
      <c r="D131" s="200">
        <f>SUM(D120+D121+D128)</f>
        <v>264607</v>
      </c>
      <c r="E131" s="396">
        <f>SUM(D131/C131)</f>
        <v>1.0711359569937742</v>
      </c>
    </row>
    <row r="132" spans="1:5" s="21" customFormat="1" ht="18.75" customHeight="1" thickBot="1">
      <c r="A132" s="217"/>
      <c r="B132" s="287"/>
      <c r="C132" s="200"/>
      <c r="D132" s="200"/>
      <c r="E132" s="396"/>
    </row>
    <row r="133" spans="1:5" s="21" customFormat="1" ht="18" customHeight="1" thickBot="1">
      <c r="A133" s="116">
        <v>1870</v>
      </c>
      <c r="B133" s="198" t="s">
        <v>82</v>
      </c>
      <c r="C133" s="116">
        <f>SUM(C131+C118+C108+C102)</f>
        <v>19259424</v>
      </c>
      <c r="D133" s="116">
        <f>SUM(D131+D118+D108+D102)</f>
        <v>16383877</v>
      </c>
      <c r="E133" s="396">
        <f>SUM(D133/C133)</f>
        <v>0.8506940290633822</v>
      </c>
    </row>
    <row r="134" spans="1:5" s="21" customFormat="1" ht="12" thickBot="1">
      <c r="A134" s="80"/>
      <c r="B134" s="197"/>
      <c r="C134" s="116"/>
      <c r="D134" s="116"/>
      <c r="E134" s="396"/>
    </row>
    <row r="135" spans="1:5" ht="7.5" customHeight="1">
      <c r="A135" s="9"/>
      <c r="B135" s="68"/>
      <c r="C135" s="9"/>
      <c r="D135" s="9"/>
      <c r="E135" s="395"/>
    </row>
    <row r="136" spans="1:5" s="31" customFormat="1" ht="12" customHeight="1">
      <c r="A136" s="16"/>
      <c r="B136" s="30" t="s">
        <v>505</v>
      </c>
      <c r="C136" s="30"/>
      <c r="D136" s="30"/>
      <c r="E136" s="244"/>
    </row>
    <row r="137" spans="1:5" s="31" customFormat="1" ht="9" customHeight="1">
      <c r="A137" s="16"/>
      <c r="B137" s="30"/>
      <c r="C137" s="30"/>
      <c r="D137" s="30"/>
      <c r="E137" s="244"/>
    </row>
    <row r="138" spans="1:5" s="31" customFormat="1" ht="12" customHeight="1">
      <c r="A138" s="16"/>
      <c r="B138" s="98" t="s">
        <v>78</v>
      </c>
      <c r="C138" s="30"/>
      <c r="D138" s="30"/>
      <c r="E138" s="244"/>
    </row>
    <row r="139" spans="1:5" s="21" customFormat="1" ht="11.25">
      <c r="A139" s="5">
        <v>1911</v>
      </c>
      <c r="B139" s="8" t="s">
        <v>374</v>
      </c>
      <c r="C139" s="5">
        <f>SUM('2.mell'!C542)</f>
        <v>1705990</v>
      </c>
      <c r="D139" s="5">
        <f>SUM('2.mell'!D542)</f>
        <v>1792992</v>
      </c>
      <c r="E139" s="394">
        <f>SUM(D139/C139)</f>
        <v>1.0509979542670238</v>
      </c>
    </row>
    <row r="140" spans="1:5" s="21" customFormat="1" ht="11.25">
      <c r="A140" s="5">
        <v>1912</v>
      </c>
      <c r="B140" s="8" t="s">
        <v>133</v>
      </c>
      <c r="C140" s="5">
        <f>SUM('2.mell'!C543)</f>
        <v>483752</v>
      </c>
      <c r="D140" s="5">
        <f>SUM('2.mell'!D543)</f>
        <v>509698</v>
      </c>
      <c r="E140" s="394">
        <f>SUM(D140/C140)</f>
        <v>1.0536349203724222</v>
      </c>
    </row>
    <row r="141" spans="1:5" s="21" customFormat="1" ht="11.25">
      <c r="A141" s="5">
        <v>1913</v>
      </c>
      <c r="B141" s="5" t="s">
        <v>134</v>
      </c>
      <c r="C141" s="5">
        <f>SUM('2.mell'!C544)</f>
        <v>1671062</v>
      </c>
      <c r="D141" s="5">
        <f>SUM('2.mell'!D544)</f>
        <v>1662427</v>
      </c>
      <c r="E141" s="394">
        <f>SUM(D141/C141)</f>
        <v>0.9948326273950339</v>
      </c>
    </row>
    <row r="142" spans="1:5" s="29" customFormat="1" ht="12">
      <c r="A142" s="114">
        <v>1914</v>
      </c>
      <c r="B142" s="24" t="s">
        <v>225</v>
      </c>
      <c r="C142" s="5"/>
      <c r="D142" s="5"/>
      <c r="E142" s="394"/>
    </row>
    <row r="143" spans="1:5" s="29" customFormat="1" ht="12">
      <c r="A143" s="89">
        <v>1915</v>
      </c>
      <c r="B143" s="8" t="s">
        <v>329</v>
      </c>
      <c r="C143" s="5">
        <f>SUM('2.mell'!C545)</f>
        <v>0</v>
      </c>
      <c r="D143" s="5">
        <f>SUM('2.mell'!D545)</f>
        <v>0</v>
      </c>
      <c r="E143" s="394"/>
    </row>
    <row r="144" spans="1:5" s="21" customFormat="1" ht="11.25">
      <c r="A144" s="5">
        <v>1916</v>
      </c>
      <c r="B144" s="8" t="s">
        <v>392</v>
      </c>
      <c r="C144" s="5">
        <f>SUM('2.mell'!C546)</f>
        <v>0</v>
      </c>
      <c r="D144" s="5">
        <f>SUM('2.mell'!D546)</f>
        <v>0</v>
      </c>
      <c r="E144" s="394"/>
    </row>
    <row r="145" spans="1:5" s="21" customFormat="1" ht="11.25">
      <c r="A145" s="83">
        <v>1910</v>
      </c>
      <c r="B145" s="84" t="s">
        <v>66</v>
      </c>
      <c r="C145" s="83">
        <f>SUM(C139:C144)</f>
        <v>3860804</v>
      </c>
      <c r="D145" s="83">
        <f>SUM(D139:D144)</f>
        <v>3965117</v>
      </c>
      <c r="E145" s="244">
        <f>SUM(D145/C145)</f>
        <v>1.0270184655838526</v>
      </c>
    </row>
    <row r="146" spans="1:5" s="21" customFormat="1" ht="11.25">
      <c r="A146" s="5"/>
      <c r="B146" s="113" t="s">
        <v>79</v>
      </c>
      <c r="C146" s="83"/>
      <c r="D146" s="83"/>
      <c r="E146" s="394"/>
    </row>
    <row r="147" spans="1:5" s="21" customFormat="1" ht="11.25">
      <c r="A147" s="5">
        <v>1921</v>
      </c>
      <c r="B147" s="8" t="s">
        <v>335</v>
      </c>
      <c r="C147" s="5">
        <f>SUM('2.mell'!C548)</f>
        <v>0</v>
      </c>
      <c r="D147" s="5">
        <f>SUM('2.mell'!D548)</f>
        <v>35795</v>
      </c>
      <c r="E147" s="394"/>
    </row>
    <row r="148" spans="1:5" s="21" customFormat="1" ht="11.25">
      <c r="A148" s="5">
        <v>1922</v>
      </c>
      <c r="B148" s="8" t="s">
        <v>336</v>
      </c>
      <c r="C148" s="5">
        <f>SUM('2.mell'!C549)</f>
        <v>21000</v>
      </c>
      <c r="D148" s="5">
        <f>SUM('2.mell'!D549)</f>
        <v>0</v>
      </c>
      <c r="E148" s="394">
        <f>SUM(D148/C148)</f>
        <v>0</v>
      </c>
    </row>
    <row r="149" spans="1:5" s="21" customFormat="1" ht="11.25">
      <c r="A149" s="5">
        <v>1923</v>
      </c>
      <c r="B149" s="8" t="s">
        <v>135</v>
      </c>
      <c r="C149" s="5">
        <f>SUM('2.mell'!C550)</f>
        <v>0</v>
      </c>
      <c r="D149" s="5">
        <f>SUM('2.mell'!D550)</f>
        <v>0</v>
      </c>
      <c r="E149" s="394"/>
    </row>
    <row r="150" spans="1:5" s="21" customFormat="1" ht="12" thickBot="1">
      <c r="A150" s="115">
        <v>1920</v>
      </c>
      <c r="B150" s="115" t="s">
        <v>73</v>
      </c>
      <c r="C150" s="115">
        <f>SUM(C147:C149)</f>
        <v>21000</v>
      </c>
      <c r="D150" s="115">
        <f>SUM(D147:D149)</f>
        <v>35795</v>
      </c>
      <c r="E150" s="244">
        <f>SUM(D150/C150)</f>
        <v>1.7045238095238096</v>
      </c>
    </row>
    <row r="151" spans="1:5" s="21" customFormat="1" ht="16.5" customHeight="1" thickBot="1">
      <c r="A151" s="116"/>
      <c r="B151" s="200"/>
      <c r="C151" s="116"/>
      <c r="D151" s="116"/>
      <c r="E151" s="396"/>
    </row>
    <row r="152" spans="1:5" s="33" customFormat="1" ht="13.5" thickBot="1">
      <c r="A152" s="32">
        <v>1940</v>
      </c>
      <c r="B152" s="117" t="s">
        <v>506</v>
      </c>
      <c r="C152" s="34">
        <f>SUM(C145+C150)</f>
        <v>3881804</v>
      </c>
      <c r="D152" s="34">
        <f>SUM(D145+D150)</f>
        <v>4000912</v>
      </c>
      <c r="E152" s="396">
        <f>SUM(D152/C152)</f>
        <v>1.0306836718185668</v>
      </c>
    </row>
    <row r="153" spans="1:5" s="33" customFormat="1" ht="12.75">
      <c r="A153" s="112"/>
      <c r="B153" s="253"/>
      <c r="C153" s="112"/>
      <c r="D153" s="112"/>
      <c r="E153" s="395"/>
    </row>
    <row r="154" spans="1:5" ht="14.25" customHeight="1">
      <c r="A154" s="16"/>
      <c r="B154" s="16" t="s">
        <v>477</v>
      </c>
      <c r="C154" s="16"/>
      <c r="D154" s="16"/>
      <c r="E154" s="244"/>
    </row>
    <row r="155" spans="1:5" ht="14.25" customHeight="1">
      <c r="A155" s="16"/>
      <c r="B155" s="98" t="s">
        <v>78</v>
      </c>
      <c r="C155" s="30"/>
      <c r="D155" s="30"/>
      <c r="E155" s="244"/>
    </row>
    <row r="156" spans="1:5" ht="11.25">
      <c r="A156" s="5">
        <v>1951</v>
      </c>
      <c r="B156" s="8" t="s">
        <v>213</v>
      </c>
      <c r="C156" s="8">
        <f aca="true" t="shared" si="3" ref="C156:D158">SUM(C96+C139)</f>
        <v>2978279</v>
      </c>
      <c r="D156" s="8">
        <f t="shared" si="3"/>
        <v>3114377</v>
      </c>
      <c r="E156" s="394">
        <f aca="true" t="shared" si="4" ref="E156:E161">SUM(D156/C156)</f>
        <v>1.0456968605023236</v>
      </c>
    </row>
    <row r="157" spans="1:5" ht="11.25">
      <c r="A157" s="5">
        <v>1952</v>
      </c>
      <c r="B157" s="8" t="s">
        <v>409</v>
      </c>
      <c r="C157" s="8">
        <f t="shared" si="3"/>
        <v>836444</v>
      </c>
      <c r="D157" s="8">
        <f t="shared" si="3"/>
        <v>890095</v>
      </c>
      <c r="E157" s="394">
        <f t="shared" si="4"/>
        <v>1.0641417715949901</v>
      </c>
    </row>
    <row r="158" spans="1:5" ht="11.25">
      <c r="A158" s="5">
        <v>1953</v>
      </c>
      <c r="B158" s="8" t="s">
        <v>410</v>
      </c>
      <c r="C158" s="8">
        <f t="shared" si="3"/>
        <v>5156184</v>
      </c>
      <c r="D158" s="8">
        <f t="shared" si="3"/>
        <v>5159960</v>
      </c>
      <c r="E158" s="394">
        <f t="shared" si="4"/>
        <v>1.000732324525269</v>
      </c>
    </row>
    <row r="159" spans="1:5" ht="11.25">
      <c r="A159" s="5">
        <v>1954</v>
      </c>
      <c r="B159" s="8" t="s">
        <v>218</v>
      </c>
      <c r="C159" s="8">
        <f>SUM(C143+C99)</f>
        <v>185205</v>
      </c>
      <c r="D159" s="8">
        <f>SUM(D143+D99)</f>
        <v>285325</v>
      </c>
      <c r="E159" s="394">
        <f t="shared" si="4"/>
        <v>1.5405901568532168</v>
      </c>
    </row>
    <row r="160" spans="1:5" ht="12" thickBot="1">
      <c r="A160" s="5">
        <v>1955</v>
      </c>
      <c r="B160" s="8" t="s">
        <v>121</v>
      </c>
      <c r="C160" s="8">
        <f>SUM(C100+C143)</f>
        <v>1199925</v>
      </c>
      <c r="D160" s="8">
        <f>SUM(D100+D144)</f>
        <v>976497</v>
      </c>
      <c r="E160" s="397">
        <f t="shared" si="4"/>
        <v>0.8137983623976498</v>
      </c>
    </row>
    <row r="161" spans="1:5" ht="18" customHeight="1" thickBot="1">
      <c r="A161" s="200">
        <v>1950</v>
      </c>
      <c r="B161" s="200" t="s">
        <v>66</v>
      </c>
      <c r="C161" s="200">
        <f>SUM(C156:C160)</f>
        <v>10356037</v>
      </c>
      <c r="D161" s="200">
        <f>SUM(D156:D160)</f>
        <v>10426254</v>
      </c>
      <c r="E161" s="396">
        <f t="shared" si="4"/>
        <v>1.006780296362402</v>
      </c>
    </row>
    <row r="162" spans="1:5" ht="11.25">
      <c r="A162" s="8"/>
      <c r="B162" s="113" t="s">
        <v>79</v>
      </c>
      <c r="C162" s="8"/>
      <c r="D162" s="8"/>
      <c r="E162" s="398"/>
    </row>
    <row r="163" spans="1:5" ht="11.25">
      <c r="A163" s="8">
        <v>1961</v>
      </c>
      <c r="B163" s="113" t="s">
        <v>337</v>
      </c>
      <c r="C163" s="8">
        <f>SUM(C105+C147)</f>
        <v>938266</v>
      </c>
      <c r="D163" s="8">
        <f>SUM(D105+D147)</f>
        <v>975704</v>
      </c>
      <c r="E163" s="394">
        <f>SUM(D163/C163)</f>
        <v>1.0399012646733443</v>
      </c>
    </row>
    <row r="164" spans="1:5" ht="11.25">
      <c r="A164" s="5">
        <v>1962</v>
      </c>
      <c r="B164" s="8" t="s">
        <v>336</v>
      </c>
      <c r="C164" s="8">
        <f>SUM(C106+C148)</f>
        <v>5406701</v>
      </c>
      <c r="D164" s="8">
        <f>SUM(D106+D148)</f>
        <v>2438706</v>
      </c>
      <c r="E164" s="394">
        <f>SUM(D164/C164)</f>
        <v>0.45105249948166176</v>
      </c>
    </row>
    <row r="165" spans="1:5" ht="12" thickBot="1">
      <c r="A165" s="5">
        <v>1963</v>
      </c>
      <c r="B165" s="8" t="s">
        <v>135</v>
      </c>
      <c r="C165" s="8">
        <f>SUM(C149+C107)</f>
        <v>739000</v>
      </c>
      <c r="D165" s="8">
        <f>SUM(D149+D107)</f>
        <v>724000</v>
      </c>
      <c r="E165" s="397">
        <f>SUM(D165/C165)</f>
        <v>0.979702300405954</v>
      </c>
    </row>
    <row r="166" spans="1:5" ht="17.25" customHeight="1" thickBot="1">
      <c r="A166" s="200">
        <v>1960</v>
      </c>
      <c r="B166" s="200" t="s">
        <v>73</v>
      </c>
      <c r="C166" s="200">
        <f>SUM(C163:C165)</f>
        <v>7083967</v>
      </c>
      <c r="D166" s="200">
        <f>SUM(D163:D165)</f>
        <v>4138410</v>
      </c>
      <c r="E166" s="396">
        <f>SUM(D166/C166)</f>
        <v>0.5841938563519564</v>
      </c>
    </row>
    <row r="167" spans="1:5" ht="11.25">
      <c r="A167" s="8">
        <v>1971</v>
      </c>
      <c r="B167" s="150" t="s">
        <v>90</v>
      </c>
      <c r="C167" s="82"/>
      <c r="D167" s="82"/>
      <c r="E167" s="398"/>
    </row>
    <row r="168" spans="1:5" ht="11.25">
      <c r="A168" s="5">
        <v>1972</v>
      </c>
      <c r="B168" s="146" t="s">
        <v>92</v>
      </c>
      <c r="C168" s="82"/>
      <c r="D168" s="82"/>
      <c r="E168" s="394"/>
    </row>
    <row r="169" spans="1:5" ht="11.25">
      <c r="A169" s="5">
        <v>1973</v>
      </c>
      <c r="B169" s="146" t="s">
        <v>83</v>
      </c>
      <c r="C169" s="82"/>
      <c r="D169" s="82"/>
      <c r="E169" s="394"/>
    </row>
    <row r="170" spans="1:5" ht="12" thickBot="1">
      <c r="A170" s="248">
        <v>1974</v>
      </c>
      <c r="B170" s="249" t="s">
        <v>84</v>
      </c>
      <c r="C170" s="248">
        <f>SUM(C112)</f>
        <v>5454190</v>
      </c>
      <c r="D170" s="248">
        <f>SUM(D112)</f>
        <v>5555518</v>
      </c>
      <c r="E170" s="397">
        <f>SUM(D170/C170)</f>
        <v>1.0185780106670286</v>
      </c>
    </row>
    <row r="171" spans="1:5" ht="17.25" customHeight="1" thickBot="1">
      <c r="A171" s="217">
        <v>1970</v>
      </c>
      <c r="B171" s="200" t="s">
        <v>21</v>
      </c>
      <c r="C171" s="217">
        <f>SUM(C167:C170)</f>
        <v>5454190</v>
      </c>
      <c r="D171" s="217">
        <f>SUM(D167:D170)</f>
        <v>5555518</v>
      </c>
      <c r="E171" s="396">
        <f>SUM(D171/C171)</f>
        <v>1.0185780106670286</v>
      </c>
    </row>
    <row r="172" spans="1:5" ht="12" customHeight="1">
      <c r="A172" s="8">
        <v>1981</v>
      </c>
      <c r="B172" s="150" t="s">
        <v>90</v>
      </c>
      <c r="C172" s="82">
        <f>SUM(C120)</f>
        <v>14063</v>
      </c>
      <c r="D172" s="82">
        <f>SUM(D120)</f>
        <v>23334</v>
      </c>
      <c r="E172" s="398">
        <f>SUM(D172/C172)</f>
        <v>1.659247671193913</v>
      </c>
    </row>
    <row r="173" spans="1:5" ht="12" customHeight="1">
      <c r="A173" s="5">
        <v>1982</v>
      </c>
      <c r="B173" s="146" t="s">
        <v>92</v>
      </c>
      <c r="C173" s="82">
        <f>SUM(C121)</f>
        <v>56371</v>
      </c>
      <c r="D173" s="82">
        <f>SUM(D121)</f>
        <v>70973</v>
      </c>
      <c r="E173" s="394">
        <f>SUM(D173/C173)</f>
        <v>1.2590339004097852</v>
      </c>
    </row>
    <row r="174" spans="1:5" ht="12" customHeight="1">
      <c r="A174" s="5">
        <v>1984</v>
      </c>
      <c r="B174" s="146" t="s">
        <v>83</v>
      </c>
      <c r="C174" s="82"/>
      <c r="D174" s="82"/>
      <c r="E174" s="394"/>
    </row>
    <row r="175" spans="1:5" ht="12" customHeight="1" thickBot="1">
      <c r="A175" s="248">
        <v>1985</v>
      </c>
      <c r="B175" s="249" t="s">
        <v>84</v>
      </c>
      <c r="C175" s="78">
        <f>SUM(C128)</f>
        <v>176600</v>
      </c>
      <c r="D175" s="78">
        <f>SUM(D128)</f>
        <v>170300</v>
      </c>
      <c r="E175" s="397">
        <f>SUM(D175/C175)</f>
        <v>0.964326160815402</v>
      </c>
    </row>
    <row r="176" spans="1:5" ht="17.25" customHeight="1" thickBot="1">
      <c r="A176" s="217">
        <v>1980</v>
      </c>
      <c r="B176" s="200" t="s">
        <v>20</v>
      </c>
      <c r="C176" s="217">
        <f>SUM(C172:C175)</f>
        <v>247034</v>
      </c>
      <c r="D176" s="217">
        <f>SUM(D172:D175)</f>
        <v>264607</v>
      </c>
      <c r="E176" s="1012">
        <f>SUM(D176/C176)</f>
        <v>1.0711359569937742</v>
      </c>
    </row>
    <row r="177" spans="1:8" ht="26.25" customHeight="1" thickBot="1">
      <c r="A177" s="34"/>
      <c r="B177" s="223" t="s">
        <v>62</v>
      </c>
      <c r="C177" s="219">
        <f>SUM(C172+C173+C166+C161)</f>
        <v>17510438</v>
      </c>
      <c r="D177" s="219">
        <f>SUM(D172+D173+D166+D161)</f>
        <v>14658971</v>
      </c>
      <c r="E177" s="1011">
        <f>SUM(D177/C177)</f>
        <v>0.8371561579441931</v>
      </c>
      <c r="H177" s="766"/>
    </row>
    <row r="244" spans="1:2" ht="12">
      <c r="A244"/>
      <c r="B244"/>
    </row>
    <row r="245" spans="1:2" ht="12">
      <c r="A245"/>
      <c r="B245"/>
    </row>
    <row r="246" spans="1:2" ht="12">
      <c r="A246"/>
      <c r="B246"/>
    </row>
    <row r="247" spans="1:2" ht="12">
      <c r="A247"/>
      <c r="B247"/>
    </row>
    <row r="248" spans="1:2" ht="12">
      <c r="A248"/>
      <c r="B248"/>
    </row>
    <row r="249" spans="1:2" ht="12">
      <c r="A249"/>
      <c r="B249"/>
    </row>
    <row r="250" spans="1:2" ht="12">
      <c r="A250"/>
      <c r="B250"/>
    </row>
    <row r="251" spans="1:2" ht="12">
      <c r="A251"/>
      <c r="B251"/>
    </row>
    <row r="252" spans="1:2" ht="12">
      <c r="A252"/>
      <c r="B252"/>
    </row>
    <row r="253" spans="1:2" ht="12">
      <c r="A253"/>
      <c r="B253"/>
    </row>
    <row r="254" spans="1:2" ht="12">
      <c r="A254"/>
      <c r="B254"/>
    </row>
    <row r="255" spans="1:2" ht="12">
      <c r="A255"/>
      <c r="B255"/>
    </row>
    <row r="256" spans="1:2" ht="12">
      <c r="A256"/>
      <c r="B256"/>
    </row>
    <row r="257" spans="1:2" ht="12">
      <c r="A257"/>
      <c r="B257"/>
    </row>
    <row r="258" spans="1:2" ht="12">
      <c r="A258"/>
      <c r="B258"/>
    </row>
    <row r="259" spans="1:2" ht="12">
      <c r="A259"/>
      <c r="B259"/>
    </row>
    <row r="260" spans="1:2" ht="12">
      <c r="A260"/>
      <c r="B260"/>
    </row>
    <row r="261" spans="1:2" ht="12">
      <c r="A261"/>
      <c r="B261"/>
    </row>
    <row r="262" spans="1:2" ht="12">
      <c r="A262"/>
      <c r="B262"/>
    </row>
    <row r="263" spans="1:2" ht="12">
      <c r="A263"/>
      <c r="B263"/>
    </row>
    <row r="264" spans="1:2" ht="12">
      <c r="A264"/>
      <c r="B264"/>
    </row>
    <row r="265" spans="1:2" ht="12">
      <c r="A265"/>
      <c r="B265"/>
    </row>
    <row r="266" spans="1:2" ht="12">
      <c r="A266"/>
      <c r="B266"/>
    </row>
    <row r="267" spans="1:2" ht="12">
      <c r="A267"/>
      <c r="B267"/>
    </row>
    <row r="268" spans="1:2" ht="12">
      <c r="A268"/>
      <c r="B268"/>
    </row>
    <row r="269" spans="1:2" ht="12">
      <c r="A269"/>
      <c r="B269"/>
    </row>
    <row r="270" spans="1:2" ht="12">
      <c r="A270"/>
      <c r="B270"/>
    </row>
    <row r="271" spans="1:2" ht="12">
      <c r="A271"/>
      <c r="B271"/>
    </row>
    <row r="272" spans="1:2" ht="12">
      <c r="A272"/>
      <c r="B272"/>
    </row>
    <row r="273" spans="1:2" ht="12">
      <c r="A273"/>
      <c r="B273"/>
    </row>
    <row r="274" spans="1:2" ht="12">
      <c r="A274"/>
      <c r="B274"/>
    </row>
    <row r="275" spans="1:2" ht="12">
      <c r="A275"/>
      <c r="B275"/>
    </row>
    <row r="276" spans="1:2" ht="12">
      <c r="A276"/>
      <c r="B276"/>
    </row>
    <row r="277" spans="1:2" ht="12">
      <c r="A277"/>
      <c r="B277"/>
    </row>
    <row r="278" spans="1:2" ht="12">
      <c r="A278"/>
      <c r="B278"/>
    </row>
    <row r="279" spans="1:2" ht="12">
      <c r="A279"/>
      <c r="B279"/>
    </row>
    <row r="280" spans="1:2" ht="12">
      <c r="A280"/>
      <c r="B280"/>
    </row>
    <row r="281" spans="1:2" ht="12">
      <c r="A281"/>
      <c r="B281"/>
    </row>
    <row r="282" spans="1:2" ht="12">
      <c r="A282"/>
      <c r="B282"/>
    </row>
    <row r="283" spans="1:2" ht="12">
      <c r="A283"/>
      <c r="B283"/>
    </row>
    <row r="284" spans="1:2" ht="12">
      <c r="A284"/>
      <c r="B284"/>
    </row>
  </sheetData>
  <sheetProtection/>
  <mergeCells count="5">
    <mergeCell ref="E5:E7"/>
    <mergeCell ref="A2:E2"/>
    <mergeCell ref="A1:E1"/>
    <mergeCell ref="C5:C7"/>
    <mergeCell ref="D5:D7"/>
  </mergeCells>
  <printOptions horizontalCentered="1"/>
  <pageMargins left="0" right="0" top="0.3937007874015748" bottom="0.31496062992125984" header="0.11811023622047245" footer="0"/>
  <pageSetup firstPageNumber="9" useFirstPageNumber="1" horizontalDpi="600" verticalDpi="600" orientation="landscape" paperSize="9" scale="98" r:id="rId1"/>
  <headerFooter alignWithMargins="0">
    <oddFooter>&amp;C&amp;P. oldal</oddFooter>
  </headerFooter>
  <rowBreaks count="3" manualBreakCount="3">
    <brk id="90" max="255" man="1"/>
    <brk id="127" max="255" man="1"/>
    <brk id="16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552"/>
  <sheetViews>
    <sheetView zoomScaleSheetLayoutView="100" zoomScalePageLayoutView="0" workbookViewId="0" topLeftCell="A306">
      <selection activeCell="D543" sqref="D543"/>
    </sheetView>
  </sheetViews>
  <sheetFormatPr defaultColWidth="9.125" defaultRowHeight="12.75"/>
  <cols>
    <col min="1" max="1" width="8.50390625" style="289" customWidth="1"/>
    <col min="2" max="2" width="61.875" style="289" customWidth="1"/>
    <col min="3" max="3" width="10.50390625" style="289" customWidth="1"/>
    <col min="4" max="4" width="10.875" style="289" customWidth="1"/>
    <col min="5" max="5" width="8.75390625" style="289" customWidth="1"/>
    <col min="6" max="16384" width="9.125" style="289" customWidth="1"/>
  </cols>
  <sheetData>
    <row r="1" spans="1:5" ht="12.75">
      <c r="A1" s="1072" t="s">
        <v>376</v>
      </c>
      <c r="B1" s="1065"/>
      <c r="C1" s="1065"/>
      <c r="D1" s="1065"/>
      <c r="E1" s="1065"/>
    </row>
    <row r="2" spans="1:5" ht="12">
      <c r="A2" s="1063" t="s">
        <v>522</v>
      </c>
      <c r="B2" s="1064"/>
      <c r="C2" s="1065"/>
      <c r="D2" s="1065"/>
      <c r="E2" s="1065"/>
    </row>
    <row r="3" spans="1:2" ht="12">
      <c r="A3" s="290"/>
      <c r="B3" s="290"/>
    </row>
    <row r="4" spans="1:5" ht="12">
      <c r="A4" s="433"/>
      <c r="B4" s="434"/>
      <c r="C4" s="435"/>
      <c r="D4" s="435"/>
      <c r="E4" s="435" t="s">
        <v>247</v>
      </c>
    </row>
    <row r="5" spans="1:5" ht="12" customHeight="1">
      <c r="A5" s="1073" t="s">
        <v>377</v>
      </c>
      <c r="B5" s="1073" t="s">
        <v>219</v>
      </c>
      <c r="C5" s="1066" t="s">
        <v>59</v>
      </c>
      <c r="D5" s="1066" t="s">
        <v>541</v>
      </c>
      <c r="E5" s="1069" t="s">
        <v>944</v>
      </c>
    </row>
    <row r="6" spans="1:5" ht="12">
      <c r="A6" s="1074"/>
      <c r="B6" s="1074"/>
      <c r="C6" s="1067"/>
      <c r="D6" s="1067"/>
      <c r="E6" s="1070"/>
    </row>
    <row r="7" spans="1:5" ht="12.75" thickBot="1">
      <c r="A7" s="1075"/>
      <c r="B7" s="1075"/>
      <c r="C7" s="1068"/>
      <c r="D7" s="1068"/>
      <c r="E7" s="1071"/>
    </row>
    <row r="8" spans="1:5" ht="12.75" thickBot="1">
      <c r="A8" s="436" t="s">
        <v>379</v>
      </c>
      <c r="B8" s="437" t="s">
        <v>381</v>
      </c>
      <c r="C8" s="436" t="s">
        <v>222</v>
      </c>
      <c r="D8" s="436" t="s">
        <v>223</v>
      </c>
      <c r="E8" s="436" t="s">
        <v>224</v>
      </c>
    </row>
    <row r="9" spans="1:5" ht="13.5">
      <c r="A9" s="291">
        <v>2305</v>
      </c>
      <c r="B9" s="438" t="s">
        <v>435</v>
      </c>
      <c r="C9" s="439"/>
      <c r="D9" s="439"/>
      <c r="E9" s="440"/>
    </row>
    <row r="10" spans="1:5" ht="12.75" customHeight="1">
      <c r="A10" s="291"/>
      <c r="B10" s="441" t="s">
        <v>260</v>
      </c>
      <c r="C10" s="439"/>
      <c r="D10" s="439"/>
      <c r="E10" s="440"/>
    </row>
    <row r="11" spans="1:5" ht="12.75" customHeight="1" thickBot="1">
      <c r="A11" s="291"/>
      <c r="B11" s="442" t="s">
        <v>261</v>
      </c>
      <c r="C11" s="436"/>
      <c r="D11" s="785"/>
      <c r="E11" s="443"/>
    </row>
    <row r="12" spans="1:5" ht="13.5" customHeight="1" thickBot="1">
      <c r="A12" s="291"/>
      <c r="B12" s="444" t="s">
        <v>262</v>
      </c>
      <c r="C12" s="436"/>
      <c r="D12" s="784"/>
      <c r="E12" s="443"/>
    </row>
    <row r="13" spans="1:5" ht="12">
      <c r="A13" s="445"/>
      <c r="B13" s="441" t="s">
        <v>263</v>
      </c>
      <c r="C13" s="446">
        <v>581</v>
      </c>
      <c r="D13" s="446">
        <v>360</v>
      </c>
      <c r="E13" s="447">
        <f>SUM(D13/C13)</f>
        <v>0.6196213425129088</v>
      </c>
    </row>
    <row r="14" spans="1:5" ht="12.75">
      <c r="A14" s="445"/>
      <c r="B14" s="448" t="s">
        <v>264</v>
      </c>
      <c r="C14" s="449">
        <v>381</v>
      </c>
      <c r="D14" s="449"/>
      <c r="E14" s="447">
        <f>SUM(D14/C14)</f>
        <v>0</v>
      </c>
    </row>
    <row r="15" spans="1:5" ht="12.75">
      <c r="A15" s="445"/>
      <c r="B15" s="448" t="s">
        <v>265</v>
      </c>
      <c r="C15" s="449">
        <v>200</v>
      </c>
      <c r="D15" s="449">
        <v>360</v>
      </c>
      <c r="E15" s="447">
        <f>SUM(D15/C15)</f>
        <v>1.8</v>
      </c>
    </row>
    <row r="16" spans="1:5" ht="12">
      <c r="A16" s="445"/>
      <c r="B16" s="450" t="s">
        <v>266</v>
      </c>
      <c r="C16" s="446"/>
      <c r="D16" s="446">
        <v>315</v>
      </c>
      <c r="E16" s="447"/>
    </row>
    <row r="17" spans="1:5" ht="12">
      <c r="A17" s="445"/>
      <c r="B17" s="450" t="s">
        <v>267</v>
      </c>
      <c r="C17" s="446">
        <v>5472</v>
      </c>
      <c r="D17" s="446">
        <v>9178</v>
      </c>
      <c r="E17" s="447">
        <f>SUM(D17/C17)</f>
        <v>1.677266081871345</v>
      </c>
    </row>
    <row r="18" spans="1:5" ht="12">
      <c r="A18" s="445"/>
      <c r="B18" s="450" t="s">
        <v>268</v>
      </c>
      <c r="C18" s="446">
        <v>1477</v>
      </c>
      <c r="D18" s="446">
        <v>2479</v>
      </c>
      <c r="E18" s="447">
        <f>SUM(D18/C18)</f>
        <v>1.6784021665538253</v>
      </c>
    </row>
    <row r="19" spans="1:5" ht="12">
      <c r="A19" s="445"/>
      <c r="B19" s="451" t="s">
        <v>269</v>
      </c>
      <c r="C19" s="446"/>
      <c r="D19" s="446"/>
      <c r="E19" s="447"/>
    </row>
    <row r="20" spans="1:5" ht="12.75" thickBot="1">
      <c r="A20" s="445"/>
      <c r="B20" s="452" t="s">
        <v>270</v>
      </c>
      <c r="C20" s="453"/>
      <c r="D20" s="453"/>
      <c r="E20" s="454"/>
    </row>
    <row r="21" spans="1:5" ht="12.75" thickBot="1">
      <c r="A21" s="445"/>
      <c r="B21" s="455" t="s">
        <v>468</v>
      </c>
      <c r="C21" s="456">
        <f>SUM(C13+C16+C17+C18)</f>
        <v>7530</v>
      </c>
      <c r="D21" s="456">
        <f>SUM(D13+D16+D17+D18)</f>
        <v>12332</v>
      </c>
      <c r="E21" s="788">
        <f>SUM(D21/C21)</f>
        <v>1.6377158034528552</v>
      </c>
    </row>
    <row r="22" spans="1:5" ht="18.75" customHeight="1" thickBot="1">
      <c r="A22" s="458"/>
      <c r="B22" s="459" t="s">
        <v>74</v>
      </c>
      <c r="C22" s="460">
        <f>SUM(C21+C12)</f>
        <v>7530</v>
      </c>
      <c r="D22" s="460">
        <f>SUM(D21+D12)</f>
        <v>12332</v>
      </c>
      <c r="E22" s="457">
        <f>SUM(D22/C22)</f>
        <v>1.6377158034528552</v>
      </c>
    </row>
    <row r="23" spans="1:5" ht="18.75" customHeight="1" thickBot="1">
      <c r="A23" s="445"/>
      <c r="B23" s="461" t="s">
        <v>75</v>
      </c>
      <c r="C23" s="462"/>
      <c r="D23" s="462"/>
      <c r="E23" s="463"/>
    </row>
    <row r="24" spans="1:5" ht="12.75" customHeight="1">
      <c r="A24" s="445"/>
      <c r="B24" s="464" t="s">
        <v>271</v>
      </c>
      <c r="C24" s="465"/>
      <c r="D24" s="465"/>
      <c r="E24" s="447"/>
    </row>
    <row r="25" spans="1:5" ht="12">
      <c r="A25" s="445"/>
      <c r="B25" s="466" t="s">
        <v>276</v>
      </c>
      <c r="C25" s="446">
        <v>138414</v>
      </c>
      <c r="D25" s="446">
        <v>145808</v>
      </c>
      <c r="E25" s="447">
        <f>SUM(D25/C25)</f>
        <v>1.0534194517895588</v>
      </c>
    </row>
    <row r="26" spans="1:5" ht="12.75" thickBot="1">
      <c r="A26" s="445"/>
      <c r="B26" s="467" t="s">
        <v>277</v>
      </c>
      <c r="C26" s="453">
        <v>7109</v>
      </c>
      <c r="D26" s="453">
        <v>12258</v>
      </c>
      <c r="E26" s="454">
        <f>SUM(D26/C26)</f>
        <v>1.7242931495287663</v>
      </c>
    </row>
    <row r="27" spans="1:5" ht="18.75" customHeight="1" thickBot="1">
      <c r="A27" s="445"/>
      <c r="B27" s="468" t="s">
        <v>67</v>
      </c>
      <c r="C27" s="469">
        <f>SUM(C25:C26)</f>
        <v>145523</v>
      </c>
      <c r="D27" s="469">
        <f>SUM(D24:D26)</f>
        <v>158066</v>
      </c>
      <c r="E27" s="457">
        <f>SUM(D27/C27)</f>
        <v>1.0861925606261553</v>
      </c>
    </row>
    <row r="28" spans="1:5" ht="13.5" customHeight="1" thickBot="1">
      <c r="A28" s="445"/>
      <c r="B28" s="470" t="s">
        <v>532</v>
      </c>
      <c r="C28" s="469"/>
      <c r="D28" s="469"/>
      <c r="E28" s="463"/>
    </row>
    <row r="29" spans="1:5" ht="14.25" thickBot="1">
      <c r="A29" s="471"/>
      <c r="B29" s="472" t="s">
        <v>85</v>
      </c>
      <c r="C29" s="473">
        <f>SUM(C22+C23+C27)</f>
        <v>153053</v>
      </c>
      <c r="D29" s="473">
        <f>SUM(D22+D23+D27)</f>
        <v>170398</v>
      </c>
      <c r="E29" s="457">
        <f>SUM(D29/C29)</f>
        <v>1.1133267560910274</v>
      </c>
    </row>
    <row r="30" spans="1:5" ht="12">
      <c r="A30" s="439"/>
      <c r="B30" s="474" t="s">
        <v>440</v>
      </c>
      <c r="C30" s="446">
        <v>85472</v>
      </c>
      <c r="D30" s="446">
        <v>95546</v>
      </c>
      <c r="E30" s="447">
        <f>SUM(D30/C30)</f>
        <v>1.1178631598652191</v>
      </c>
    </row>
    <row r="31" spans="1:5" ht="12">
      <c r="A31" s="439"/>
      <c r="B31" s="474" t="s">
        <v>441</v>
      </c>
      <c r="C31" s="446">
        <v>24866</v>
      </c>
      <c r="D31" s="446">
        <v>26195</v>
      </c>
      <c r="E31" s="447">
        <f>SUM(D31/C31)</f>
        <v>1.0534464730957935</v>
      </c>
    </row>
    <row r="32" spans="1:5" ht="12">
      <c r="A32" s="439"/>
      <c r="B32" s="474" t="s">
        <v>442</v>
      </c>
      <c r="C32" s="446">
        <v>42715</v>
      </c>
      <c r="D32" s="446">
        <v>47387</v>
      </c>
      <c r="E32" s="447">
        <f>SUM(D32/C32)</f>
        <v>1.1093760973896758</v>
      </c>
    </row>
    <row r="33" spans="1:5" ht="12">
      <c r="A33" s="439"/>
      <c r="B33" s="475" t="s">
        <v>444</v>
      </c>
      <c r="C33" s="446"/>
      <c r="D33" s="446"/>
      <c r="E33" s="447"/>
    </row>
    <row r="34" spans="1:5" ht="12.75" thickBot="1">
      <c r="A34" s="439"/>
      <c r="B34" s="476" t="s">
        <v>443</v>
      </c>
      <c r="C34" s="453"/>
      <c r="D34" s="453"/>
      <c r="E34" s="454"/>
    </row>
    <row r="35" spans="1:5" ht="12.75" thickBot="1">
      <c r="A35" s="439"/>
      <c r="B35" s="477" t="s">
        <v>66</v>
      </c>
      <c r="C35" s="456">
        <f>SUM(C30:C34)</f>
        <v>153053</v>
      </c>
      <c r="D35" s="456">
        <f>SUM(D30:D34)</f>
        <v>169128</v>
      </c>
      <c r="E35" s="457">
        <f>SUM(D35/C35)</f>
        <v>1.1050289768903583</v>
      </c>
    </row>
    <row r="36" spans="1:5" ht="12">
      <c r="A36" s="439"/>
      <c r="B36" s="474" t="s">
        <v>338</v>
      </c>
      <c r="C36" s="446"/>
      <c r="D36" s="446">
        <v>1270</v>
      </c>
      <c r="E36" s="447"/>
    </row>
    <row r="37" spans="1:5" ht="12">
      <c r="A37" s="439"/>
      <c r="B37" s="474" t="s">
        <v>339</v>
      </c>
      <c r="C37" s="446"/>
      <c r="D37" s="446"/>
      <c r="E37" s="447"/>
    </row>
    <row r="38" spans="1:5" ht="12.75" thickBot="1">
      <c r="A38" s="439"/>
      <c r="B38" s="476" t="s">
        <v>451</v>
      </c>
      <c r="C38" s="453"/>
      <c r="D38" s="453"/>
      <c r="E38" s="454"/>
    </row>
    <row r="39" spans="1:5" ht="12.75" thickBot="1">
      <c r="A39" s="439"/>
      <c r="B39" s="478" t="s">
        <v>73</v>
      </c>
      <c r="C39" s="479"/>
      <c r="D39" s="456">
        <f>SUM(D36:D38)</f>
        <v>1270</v>
      </c>
      <c r="E39" s="463"/>
    </row>
    <row r="40" spans="1:5" ht="12.75" thickBot="1">
      <c r="A40" s="439"/>
      <c r="B40" s="480" t="s">
        <v>533</v>
      </c>
      <c r="C40" s="479"/>
      <c r="D40" s="479"/>
      <c r="E40" s="463"/>
    </row>
    <row r="41" spans="1:5" ht="14.25" thickBot="1">
      <c r="A41" s="436"/>
      <c r="B41" s="481" t="s">
        <v>142</v>
      </c>
      <c r="C41" s="473">
        <f>SUM(C35+C39+C40)</f>
        <v>153053</v>
      </c>
      <c r="D41" s="473">
        <f>SUM(D35+D39+D40)</f>
        <v>170398</v>
      </c>
      <c r="E41" s="457">
        <f>SUM(D41/C41)</f>
        <v>1.1133267560910274</v>
      </c>
    </row>
    <row r="42" spans="1:5" ht="13.5">
      <c r="A42" s="291">
        <v>2309</v>
      </c>
      <c r="B42" s="482" t="s">
        <v>452</v>
      </c>
      <c r="C42" s="439"/>
      <c r="D42" s="439"/>
      <c r="E42" s="447"/>
    </row>
    <row r="43" spans="1:5" ht="12" customHeight="1">
      <c r="A43" s="439"/>
      <c r="B43" s="441" t="s">
        <v>260</v>
      </c>
      <c r="C43" s="439"/>
      <c r="D43" s="439"/>
      <c r="E43" s="447"/>
    </row>
    <row r="44" spans="1:5" ht="12.75" thickBot="1">
      <c r="A44" s="439"/>
      <c r="B44" s="442" t="s">
        <v>261</v>
      </c>
      <c r="C44" s="436"/>
      <c r="D44" s="782"/>
      <c r="E44" s="454"/>
    </row>
    <row r="45" spans="1:5" ht="12.75" thickBot="1">
      <c r="A45" s="439"/>
      <c r="B45" s="444" t="s">
        <v>262</v>
      </c>
      <c r="C45" s="436"/>
      <c r="D45" s="783"/>
      <c r="E45" s="463"/>
    </row>
    <row r="46" spans="1:5" ht="12">
      <c r="A46" s="439"/>
      <c r="B46" s="441" t="s">
        <v>263</v>
      </c>
      <c r="C46" s="446"/>
      <c r="D46" s="446"/>
      <c r="E46" s="447"/>
    </row>
    <row r="47" spans="1:5" ht="12.75">
      <c r="A47" s="439"/>
      <c r="B47" s="448" t="s">
        <v>264</v>
      </c>
      <c r="C47" s="449"/>
      <c r="D47" s="449"/>
      <c r="E47" s="447"/>
    </row>
    <row r="48" spans="1:5" ht="12.75">
      <c r="A48" s="439"/>
      <c r="B48" s="448" t="s">
        <v>265</v>
      </c>
      <c r="C48" s="449"/>
      <c r="D48" s="449"/>
      <c r="E48" s="447"/>
    </row>
    <row r="49" spans="1:5" ht="12">
      <c r="A49" s="439"/>
      <c r="B49" s="450" t="s">
        <v>266</v>
      </c>
      <c r="C49" s="446"/>
      <c r="D49" s="446"/>
      <c r="E49" s="447"/>
    </row>
    <row r="50" spans="1:5" ht="12">
      <c r="A50" s="439"/>
      <c r="B50" s="450" t="s">
        <v>267</v>
      </c>
      <c r="C50" s="446">
        <v>7277</v>
      </c>
      <c r="D50" s="446">
        <v>7716</v>
      </c>
      <c r="E50" s="447">
        <f>SUM(D50/C50)</f>
        <v>1.0603270578535111</v>
      </c>
    </row>
    <row r="51" spans="1:5" ht="12">
      <c r="A51" s="439"/>
      <c r="B51" s="450" t="s">
        <v>268</v>
      </c>
      <c r="C51" s="446">
        <v>1830</v>
      </c>
      <c r="D51" s="446">
        <v>2083</v>
      </c>
      <c r="E51" s="447">
        <f>SUM(D51/C51)</f>
        <v>1.1382513661202185</v>
      </c>
    </row>
    <row r="52" spans="1:5" ht="12">
      <c r="A52" s="439"/>
      <c r="B52" s="450" t="s">
        <v>473</v>
      </c>
      <c r="C52" s="446"/>
      <c r="D52" s="446"/>
      <c r="E52" s="447"/>
    </row>
    <row r="53" spans="1:5" ht="12">
      <c r="A53" s="439"/>
      <c r="B53" s="451" t="s">
        <v>269</v>
      </c>
      <c r="C53" s="446"/>
      <c r="D53" s="446"/>
      <c r="E53" s="447"/>
    </row>
    <row r="54" spans="1:5" ht="12.75" thickBot="1">
      <c r="A54" s="439"/>
      <c r="B54" s="452" t="s">
        <v>270</v>
      </c>
      <c r="C54" s="453">
        <v>500</v>
      </c>
      <c r="D54" s="453"/>
      <c r="E54" s="454">
        <f>SUM(D54/C54)</f>
        <v>0</v>
      </c>
    </row>
    <row r="55" spans="1:5" ht="12.75" thickBot="1">
      <c r="A55" s="439"/>
      <c r="B55" s="455" t="s">
        <v>468</v>
      </c>
      <c r="C55" s="456">
        <f>SUM(C46+C49+C50+C51+C54)</f>
        <v>9607</v>
      </c>
      <c r="D55" s="456">
        <f>SUM(D46+D49+D50+D51+D54+D52)</f>
        <v>9799</v>
      </c>
      <c r="E55" s="457">
        <f>SUM(D55/C55)</f>
        <v>1.0199854272925992</v>
      </c>
    </row>
    <row r="56" spans="1:5" ht="13.5" thickBot="1">
      <c r="A56" s="439"/>
      <c r="B56" s="459" t="s">
        <v>74</v>
      </c>
      <c r="C56" s="460">
        <f>SUM(C55+C45)</f>
        <v>9607</v>
      </c>
      <c r="D56" s="460">
        <f>SUM(D55+D45)</f>
        <v>9799</v>
      </c>
      <c r="E56" s="457">
        <f>SUM(D56/C56)</f>
        <v>1.0199854272925992</v>
      </c>
    </row>
    <row r="57" spans="1:5" ht="12.75" thickBot="1">
      <c r="A57" s="439"/>
      <c r="B57" s="461" t="s">
        <v>75</v>
      </c>
      <c r="C57" s="462"/>
      <c r="D57" s="462"/>
      <c r="E57" s="463"/>
    </row>
    <row r="58" spans="1:5" ht="12">
      <c r="A58" s="439"/>
      <c r="B58" s="464" t="s">
        <v>271</v>
      </c>
      <c r="C58" s="465"/>
      <c r="D58" s="465"/>
      <c r="E58" s="447"/>
    </row>
    <row r="59" spans="1:5" ht="12">
      <c r="A59" s="439"/>
      <c r="B59" s="466" t="s">
        <v>276</v>
      </c>
      <c r="C59" s="446">
        <v>154861</v>
      </c>
      <c r="D59" s="446">
        <v>166969</v>
      </c>
      <c r="E59" s="447">
        <f>SUM(D59/C59)</f>
        <v>1.078186244438561</v>
      </c>
    </row>
    <row r="60" spans="1:5" ht="12.75" thickBot="1">
      <c r="A60" s="439"/>
      <c r="B60" s="467" t="s">
        <v>277</v>
      </c>
      <c r="C60" s="453">
        <v>6076</v>
      </c>
      <c r="D60" s="453">
        <v>14705</v>
      </c>
      <c r="E60" s="454">
        <f>SUM(D60/C60)</f>
        <v>2.4201777485187623</v>
      </c>
    </row>
    <row r="61" spans="1:5" ht="13.5" thickBot="1">
      <c r="A61" s="439"/>
      <c r="B61" s="468" t="s">
        <v>67</v>
      </c>
      <c r="C61" s="469">
        <f>SUM(C59:C60)</f>
        <v>160937</v>
      </c>
      <c r="D61" s="469">
        <f>SUM(D58:D60)</f>
        <v>181674</v>
      </c>
      <c r="E61" s="457">
        <f>SUM(D61/C61)</f>
        <v>1.1288516624517668</v>
      </c>
    </row>
    <row r="62" spans="1:5" ht="13.5" thickBot="1">
      <c r="A62" s="439"/>
      <c r="B62" s="470" t="s">
        <v>532</v>
      </c>
      <c r="C62" s="469"/>
      <c r="D62" s="469"/>
      <c r="E62" s="463"/>
    </row>
    <row r="63" spans="1:5" ht="14.25" thickBot="1">
      <c r="A63" s="439"/>
      <c r="B63" s="472" t="s">
        <v>85</v>
      </c>
      <c r="C63" s="473">
        <f>SUM(C56+C57+C61)</f>
        <v>170544</v>
      </c>
      <c r="D63" s="473">
        <f>SUM(D56+D57+D61)</f>
        <v>191473</v>
      </c>
      <c r="E63" s="457">
        <f>SUM(D63/C63)</f>
        <v>1.122719063702036</v>
      </c>
    </row>
    <row r="64" spans="1:5" ht="12">
      <c r="A64" s="439"/>
      <c r="B64" s="474" t="s">
        <v>440</v>
      </c>
      <c r="C64" s="446">
        <v>101731</v>
      </c>
      <c r="D64" s="446">
        <v>110448</v>
      </c>
      <c r="E64" s="447">
        <f>SUM(D64/C64)</f>
        <v>1.0856867621472315</v>
      </c>
    </row>
    <row r="65" spans="1:5" ht="12">
      <c r="A65" s="439"/>
      <c r="B65" s="474" t="s">
        <v>441</v>
      </c>
      <c r="C65" s="446">
        <v>29366</v>
      </c>
      <c r="D65" s="446">
        <v>31757</v>
      </c>
      <c r="E65" s="447">
        <f>SUM(D65/C65)</f>
        <v>1.0814206905945651</v>
      </c>
    </row>
    <row r="66" spans="1:5" ht="12">
      <c r="A66" s="439"/>
      <c r="B66" s="474" t="s">
        <v>442</v>
      </c>
      <c r="C66" s="446">
        <v>39447</v>
      </c>
      <c r="D66" s="446">
        <v>48633</v>
      </c>
      <c r="E66" s="447">
        <f>SUM(D66/C66)</f>
        <v>1.232869419727736</v>
      </c>
    </row>
    <row r="67" spans="1:5" ht="12">
      <c r="A67" s="439"/>
      <c r="B67" s="475" t="s">
        <v>444</v>
      </c>
      <c r="C67" s="446"/>
      <c r="D67" s="446"/>
      <c r="E67" s="447"/>
    </row>
    <row r="68" spans="1:5" ht="12.75" thickBot="1">
      <c r="A68" s="439"/>
      <c r="B68" s="476" t="s">
        <v>443</v>
      </c>
      <c r="C68" s="453"/>
      <c r="D68" s="453"/>
      <c r="E68" s="454"/>
    </row>
    <row r="69" spans="1:5" ht="12.75" thickBot="1">
      <c r="A69" s="439"/>
      <c r="B69" s="477" t="s">
        <v>66</v>
      </c>
      <c r="C69" s="456">
        <f>SUM(C64:C68)</f>
        <v>170544</v>
      </c>
      <c r="D69" s="456">
        <f>SUM(D64:D68)</f>
        <v>190838</v>
      </c>
      <c r="E69" s="457">
        <f>SUM(D69/C69)</f>
        <v>1.1189956843981612</v>
      </c>
    </row>
    <row r="70" spans="1:5" ht="12">
      <c r="A70" s="439"/>
      <c r="B70" s="474" t="s">
        <v>338</v>
      </c>
      <c r="C70" s="446"/>
      <c r="D70" s="446">
        <v>635</v>
      </c>
      <c r="E70" s="447"/>
    </row>
    <row r="71" spans="1:5" ht="12">
      <c r="A71" s="439"/>
      <c r="B71" s="474" t="s">
        <v>339</v>
      </c>
      <c r="C71" s="446"/>
      <c r="D71" s="446"/>
      <c r="E71" s="447"/>
    </row>
    <row r="72" spans="1:5" ht="12.75" thickBot="1">
      <c r="A72" s="439"/>
      <c r="B72" s="476" t="s">
        <v>451</v>
      </c>
      <c r="C72" s="453"/>
      <c r="D72" s="453"/>
      <c r="E72" s="454"/>
    </row>
    <row r="73" spans="1:5" ht="12.75" thickBot="1">
      <c r="A73" s="439"/>
      <c r="B73" s="478" t="s">
        <v>73</v>
      </c>
      <c r="C73" s="479"/>
      <c r="D73" s="456">
        <f>SUM(D70:D72)</f>
        <v>635</v>
      </c>
      <c r="E73" s="463"/>
    </row>
    <row r="74" spans="1:5" ht="12.75" thickBot="1">
      <c r="A74" s="439"/>
      <c r="B74" s="480" t="s">
        <v>533</v>
      </c>
      <c r="C74" s="479"/>
      <c r="D74" s="479"/>
      <c r="E74" s="463"/>
    </row>
    <row r="75" spans="1:5" ht="14.25" thickBot="1">
      <c r="A75" s="436"/>
      <c r="B75" s="481" t="s">
        <v>142</v>
      </c>
      <c r="C75" s="473">
        <f>SUM(C69+C73+C74)</f>
        <v>170544</v>
      </c>
      <c r="D75" s="473">
        <f>SUM(D69+D73+D74)</f>
        <v>191473</v>
      </c>
      <c r="E75" s="457">
        <f>SUM(D75/C75)</f>
        <v>1.122719063702036</v>
      </c>
    </row>
    <row r="76" spans="1:5" ht="13.5">
      <c r="A76" s="291">
        <v>2310</v>
      </c>
      <c r="B76" s="482" t="s">
        <v>453</v>
      </c>
      <c r="C76" s="446"/>
      <c r="D76" s="446"/>
      <c r="E76" s="447"/>
    </row>
    <row r="77" spans="1:5" ht="12" customHeight="1">
      <c r="A77" s="439"/>
      <c r="B77" s="441" t="s">
        <v>260</v>
      </c>
      <c r="C77" s="439"/>
      <c r="D77" s="439"/>
      <c r="E77" s="447"/>
    </row>
    <row r="78" spans="1:5" ht="12.75" thickBot="1">
      <c r="A78" s="439"/>
      <c r="B78" s="442" t="s">
        <v>261</v>
      </c>
      <c r="C78" s="436"/>
      <c r="D78" s="782"/>
      <c r="E78" s="454"/>
    </row>
    <row r="79" spans="1:5" ht="12.75" thickBot="1">
      <c r="A79" s="439"/>
      <c r="B79" s="444" t="s">
        <v>262</v>
      </c>
      <c r="C79" s="436"/>
      <c r="D79" s="783"/>
      <c r="E79" s="463"/>
    </row>
    <row r="80" spans="1:5" ht="12">
      <c r="A80" s="439"/>
      <c r="B80" s="441" t="s">
        <v>263</v>
      </c>
      <c r="C80" s="446"/>
      <c r="D80" s="446"/>
      <c r="E80" s="447"/>
    </row>
    <row r="81" spans="1:5" ht="12.75">
      <c r="A81" s="439"/>
      <c r="B81" s="448" t="s">
        <v>264</v>
      </c>
      <c r="C81" s="449"/>
      <c r="D81" s="449"/>
      <c r="E81" s="447"/>
    </row>
    <row r="82" spans="1:5" ht="12.75">
      <c r="A82" s="439"/>
      <c r="B82" s="448" t="s">
        <v>265</v>
      </c>
      <c r="C82" s="449"/>
      <c r="D82" s="449"/>
      <c r="E82" s="447"/>
    </row>
    <row r="83" spans="1:5" ht="12">
      <c r="A83" s="439"/>
      <c r="B83" s="450" t="s">
        <v>266</v>
      </c>
      <c r="C83" s="446"/>
      <c r="D83" s="446"/>
      <c r="E83" s="447"/>
    </row>
    <row r="84" spans="1:5" ht="12">
      <c r="A84" s="439"/>
      <c r="B84" s="450" t="s">
        <v>267</v>
      </c>
      <c r="C84" s="446">
        <v>4551</v>
      </c>
      <c r="D84" s="446">
        <v>4457</v>
      </c>
      <c r="E84" s="447">
        <f>SUM(D84/C84)</f>
        <v>0.979345198857394</v>
      </c>
    </row>
    <row r="85" spans="1:5" ht="12">
      <c r="A85" s="439"/>
      <c r="B85" s="450" t="s">
        <v>268</v>
      </c>
      <c r="C85" s="446">
        <v>1121</v>
      </c>
      <c r="D85" s="446">
        <v>1193</v>
      </c>
      <c r="E85" s="447">
        <f>SUM(D85/C85)</f>
        <v>1.064228367528992</v>
      </c>
    </row>
    <row r="86" spans="1:5" ht="12">
      <c r="A86" s="439"/>
      <c r="B86" s="451" t="s">
        <v>269</v>
      </c>
      <c r="C86" s="446"/>
      <c r="D86" s="446"/>
      <c r="E86" s="447"/>
    </row>
    <row r="87" spans="1:5" ht="12.75" thickBot="1">
      <c r="A87" s="439"/>
      <c r="B87" s="452" t="s">
        <v>270</v>
      </c>
      <c r="C87" s="453">
        <v>300</v>
      </c>
      <c r="D87" s="453"/>
      <c r="E87" s="454">
        <f>SUM(D87/C87)</f>
        <v>0</v>
      </c>
    </row>
    <row r="88" spans="1:5" ht="12.75" thickBot="1">
      <c r="A88" s="439"/>
      <c r="B88" s="455" t="s">
        <v>468</v>
      </c>
      <c r="C88" s="456">
        <f>SUM(C80+C83+C84+C85+C87)</f>
        <v>5972</v>
      </c>
      <c r="D88" s="456">
        <f>SUM(D80+D83+D84+D85+D87)</f>
        <v>5650</v>
      </c>
      <c r="E88" s="457">
        <f>SUM(D88/C88)</f>
        <v>0.9460817146684528</v>
      </c>
    </row>
    <row r="89" spans="1:5" ht="13.5" thickBot="1">
      <c r="A89" s="439"/>
      <c r="B89" s="459" t="s">
        <v>74</v>
      </c>
      <c r="C89" s="460">
        <f>SUM(C88+C79)</f>
        <v>5972</v>
      </c>
      <c r="D89" s="460">
        <f>SUM(D88+D79)</f>
        <v>5650</v>
      </c>
      <c r="E89" s="457">
        <f>SUM(D89/C89)</f>
        <v>0.9460817146684528</v>
      </c>
    </row>
    <row r="90" spans="1:5" ht="12.75" thickBot="1">
      <c r="A90" s="439"/>
      <c r="B90" s="461" t="s">
        <v>75</v>
      </c>
      <c r="C90" s="462"/>
      <c r="D90" s="462"/>
      <c r="E90" s="463"/>
    </row>
    <row r="91" spans="1:5" ht="12">
      <c r="A91" s="439"/>
      <c r="B91" s="464" t="s">
        <v>271</v>
      </c>
      <c r="C91" s="465"/>
      <c r="D91" s="465"/>
      <c r="E91" s="447"/>
    </row>
    <row r="92" spans="1:5" ht="12">
      <c r="A92" s="439"/>
      <c r="B92" s="466" t="s">
        <v>276</v>
      </c>
      <c r="C92" s="446">
        <v>81085</v>
      </c>
      <c r="D92" s="446">
        <v>82223</v>
      </c>
      <c r="E92" s="447">
        <f>SUM(D92/C92)</f>
        <v>1.0140346549916754</v>
      </c>
    </row>
    <row r="93" spans="1:5" ht="12.75" thickBot="1">
      <c r="A93" s="439"/>
      <c r="B93" s="467" t="s">
        <v>277</v>
      </c>
      <c r="C93" s="453">
        <v>3281</v>
      </c>
      <c r="D93" s="453">
        <v>6597</v>
      </c>
      <c r="E93" s="454">
        <f>SUM(D93/C93)</f>
        <v>2.010667479427004</v>
      </c>
    </row>
    <row r="94" spans="1:5" ht="13.5" thickBot="1">
      <c r="A94" s="439"/>
      <c r="B94" s="468" t="s">
        <v>67</v>
      </c>
      <c r="C94" s="469">
        <f>SUM(C92:C93)</f>
        <v>84366</v>
      </c>
      <c r="D94" s="469">
        <f>SUM(D91:D93)</f>
        <v>88820</v>
      </c>
      <c r="E94" s="457">
        <f>SUM(D94/C94)</f>
        <v>1.0527937794846265</v>
      </c>
    </row>
    <row r="95" spans="1:5" ht="13.5" thickBot="1">
      <c r="A95" s="439"/>
      <c r="B95" s="470" t="s">
        <v>532</v>
      </c>
      <c r="C95" s="469"/>
      <c r="D95" s="469"/>
      <c r="E95" s="463"/>
    </row>
    <row r="96" spans="1:5" ht="14.25" thickBot="1">
      <c r="A96" s="439"/>
      <c r="B96" s="472" t="s">
        <v>85</v>
      </c>
      <c r="C96" s="473">
        <f>SUM(C89+C90+C94)</f>
        <v>90338</v>
      </c>
      <c r="D96" s="473">
        <f>SUM(D89+D90+D94)</f>
        <v>94470</v>
      </c>
      <c r="E96" s="457">
        <f>SUM(D96/C96)</f>
        <v>1.0457393344993247</v>
      </c>
    </row>
    <row r="97" spans="1:5" ht="12">
      <c r="A97" s="439"/>
      <c r="B97" s="474" t="s">
        <v>440</v>
      </c>
      <c r="C97" s="446">
        <v>53753</v>
      </c>
      <c r="D97" s="446">
        <v>54364</v>
      </c>
      <c r="E97" s="447">
        <f>SUM(D97/C97)</f>
        <v>1.0113668074340036</v>
      </c>
    </row>
    <row r="98" spans="1:5" ht="12">
      <c r="A98" s="439"/>
      <c r="B98" s="474" t="s">
        <v>441</v>
      </c>
      <c r="C98" s="446">
        <v>15160</v>
      </c>
      <c r="D98" s="446">
        <v>15497</v>
      </c>
      <c r="E98" s="447">
        <f>SUM(D98/C98)</f>
        <v>1.0222295514511874</v>
      </c>
    </row>
    <row r="99" spans="1:5" ht="12">
      <c r="A99" s="439"/>
      <c r="B99" s="474" t="s">
        <v>442</v>
      </c>
      <c r="C99" s="446">
        <v>21425</v>
      </c>
      <c r="D99" s="446">
        <v>24609</v>
      </c>
      <c r="E99" s="447">
        <f>SUM(D99/C99)</f>
        <v>1.1486114352392065</v>
      </c>
    </row>
    <row r="100" spans="1:5" ht="12">
      <c r="A100" s="439"/>
      <c r="B100" s="475" t="s">
        <v>444</v>
      </c>
      <c r="C100" s="446"/>
      <c r="D100" s="446"/>
      <c r="E100" s="447"/>
    </row>
    <row r="101" spans="1:5" ht="12.75" thickBot="1">
      <c r="A101" s="439"/>
      <c r="B101" s="476" t="s">
        <v>443</v>
      </c>
      <c r="C101" s="453"/>
      <c r="D101" s="453"/>
      <c r="E101" s="454"/>
    </row>
    <row r="102" spans="1:5" ht="12.75" thickBot="1">
      <c r="A102" s="439"/>
      <c r="B102" s="477" t="s">
        <v>66</v>
      </c>
      <c r="C102" s="456">
        <f>SUM(C97:C101)</f>
        <v>90338</v>
      </c>
      <c r="D102" s="456">
        <f>SUM(D97:D101)</f>
        <v>94470</v>
      </c>
      <c r="E102" s="457">
        <f>SUM(D102/C102)</f>
        <v>1.0457393344993247</v>
      </c>
    </row>
    <row r="103" spans="1:5" ht="12">
      <c r="A103" s="439"/>
      <c r="B103" s="474" t="s">
        <v>338</v>
      </c>
      <c r="C103" s="446"/>
      <c r="D103" s="446"/>
      <c r="E103" s="447"/>
    </row>
    <row r="104" spans="1:5" ht="12">
      <c r="A104" s="439"/>
      <c r="B104" s="474" t="s">
        <v>339</v>
      </c>
      <c r="C104" s="446"/>
      <c r="D104" s="446"/>
      <c r="E104" s="447"/>
    </row>
    <row r="105" spans="1:5" ht="12.75" thickBot="1">
      <c r="A105" s="439"/>
      <c r="B105" s="476" t="s">
        <v>451</v>
      </c>
      <c r="C105" s="453"/>
      <c r="D105" s="453"/>
      <c r="E105" s="454"/>
    </row>
    <row r="106" spans="1:5" ht="12.75" thickBot="1">
      <c r="A106" s="439"/>
      <c r="B106" s="478" t="s">
        <v>73</v>
      </c>
      <c r="C106" s="479"/>
      <c r="D106" s="456">
        <f>SUM(D103:D105)</f>
        <v>0</v>
      </c>
      <c r="E106" s="457"/>
    </row>
    <row r="107" spans="1:5" ht="12.75" thickBot="1">
      <c r="A107" s="439"/>
      <c r="B107" s="480" t="s">
        <v>533</v>
      </c>
      <c r="C107" s="479"/>
      <c r="D107" s="479"/>
      <c r="E107" s="463"/>
    </row>
    <row r="108" spans="1:5" ht="14.25" thickBot="1">
      <c r="A108" s="436"/>
      <c r="B108" s="481" t="s">
        <v>142</v>
      </c>
      <c r="C108" s="473">
        <f>SUM(C102+C106+C107)</f>
        <v>90338</v>
      </c>
      <c r="D108" s="473">
        <f>SUM(D102+D106+D107)</f>
        <v>94470</v>
      </c>
      <c r="E108" s="457">
        <f>SUM(D108/C108)</f>
        <v>1.0457393344993247</v>
      </c>
    </row>
    <row r="109" spans="1:5" ht="13.5">
      <c r="A109" s="292">
        <v>2315</v>
      </c>
      <c r="B109" s="295" t="s">
        <v>278</v>
      </c>
      <c r="C109" s="446"/>
      <c r="D109" s="446"/>
      <c r="E109" s="447"/>
    </row>
    <row r="110" spans="1:5" ht="12" customHeight="1">
      <c r="A110" s="439"/>
      <c r="B110" s="441" t="s">
        <v>260</v>
      </c>
      <c r="C110" s="439"/>
      <c r="D110" s="439"/>
      <c r="E110" s="447"/>
    </row>
    <row r="111" spans="1:5" ht="12.75" thickBot="1">
      <c r="A111" s="439"/>
      <c r="B111" s="442" t="s">
        <v>261</v>
      </c>
      <c r="C111" s="436"/>
      <c r="D111" s="782"/>
      <c r="E111" s="454"/>
    </row>
    <row r="112" spans="1:5" ht="12.75" thickBot="1">
      <c r="A112" s="439"/>
      <c r="B112" s="444" t="s">
        <v>262</v>
      </c>
      <c r="C112" s="436"/>
      <c r="D112" s="783"/>
      <c r="E112" s="463"/>
    </row>
    <row r="113" spans="1:5" ht="12">
      <c r="A113" s="439"/>
      <c r="B113" s="441" t="s">
        <v>263</v>
      </c>
      <c r="C113" s="446"/>
      <c r="D113" s="446"/>
      <c r="E113" s="447"/>
    </row>
    <row r="114" spans="1:5" ht="12.75">
      <c r="A114" s="439"/>
      <c r="B114" s="448" t="s">
        <v>264</v>
      </c>
      <c r="C114" s="449"/>
      <c r="D114" s="449"/>
      <c r="E114" s="447"/>
    </row>
    <row r="115" spans="1:5" ht="12.75">
      <c r="A115" s="439"/>
      <c r="B115" s="448" t="s">
        <v>265</v>
      </c>
      <c r="C115" s="449"/>
      <c r="D115" s="449"/>
      <c r="E115" s="447"/>
    </row>
    <row r="116" spans="1:5" ht="12">
      <c r="A116" s="439"/>
      <c r="B116" s="450" t="s">
        <v>266</v>
      </c>
      <c r="C116" s="446"/>
      <c r="D116" s="446"/>
      <c r="E116" s="447"/>
    </row>
    <row r="117" spans="1:5" ht="12">
      <c r="A117" s="439"/>
      <c r="B117" s="450" t="s">
        <v>267</v>
      </c>
      <c r="C117" s="446">
        <v>12882</v>
      </c>
      <c r="D117" s="446">
        <v>11652</v>
      </c>
      <c r="E117" s="447">
        <f>SUM(D117/C117)</f>
        <v>0.9045179319981369</v>
      </c>
    </row>
    <row r="118" spans="1:5" ht="12">
      <c r="A118" s="439"/>
      <c r="B118" s="450" t="s">
        <v>268</v>
      </c>
      <c r="C118" s="446">
        <v>3343</v>
      </c>
      <c r="D118" s="446">
        <v>3146</v>
      </c>
      <c r="E118" s="447">
        <f>SUM(D118/C118)</f>
        <v>0.9410708944062219</v>
      </c>
    </row>
    <row r="119" spans="1:5" ht="12">
      <c r="A119" s="439"/>
      <c r="B119" s="450" t="s">
        <v>473</v>
      </c>
      <c r="C119" s="446"/>
      <c r="D119" s="446"/>
      <c r="E119" s="447"/>
    </row>
    <row r="120" spans="1:5" ht="12">
      <c r="A120" s="439"/>
      <c r="B120" s="451" t="s">
        <v>269</v>
      </c>
      <c r="C120" s="446"/>
      <c r="D120" s="446"/>
      <c r="E120" s="447"/>
    </row>
    <row r="121" spans="1:5" ht="12.75" thickBot="1">
      <c r="A121" s="439"/>
      <c r="B121" s="452" t="s">
        <v>270</v>
      </c>
      <c r="C121" s="453">
        <v>1000</v>
      </c>
      <c r="D121" s="453">
        <v>1000</v>
      </c>
      <c r="E121" s="454">
        <f>SUM(D121/C121)</f>
        <v>1</v>
      </c>
    </row>
    <row r="122" spans="1:5" ht="12.75" thickBot="1">
      <c r="A122" s="439"/>
      <c r="B122" s="455" t="s">
        <v>468</v>
      </c>
      <c r="C122" s="456">
        <f>SUM(C113+C116+C117+C118+C121)</f>
        <v>17225</v>
      </c>
      <c r="D122" s="456">
        <f>SUM(D113+D116+D117+D118+D121+D119)</f>
        <v>15798</v>
      </c>
      <c r="E122" s="457">
        <f>SUM(D122/C122)</f>
        <v>0.917155297532656</v>
      </c>
    </row>
    <row r="123" spans="1:5" ht="13.5" thickBot="1">
      <c r="A123" s="439"/>
      <c r="B123" s="459" t="s">
        <v>74</v>
      </c>
      <c r="C123" s="460">
        <f>SUM(C122+C112)</f>
        <v>17225</v>
      </c>
      <c r="D123" s="460">
        <f>SUM(D122+D112)</f>
        <v>15798</v>
      </c>
      <c r="E123" s="457">
        <f>SUM(D123/C123)</f>
        <v>0.917155297532656</v>
      </c>
    </row>
    <row r="124" spans="1:5" ht="12.75" thickBot="1">
      <c r="A124" s="439"/>
      <c r="B124" s="461" t="s">
        <v>75</v>
      </c>
      <c r="C124" s="462"/>
      <c r="D124" s="462"/>
      <c r="E124" s="463"/>
    </row>
    <row r="125" spans="1:5" ht="12">
      <c r="A125" s="439"/>
      <c r="B125" s="464" t="s">
        <v>271</v>
      </c>
      <c r="C125" s="465"/>
      <c r="D125" s="465"/>
      <c r="E125" s="447"/>
    </row>
    <row r="126" spans="1:5" ht="12">
      <c r="A126" s="439"/>
      <c r="B126" s="466" t="s">
        <v>276</v>
      </c>
      <c r="C126" s="446">
        <v>260792</v>
      </c>
      <c r="D126" s="446">
        <v>275144</v>
      </c>
      <c r="E126" s="447">
        <f>SUM(D126/C126)</f>
        <v>1.0550323629559188</v>
      </c>
    </row>
    <row r="127" spans="1:5" ht="12.75" thickBot="1">
      <c r="A127" s="439"/>
      <c r="B127" s="467" t="s">
        <v>277</v>
      </c>
      <c r="C127" s="453">
        <v>12418</v>
      </c>
      <c r="D127" s="453">
        <v>24186</v>
      </c>
      <c r="E127" s="454">
        <f>SUM(D127/C127)</f>
        <v>1.9476566274762441</v>
      </c>
    </row>
    <row r="128" spans="1:5" ht="13.5" thickBot="1">
      <c r="A128" s="439"/>
      <c r="B128" s="468" t="s">
        <v>67</v>
      </c>
      <c r="C128" s="469">
        <f>SUM(C126:C127)</f>
        <v>273210</v>
      </c>
      <c r="D128" s="469">
        <f>SUM(D125:D127)</f>
        <v>299330</v>
      </c>
      <c r="E128" s="457">
        <f>SUM(D128/C128)</f>
        <v>1.0956041140514623</v>
      </c>
    </row>
    <row r="129" spans="1:5" ht="13.5" thickBot="1">
      <c r="A129" s="439"/>
      <c r="B129" s="470" t="s">
        <v>532</v>
      </c>
      <c r="C129" s="469"/>
      <c r="D129" s="469"/>
      <c r="E129" s="463"/>
    </row>
    <row r="130" spans="1:5" ht="14.25" thickBot="1">
      <c r="A130" s="439"/>
      <c r="B130" s="472" t="s">
        <v>85</v>
      </c>
      <c r="C130" s="473">
        <f>SUM(C123+C124+C128)</f>
        <v>290435</v>
      </c>
      <c r="D130" s="473">
        <f>SUM(D123+D124+D128)</f>
        <v>315128</v>
      </c>
      <c r="E130" s="457">
        <f>SUM(D130/C130)</f>
        <v>1.0850207447449516</v>
      </c>
    </row>
    <row r="131" spans="1:5" ht="12">
      <c r="A131" s="439"/>
      <c r="B131" s="474" t="s">
        <v>440</v>
      </c>
      <c r="C131" s="446">
        <v>159154</v>
      </c>
      <c r="D131" s="446">
        <v>171353</v>
      </c>
      <c r="E131" s="447">
        <f>SUM(D131/C131)</f>
        <v>1.0766490317554067</v>
      </c>
    </row>
    <row r="132" spans="1:5" ht="12">
      <c r="A132" s="439"/>
      <c r="B132" s="474" t="s">
        <v>441</v>
      </c>
      <c r="C132" s="446">
        <v>45853</v>
      </c>
      <c r="D132" s="446">
        <v>49736</v>
      </c>
      <c r="E132" s="447">
        <f>SUM(D132/C132)</f>
        <v>1.0846836630100538</v>
      </c>
    </row>
    <row r="133" spans="1:5" ht="12">
      <c r="A133" s="439"/>
      <c r="B133" s="474" t="s">
        <v>442</v>
      </c>
      <c r="C133" s="446">
        <v>85428</v>
      </c>
      <c r="D133" s="446">
        <v>91118</v>
      </c>
      <c r="E133" s="447">
        <f>SUM(D133/C133)</f>
        <v>1.0666057966942923</v>
      </c>
    </row>
    <row r="134" spans="1:5" ht="12">
      <c r="A134" s="439"/>
      <c r="B134" s="475" t="s">
        <v>444</v>
      </c>
      <c r="C134" s="446"/>
      <c r="D134" s="446"/>
      <c r="E134" s="447"/>
    </row>
    <row r="135" spans="1:5" ht="12.75" thickBot="1">
      <c r="A135" s="439"/>
      <c r="B135" s="476" t="s">
        <v>443</v>
      </c>
      <c r="C135" s="453"/>
      <c r="D135" s="453"/>
      <c r="E135" s="454"/>
    </row>
    <row r="136" spans="1:5" ht="12.75" thickBot="1">
      <c r="A136" s="439"/>
      <c r="B136" s="477" t="s">
        <v>66</v>
      </c>
      <c r="C136" s="456">
        <f>SUM(C131:C135)</f>
        <v>290435</v>
      </c>
      <c r="D136" s="456">
        <f>SUM(D131:D135)</f>
        <v>312207</v>
      </c>
      <c r="E136" s="457">
        <f>SUM(D136/C136)</f>
        <v>1.0749634169435502</v>
      </c>
    </row>
    <row r="137" spans="1:5" ht="12">
      <c r="A137" s="439"/>
      <c r="B137" s="474" t="s">
        <v>338</v>
      </c>
      <c r="C137" s="446"/>
      <c r="D137" s="446">
        <v>2921</v>
      </c>
      <c r="E137" s="447"/>
    </row>
    <row r="138" spans="1:5" ht="12">
      <c r="A138" s="439"/>
      <c r="B138" s="474" t="s">
        <v>339</v>
      </c>
      <c r="C138" s="446"/>
      <c r="D138" s="446"/>
      <c r="E138" s="447"/>
    </row>
    <row r="139" spans="1:5" ht="12.75" thickBot="1">
      <c r="A139" s="439"/>
      <c r="B139" s="476" t="s">
        <v>451</v>
      </c>
      <c r="C139" s="453"/>
      <c r="D139" s="453"/>
      <c r="E139" s="454"/>
    </row>
    <row r="140" spans="1:5" ht="12.75" thickBot="1">
      <c r="A140" s="439"/>
      <c r="B140" s="478" t="s">
        <v>73</v>
      </c>
      <c r="C140" s="479"/>
      <c r="D140" s="456">
        <f>SUM(D137:D139)</f>
        <v>2921</v>
      </c>
      <c r="E140" s="463"/>
    </row>
    <row r="141" spans="1:5" ht="12.75" thickBot="1">
      <c r="A141" s="439"/>
      <c r="B141" s="480" t="s">
        <v>533</v>
      </c>
      <c r="C141" s="479"/>
      <c r="D141" s="479"/>
      <c r="E141" s="463"/>
    </row>
    <row r="142" spans="1:5" ht="14.25" thickBot="1">
      <c r="A142" s="436"/>
      <c r="B142" s="481" t="s">
        <v>142</v>
      </c>
      <c r="C142" s="473">
        <f>SUM(C136+C140+C141)</f>
        <v>290435</v>
      </c>
      <c r="D142" s="473">
        <f>SUM(D136+D140+D141)</f>
        <v>315128</v>
      </c>
      <c r="E142" s="457">
        <f>SUM(D142/C142)</f>
        <v>1.0850207447449516</v>
      </c>
    </row>
    <row r="143" spans="1:5" ht="13.5">
      <c r="A143" s="292">
        <v>2325</v>
      </c>
      <c r="B143" s="483" t="s">
        <v>454</v>
      </c>
      <c r="C143" s="446"/>
      <c r="D143" s="446"/>
      <c r="E143" s="447"/>
    </row>
    <row r="144" spans="1:5" ht="12" customHeight="1">
      <c r="A144" s="439"/>
      <c r="B144" s="441" t="s">
        <v>260</v>
      </c>
      <c r="C144" s="439"/>
      <c r="D144" s="439"/>
      <c r="E144" s="447"/>
    </row>
    <row r="145" spans="1:5" ht="12.75" thickBot="1">
      <c r="A145" s="439"/>
      <c r="B145" s="442" t="s">
        <v>261</v>
      </c>
      <c r="C145" s="436"/>
      <c r="D145" s="782"/>
      <c r="E145" s="454"/>
    </row>
    <row r="146" spans="1:5" ht="12.75" thickBot="1">
      <c r="A146" s="439"/>
      <c r="B146" s="444" t="s">
        <v>262</v>
      </c>
      <c r="C146" s="436"/>
      <c r="D146" s="783"/>
      <c r="E146" s="463"/>
    </row>
    <row r="147" spans="1:5" ht="12">
      <c r="A147" s="439"/>
      <c r="B147" s="441" t="s">
        <v>263</v>
      </c>
      <c r="C147" s="446">
        <v>400</v>
      </c>
      <c r="D147" s="762"/>
      <c r="E147" s="447">
        <f>SUM(D147/C147)</f>
        <v>0</v>
      </c>
    </row>
    <row r="148" spans="1:5" ht="12.75">
      <c r="A148" s="439"/>
      <c r="B148" s="448" t="s">
        <v>264</v>
      </c>
      <c r="C148" s="449">
        <v>400</v>
      </c>
      <c r="D148" s="449"/>
      <c r="E148" s="447">
        <f>SUM(D148/C148)</f>
        <v>0</v>
      </c>
    </row>
    <row r="149" spans="1:5" ht="12.75">
      <c r="A149" s="439"/>
      <c r="B149" s="448" t="s">
        <v>265</v>
      </c>
      <c r="C149" s="449"/>
      <c r="D149" s="449"/>
      <c r="E149" s="447"/>
    </row>
    <row r="150" spans="1:5" ht="12">
      <c r="A150" s="439"/>
      <c r="B150" s="450" t="s">
        <v>266</v>
      </c>
      <c r="C150" s="446"/>
      <c r="D150" s="446"/>
      <c r="E150" s="447"/>
    </row>
    <row r="151" spans="1:5" ht="12">
      <c r="A151" s="439"/>
      <c r="B151" s="450" t="s">
        <v>267</v>
      </c>
      <c r="C151" s="446">
        <v>4056</v>
      </c>
      <c r="D151" s="446">
        <v>6146</v>
      </c>
      <c r="E151" s="447">
        <f>SUM(D151/C151)</f>
        <v>1.5152859960552267</v>
      </c>
    </row>
    <row r="152" spans="1:5" ht="12">
      <c r="A152" s="439"/>
      <c r="B152" s="450" t="s">
        <v>268</v>
      </c>
      <c r="C152" s="446">
        <v>1095</v>
      </c>
      <c r="D152" s="446">
        <v>1660</v>
      </c>
      <c r="E152" s="447">
        <f>SUM(D152/C152)</f>
        <v>1.5159817351598173</v>
      </c>
    </row>
    <row r="153" spans="1:5" ht="12">
      <c r="A153" s="439"/>
      <c r="B153" s="451" t="s">
        <v>269</v>
      </c>
      <c r="C153" s="446"/>
      <c r="D153" s="446"/>
      <c r="E153" s="447"/>
    </row>
    <row r="154" spans="1:5" ht="12.75" thickBot="1">
      <c r="A154" s="439"/>
      <c r="B154" s="452" t="s">
        <v>270</v>
      </c>
      <c r="C154" s="453"/>
      <c r="D154" s="453"/>
      <c r="E154" s="454"/>
    </row>
    <row r="155" spans="1:5" ht="12.75" thickBot="1">
      <c r="A155" s="439"/>
      <c r="B155" s="455" t="s">
        <v>468</v>
      </c>
      <c r="C155" s="456">
        <f>SUM(C147+C150+C151+C152)</f>
        <v>5551</v>
      </c>
      <c r="D155" s="456">
        <f>SUM(D147+D150+D151+D152+D154)</f>
        <v>7806</v>
      </c>
      <c r="E155" s="457">
        <f>SUM(D155/C155)</f>
        <v>1.406233111151144</v>
      </c>
    </row>
    <row r="156" spans="1:5" ht="13.5" thickBot="1">
      <c r="A156" s="439"/>
      <c r="B156" s="459" t="s">
        <v>74</v>
      </c>
      <c r="C156" s="460">
        <f>SUM(C155+C146)</f>
        <v>5551</v>
      </c>
      <c r="D156" s="460">
        <f>SUM(D155+D146)</f>
        <v>7806</v>
      </c>
      <c r="E156" s="788">
        <f>SUM(D156/C156)</f>
        <v>1.406233111151144</v>
      </c>
    </row>
    <row r="157" spans="1:5" ht="12.75" thickBot="1">
      <c r="A157" s="439"/>
      <c r="B157" s="461" t="s">
        <v>75</v>
      </c>
      <c r="C157" s="462"/>
      <c r="D157" s="462"/>
      <c r="E157" s="463"/>
    </row>
    <row r="158" spans="1:5" ht="12">
      <c r="A158" s="439"/>
      <c r="B158" s="464" t="s">
        <v>271</v>
      </c>
      <c r="C158" s="465"/>
      <c r="D158" s="465"/>
      <c r="E158" s="447"/>
    </row>
    <row r="159" spans="1:5" ht="12">
      <c r="A159" s="439"/>
      <c r="B159" s="466" t="s">
        <v>276</v>
      </c>
      <c r="C159" s="446">
        <v>120855</v>
      </c>
      <c r="D159" s="446">
        <v>121750</v>
      </c>
      <c r="E159" s="447">
        <f>SUM(D159/C159)</f>
        <v>1.0074055686566548</v>
      </c>
    </row>
    <row r="160" spans="1:5" ht="12.75" thickBot="1">
      <c r="A160" s="439"/>
      <c r="B160" s="467" t="s">
        <v>277</v>
      </c>
      <c r="C160" s="453">
        <v>5114</v>
      </c>
      <c r="D160" s="453">
        <v>9333</v>
      </c>
      <c r="E160" s="454">
        <f>SUM(D160/C160)</f>
        <v>1.8249902229174815</v>
      </c>
    </row>
    <row r="161" spans="1:5" ht="13.5" thickBot="1">
      <c r="A161" s="439"/>
      <c r="B161" s="468" t="s">
        <v>67</v>
      </c>
      <c r="C161" s="469">
        <f>SUM(C159:C160)</f>
        <v>125969</v>
      </c>
      <c r="D161" s="469">
        <f>SUM(D158:D160)</f>
        <v>131083</v>
      </c>
      <c r="E161" s="457">
        <f>SUM(D161/C161)</f>
        <v>1.0405972898093976</v>
      </c>
    </row>
    <row r="162" spans="1:5" ht="13.5" thickBot="1">
      <c r="A162" s="439"/>
      <c r="B162" s="470" t="s">
        <v>532</v>
      </c>
      <c r="C162" s="469"/>
      <c r="D162" s="469"/>
      <c r="E162" s="463"/>
    </row>
    <row r="163" spans="1:5" ht="14.25" thickBot="1">
      <c r="A163" s="439"/>
      <c r="B163" s="472" t="s">
        <v>85</v>
      </c>
      <c r="C163" s="473">
        <f>SUM(C156+C157+C161)</f>
        <v>131520</v>
      </c>
      <c r="D163" s="473">
        <f>SUM(D156+D157+D161)</f>
        <v>138889</v>
      </c>
      <c r="E163" s="457">
        <f>SUM(D163/C163)</f>
        <v>1.056029501216545</v>
      </c>
    </row>
    <row r="164" spans="1:5" ht="12">
      <c r="A164" s="439"/>
      <c r="B164" s="474" t="s">
        <v>440</v>
      </c>
      <c r="C164" s="446">
        <v>75526</v>
      </c>
      <c r="D164" s="446">
        <v>78081</v>
      </c>
      <c r="E164" s="447">
        <f>SUM(D164/C164)</f>
        <v>1.0338294097396923</v>
      </c>
    </row>
    <row r="165" spans="1:5" ht="12">
      <c r="A165" s="439"/>
      <c r="B165" s="474" t="s">
        <v>441</v>
      </c>
      <c r="C165" s="446">
        <v>21910</v>
      </c>
      <c r="D165" s="446">
        <v>21532</v>
      </c>
      <c r="E165" s="447">
        <f>SUM(D165/C165)</f>
        <v>0.9827476038338658</v>
      </c>
    </row>
    <row r="166" spans="1:5" ht="12">
      <c r="A166" s="439"/>
      <c r="B166" s="474" t="s">
        <v>442</v>
      </c>
      <c r="C166" s="446">
        <v>34084</v>
      </c>
      <c r="D166" s="446">
        <v>38768</v>
      </c>
      <c r="E166" s="447">
        <f>SUM(D166/C166)</f>
        <v>1.1374251848374604</v>
      </c>
    </row>
    <row r="167" spans="1:5" ht="12">
      <c r="A167" s="439"/>
      <c r="B167" s="475" t="s">
        <v>444</v>
      </c>
      <c r="C167" s="446"/>
      <c r="D167" s="446"/>
      <c r="E167" s="447"/>
    </row>
    <row r="168" spans="1:5" ht="12.75" thickBot="1">
      <c r="A168" s="439"/>
      <c r="B168" s="476" t="s">
        <v>443</v>
      </c>
      <c r="C168" s="453"/>
      <c r="D168" s="453"/>
      <c r="E168" s="454"/>
    </row>
    <row r="169" spans="1:5" ht="12.75" thickBot="1">
      <c r="A169" s="439"/>
      <c r="B169" s="477" t="s">
        <v>66</v>
      </c>
      <c r="C169" s="456">
        <f>SUM(C164:C168)</f>
        <v>131520</v>
      </c>
      <c r="D169" s="456">
        <f>SUM(D164:D168)</f>
        <v>138381</v>
      </c>
      <c r="E169" s="457">
        <f>SUM(D169/C169)</f>
        <v>1.0521669708029198</v>
      </c>
    </row>
    <row r="170" spans="1:5" ht="12">
      <c r="A170" s="439"/>
      <c r="B170" s="474" t="s">
        <v>338</v>
      </c>
      <c r="C170" s="446"/>
      <c r="D170" s="446">
        <v>508</v>
      </c>
      <c r="E170" s="447"/>
    </row>
    <row r="171" spans="1:5" ht="12">
      <c r="A171" s="439"/>
      <c r="B171" s="474" t="s">
        <v>339</v>
      </c>
      <c r="C171" s="446"/>
      <c r="D171" s="446"/>
      <c r="E171" s="447"/>
    </row>
    <row r="172" spans="1:5" ht="12.75" thickBot="1">
      <c r="A172" s="439"/>
      <c r="B172" s="476" t="s">
        <v>451</v>
      </c>
      <c r="C172" s="453"/>
      <c r="D172" s="453"/>
      <c r="E172" s="454"/>
    </row>
    <row r="173" spans="1:5" ht="12.75" thickBot="1">
      <c r="A173" s="439"/>
      <c r="B173" s="478" t="s">
        <v>73</v>
      </c>
      <c r="C173" s="479"/>
      <c r="D173" s="456">
        <f>SUM(D170:D172)</f>
        <v>508</v>
      </c>
      <c r="E173" s="463"/>
    </row>
    <row r="174" spans="1:5" ht="12.75" thickBot="1">
      <c r="A174" s="439"/>
      <c r="B174" s="480" t="s">
        <v>533</v>
      </c>
      <c r="C174" s="479"/>
      <c r="D174" s="479"/>
      <c r="E174" s="463"/>
    </row>
    <row r="175" spans="1:5" ht="14.25" thickBot="1">
      <c r="A175" s="436"/>
      <c r="B175" s="481" t="s">
        <v>142</v>
      </c>
      <c r="C175" s="473">
        <f>SUM(C169+C173+C174)</f>
        <v>131520</v>
      </c>
      <c r="D175" s="473">
        <f>SUM(D169+D173+D174)</f>
        <v>138889</v>
      </c>
      <c r="E175" s="457">
        <f>SUM(D175/C175)</f>
        <v>1.056029501216545</v>
      </c>
    </row>
    <row r="176" spans="1:5" ht="13.5">
      <c r="A176" s="292">
        <v>2330</v>
      </c>
      <c r="B176" s="295" t="s">
        <v>455</v>
      </c>
      <c r="C176" s="446"/>
      <c r="D176" s="446"/>
      <c r="E176" s="447"/>
    </row>
    <row r="177" spans="1:5" ht="12" customHeight="1">
      <c r="A177" s="439"/>
      <c r="B177" s="441" t="s">
        <v>260</v>
      </c>
      <c r="C177" s="439"/>
      <c r="D177" s="439"/>
      <c r="E177" s="447"/>
    </row>
    <row r="178" spans="1:5" ht="12.75" thickBot="1">
      <c r="A178" s="439"/>
      <c r="B178" s="442" t="s">
        <v>261</v>
      </c>
      <c r="C178" s="436"/>
      <c r="D178" s="782"/>
      <c r="E178" s="454"/>
    </row>
    <row r="179" spans="1:5" ht="12.75" thickBot="1">
      <c r="A179" s="439"/>
      <c r="B179" s="444" t="s">
        <v>279</v>
      </c>
      <c r="C179" s="436"/>
      <c r="D179" s="783"/>
      <c r="E179" s="463"/>
    </row>
    <row r="180" spans="1:5" ht="12">
      <c r="A180" s="439"/>
      <c r="B180" s="441" t="s">
        <v>263</v>
      </c>
      <c r="C180" s="446">
        <v>1174</v>
      </c>
      <c r="D180" s="446"/>
      <c r="E180" s="447">
        <f>SUM(D180/C180)</f>
        <v>0</v>
      </c>
    </row>
    <row r="181" spans="1:5" ht="12.75">
      <c r="A181" s="439"/>
      <c r="B181" s="448" t="s">
        <v>264</v>
      </c>
      <c r="C181" s="449">
        <v>674</v>
      </c>
      <c r="D181" s="449"/>
      <c r="E181" s="447">
        <f>SUM(D181/C181)</f>
        <v>0</v>
      </c>
    </row>
    <row r="182" spans="1:5" ht="12.75">
      <c r="A182" s="439"/>
      <c r="B182" s="448" t="s">
        <v>265</v>
      </c>
      <c r="C182" s="449">
        <v>500</v>
      </c>
      <c r="D182" s="449"/>
      <c r="E182" s="447">
        <f>SUM(D182/C182)</f>
        <v>0</v>
      </c>
    </row>
    <row r="183" spans="1:5" ht="12">
      <c r="A183" s="439"/>
      <c r="B183" s="450" t="s">
        <v>266</v>
      </c>
      <c r="C183" s="446"/>
      <c r="D183" s="446"/>
      <c r="E183" s="447"/>
    </row>
    <row r="184" spans="1:5" ht="12">
      <c r="A184" s="439"/>
      <c r="B184" s="450" t="s">
        <v>267</v>
      </c>
      <c r="C184" s="446">
        <v>4144</v>
      </c>
      <c r="D184" s="446">
        <v>7335</v>
      </c>
      <c r="E184" s="447">
        <f>SUM(D184/C184)</f>
        <v>1.7700289575289576</v>
      </c>
    </row>
    <row r="185" spans="1:5" ht="12">
      <c r="A185" s="439"/>
      <c r="B185" s="450" t="s">
        <v>268</v>
      </c>
      <c r="C185" s="446">
        <v>1119</v>
      </c>
      <c r="D185" s="446">
        <v>1980</v>
      </c>
      <c r="E185" s="447">
        <f>SUM(D185/C185)</f>
        <v>1.769436997319035</v>
      </c>
    </row>
    <row r="186" spans="1:5" ht="12">
      <c r="A186" s="439"/>
      <c r="B186" s="451" t="s">
        <v>269</v>
      </c>
      <c r="C186" s="446"/>
      <c r="D186" s="446"/>
      <c r="E186" s="447"/>
    </row>
    <row r="187" spans="1:5" ht="12.75" thickBot="1">
      <c r="A187" s="439"/>
      <c r="B187" s="452" t="s">
        <v>270</v>
      </c>
      <c r="C187" s="453">
        <v>355</v>
      </c>
      <c r="D187" s="453"/>
      <c r="E187" s="454">
        <f>SUM(D187/C187)</f>
        <v>0</v>
      </c>
    </row>
    <row r="188" spans="1:5" ht="12.75" thickBot="1">
      <c r="A188" s="439"/>
      <c r="B188" s="455" t="s">
        <v>468</v>
      </c>
      <c r="C188" s="456">
        <f>SUM(C180+C183+C184+C185+C187)</f>
        <v>6792</v>
      </c>
      <c r="D188" s="456">
        <f>SUM(D180+D183+D184+D185+D187)</f>
        <v>9315</v>
      </c>
      <c r="E188" s="457">
        <f>SUM(D188/C188)</f>
        <v>1.3714664310954063</v>
      </c>
    </row>
    <row r="189" spans="1:5" ht="13.5" thickBot="1">
      <c r="A189" s="439"/>
      <c r="B189" s="459" t="s">
        <v>74</v>
      </c>
      <c r="C189" s="460">
        <f>SUM(C188+C179)</f>
        <v>6792</v>
      </c>
      <c r="D189" s="460">
        <f>SUM(D188+D179)</f>
        <v>9315</v>
      </c>
      <c r="E189" s="457">
        <f>SUM(D189/C189)</f>
        <v>1.3714664310954063</v>
      </c>
    </row>
    <row r="190" spans="1:5" ht="12.75" thickBot="1">
      <c r="A190" s="439"/>
      <c r="B190" s="461" t="s">
        <v>75</v>
      </c>
      <c r="C190" s="462"/>
      <c r="D190" s="462"/>
      <c r="E190" s="463"/>
    </row>
    <row r="191" spans="1:5" ht="12">
      <c r="A191" s="439"/>
      <c r="B191" s="464" t="s">
        <v>271</v>
      </c>
      <c r="C191" s="465"/>
      <c r="D191" s="465"/>
      <c r="E191" s="447"/>
    </row>
    <row r="192" spans="1:5" ht="12">
      <c r="A192" s="439"/>
      <c r="B192" s="466" t="s">
        <v>276</v>
      </c>
      <c r="C192" s="446">
        <v>109830</v>
      </c>
      <c r="D192" s="446">
        <v>112702</v>
      </c>
      <c r="E192" s="447">
        <f>SUM(D192/C192)</f>
        <v>1.0261495037785668</v>
      </c>
    </row>
    <row r="193" spans="1:5" ht="12.75" thickBot="1">
      <c r="A193" s="439"/>
      <c r="B193" s="467" t="s">
        <v>277</v>
      </c>
      <c r="C193" s="453">
        <v>5441</v>
      </c>
      <c r="D193" s="453">
        <v>8636</v>
      </c>
      <c r="E193" s="454">
        <f>SUM(D193/C193)</f>
        <v>1.587208233780555</v>
      </c>
    </row>
    <row r="194" spans="1:5" ht="13.5" thickBot="1">
      <c r="A194" s="439"/>
      <c r="B194" s="468" t="s">
        <v>67</v>
      </c>
      <c r="C194" s="469">
        <f>SUM(C192:C193)</f>
        <v>115271</v>
      </c>
      <c r="D194" s="469">
        <f>SUM(D191:D193)</f>
        <v>121338</v>
      </c>
      <c r="E194" s="457">
        <f>SUM(D194/C194)</f>
        <v>1.0526324921272479</v>
      </c>
    </row>
    <row r="195" spans="1:5" ht="13.5" thickBot="1">
      <c r="A195" s="439"/>
      <c r="B195" s="470" t="s">
        <v>532</v>
      </c>
      <c r="C195" s="469"/>
      <c r="D195" s="469"/>
      <c r="E195" s="463"/>
    </row>
    <row r="196" spans="1:5" ht="14.25" thickBot="1">
      <c r="A196" s="439"/>
      <c r="B196" s="472" t="s">
        <v>85</v>
      </c>
      <c r="C196" s="473">
        <f>SUM(C189+C190+C194)</f>
        <v>122063</v>
      </c>
      <c r="D196" s="473">
        <f>SUM(D189+D190+D194)</f>
        <v>130653</v>
      </c>
      <c r="E196" s="457">
        <f>SUM(D196/C196)</f>
        <v>1.0703734956538837</v>
      </c>
    </row>
    <row r="197" spans="1:5" ht="12">
      <c r="A197" s="439"/>
      <c r="B197" s="474" t="s">
        <v>440</v>
      </c>
      <c r="C197" s="446">
        <v>65331</v>
      </c>
      <c r="D197" s="446">
        <v>69072</v>
      </c>
      <c r="E197" s="447">
        <f>SUM(D197/C197)</f>
        <v>1.0572622491619599</v>
      </c>
    </row>
    <row r="198" spans="1:5" ht="12">
      <c r="A198" s="439"/>
      <c r="B198" s="474" t="s">
        <v>441</v>
      </c>
      <c r="C198" s="446">
        <v>17738</v>
      </c>
      <c r="D198" s="446">
        <v>19075</v>
      </c>
      <c r="E198" s="447">
        <f>SUM(D198/C198)</f>
        <v>1.0753749013417522</v>
      </c>
    </row>
    <row r="199" spans="1:5" ht="12">
      <c r="A199" s="439"/>
      <c r="B199" s="474" t="s">
        <v>442</v>
      </c>
      <c r="C199" s="446">
        <v>38994</v>
      </c>
      <c r="D199" s="446">
        <v>41871</v>
      </c>
      <c r="E199" s="447">
        <f>SUM(D199/C199)</f>
        <v>1.0737805816279427</v>
      </c>
    </row>
    <row r="200" spans="1:5" ht="12">
      <c r="A200" s="439"/>
      <c r="B200" s="475" t="s">
        <v>444</v>
      </c>
      <c r="C200" s="446"/>
      <c r="D200" s="446"/>
      <c r="E200" s="447"/>
    </row>
    <row r="201" spans="1:5" ht="12.75" thickBot="1">
      <c r="A201" s="439"/>
      <c r="B201" s="476" t="s">
        <v>443</v>
      </c>
      <c r="C201" s="453"/>
      <c r="D201" s="453"/>
      <c r="E201" s="454"/>
    </row>
    <row r="202" spans="1:5" ht="12.75" thickBot="1">
      <c r="A202" s="439"/>
      <c r="B202" s="477" t="s">
        <v>66</v>
      </c>
      <c r="C202" s="456">
        <f>SUM(C197:C201)</f>
        <v>122063</v>
      </c>
      <c r="D202" s="456">
        <f>SUM(D197:D201)</f>
        <v>130018</v>
      </c>
      <c r="E202" s="788">
        <f>SUM(D202/C202)</f>
        <v>1.0651712640193998</v>
      </c>
    </row>
    <row r="203" spans="1:5" ht="12">
      <c r="A203" s="439"/>
      <c r="B203" s="474" t="s">
        <v>338</v>
      </c>
      <c r="C203" s="446"/>
      <c r="D203" s="446">
        <v>635</v>
      </c>
      <c r="E203" s="447"/>
    </row>
    <row r="204" spans="1:5" ht="12">
      <c r="A204" s="439"/>
      <c r="B204" s="474" t="s">
        <v>339</v>
      </c>
      <c r="C204" s="446"/>
      <c r="D204" s="446"/>
      <c r="E204" s="447"/>
    </row>
    <row r="205" spans="1:5" ht="12.75" thickBot="1">
      <c r="A205" s="439"/>
      <c r="B205" s="476" t="s">
        <v>451</v>
      </c>
      <c r="C205" s="453"/>
      <c r="D205" s="453"/>
      <c r="E205" s="454"/>
    </row>
    <row r="206" spans="1:5" ht="12.75" thickBot="1">
      <c r="A206" s="439"/>
      <c r="B206" s="478" t="s">
        <v>73</v>
      </c>
      <c r="C206" s="479"/>
      <c r="D206" s="456">
        <f>SUM(D203:D205)</f>
        <v>635</v>
      </c>
      <c r="E206" s="463"/>
    </row>
    <row r="207" spans="1:5" ht="12.75" thickBot="1">
      <c r="A207" s="439"/>
      <c r="B207" s="480" t="s">
        <v>533</v>
      </c>
      <c r="C207" s="479"/>
      <c r="D207" s="479"/>
      <c r="E207" s="463"/>
    </row>
    <row r="208" spans="1:5" ht="14.25" thickBot="1">
      <c r="A208" s="436"/>
      <c r="B208" s="481" t="s">
        <v>142</v>
      </c>
      <c r="C208" s="473">
        <f>SUM(C202+C206+C207)</f>
        <v>122063</v>
      </c>
      <c r="D208" s="473">
        <f>SUM(D202+D206+D207)</f>
        <v>130653</v>
      </c>
      <c r="E208" s="457">
        <f>SUM(D208/C208)</f>
        <v>1.0703734956538837</v>
      </c>
    </row>
    <row r="209" spans="1:5" ht="13.5">
      <c r="A209" s="293">
        <v>2335</v>
      </c>
      <c r="B209" s="295" t="s">
        <v>456</v>
      </c>
      <c r="C209" s="446"/>
      <c r="D209" s="446"/>
      <c r="E209" s="447"/>
    </row>
    <row r="210" spans="1:5" ht="12" customHeight="1">
      <c r="A210" s="439"/>
      <c r="B210" s="441" t="s">
        <v>260</v>
      </c>
      <c r="C210" s="439"/>
      <c r="D210" s="439"/>
      <c r="E210" s="447"/>
    </row>
    <row r="211" spans="1:5" ht="12.75" thickBot="1">
      <c r="A211" s="439"/>
      <c r="B211" s="442" t="s">
        <v>261</v>
      </c>
      <c r="C211" s="436"/>
      <c r="D211" s="782"/>
      <c r="E211" s="454"/>
    </row>
    <row r="212" spans="1:5" ht="12.75" thickBot="1">
      <c r="A212" s="439"/>
      <c r="B212" s="444" t="s">
        <v>279</v>
      </c>
      <c r="C212" s="436"/>
      <c r="D212" s="783"/>
      <c r="E212" s="454"/>
    </row>
    <row r="213" spans="1:5" ht="12">
      <c r="A213" s="439"/>
      <c r="B213" s="441" t="s">
        <v>263</v>
      </c>
      <c r="C213" s="446"/>
      <c r="D213" s="446"/>
      <c r="E213" s="447"/>
    </row>
    <row r="214" spans="1:5" ht="12.75">
      <c r="A214" s="439"/>
      <c r="B214" s="448" t="s">
        <v>264</v>
      </c>
      <c r="C214" s="449"/>
      <c r="D214" s="449"/>
      <c r="E214" s="447"/>
    </row>
    <row r="215" spans="1:5" ht="12.75">
      <c r="A215" s="439"/>
      <c r="B215" s="448" t="s">
        <v>265</v>
      </c>
      <c r="C215" s="449"/>
      <c r="D215" s="449"/>
      <c r="E215" s="447"/>
    </row>
    <row r="216" spans="1:5" ht="12">
      <c r="A216" s="439"/>
      <c r="B216" s="450" t="s">
        <v>266</v>
      </c>
      <c r="C216" s="446"/>
      <c r="D216" s="446"/>
      <c r="E216" s="447"/>
    </row>
    <row r="217" spans="1:5" ht="12">
      <c r="A217" s="439"/>
      <c r="B217" s="450" t="s">
        <v>267</v>
      </c>
      <c r="C217" s="446">
        <v>5271</v>
      </c>
      <c r="D217" s="446">
        <v>5148</v>
      </c>
      <c r="E217" s="447">
        <f>SUM(D217/C217)</f>
        <v>0.9766647694934547</v>
      </c>
    </row>
    <row r="218" spans="1:5" ht="12">
      <c r="A218" s="439"/>
      <c r="B218" s="450" t="s">
        <v>268</v>
      </c>
      <c r="C218" s="446">
        <v>1330</v>
      </c>
      <c r="D218" s="446">
        <v>1377</v>
      </c>
      <c r="E218" s="447">
        <f>SUM(D218/C218)</f>
        <v>1.0353383458646617</v>
      </c>
    </row>
    <row r="219" spans="1:5" ht="12">
      <c r="A219" s="439"/>
      <c r="B219" s="451" t="s">
        <v>269</v>
      </c>
      <c r="C219" s="446"/>
      <c r="D219" s="446"/>
      <c r="E219" s="447"/>
    </row>
    <row r="220" spans="1:5" ht="12.75" thickBot="1">
      <c r="A220" s="439"/>
      <c r="B220" s="452" t="s">
        <v>270</v>
      </c>
      <c r="C220" s="453">
        <v>200</v>
      </c>
      <c r="D220" s="453"/>
      <c r="E220" s="454">
        <f>SUM(D220/C220)</f>
        <v>0</v>
      </c>
    </row>
    <row r="221" spans="1:5" ht="12.75" thickBot="1">
      <c r="A221" s="439"/>
      <c r="B221" s="455" t="s">
        <v>468</v>
      </c>
      <c r="C221" s="456">
        <f>SUM(C213+C216+C217+C218+C220)</f>
        <v>6801</v>
      </c>
      <c r="D221" s="456">
        <f>SUM(D213+D216+D217+D218+D220)</f>
        <v>6525</v>
      </c>
      <c r="E221" s="457">
        <f>SUM(D221/C221)</f>
        <v>0.9594177326863697</v>
      </c>
    </row>
    <row r="222" spans="1:5" ht="13.5" thickBot="1">
      <c r="A222" s="439"/>
      <c r="B222" s="459" t="s">
        <v>74</v>
      </c>
      <c r="C222" s="460">
        <f>SUM(C221+C212)</f>
        <v>6801</v>
      </c>
      <c r="D222" s="460">
        <f>SUM(D221+D212)</f>
        <v>6525</v>
      </c>
      <c r="E222" s="457">
        <f>SUM(D222/C222)</f>
        <v>0.9594177326863697</v>
      </c>
    </row>
    <row r="223" spans="1:5" ht="12.75" thickBot="1">
      <c r="A223" s="439"/>
      <c r="B223" s="461" t="s">
        <v>75</v>
      </c>
      <c r="C223" s="462"/>
      <c r="D223" s="462"/>
      <c r="E223" s="463"/>
    </row>
    <row r="224" spans="1:5" ht="12">
      <c r="A224" s="439"/>
      <c r="B224" s="464" t="s">
        <v>271</v>
      </c>
      <c r="C224" s="465"/>
      <c r="D224" s="465"/>
      <c r="E224" s="447"/>
    </row>
    <row r="225" spans="1:5" ht="12">
      <c r="A225" s="439"/>
      <c r="B225" s="466" t="s">
        <v>276</v>
      </c>
      <c r="C225" s="446">
        <v>63004</v>
      </c>
      <c r="D225" s="446">
        <v>65195</v>
      </c>
      <c r="E225" s="447">
        <f aca="true" t="shared" si="0" ref="E225:E231">SUM(D225/C225)</f>
        <v>1.0347755698050918</v>
      </c>
    </row>
    <row r="226" spans="1:5" ht="12.75" thickBot="1">
      <c r="A226" s="439"/>
      <c r="B226" s="467" t="s">
        <v>277</v>
      </c>
      <c r="C226" s="453">
        <v>2615</v>
      </c>
      <c r="D226" s="453">
        <v>6335</v>
      </c>
      <c r="E226" s="454">
        <f t="shared" si="0"/>
        <v>2.4225621414913956</v>
      </c>
    </row>
    <row r="227" spans="1:5" ht="13.5" thickBot="1">
      <c r="A227" s="439"/>
      <c r="B227" s="468" t="s">
        <v>67</v>
      </c>
      <c r="C227" s="469">
        <f>SUM(C225:C226)</f>
        <v>65619</v>
      </c>
      <c r="D227" s="469">
        <f>SUM(D224:D226)</f>
        <v>71530</v>
      </c>
      <c r="E227" s="457">
        <f t="shared" si="0"/>
        <v>1.090080616894497</v>
      </c>
    </row>
    <row r="228" spans="1:5" ht="14.25" thickBot="1">
      <c r="A228" s="439"/>
      <c r="B228" s="472" t="s">
        <v>85</v>
      </c>
      <c r="C228" s="473">
        <f>SUM(C222+C223+C227)</f>
        <v>72420</v>
      </c>
      <c r="D228" s="473">
        <f>SUM(D222+D223+D227)</f>
        <v>78055</v>
      </c>
      <c r="E228" s="457">
        <f t="shared" si="0"/>
        <v>1.077809997238332</v>
      </c>
    </row>
    <row r="229" spans="1:5" ht="12">
      <c r="A229" s="439"/>
      <c r="B229" s="474" t="s">
        <v>440</v>
      </c>
      <c r="C229" s="446">
        <v>41045</v>
      </c>
      <c r="D229" s="446">
        <v>42444</v>
      </c>
      <c r="E229" s="447">
        <f t="shared" si="0"/>
        <v>1.0340845413570472</v>
      </c>
    </row>
    <row r="230" spans="1:5" ht="12">
      <c r="A230" s="439"/>
      <c r="B230" s="474" t="s">
        <v>441</v>
      </c>
      <c r="C230" s="446">
        <v>11439</v>
      </c>
      <c r="D230" s="446">
        <v>12315</v>
      </c>
      <c r="E230" s="447">
        <f t="shared" si="0"/>
        <v>1.0765801206399161</v>
      </c>
    </row>
    <row r="231" spans="1:5" ht="12">
      <c r="A231" s="439"/>
      <c r="B231" s="474" t="s">
        <v>442</v>
      </c>
      <c r="C231" s="446">
        <v>19936</v>
      </c>
      <c r="D231" s="446">
        <v>23296</v>
      </c>
      <c r="E231" s="447">
        <f t="shared" si="0"/>
        <v>1.1685393258426966</v>
      </c>
    </row>
    <row r="232" spans="1:5" ht="12">
      <c r="A232" s="439"/>
      <c r="B232" s="475" t="s">
        <v>444</v>
      </c>
      <c r="C232" s="446"/>
      <c r="D232" s="446"/>
      <c r="E232" s="447"/>
    </row>
    <row r="233" spans="1:5" ht="12.75" thickBot="1">
      <c r="A233" s="439"/>
      <c r="B233" s="476" t="s">
        <v>443</v>
      </c>
      <c r="C233" s="453"/>
      <c r="D233" s="446"/>
      <c r="E233" s="454"/>
    </row>
    <row r="234" spans="1:5" ht="12.75" thickBot="1">
      <c r="A234" s="439"/>
      <c r="B234" s="477" t="s">
        <v>66</v>
      </c>
      <c r="C234" s="456">
        <f>SUM(C229:C233)</f>
        <v>72420</v>
      </c>
      <c r="D234" s="456">
        <f>SUM(D229:D233)</f>
        <v>78055</v>
      </c>
      <c r="E234" s="457">
        <f>SUM(D234/C234)</f>
        <v>1.077809997238332</v>
      </c>
    </row>
    <row r="235" spans="1:5" ht="12">
      <c r="A235" s="439"/>
      <c r="B235" s="474" t="s">
        <v>338</v>
      </c>
      <c r="C235" s="446"/>
      <c r="D235" s="446"/>
      <c r="E235" s="447"/>
    </row>
    <row r="236" spans="1:5" ht="12">
      <c r="A236" s="439"/>
      <c r="B236" s="474" t="s">
        <v>339</v>
      </c>
      <c r="C236" s="446"/>
      <c r="D236" s="446"/>
      <c r="E236" s="447"/>
    </row>
    <row r="237" spans="1:5" ht="12.75" thickBot="1">
      <c r="A237" s="439"/>
      <c r="B237" s="476" t="s">
        <v>451</v>
      </c>
      <c r="C237" s="453"/>
      <c r="D237" s="446"/>
      <c r="E237" s="454"/>
    </row>
    <row r="238" spans="1:5" ht="12.75" thickBot="1">
      <c r="A238" s="439"/>
      <c r="B238" s="478" t="s">
        <v>73</v>
      </c>
      <c r="C238" s="479"/>
      <c r="D238" s="456">
        <f>SUM(D235:D237)</f>
        <v>0</v>
      </c>
      <c r="E238" s="463"/>
    </row>
    <row r="239" spans="1:5" ht="14.25" thickBot="1">
      <c r="A239" s="436"/>
      <c r="B239" s="481" t="s">
        <v>142</v>
      </c>
      <c r="C239" s="473">
        <f>SUM(C234+C238)</f>
        <v>72420</v>
      </c>
      <c r="D239" s="473">
        <f>SUM(D234+D238)</f>
        <v>78055</v>
      </c>
      <c r="E239" s="457">
        <f>SUM(D239/C239)</f>
        <v>1.077809997238332</v>
      </c>
    </row>
    <row r="240" spans="1:5" ht="13.5">
      <c r="A240" s="292">
        <v>2345</v>
      </c>
      <c r="B240" s="484" t="s">
        <v>457</v>
      </c>
      <c r="C240" s="446"/>
      <c r="D240" s="446"/>
      <c r="E240" s="447"/>
    </row>
    <row r="241" spans="1:5" ht="12" customHeight="1">
      <c r="A241" s="439"/>
      <c r="B241" s="441" t="s">
        <v>260</v>
      </c>
      <c r="C241" s="439"/>
      <c r="D241" s="439"/>
      <c r="E241" s="447"/>
    </row>
    <row r="242" spans="1:5" ht="12.75" thickBot="1">
      <c r="A242" s="439"/>
      <c r="B242" s="442" t="s">
        <v>261</v>
      </c>
      <c r="C242" s="436"/>
      <c r="D242" s="782"/>
      <c r="E242" s="447"/>
    </row>
    <row r="243" spans="1:5" ht="12.75" thickBot="1">
      <c r="A243" s="439"/>
      <c r="B243" s="444" t="s">
        <v>279</v>
      </c>
      <c r="C243" s="436"/>
      <c r="D243" s="783"/>
      <c r="E243" s="457"/>
    </row>
    <row r="244" spans="1:5" ht="12">
      <c r="A244" s="439"/>
      <c r="B244" s="441" t="s">
        <v>263</v>
      </c>
      <c r="C244" s="446"/>
      <c r="D244" s="446"/>
      <c r="E244" s="447"/>
    </row>
    <row r="245" spans="1:5" ht="12.75">
      <c r="A245" s="439"/>
      <c r="B245" s="448" t="s">
        <v>264</v>
      </c>
      <c r="C245" s="449"/>
      <c r="D245" s="449"/>
      <c r="E245" s="447"/>
    </row>
    <row r="246" spans="1:5" ht="12.75">
      <c r="A246" s="439"/>
      <c r="B246" s="448" t="s">
        <v>265</v>
      </c>
      <c r="C246" s="449"/>
      <c r="D246" s="449"/>
      <c r="E246" s="447"/>
    </row>
    <row r="247" spans="1:5" ht="12">
      <c r="A247" s="439"/>
      <c r="B247" s="450" t="s">
        <v>266</v>
      </c>
      <c r="C247" s="446"/>
      <c r="D247" s="446"/>
      <c r="E247" s="447"/>
    </row>
    <row r="248" spans="1:5" ht="12">
      <c r="A248" s="439"/>
      <c r="B248" s="450" t="s">
        <v>267</v>
      </c>
      <c r="C248" s="446">
        <v>4854</v>
      </c>
      <c r="D248" s="446">
        <v>6961</v>
      </c>
      <c r="E248" s="447">
        <f>SUM(D248/C248)</f>
        <v>1.434074989699217</v>
      </c>
    </row>
    <row r="249" spans="1:5" ht="12">
      <c r="A249" s="439"/>
      <c r="B249" s="450" t="s">
        <v>268</v>
      </c>
      <c r="C249" s="446">
        <v>1312</v>
      </c>
      <c r="D249" s="446">
        <v>1876</v>
      </c>
      <c r="E249" s="447">
        <f>SUM(D249/C249)</f>
        <v>1.4298780487804879</v>
      </c>
    </row>
    <row r="250" spans="1:5" ht="12">
      <c r="A250" s="439"/>
      <c r="B250" s="451" t="s">
        <v>269</v>
      </c>
      <c r="C250" s="446"/>
      <c r="D250" s="446"/>
      <c r="E250" s="447"/>
    </row>
    <row r="251" spans="1:5" ht="12.75" thickBot="1">
      <c r="A251" s="439"/>
      <c r="B251" s="452" t="s">
        <v>270</v>
      </c>
      <c r="C251" s="453">
        <v>150</v>
      </c>
      <c r="D251" s="446">
        <v>200</v>
      </c>
      <c r="E251" s="454">
        <f>SUM(D251/C251)</f>
        <v>1.3333333333333333</v>
      </c>
    </row>
    <row r="252" spans="1:5" ht="12.75" thickBot="1">
      <c r="A252" s="439"/>
      <c r="B252" s="455" t="s">
        <v>468</v>
      </c>
      <c r="C252" s="456">
        <f>SUM(C244+C247+C248+C249+C251)</f>
        <v>6316</v>
      </c>
      <c r="D252" s="456">
        <f>SUM(D244+D247+D248+D249+D251)</f>
        <v>9037</v>
      </c>
      <c r="E252" s="457">
        <f>SUM(D252/C252)</f>
        <v>1.430810639645345</v>
      </c>
    </row>
    <row r="253" spans="1:5" ht="13.5" thickBot="1">
      <c r="A253" s="439"/>
      <c r="B253" s="459" t="s">
        <v>74</v>
      </c>
      <c r="C253" s="460">
        <f>SUM(C252+C243)</f>
        <v>6316</v>
      </c>
      <c r="D253" s="460">
        <f>SUM(D252+D243)</f>
        <v>9037</v>
      </c>
      <c r="E253" s="457">
        <f>SUM(D253/C253)</f>
        <v>1.430810639645345</v>
      </c>
    </row>
    <row r="254" spans="1:5" ht="12.75" thickBot="1">
      <c r="A254" s="439"/>
      <c r="B254" s="461" t="s">
        <v>75</v>
      </c>
      <c r="C254" s="462"/>
      <c r="D254" s="462"/>
      <c r="E254" s="463"/>
    </row>
    <row r="255" spans="1:5" ht="12">
      <c r="A255" s="439"/>
      <c r="B255" s="464" t="s">
        <v>271</v>
      </c>
      <c r="C255" s="465"/>
      <c r="D255" s="465"/>
      <c r="E255" s="447"/>
    </row>
    <row r="256" spans="1:5" ht="12">
      <c r="A256" s="439"/>
      <c r="B256" s="466" t="s">
        <v>276</v>
      </c>
      <c r="C256" s="446">
        <v>58771</v>
      </c>
      <c r="D256" s="446">
        <v>61020</v>
      </c>
      <c r="E256" s="447">
        <f aca="true" t="shared" si="1" ref="E256:E262">SUM(D256/C256)</f>
        <v>1.0382671725851185</v>
      </c>
    </row>
    <row r="257" spans="1:5" ht="12.75" thickBot="1">
      <c r="A257" s="439"/>
      <c r="B257" s="467" t="s">
        <v>277</v>
      </c>
      <c r="C257" s="453">
        <v>2129</v>
      </c>
      <c r="D257" s="453">
        <v>3023</v>
      </c>
      <c r="E257" s="454">
        <f t="shared" si="1"/>
        <v>1.4199154532644434</v>
      </c>
    </row>
    <row r="258" spans="1:5" ht="13.5" thickBot="1">
      <c r="A258" s="439"/>
      <c r="B258" s="468" t="s">
        <v>67</v>
      </c>
      <c r="C258" s="469">
        <f>SUM(C256:C257)</f>
        <v>60900</v>
      </c>
      <c r="D258" s="469">
        <f>SUM(D255:D257)</f>
        <v>64043</v>
      </c>
      <c r="E258" s="457">
        <f t="shared" si="1"/>
        <v>1.0516091954022988</v>
      </c>
    </row>
    <row r="259" spans="1:5" ht="14.25" thickBot="1">
      <c r="A259" s="439"/>
      <c r="B259" s="472" t="s">
        <v>85</v>
      </c>
      <c r="C259" s="473">
        <f>SUM(C253+C254+C258)</f>
        <v>67216</v>
      </c>
      <c r="D259" s="473">
        <f>SUM(D253+D254+D258)</f>
        <v>73080</v>
      </c>
      <c r="E259" s="457">
        <f t="shared" si="1"/>
        <v>1.0872411330635563</v>
      </c>
    </row>
    <row r="260" spans="1:5" ht="12">
      <c r="A260" s="439"/>
      <c r="B260" s="474" t="s">
        <v>440</v>
      </c>
      <c r="C260" s="446">
        <v>39292</v>
      </c>
      <c r="D260" s="446">
        <v>40543</v>
      </c>
      <c r="E260" s="447">
        <f t="shared" si="1"/>
        <v>1.0318385421968848</v>
      </c>
    </row>
    <row r="261" spans="1:5" ht="12">
      <c r="A261" s="439"/>
      <c r="B261" s="474" t="s">
        <v>441</v>
      </c>
      <c r="C261" s="446">
        <v>10684</v>
      </c>
      <c r="D261" s="446">
        <v>11096</v>
      </c>
      <c r="E261" s="447">
        <f t="shared" si="1"/>
        <v>1.0385623362036691</v>
      </c>
    </row>
    <row r="262" spans="1:5" ht="12">
      <c r="A262" s="439"/>
      <c r="B262" s="474" t="s">
        <v>442</v>
      </c>
      <c r="C262" s="446">
        <v>17240</v>
      </c>
      <c r="D262" s="446">
        <v>20806</v>
      </c>
      <c r="E262" s="447">
        <f t="shared" si="1"/>
        <v>1.2068445475638052</v>
      </c>
    </row>
    <row r="263" spans="1:5" ht="12">
      <c r="A263" s="439"/>
      <c r="B263" s="475" t="s">
        <v>444</v>
      </c>
      <c r="C263" s="446"/>
      <c r="D263" s="446"/>
      <c r="E263" s="447"/>
    </row>
    <row r="264" spans="1:5" ht="12.75" thickBot="1">
      <c r="A264" s="439"/>
      <c r="B264" s="476" t="s">
        <v>443</v>
      </c>
      <c r="C264" s="453"/>
      <c r="D264" s="446"/>
      <c r="E264" s="454"/>
    </row>
    <row r="265" spans="1:5" ht="12.75" thickBot="1">
      <c r="A265" s="439"/>
      <c r="B265" s="477" t="s">
        <v>66</v>
      </c>
      <c r="C265" s="456">
        <f>SUM(C260:C264)</f>
        <v>67216</v>
      </c>
      <c r="D265" s="456">
        <f>SUM(D260:D264)</f>
        <v>72445</v>
      </c>
      <c r="E265" s="457">
        <f>SUM(D265/C265)</f>
        <v>1.0777939776243752</v>
      </c>
    </row>
    <row r="266" spans="1:5" ht="12">
      <c r="A266" s="439"/>
      <c r="B266" s="474" t="s">
        <v>338</v>
      </c>
      <c r="C266" s="446"/>
      <c r="D266" s="446">
        <v>635</v>
      </c>
      <c r="E266" s="447"/>
    </row>
    <row r="267" spans="1:5" ht="12">
      <c r="A267" s="439"/>
      <c r="B267" s="474" t="s">
        <v>339</v>
      </c>
      <c r="C267" s="446"/>
      <c r="D267" s="446"/>
      <c r="E267" s="447"/>
    </row>
    <row r="268" spans="1:5" ht="12.75" thickBot="1">
      <c r="A268" s="439"/>
      <c r="B268" s="476" t="s">
        <v>451</v>
      </c>
      <c r="C268" s="453"/>
      <c r="D268" s="446"/>
      <c r="E268" s="454"/>
    </row>
    <row r="269" spans="1:5" ht="12.75" thickBot="1">
      <c r="A269" s="439"/>
      <c r="B269" s="478" t="s">
        <v>73</v>
      </c>
      <c r="C269" s="479"/>
      <c r="D269" s="456">
        <f>SUM(D266:D268)</f>
        <v>635</v>
      </c>
      <c r="E269" s="463"/>
    </row>
    <row r="270" spans="1:5" ht="14.25" thickBot="1">
      <c r="A270" s="436"/>
      <c r="B270" s="481" t="s">
        <v>142</v>
      </c>
      <c r="C270" s="473">
        <f>SUM(C265+C269)</f>
        <v>67216</v>
      </c>
      <c r="D270" s="473">
        <f>SUM(D265+D269)</f>
        <v>73080</v>
      </c>
      <c r="E270" s="457">
        <f>SUM(D270/C270)</f>
        <v>1.0872411330635563</v>
      </c>
    </row>
    <row r="271" spans="1:5" ht="13.5">
      <c r="A271" s="292">
        <v>2360</v>
      </c>
      <c r="B271" s="483" t="s">
        <v>458</v>
      </c>
      <c r="C271" s="446"/>
      <c r="D271" s="446"/>
      <c r="E271" s="447"/>
    </row>
    <row r="272" spans="1:5" ht="12.75" customHeight="1">
      <c r="A272" s="439"/>
      <c r="B272" s="441" t="s">
        <v>260</v>
      </c>
      <c r="C272" s="439"/>
      <c r="D272" s="439"/>
      <c r="E272" s="447"/>
    </row>
    <row r="273" spans="1:5" ht="12.75" thickBot="1">
      <c r="A273" s="439"/>
      <c r="B273" s="442" t="s">
        <v>261</v>
      </c>
      <c r="C273" s="436"/>
      <c r="D273" s="782"/>
      <c r="E273" s="447"/>
    </row>
    <row r="274" spans="1:5" ht="12.75" thickBot="1">
      <c r="A274" s="439"/>
      <c r="B274" s="444" t="s">
        <v>279</v>
      </c>
      <c r="C274" s="436"/>
      <c r="D274" s="783"/>
      <c r="E274" s="457"/>
    </row>
    <row r="275" spans="1:5" ht="12">
      <c r="A275" s="439"/>
      <c r="B275" s="441" t="s">
        <v>263</v>
      </c>
      <c r="C275" s="446"/>
      <c r="D275" s="446"/>
      <c r="E275" s="447"/>
    </row>
    <row r="276" spans="1:5" ht="12.75">
      <c r="A276" s="439"/>
      <c r="B276" s="448" t="s">
        <v>264</v>
      </c>
      <c r="C276" s="449"/>
      <c r="D276" s="449"/>
      <c r="E276" s="447"/>
    </row>
    <row r="277" spans="1:5" ht="12.75">
      <c r="A277" s="439"/>
      <c r="B277" s="448" t="s">
        <v>265</v>
      </c>
      <c r="C277" s="449"/>
      <c r="D277" s="449"/>
      <c r="E277" s="447"/>
    </row>
    <row r="278" spans="1:5" ht="12">
      <c r="A278" s="439"/>
      <c r="B278" s="450" t="s">
        <v>266</v>
      </c>
      <c r="C278" s="446"/>
      <c r="D278" s="446"/>
      <c r="E278" s="447"/>
    </row>
    <row r="279" spans="1:5" ht="12">
      <c r="A279" s="439"/>
      <c r="B279" s="450" t="s">
        <v>267</v>
      </c>
      <c r="C279" s="446">
        <v>4725</v>
      </c>
      <c r="D279" s="446">
        <v>4923</v>
      </c>
      <c r="E279" s="447">
        <f>SUM(D279/C279)</f>
        <v>1.041904761904762</v>
      </c>
    </row>
    <row r="280" spans="1:5" ht="12">
      <c r="A280" s="439"/>
      <c r="B280" s="450" t="s">
        <v>268</v>
      </c>
      <c r="C280" s="446">
        <v>1181</v>
      </c>
      <c r="D280" s="446">
        <v>1318</v>
      </c>
      <c r="E280" s="447">
        <f>SUM(D280/C280)</f>
        <v>1.1160033869602033</v>
      </c>
    </row>
    <row r="281" spans="1:5" ht="12">
      <c r="A281" s="439"/>
      <c r="B281" s="451" t="s">
        <v>269</v>
      </c>
      <c r="C281" s="446"/>
      <c r="D281" s="446"/>
      <c r="E281" s="447"/>
    </row>
    <row r="282" spans="1:5" ht="12.75" thickBot="1">
      <c r="A282" s="439"/>
      <c r="B282" s="452" t="s">
        <v>270</v>
      </c>
      <c r="C282" s="453">
        <v>200</v>
      </c>
      <c r="D282" s="446"/>
      <c r="E282" s="454">
        <f>SUM(D282/C282)</f>
        <v>0</v>
      </c>
    </row>
    <row r="283" spans="1:5" ht="12.75" thickBot="1">
      <c r="A283" s="439"/>
      <c r="B283" s="455" t="s">
        <v>468</v>
      </c>
      <c r="C283" s="456">
        <f>SUM(C275+C278+C279+C280+C282)</f>
        <v>6106</v>
      </c>
      <c r="D283" s="456">
        <f>SUM(D275+D278+D279+D280+D282)</f>
        <v>6241</v>
      </c>
      <c r="E283" s="457">
        <f>SUM(D283/C283)</f>
        <v>1.022109400589584</v>
      </c>
    </row>
    <row r="284" spans="1:5" ht="13.5" thickBot="1">
      <c r="A284" s="439"/>
      <c r="B284" s="459" t="s">
        <v>74</v>
      </c>
      <c r="C284" s="460">
        <f>SUM(C283+C274)</f>
        <v>6106</v>
      </c>
      <c r="D284" s="460">
        <f>SUM(D283+D274)</f>
        <v>6241</v>
      </c>
      <c r="E284" s="457">
        <f>SUM(D284/C284)</f>
        <v>1.022109400589584</v>
      </c>
    </row>
    <row r="285" spans="1:5" ht="12.75" thickBot="1">
      <c r="A285" s="439"/>
      <c r="B285" s="461" t="s">
        <v>75</v>
      </c>
      <c r="C285" s="462"/>
      <c r="D285" s="462"/>
      <c r="E285" s="463"/>
    </row>
    <row r="286" spans="1:5" ht="12">
      <c r="A286" s="439"/>
      <c r="B286" s="464" t="s">
        <v>271</v>
      </c>
      <c r="C286" s="465"/>
      <c r="D286" s="763"/>
      <c r="E286" s="447"/>
    </row>
    <row r="287" spans="1:5" ht="12">
      <c r="A287" s="439"/>
      <c r="B287" s="466" t="s">
        <v>276</v>
      </c>
      <c r="C287" s="446">
        <v>61469</v>
      </c>
      <c r="D287" s="446">
        <v>64516</v>
      </c>
      <c r="E287" s="447">
        <f aca="true" t="shared" si="2" ref="E287:E293">SUM(D287/C287)</f>
        <v>1.0495697018009078</v>
      </c>
    </row>
    <row r="288" spans="1:5" ht="12.75" thickBot="1">
      <c r="A288" s="439"/>
      <c r="B288" s="467" t="s">
        <v>277</v>
      </c>
      <c r="C288" s="453">
        <v>2493</v>
      </c>
      <c r="D288" s="453">
        <v>5905</v>
      </c>
      <c r="E288" s="454">
        <f t="shared" si="2"/>
        <v>2.3686321700762134</v>
      </c>
    </row>
    <row r="289" spans="1:5" ht="13.5" thickBot="1">
      <c r="A289" s="439"/>
      <c r="B289" s="468" t="s">
        <v>67</v>
      </c>
      <c r="C289" s="469">
        <f>SUM(C287:C288)</f>
        <v>63962</v>
      </c>
      <c r="D289" s="469">
        <f>SUM(D286:D288)</f>
        <v>70421</v>
      </c>
      <c r="E289" s="463">
        <f t="shared" si="2"/>
        <v>1.100981832963322</v>
      </c>
    </row>
    <row r="290" spans="1:5" ht="14.25" thickBot="1">
      <c r="A290" s="439"/>
      <c r="B290" s="472" t="s">
        <v>85</v>
      </c>
      <c r="C290" s="473">
        <f>SUM(C284+C285+C289)</f>
        <v>70068</v>
      </c>
      <c r="D290" s="473">
        <f>SUM(D284+D285+D289)</f>
        <v>76662</v>
      </c>
      <c r="E290" s="457">
        <f t="shared" si="2"/>
        <v>1.094108580236342</v>
      </c>
    </row>
    <row r="291" spans="1:5" ht="12">
      <c r="A291" s="439"/>
      <c r="B291" s="474" t="s">
        <v>440</v>
      </c>
      <c r="C291" s="446">
        <v>40339</v>
      </c>
      <c r="D291" s="446">
        <v>42204</v>
      </c>
      <c r="E291" s="447">
        <f t="shared" si="2"/>
        <v>1.0462331738516075</v>
      </c>
    </row>
    <row r="292" spans="1:5" ht="12">
      <c r="A292" s="439"/>
      <c r="B292" s="474" t="s">
        <v>441</v>
      </c>
      <c r="C292" s="446">
        <v>10969</v>
      </c>
      <c r="D292" s="446">
        <v>12046</v>
      </c>
      <c r="E292" s="447">
        <f t="shared" si="2"/>
        <v>1.0981857963351263</v>
      </c>
    </row>
    <row r="293" spans="1:5" ht="12">
      <c r="A293" s="439"/>
      <c r="B293" s="474" t="s">
        <v>442</v>
      </c>
      <c r="C293" s="446">
        <v>18760</v>
      </c>
      <c r="D293" s="446">
        <v>22412</v>
      </c>
      <c r="E293" s="447">
        <f t="shared" si="2"/>
        <v>1.1946695095948827</v>
      </c>
    </row>
    <row r="294" spans="1:5" ht="12">
      <c r="A294" s="439"/>
      <c r="B294" s="475" t="s">
        <v>444</v>
      </c>
      <c r="C294" s="446"/>
      <c r="D294" s="446"/>
      <c r="E294" s="447"/>
    </row>
    <row r="295" spans="1:5" ht="12.75" thickBot="1">
      <c r="A295" s="439"/>
      <c r="B295" s="476" t="s">
        <v>443</v>
      </c>
      <c r="C295" s="453"/>
      <c r="D295" s="446"/>
      <c r="E295" s="454"/>
    </row>
    <row r="296" spans="1:5" ht="12.75" thickBot="1">
      <c r="A296" s="439"/>
      <c r="B296" s="477" t="s">
        <v>66</v>
      </c>
      <c r="C296" s="456">
        <f>SUM(C291:C295)</f>
        <v>70068</v>
      </c>
      <c r="D296" s="456">
        <f>SUM(D291:D295)</f>
        <v>76662</v>
      </c>
      <c r="E296" s="457">
        <f>SUM(D296/C296)</f>
        <v>1.094108580236342</v>
      </c>
    </row>
    <row r="297" spans="1:5" ht="12">
      <c r="A297" s="439"/>
      <c r="B297" s="474" t="s">
        <v>338</v>
      </c>
      <c r="C297" s="446"/>
      <c r="D297" s="446"/>
      <c r="E297" s="447"/>
    </row>
    <row r="298" spans="1:5" ht="12">
      <c r="A298" s="439"/>
      <c r="B298" s="474" t="s">
        <v>339</v>
      </c>
      <c r="C298" s="446"/>
      <c r="D298" s="446"/>
      <c r="E298" s="447"/>
    </row>
    <row r="299" spans="1:5" ht="12.75" thickBot="1">
      <c r="A299" s="439"/>
      <c r="B299" s="476" t="s">
        <v>451</v>
      </c>
      <c r="C299" s="453"/>
      <c r="D299" s="446"/>
      <c r="E299" s="454"/>
    </row>
    <row r="300" spans="1:5" ht="12.75" thickBot="1">
      <c r="A300" s="439"/>
      <c r="B300" s="478" t="s">
        <v>73</v>
      </c>
      <c r="C300" s="479"/>
      <c r="D300" s="456">
        <f>SUM(D297:D299)</f>
        <v>0</v>
      </c>
      <c r="E300" s="463"/>
    </row>
    <row r="301" spans="1:5" ht="14.25" thickBot="1">
      <c r="A301" s="436"/>
      <c r="B301" s="481" t="s">
        <v>142</v>
      </c>
      <c r="C301" s="473">
        <f>SUM(C296+C300)</f>
        <v>70068</v>
      </c>
      <c r="D301" s="473">
        <f>SUM(D296+D300)</f>
        <v>76662</v>
      </c>
      <c r="E301" s="457">
        <f>SUM(D301/C301)</f>
        <v>1.094108580236342</v>
      </c>
    </row>
    <row r="302" spans="1:5" ht="13.5">
      <c r="A302" s="483">
        <v>2499</v>
      </c>
      <c r="B302" s="295" t="s">
        <v>459</v>
      </c>
      <c r="C302" s="485"/>
      <c r="D302" s="485"/>
      <c r="E302" s="447"/>
    </row>
    <row r="303" spans="1:5" ht="12.75" customHeight="1">
      <c r="A303" s="483"/>
      <c r="B303" s="441" t="s">
        <v>260</v>
      </c>
      <c r="C303" s="439"/>
      <c r="D303" s="439"/>
      <c r="E303" s="447"/>
    </row>
    <row r="304" spans="1:5" ht="12.75" customHeight="1" thickBot="1">
      <c r="A304" s="483"/>
      <c r="B304" s="442" t="s">
        <v>261</v>
      </c>
      <c r="C304" s="436"/>
      <c r="D304" s="491">
        <f>D44+D78+D111+D145+D178+D211+D242+D273+D11</f>
        <v>0</v>
      </c>
      <c r="E304" s="447"/>
    </row>
    <row r="305" spans="1:5" ht="12.75" customHeight="1" thickBot="1">
      <c r="A305" s="483"/>
      <c r="B305" s="444" t="s">
        <v>279</v>
      </c>
      <c r="C305" s="436"/>
      <c r="D305" s="492">
        <f>SUM(D304)</f>
        <v>0</v>
      </c>
      <c r="E305" s="457"/>
    </row>
    <row r="306" spans="1:5" ht="12.75" customHeight="1">
      <c r="A306" s="483"/>
      <c r="B306" s="441" t="s">
        <v>263</v>
      </c>
      <c r="C306" s="446">
        <f aca="true" t="shared" si="3" ref="C306:C311">SUM(C13+C46+C80+C113+C147+C180+C213+C244+C275)</f>
        <v>2155</v>
      </c>
      <c r="D306" s="446">
        <f aca="true" t="shared" si="4" ref="D306:D311">SUM(D13+D46+D80+D113+D147+D180+D213+D244+D275)</f>
        <v>360</v>
      </c>
      <c r="E306" s="447">
        <f>SUM(D306/C306)</f>
        <v>0.16705336426914152</v>
      </c>
    </row>
    <row r="307" spans="1:5" ht="12.75" customHeight="1">
      <c r="A307" s="483"/>
      <c r="B307" s="448" t="s">
        <v>264</v>
      </c>
      <c r="C307" s="449">
        <f t="shared" si="3"/>
        <v>1455</v>
      </c>
      <c r="D307" s="449">
        <f t="shared" si="4"/>
        <v>0</v>
      </c>
      <c r="E307" s="447">
        <f>SUM(D307/C307)</f>
        <v>0</v>
      </c>
    </row>
    <row r="308" spans="1:5" ht="12.75" customHeight="1">
      <c r="A308" s="483"/>
      <c r="B308" s="448" t="s">
        <v>265</v>
      </c>
      <c r="C308" s="449">
        <f t="shared" si="3"/>
        <v>700</v>
      </c>
      <c r="D308" s="449">
        <f t="shared" si="4"/>
        <v>360</v>
      </c>
      <c r="E308" s="447">
        <f>SUM(D308/C308)</f>
        <v>0.5142857142857142</v>
      </c>
    </row>
    <row r="309" spans="1:5" ht="12.75" customHeight="1">
      <c r="A309" s="483"/>
      <c r="B309" s="450" t="s">
        <v>266</v>
      </c>
      <c r="C309" s="446">
        <f t="shared" si="3"/>
        <v>0</v>
      </c>
      <c r="D309" s="446">
        <f t="shared" si="4"/>
        <v>315</v>
      </c>
      <c r="E309" s="447"/>
    </row>
    <row r="310" spans="1:5" ht="12.75" customHeight="1">
      <c r="A310" s="483"/>
      <c r="B310" s="450" t="s">
        <v>267</v>
      </c>
      <c r="C310" s="446">
        <f t="shared" si="3"/>
        <v>53232</v>
      </c>
      <c r="D310" s="446">
        <f t="shared" si="4"/>
        <v>63516</v>
      </c>
      <c r="E310" s="447">
        <f>SUM(D310/C310)</f>
        <v>1.1931920649233543</v>
      </c>
    </row>
    <row r="311" spans="1:5" ht="13.5" customHeight="1">
      <c r="A311" s="483"/>
      <c r="B311" s="450" t="s">
        <v>268</v>
      </c>
      <c r="C311" s="446">
        <f t="shared" si="3"/>
        <v>13808</v>
      </c>
      <c r="D311" s="446">
        <f t="shared" si="4"/>
        <v>17112</v>
      </c>
      <c r="E311" s="447">
        <f>SUM(D311/C311)</f>
        <v>1.2392815758980302</v>
      </c>
    </row>
    <row r="312" spans="1:5" ht="12.75" customHeight="1">
      <c r="A312" s="483"/>
      <c r="B312" s="450" t="s">
        <v>473</v>
      </c>
      <c r="C312" s="446"/>
      <c r="D312" s="446">
        <f>D119+D52</f>
        <v>0</v>
      </c>
      <c r="E312" s="447"/>
    </row>
    <row r="313" spans="1:5" ht="12.75" customHeight="1">
      <c r="A313" s="483"/>
      <c r="B313" s="451" t="s">
        <v>269</v>
      </c>
      <c r="C313" s="446">
        <f>SUM(C19+C53+C86+C120+C153+C186+C219+C250+C281)</f>
        <v>0</v>
      </c>
      <c r="D313" s="446">
        <f>SUM(D19+D53+D86+D120+D153+D186+D219+D250+D281)</f>
        <v>0</v>
      </c>
      <c r="E313" s="447"/>
    </row>
    <row r="314" spans="1:5" ht="12.75" customHeight="1" thickBot="1">
      <c r="A314" s="483"/>
      <c r="B314" s="452" t="s">
        <v>270</v>
      </c>
      <c r="C314" s="446">
        <f>SUM(C20+C54+C87+C121+C154+C187+C220+C251+C282)</f>
        <v>2705</v>
      </c>
      <c r="D314" s="446">
        <f>SUM(D20+D54+D87+D121+D154+D187+D220+D251+D282)</f>
        <v>1200</v>
      </c>
      <c r="E314" s="454">
        <f>SUM(D314/C314)</f>
        <v>0.4436229205175601</v>
      </c>
    </row>
    <row r="315" spans="1:5" ht="12.75" customHeight="1" thickBot="1">
      <c r="A315" s="483"/>
      <c r="B315" s="455" t="s">
        <v>468</v>
      </c>
      <c r="C315" s="456">
        <f>SUM(C306+C309+C310+C311+C314)</f>
        <v>71900</v>
      </c>
      <c r="D315" s="456">
        <f>SUM(D306+D309+D310+D311+D314+D312)</f>
        <v>82503</v>
      </c>
      <c r="E315" s="457">
        <f>SUM(D315/C315)</f>
        <v>1.1474687065368567</v>
      </c>
    </row>
    <row r="316" spans="1:5" ht="12.75" customHeight="1" thickBot="1">
      <c r="A316" s="483"/>
      <c r="B316" s="459" t="s">
        <v>74</v>
      </c>
      <c r="C316" s="460">
        <f>SUM(C315+C305)</f>
        <v>71900</v>
      </c>
      <c r="D316" s="460">
        <f>SUM(D315+D305)</f>
        <v>82503</v>
      </c>
      <c r="E316" s="457">
        <f>SUM(D316/C316)</f>
        <v>1.1474687065368567</v>
      </c>
    </row>
    <row r="317" spans="1:5" ht="12.75" customHeight="1" thickBot="1">
      <c r="A317" s="483"/>
      <c r="B317" s="461" t="s">
        <v>75</v>
      </c>
      <c r="C317" s="462"/>
      <c r="D317" s="462"/>
      <c r="E317" s="463"/>
    </row>
    <row r="318" spans="1:5" ht="12.75" customHeight="1">
      <c r="A318" s="483"/>
      <c r="B318" s="464" t="s">
        <v>271</v>
      </c>
      <c r="C318" s="465"/>
      <c r="D318" s="465">
        <f>SUM(D24+D58+D91+D125+D158+D191+D224+D255+D286)</f>
        <v>0</v>
      </c>
      <c r="E318" s="447"/>
    </row>
    <row r="319" spans="1:5" ht="12.75" customHeight="1">
      <c r="A319" s="483"/>
      <c r="B319" s="466" t="s">
        <v>276</v>
      </c>
      <c r="C319" s="446">
        <f>SUM(C25+C59+C92+C126+C159+C192+C225+C256+C287)</f>
        <v>1049081</v>
      </c>
      <c r="D319" s="446">
        <f>SUM(D25+D59+D92+D126+D159+D192+D225+D256+D287)</f>
        <v>1095327</v>
      </c>
      <c r="E319" s="447">
        <f aca="true" t="shared" si="5" ref="E319:E325">SUM(D319/C319)</f>
        <v>1.0440823921127158</v>
      </c>
    </row>
    <row r="320" spans="1:5" ht="12.75" customHeight="1" thickBot="1">
      <c r="A320" s="483"/>
      <c r="B320" s="467" t="s">
        <v>277</v>
      </c>
      <c r="C320" s="453">
        <f>SUM(C26+C60+C93+C127+C160+C193+C226+C257+C288)</f>
        <v>46676</v>
      </c>
      <c r="D320" s="453">
        <f>SUM(D26+D60+D93+D127+D160+D193+D226+D257+D288)</f>
        <v>90978</v>
      </c>
      <c r="E320" s="454">
        <f t="shared" si="5"/>
        <v>1.9491387436798355</v>
      </c>
    </row>
    <row r="321" spans="1:5" ht="12.75" customHeight="1" thickBot="1">
      <c r="A321" s="483"/>
      <c r="B321" s="468" t="s">
        <v>67</v>
      </c>
      <c r="C321" s="469">
        <f>SUM(C319:C320)</f>
        <v>1095757</v>
      </c>
      <c r="D321" s="469">
        <f>SUM(D318:D320)</f>
        <v>1186305</v>
      </c>
      <c r="E321" s="788">
        <f t="shared" si="5"/>
        <v>1.0826351097916782</v>
      </c>
    </row>
    <row r="322" spans="1:5" ht="12.75" customHeight="1" thickBot="1">
      <c r="A322" s="483"/>
      <c r="B322" s="486" t="s">
        <v>85</v>
      </c>
      <c r="C322" s="487">
        <f>SUM(C316+C317+C321)</f>
        <v>1167657</v>
      </c>
      <c r="D322" s="487">
        <f>SUM(D316+D317+D321)</f>
        <v>1268808</v>
      </c>
      <c r="E322" s="457">
        <f t="shared" si="5"/>
        <v>1.086627322921029</v>
      </c>
    </row>
    <row r="323" spans="1:5" ht="13.5">
      <c r="A323" s="483"/>
      <c r="B323" s="474" t="s">
        <v>440</v>
      </c>
      <c r="C323" s="446">
        <f aca="true" t="shared" si="6" ref="C323:D327">SUM(C30+C64+C97+C131+C164+C197+C229+C260+C291)</f>
        <v>661643</v>
      </c>
      <c r="D323" s="446">
        <f t="shared" si="6"/>
        <v>704055</v>
      </c>
      <c r="E323" s="447">
        <f t="shared" si="5"/>
        <v>1.0641010333367087</v>
      </c>
    </row>
    <row r="324" spans="1:5" ht="12">
      <c r="A324" s="439"/>
      <c r="B324" s="474" t="s">
        <v>441</v>
      </c>
      <c r="C324" s="446">
        <f t="shared" si="6"/>
        <v>187985</v>
      </c>
      <c r="D324" s="446">
        <f t="shared" si="6"/>
        <v>199249</v>
      </c>
      <c r="E324" s="447">
        <f t="shared" si="5"/>
        <v>1.0599196744421098</v>
      </c>
    </row>
    <row r="325" spans="1:5" ht="12">
      <c r="A325" s="439"/>
      <c r="B325" s="474" t="s">
        <v>442</v>
      </c>
      <c r="C325" s="446">
        <f t="shared" si="6"/>
        <v>318029</v>
      </c>
      <c r="D325" s="446">
        <f t="shared" si="6"/>
        <v>358900</v>
      </c>
      <c r="E325" s="447">
        <f t="shared" si="5"/>
        <v>1.128513437453817</v>
      </c>
    </row>
    <row r="326" spans="1:5" ht="12">
      <c r="A326" s="439"/>
      <c r="B326" s="475" t="s">
        <v>444</v>
      </c>
      <c r="C326" s="446">
        <f t="shared" si="6"/>
        <v>0</v>
      </c>
      <c r="D326" s="446">
        <f t="shared" si="6"/>
        <v>0</v>
      </c>
      <c r="E326" s="447"/>
    </row>
    <row r="327" spans="1:5" ht="12.75" thickBot="1">
      <c r="A327" s="439"/>
      <c r="B327" s="476" t="s">
        <v>443</v>
      </c>
      <c r="C327" s="446">
        <f t="shared" si="6"/>
        <v>0</v>
      </c>
      <c r="D327" s="446">
        <f t="shared" si="6"/>
        <v>0</v>
      </c>
      <c r="E327" s="454"/>
    </row>
    <row r="328" spans="1:5" ht="12.75" thickBot="1">
      <c r="A328" s="439"/>
      <c r="B328" s="477" t="s">
        <v>66</v>
      </c>
      <c r="C328" s="456">
        <f>SUM(C323:C327)</f>
        <v>1167657</v>
      </c>
      <c r="D328" s="456">
        <f>SUM(D323:D327)</f>
        <v>1262204</v>
      </c>
      <c r="E328" s="457">
        <f>SUM(D328/C328)</f>
        <v>1.0809715524336343</v>
      </c>
    </row>
    <row r="329" spans="1:5" ht="12">
      <c r="A329" s="439"/>
      <c r="B329" s="474" t="s">
        <v>338</v>
      </c>
      <c r="C329" s="446"/>
      <c r="D329" s="446">
        <f>SUM(D297+D266+D235+D203+D170+D137+D103+D70+D36)</f>
        <v>6604</v>
      </c>
      <c r="E329" s="447"/>
    </row>
    <row r="330" spans="1:5" ht="12">
      <c r="A330" s="439"/>
      <c r="B330" s="474" t="s">
        <v>339</v>
      </c>
      <c r="C330" s="446"/>
      <c r="D330" s="446">
        <f>D37+D71+D104+D138+D171+D204+D236+D267</f>
        <v>0</v>
      </c>
      <c r="E330" s="447"/>
    </row>
    <row r="331" spans="1:5" ht="12.75" thickBot="1">
      <c r="A331" s="439"/>
      <c r="B331" s="476" t="s">
        <v>451</v>
      </c>
      <c r="C331" s="453"/>
      <c r="D331" s="453"/>
      <c r="E331" s="454"/>
    </row>
    <row r="332" spans="1:5" ht="12.75" thickBot="1">
      <c r="A332" s="439"/>
      <c r="B332" s="478" t="s">
        <v>73</v>
      </c>
      <c r="C332" s="479"/>
      <c r="D332" s="456">
        <f>SUM(D329:D331)</f>
        <v>6604</v>
      </c>
      <c r="E332" s="463"/>
    </row>
    <row r="333" spans="1:5" ht="14.25" thickBot="1">
      <c r="A333" s="436"/>
      <c r="B333" s="481" t="s">
        <v>142</v>
      </c>
      <c r="C333" s="473">
        <f>SUM(C328+C332)</f>
        <v>1167657</v>
      </c>
      <c r="D333" s="473">
        <f>SUM(D328+D332)</f>
        <v>1268808</v>
      </c>
      <c r="E333" s="457">
        <f>SUM(D333/C333)</f>
        <v>1.086627322921029</v>
      </c>
    </row>
    <row r="334" spans="1:5" ht="13.5">
      <c r="A334" s="294">
        <v>2795</v>
      </c>
      <c r="B334" s="488" t="s">
        <v>8</v>
      </c>
      <c r="C334" s="489"/>
      <c r="D334" s="489"/>
      <c r="E334" s="447"/>
    </row>
    <row r="335" spans="1:5" ht="12" customHeight="1">
      <c r="A335" s="439"/>
      <c r="B335" s="441" t="s">
        <v>260</v>
      </c>
      <c r="C335" s="439"/>
      <c r="D335" s="439"/>
      <c r="E335" s="447"/>
    </row>
    <row r="336" spans="1:5" ht="12.75" thickBot="1">
      <c r="A336" s="439"/>
      <c r="B336" s="442" t="s">
        <v>261</v>
      </c>
      <c r="C336" s="436"/>
      <c r="D336" s="436"/>
      <c r="E336" s="447"/>
    </row>
    <row r="337" spans="1:5" ht="12.75" thickBot="1">
      <c r="A337" s="439"/>
      <c r="B337" s="444" t="s">
        <v>279</v>
      </c>
      <c r="C337" s="436"/>
      <c r="D337" s="436"/>
      <c r="E337" s="457"/>
    </row>
    <row r="338" spans="1:5" ht="12">
      <c r="A338" s="439"/>
      <c r="B338" s="441" t="s">
        <v>263</v>
      </c>
      <c r="C338" s="446">
        <v>35000</v>
      </c>
      <c r="D338" s="446">
        <v>38000</v>
      </c>
      <c r="E338" s="447">
        <f>SUM(D338/C338)</f>
        <v>1.0857142857142856</v>
      </c>
    </row>
    <row r="339" spans="1:5" ht="12.75">
      <c r="A339" s="439"/>
      <c r="B339" s="448" t="s">
        <v>264</v>
      </c>
      <c r="C339" s="449"/>
      <c r="D339" s="449"/>
      <c r="E339" s="447"/>
    </row>
    <row r="340" spans="1:5" ht="12.75">
      <c r="A340" s="439"/>
      <c r="B340" s="448" t="s">
        <v>265</v>
      </c>
      <c r="C340" s="449">
        <v>35000</v>
      </c>
      <c r="D340" s="449">
        <v>38000</v>
      </c>
      <c r="E340" s="447">
        <f>SUM(D340/C340)</f>
        <v>1.0857142857142856</v>
      </c>
    </row>
    <row r="341" spans="1:5" ht="12">
      <c r="A341" s="439"/>
      <c r="B341" s="450" t="s">
        <v>266</v>
      </c>
      <c r="C341" s="446">
        <v>22000</v>
      </c>
      <c r="D341" s="446">
        <v>25000</v>
      </c>
      <c r="E341" s="447">
        <f>SUM(D341/C341)</f>
        <v>1.1363636363636365</v>
      </c>
    </row>
    <row r="342" spans="1:5" ht="12">
      <c r="A342" s="439"/>
      <c r="B342" s="450" t="s">
        <v>267</v>
      </c>
      <c r="C342" s="446">
        <v>103500</v>
      </c>
      <c r="D342" s="446">
        <v>95500</v>
      </c>
      <c r="E342" s="447">
        <f>SUM(D342/C342)</f>
        <v>0.9227053140096618</v>
      </c>
    </row>
    <row r="343" spans="1:5" ht="12">
      <c r="A343" s="439"/>
      <c r="B343" s="450" t="s">
        <v>268</v>
      </c>
      <c r="C343" s="446">
        <v>33000</v>
      </c>
      <c r="D343" s="446">
        <v>38000</v>
      </c>
      <c r="E343" s="447">
        <f>SUM(D343/C343)</f>
        <v>1.1515151515151516</v>
      </c>
    </row>
    <row r="344" spans="1:5" ht="12">
      <c r="A344" s="439"/>
      <c r="B344" s="451" t="s">
        <v>269</v>
      </c>
      <c r="C344" s="446"/>
      <c r="D344" s="446"/>
      <c r="E344" s="447"/>
    </row>
    <row r="345" spans="1:5" ht="12.75" thickBot="1">
      <c r="A345" s="439"/>
      <c r="B345" s="452" t="s">
        <v>270</v>
      </c>
      <c r="C345" s="453">
        <v>6000</v>
      </c>
      <c r="D345" s="446">
        <v>6000</v>
      </c>
      <c r="E345" s="454">
        <f>SUM(D345/C345)</f>
        <v>1</v>
      </c>
    </row>
    <row r="346" spans="1:5" ht="12.75" thickBot="1">
      <c r="A346" s="439"/>
      <c r="B346" s="455" t="s">
        <v>468</v>
      </c>
      <c r="C346" s="456">
        <f>SUM(C338+C341+C342+C343+C345)</f>
        <v>199500</v>
      </c>
      <c r="D346" s="456">
        <f>SUM(D338+D341+D342+D343+D345)</f>
        <v>202500</v>
      </c>
      <c r="E346" s="457">
        <f>SUM(D346/C346)</f>
        <v>1.0150375939849625</v>
      </c>
    </row>
    <row r="347" spans="1:5" ht="13.5" thickBot="1">
      <c r="A347" s="439"/>
      <c r="B347" s="459" t="s">
        <v>74</v>
      </c>
      <c r="C347" s="460">
        <f>SUM(C346+C337)</f>
        <v>199500</v>
      </c>
      <c r="D347" s="460">
        <f>SUM(D346+D337)</f>
        <v>202500</v>
      </c>
      <c r="E347" s="457">
        <f>SUM(D347/C347)</f>
        <v>1.0150375939849625</v>
      </c>
    </row>
    <row r="348" spans="1:5" ht="12.75" thickBot="1">
      <c r="A348" s="439"/>
      <c r="B348" s="461" t="s">
        <v>75</v>
      </c>
      <c r="C348" s="462"/>
      <c r="D348" s="462"/>
      <c r="E348" s="463"/>
    </row>
    <row r="349" spans="1:5" ht="12">
      <c r="A349" s="439"/>
      <c r="B349" s="464" t="s">
        <v>271</v>
      </c>
      <c r="C349" s="465"/>
      <c r="D349" s="465"/>
      <c r="E349" s="447"/>
    </row>
    <row r="350" spans="1:5" ht="12">
      <c r="A350" s="439"/>
      <c r="B350" s="466" t="s">
        <v>276</v>
      </c>
      <c r="C350" s="446">
        <v>935563</v>
      </c>
      <c r="D350" s="446">
        <v>950295</v>
      </c>
      <c r="E350" s="447">
        <f aca="true" t="shared" si="7" ref="E350:E356">SUM(D350/C350)</f>
        <v>1.0157466680490785</v>
      </c>
    </row>
    <row r="351" spans="1:5" ht="12.75" thickBot="1">
      <c r="A351" s="439"/>
      <c r="B351" s="467" t="s">
        <v>277</v>
      </c>
      <c r="C351" s="453">
        <v>178754</v>
      </c>
      <c r="D351" s="453">
        <v>183989</v>
      </c>
      <c r="E351" s="454">
        <f t="shared" si="7"/>
        <v>1.029286057934368</v>
      </c>
    </row>
    <row r="352" spans="1:5" ht="13.5" thickBot="1">
      <c r="A352" s="439"/>
      <c r="B352" s="468" t="s">
        <v>67</v>
      </c>
      <c r="C352" s="469">
        <f>SUM(C350:C351)</f>
        <v>1114317</v>
      </c>
      <c r="D352" s="469">
        <f>SUM(D349:D351)</f>
        <v>1134284</v>
      </c>
      <c r="E352" s="457">
        <f t="shared" si="7"/>
        <v>1.0179185994649638</v>
      </c>
    </row>
    <row r="353" spans="1:5" ht="14.25" thickBot="1">
      <c r="A353" s="439"/>
      <c r="B353" s="472" t="s">
        <v>85</v>
      </c>
      <c r="C353" s="473">
        <f>SUM(C347+C348+C352)</f>
        <v>1313817</v>
      </c>
      <c r="D353" s="473">
        <f>SUM(D347+D348+D352)</f>
        <v>1336784</v>
      </c>
      <c r="E353" s="457">
        <f t="shared" si="7"/>
        <v>1.0174811256057732</v>
      </c>
    </row>
    <row r="354" spans="1:5" ht="12">
      <c r="A354" s="439"/>
      <c r="B354" s="474" t="s">
        <v>440</v>
      </c>
      <c r="C354" s="446">
        <v>375041</v>
      </c>
      <c r="D354" s="446">
        <v>395948</v>
      </c>
      <c r="E354" s="447">
        <f t="shared" si="7"/>
        <v>1.0557459051143743</v>
      </c>
    </row>
    <row r="355" spans="1:5" ht="12">
      <c r="A355" s="439"/>
      <c r="B355" s="474" t="s">
        <v>441</v>
      </c>
      <c r="C355" s="446">
        <v>103190</v>
      </c>
      <c r="D355" s="446">
        <v>109164</v>
      </c>
      <c r="E355" s="447">
        <f t="shared" si="7"/>
        <v>1.0578932067060762</v>
      </c>
    </row>
    <row r="356" spans="1:5" ht="12">
      <c r="A356" s="439"/>
      <c r="B356" s="474" t="s">
        <v>442</v>
      </c>
      <c r="C356" s="446">
        <v>835586</v>
      </c>
      <c r="D356" s="446">
        <v>811672</v>
      </c>
      <c r="E356" s="447">
        <f t="shared" si="7"/>
        <v>0.9713805640592351</v>
      </c>
    </row>
    <row r="357" spans="1:5" ht="12">
      <c r="A357" s="439"/>
      <c r="B357" s="475" t="s">
        <v>444</v>
      </c>
      <c r="C357" s="446"/>
      <c r="D357" s="446"/>
      <c r="E357" s="447"/>
    </row>
    <row r="358" spans="1:5" ht="12.75" thickBot="1">
      <c r="A358" s="439"/>
      <c r="B358" s="476" t="s">
        <v>443</v>
      </c>
      <c r="C358" s="453"/>
      <c r="D358" s="446"/>
      <c r="E358" s="454"/>
    </row>
    <row r="359" spans="1:5" ht="12.75" thickBot="1">
      <c r="A359" s="439"/>
      <c r="B359" s="477" t="s">
        <v>66</v>
      </c>
      <c r="C359" s="456">
        <f>SUM(C354:C358)</f>
        <v>1313817</v>
      </c>
      <c r="D359" s="456">
        <f>SUM(D354:D358)</f>
        <v>1316784</v>
      </c>
      <c r="E359" s="788">
        <f>SUM(D359/C359)</f>
        <v>1.0022583053804297</v>
      </c>
    </row>
    <row r="360" spans="1:5" ht="12">
      <c r="A360" s="439"/>
      <c r="B360" s="474" t="s">
        <v>338</v>
      </c>
      <c r="C360" s="446"/>
      <c r="D360" s="446">
        <v>20000</v>
      </c>
      <c r="E360" s="447"/>
    </row>
    <row r="361" spans="1:5" ht="12">
      <c r="A361" s="439"/>
      <c r="B361" s="474" t="s">
        <v>339</v>
      </c>
      <c r="C361" s="446"/>
      <c r="D361" s="446"/>
      <c r="E361" s="447"/>
    </row>
    <row r="362" spans="1:5" ht="12.75" thickBot="1">
      <c r="A362" s="439"/>
      <c r="B362" s="476" t="s">
        <v>451</v>
      </c>
      <c r="C362" s="453"/>
      <c r="D362" s="446"/>
      <c r="E362" s="454"/>
    </row>
    <row r="363" spans="1:5" ht="12.75" thickBot="1">
      <c r="A363" s="439"/>
      <c r="B363" s="478" t="s">
        <v>73</v>
      </c>
      <c r="C363" s="479"/>
      <c r="D363" s="456">
        <f>SUM(D360:D362)</f>
        <v>20000</v>
      </c>
      <c r="E363" s="463"/>
    </row>
    <row r="364" spans="1:5" ht="14.25" thickBot="1">
      <c r="A364" s="436"/>
      <c r="B364" s="481" t="s">
        <v>142</v>
      </c>
      <c r="C364" s="473">
        <f>SUM(C359+C363)</f>
        <v>1313817</v>
      </c>
      <c r="D364" s="473">
        <f>SUM(D359+D363)</f>
        <v>1336784</v>
      </c>
      <c r="E364" s="457">
        <f>SUM(D364/C364)</f>
        <v>1.0174811256057732</v>
      </c>
    </row>
    <row r="365" spans="1:5" ht="13.5">
      <c r="A365" s="292">
        <v>2799</v>
      </c>
      <c r="B365" s="295" t="s">
        <v>100</v>
      </c>
      <c r="C365" s="485"/>
      <c r="D365" s="485"/>
      <c r="E365" s="447"/>
    </row>
    <row r="366" spans="1:5" ht="12">
      <c r="A366" s="439"/>
      <c r="B366" s="441" t="s">
        <v>260</v>
      </c>
      <c r="C366" s="439"/>
      <c r="D366" s="439"/>
      <c r="E366" s="447"/>
    </row>
    <row r="367" spans="1:5" ht="12.75" thickBot="1">
      <c r="A367" s="439"/>
      <c r="B367" s="442" t="s">
        <v>261</v>
      </c>
      <c r="C367" s="436"/>
      <c r="D367" s="491">
        <f>D304</f>
        <v>0</v>
      </c>
      <c r="E367" s="447"/>
    </row>
    <row r="368" spans="1:5" ht="12.75" thickBot="1">
      <c r="A368" s="439"/>
      <c r="B368" s="444" t="s">
        <v>279</v>
      </c>
      <c r="C368" s="436"/>
      <c r="D368" s="492">
        <f>SUM(D367)</f>
        <v>0</v>
      </c>
      <c r="E368" s="457"/>
    </row>
    <row r="369" spans="1:5" ht="12">
      <c r="A369" s="439"/>
      <c r="B369" s="441" t="s">
        <v>263</v>
      </c>
      <c r="C369" s="446">
        <f aca="true" t="shared" si="8" ref="C369:C374">SUM(C338+C306)</f>
        <v>37155</v>
      </c>
      <c r="D369" s="446">
        <f aca="true" t="shared" si="9" ref="D369:D374">SUM(D338+D306)</f>
        <v>38360</v>
      </c>
      <c r="E369" s="447">
        <f aca="true" t="shared" si="10" ref="E369:E374">SUM(D369/C369)</f>
        <v>1.0324317050195129</v>
      </c>
    </row>
    <row r="370" spans="1:5" ht="12.75">
      <c r="A370" s="439"/>
      <c r="B370" s="448" t="s">
        <v>264</v>
      </c>
      <c r="C370" s="449">
        <f t="shared" si="8"/>
        <v>1455</v>
      </c>
      <c r="D370" s="449">
        <f t="shared" si="9"/>
        <v>0</v>
      </c>
      <c r="E370" s="447">
        <f t="shared" si="10"/>
        <v>0</v>
      </c>
    </row>
    <row r="371" spans="1:5" ht="12.75">
      <c r="A371" s="439"/>
      <c r="B371" s="448" t="s">
        <v>265</v>
      </c>
      <c r="C371" s="449">
        <f t="shared" si="8"/>
        <v>35700</v>
      </c>
      <c r="D371" s="449">
        <f t="shared" si="9"/>
        <v>38360</v>
      </c>
      <c r="E371" s="447">
        <f t="shared" si="10"/>
        <v>1.0745098039215686</v>
      </c>
    </row>
    <row r="372" spans="1:5" ht="12">
      <c r="A372" s="439"/>
      <c r="B372" s="450" t="s">
        <v>266</v>
      </c>
      <c r="C372" s="446">
        <f t="shared" si="8"/>
        <v>22000</v>
      </c>
      <c r="D372" s="446">
        <f t="shared" si="9"/>
        <v>25315</v>
      </c>
      <c r="E372" s="447">
        <f t="shared" si="10"/>
        <v>1.1506818181818181</v>
      </c>
    </row>
    <row r="373" spans="1:5" ht="12">
      <c r="A373" s="439"/>
      <c r="B373" s="450" t="s">
        <v>267</v>
      </c>
      <c r="C373" s="446">
        <f t="shared" si="8"/>
        <v>156732</v>
      </c>
      <c r="D373" s="446">
        <f t="shared" si="9"/>
        <v>159016</v>
      </c>
      <c r="E373" s="447">
        <f t="shared" si="10"/>
        <v>1.0145726463006917</v>
      </c>
    </row>
    <row r="374" spans="1:5" ht="12">
      <c r="A374" s="439"/>
      <c r="B374" s="450" t="s">
        <v>268</v>
      </c>
      <c r="C374" s="446">
        <f t="shared" si="8"/>
        <v>46808</v>
      </c>
      <c r="D374" s="446">
        <f t="shared" si="9"/>
        <v>55112</v>
      </c>
      <c r="E374" s="447">
        <f t="shared" si="10"/>
        <v>1.1774055716971459</v>
      </c>
    </row>
    <row r="375" spans="1:5" ht="12">
      <c r="A375" s="439"/>
      <c r="B375" s="450" t="s">
        <v>473</v>
      </c>
      <c r="C375" s="446"/>
      <c r="D375" s="446">
        <f>D312</f>
        <v>0</v>
      </c>
      <c r="E375" s="447"/>
    </row>
    <row r="376" spans="1:5" ht="12">
      <c r="A376" s="439"/>
      <c r="B376" s="451" t="s">
        <v>269</v>
      </c>
      <c r="C376" s="446">
        <f>SUM(C344+C313)</f>
        <v>0</v>
      </c>
      <c r="D376" s="446">
        <f>SUM(D344+D313)</f>
        <v>0</v>
      </c>
      <c r="E376" s="447"/>
    </row>
    <row r="377" spans="1:5" ht="12.75" thickBot="1">
      <c r="A377" s="439"/>
      <c r="B377" s="452" t="s">
        <v>270</v>
      </c>
      <c r="C377" s="446">
        <f>SUM(C345+C314)</f>
        <v>8705</v>
      </c>
      <c r="D377" s="446">
        <f>SUM(D345+D314)</f>
        <v>7200</v>
      </c>
      <c r="E377" s="454">
        <f>SUM(D377/C377)</f>
        <v>0.8271108558299828</v>
      </c>
    </row>
    <row r="378" spans="1:5" ht="12.75" thickBot="1">
      <c r="A378" s="439"/>
      <c r="B378" s="455" t="s">
        <v>468</v>
      </c>
      <c r="C378" s="456">
        <f>SUM(C369+C372+C373+C374+C377)</f>
        <v>271400</v>
      </c>
      <c r="D378" s="456">
        <f>SUM(D369+D372+D373+D374+D377+D375)</f>
        <v>285003</v>
      </c>
      <c r="E378" s="457">
        <f>SUM(D378/C378)</f>
        <v>1.0501215917464997</v>
      </c>
    </row>
    <row r="379" spans="1:5" ht="13.5" thickBot="1">
      <c r="A379" s="439"/>
      <c r="B379" s="459" t="s">
        <v>74</v>
      </c>
      <c r="C379" s="460">
        <f>SUM(C378+C368)</f>
        <v>271400</v>
      </c>
      <c r="D379" s="460">
        <f>SUM(D378+D368)</f>
        <v>285003</v>
      </c>
      <c r="E379" s="457">
        <f>SUM(D379/C379)</f>
        <v>1.0501215917464997</v>
      </c>
    </row>
    <row r="380" spans="1:5" ht="12.75" thickBot="1">
      <c r="A380" s="439"/>
      <c r="B380" s="461" t="s">
        <v>75</v>
      </c>
      <c r="C380" s="462"/>
      <c r="D380" s="462"/>
      <c r="E380" s="463"/>
    </row>
    <row r="381" spans="1:5" ht="12">
      <c r="A381" s="439"/>
      <c r="B381" s="464" t="s">
        <v>271</v>
      </c>
      <c r="C381" s="465"/>
      <c r="D381" s="465">
        <f>SUM(D349+D318)</f>
        <v>0</v>
      </c>
      <c r="E381" s="447"/>
    </row>
    <row r="382" spans="1:5" ht="12">
      <c r="A382" s="439"/>
      <c r="B382" s="466" t="s">
        <v>276</v>
      </c>
      <c r="C382" s="446">
        <f>SUM(C350+C319)</f>
        <v>1984644</v>
      </c>
      <c r="D382" s="446">
        <f>SUM(D350+D319)</f>
        <v>2045622</v>
      </c>
      <c r="E382" s="447">
        <f aca="true" t="shared" si="11" ref="E382:E388">SUM(D382/C382)</f>
        <v>1.0307249058269392</v>
      </c>
    </row>
    <row r="383" spans="1:5" ht="12.75" thickBot="1">
      <c r="A383" s="439"/>
      <c r="B383" s="467" t="s">
        <v>277</v>
      </c>
      <c r="C383" s="453">
        <f>SUM(C351+C320)</f>
        <v>225430</v>
      </c>
      <c r="D383" s="453">
        <f>SUM(D351+D320)</f>
        <v>274967</v>
      </c>
      <c r="E383" s="454">
        <f t="shared" si="11"/>
        <v>1.2197444883112274</v>
      </c>
    </row>
    <row r="384" spans="1:5" ht="13.5" thickBot="1">
      <c r="A384" s="439"/>
      <c r="B384" s="468" t="s">
        <v>67</v>
      </c>
      <c r="C384" s="469">
        <f>SUM(C382:C383)</f>
        <v>2210074</v>
      </c>
      <c r="D384" s="469">
        <f>SUM(D381:D383)</f>
        <v>2320589</v>
      </c>
      <c r="E384" s="457">
        <f t="shared" si="11"/>
        <v>1.050005112950969</v>
      </c>
    </row>
    <row r="385" spans="1:5" ht="14.25" thickBot="1">
      <c r="A385" s="439"/>
      <c r="B385" s="472" t="s">
        <v>85</v>
      </c>
      <c r="C385" s="473">
        <f>SUM(C379+C380+C384)</f>
        <v>2481474</v>
      </c>
      <c r="D385" s="473">
        <f>SUM(D379+D380+D384)</f>
        <v>2605592</v>
      </c>
      <c r="E385" s="457">
        <f t="shared" si="11"/>
        <v>1.0500178522926293</v>
      </c>
    </row>
    <row r="386" spans="1:5" ht="12">
      <c r="A386" s="439"/>
      <c r="B386" s="474" t="s">
        <v>440</v>
      </c>
      <c r="C386" s="446">
        <f aca="true" t="shared" si="12" ref="C386:D390">SUM(C354+C323)</f>
        <v>1036684</v>
      </c>
      <c r="D386" s="446">
        <f t="shared" si="12"/>
        <v>1100003</v>
      </c>
      <c r="E386" s="447">
        <f t="shared" si="11"/>
        <v>1.061078399975306</v>
      </c>
    </row>
    <row r="387" spans="1:5" ht="12">
      <c r="A387" s="439"/>
      <c r="B387" s="474" t="s">
        <v>441</v>
      </c>
      <c r="C387" s="446">
        <f t="shared" si="12"/>
        <v>291175</v>
      </c>
      <c r="D387" s="446">
        <f t="shared" si="12"/>
        <v>308413</v>
      </c>
      <c r="E387" s="447">
        <f t="shared" si="11"/>
        <v>1.059201511118743</v>
      </c>
    </row>
    <row r="388" spans="1:5" ht="12">
      <c r="A388" s="439"/>
      <c r="B388" s="474" t="s">
        <v>442</v>
      </c>
      <c r="C388" s="446">
        <f t="shared" si="12"/>
        <v>1153615</v>
      </c>
      <c r="D388" s="446">
        <f t="shared" si="12"/>
        <v>1170572</v>
      </c>
      <c r="E388" s="447">
        <f t="shared" si="11"/>
        <v>1.0146990113686107</v>
      </c>
    </row>
    <row r="389" spans="1:5" ht="12">
      <c r="A389" s="439"/>
      <c r="B389" s="475" t="s">
        <v>444</v>
      </c>
      <c r="C389" s="446">
        <f t="shared" si="12"/>
        <v>0</v>
      </c>
      <c r="D389" s="446">
        <f t="shared" si="12"/>
        <v>0</v>
      </c>
      <c r="E389" s="447"/>
    </row>
    <row r="390" spans="1:5" ht="12.75" thickBot="1">
      <c r="A390" s="439"/>
      <c r="B390" s="476" t="s">
        <v>443</v>
      </c>
      <c r="C390" s="446">
        <f t="shared" si="12"/>
        <v>0</v>
      </c>
      <c r="D390" s="446">
        <f t="shared" si="12"/>
        <v>0</v>
      </c>
      <c r="E390" s="454"/>
    </row>
    <row r="391" spans="1:5" ht="12.75" thickBot="1">
      <c r="A391" s="439"/>
      <c r="B391" s="477" t="s">
        <v>66</v>
      </c>
      <c r="C391" s="456">
        <f>SUM(C386:C390)</f>
        <v>2481474</v>
      </c>
      <c r="D391" s="456">
        <f>SUM(D386:D390)</f>
        <v>2578988</v>
      </c>
      <c r="E391" s="457">
        <f>SUM(D391/C391)</f>
        <v>1.0392968050440987</v>
      </c>
    </row>
    <row r="392" spans="1:5" ht="12">
      <c r="A392" s="439"/>
      <c r="B392" s="474" t="s">
        <v>338</v>
      </c>
      <c r="C392" s="446"/>
      <c r="D392" s="446">
        <f>SUM(D360+D329)</f>
        <v>26604</v>
      </c>
      <c r="E392" s="447"/>
    </row>
    <row r="393" spans="1:5" ht="12">
      <c r="A393" s="439"/>
      <c r="B393" s="474" t="s">
        <v>339</v>
      </c>
      <c r="C393" s="446"/>
      <c r="D393" s="446">
        <f>SUM(D361+D330)</f>
        <v>0</v>
      </c>
      <c r="E393" s="447"/>
    </row>
    <row r="394" spans="1:5" ht="12.75" thickBot="1">
      <c r="A394" s="439"/>
      <c r="B394" s="476" t="s">
        <v>451</v>
      </c>
      <c r="C394" s="453"/>
      <c r="D394" s="453"/>
      <c r="E394" s="454"/>
    </row>
    <row r="395" spans="1:5" ht="12.75" thickBot="1">
      <c r="A395" s="439"/>
      <c r="B395" s="478" t="s">
        <v>73</v>
      </c>
      <c r="C395" s="479"/>
      <c r="D395" s="456">
        <f>SUM(D392:D394)</f>
        <v>26604</v>
      </c>
      <c r="E395" s="463"/>
    </row>
    <row r="396" spans="1:5" ht="14.25" thickBot="1">
      <c r="A396" s="436"/>
      <c r="B396" s="481" t="s">
        <v>142</v>
      </c>
      <c r="C396" s="473">
        <f>SUM(C391+C395)</f>
        <v>2481474</v>
      </c>
      <c r="D396" s="473">
        <f>SUM(D391+D395)</f>
        <v>2605592</v>
      </c>
      <c r="E396" s="457">
        <f>SUM(D396/C396)</f>
        <v>1.0500178522926293</v>
      </c>
    </row>
    <row r="397" spans="1:5" ht="13.5">
      <c r="A397" s="292">
        <v>2850</v>
      </c>
      <c r="B397" s="295" t="s">
        <v>460</v>
      </c>
      <c r="C397" s="446"/>
      <c r="D397" s="446"/>
      <c r="E397" s="447"/>
    </row>
    <row r="398" spans="1:5" ht="12" customHeight="1">
      <c r="A398" s="439"/>
      <c r="B398" s="441" t="s">
        <v>260</v>
      </c>
      <c r="C398" s="439"/>
      <c r="D398" s="439"/>
      <c r="E398" s="447"/>
    </row>
    <row r="399" spans="1:5" ht="12.75" thickBot="1">
      <c r="A399" s="439"/>
      <c r="B399" s="442" t="s">
        <v>261</v>
      </c>
      <c r="C399" s="436"/>
      <c r="D399" s="436"/>
      <c r="E399" s="447"/>
    </row>
    <row r="400" spans="1:5" ht="12.75" thickBot="1">
      <c r="A400" s="439"/>
      <c r="B400" s="444" t="s">
        <v>279</v>
      </c>
      <c r="C400" s="436"/>
      <c r="D400" s="436"/>
      <c r="E400" s="457"/>
    </row>
    <row r="401" spans="1:5" ht="12">
      <c r="A401" s="439"/>
      <c r="B401" s="441" t="s">
        <v>263</v>
      </c>
      <c r="C401" s="446"/>
      <c r="D401" s="446">
        <v>877</v>
      </c>
      <c r="E401" s="447"/>
    </row>
    <row r="402" spans="1:5" ht="12.75">
      <c r="A402" s="439"/>
      <c r="B402" s="448" t="s">
        <v>264</v>
      </c>
      <c r="C402" s="449"/>
      <c r="D402" s="449">
        <v>877</v>
      </c>
      <c r="E402" s="447"/>
    </row>
    <row r="403" spans="1:5" ht="12.75">
      <c r="A403" s="439"/>
      <c r="B403" s="448" t="s">
        <v>265</v>
      </c>
      <c r="C403" s="449"/>
      <c r="D403" s="449"/>
      <c r="E403" s="447"/>
    </row>
    <row r="404" spans="1:5" ht="12">
      <c r="A404" s="439"/>
      <c r="B404" s="450" t="s">
        <v>266</v>
      </c>
      <c r="C404" s="446">
        <v>3100</v>
      </c>
      <c r="D404" s="446">
        <v>3100</v>
      </c>
      <c r="E404" s="447">
        <f>SUM(D404/C404)</f>
        <v>1</v>
      </c>
    </row>
    <row r="405" spans="1:5" ht="12">
      <c r="A405" s="439"/>
      <c r="B405" s="450" t="s">
        <v>267</v>
      </c>
      <c r="C405" s="446">
        <v>20527</v>
      </c>
      <c r="D405" s="446">
        <v>26843</v>
      </c>
      <c r="E405" s="447">
        <f>SUM(D405/C405)</f>
        <v>1.3076923076923077</v>
      </c>
    </row>
    <row r="406" spans="1:5" ht="12">
      <c r="A406" s="439"/>
      <c r="B406" s="450" t="s">
        <v>268</v>
      </c>
      <c r="C406" s="446">
        <v>6379</v>
      </c>
      <c r="D406" s="446">
        <v>6379</v>
      </c>
      <c r="E406" s="447">
        <f>SUM(D406/C406)</f>
        <v>1</v>
      </c>
    </row>
    <row r="407" spans="1:5" ht="12">
      <c r="A407" s="439"/>
      <c r="B407" s="451" t="s">
        <v>269</v>
      </c>
      <c r="C407" s="446"/>
      <c r="D407" s="446"/>
      <c r="E407" s="447"/>
    </row>
    <row r="408" spans="1:5" ht="12.75" thickBot="1">
      <c r="A408" s="439"/>
      <c r="B408" s="452" t="s">
        <v>270</v>
      </c>
      <c r="C408" s="453">
        <v>6316</v>
      </c>
      <c r="D408" s="446"/>
      <c r="E408" s="454">
        <f>SUM(D408/C408)</f>
        <v>0</v>
      </c>
    </row>
    <row r="409" spans="1:5" ht="12.75" thickBot="1">
      <c r="A409" s="439"/>
      <c r="B409" s="455" t="s">
        <v>468</v>
      </c>
      <c r="C409" s="456">
        <f>SUM(C401+C404+C405+C406+C408)</f>
        <v>36322</v>
      </c>
      <c r="D409" s="456">
        <f>SUM(D401+D404+D405+D406+D408)</f>
        <v>37199</v>
      </c>
      <c r="E409" s="457">
        <f>SUM(D409/C409)</f>
        <v>1.0241451461923903</v>
      </c>
    </row>
    <row r="410" spans="1:5" ht="13.5" thickBot="1">
      <c r="A410" s="439"/>
      <c r="B410" s="459" t="s">
        <v>74</v>
      </c>
      <c r="C410" s="460">
        <f>SUM(C409+C400)</f>
        <v>36322</v>
      </c>
      <c r="D410" s="460">
        <f>SUM(D409+D400)</f>
        <v>37199</v>
      </c>
      <c r="E410" s="457">
        <f>SUM(D410/C410)</f>
        <v>1.0241451461923903</v>
      </c>
    </row>
    <row r="411" spans="1:5" ht="12.75" thickBot="1">
      <c r="A411" s="439"/>
      <c r="B411" s="461" t="s">
        <v>75</v>
      </c>
      <c r="C411" s="462"/>
      <c r="D411" s="462"/>
      <c r="E411" s="463"/>
    </row>
    <row r="412" spans="1:5" ht="12">
      <c r="A412" s="439"/>
      <c r="B412" s="464" t="s">
        <v>271</v>
      </c>
      <c r="C412" s="465"/>
      <c r="D412" s="465"/>
      <c r="E412" s="447"/>
    </row>
    <row r="413" spans="1:5" ht="12">
      <c r="A413" s="439"/>
      <c r="B413" s="466" t="s">
        <v>276</v>
      </c>
      <c r="C413" s="446">
        <v>386963</v>
      </c>
      <c r="D413" s="446">
        <v>390417</v>
      </c>
      <c r="E413" s="447">
        <f aca="true" t="shared" si="13" ref="E413:E419">SUM(D413/C413)</f>
        <v>1.0089259179818226</v>
      </c>
    </row>
    <row r="414" spans="1:5" ht="12.75" thickBot="1">
      <c r="A414" s="439"/>
      <c r="B414" s="467" t="s">
        <v>277</v>
      </c>
      <c r="C414" s="453">
        <v>2100</v>
      </c>
      <c r="D414" s="453">
        <v>2370</v>
      </c>
      <c r="E414" s="454">
        <f t="shared" si="13"/>
        <v>1.1285714285714286</v>
      </c>
    </row>
    <row r="415" spans="1:5" ht="13.5" thickBot="1">
      <c r="A415" s="439"/>
      <c r="B415" s="468" t="s">
        <v>67</v>
      </c>
      <c r="C415" s="469">
        <f>SUM(C413:C414)</f>
        <v>389063</v>
      </c>
      <c r="D415" s="469">
        <f>SUM(D412:D414)</f>
        <v>392787</v>
      </c>
      <c r="E415" s="457">
        <f t="shared" si="13"/>
        <v>1.0095717146066319</v>
      </c>
    </row>
    <row r="416" spans="1:5" ht="14.25" thickBot="1">
      <c r="A416" s="439"/>
      <c r="B416" s="472" t="s">
        <v>85</v>
      </c>
      <c r="C416" s="473">
        <f>SUM(C410+C411+C415)</f>
        <v>425385</v>
      </c>
      <c r="D416" s="473">
        <f>SUM(D410+D411+D415)</f>
        <v>429986</v>
      </c>
      <c r="E416" s="457">
        <f t="shared" si="13"/>
        <v>1.0108160842530884</v>
      </c>
    </row>
    <row r="417" spans="1:5" ht="12.75" customHeight="1">
      <c r="A417" s="439"/>
      <c r="B417" s="474" t="s">
        <v>440</v>
      </c>
      <c r="C417" s="446">
        <v>245344</v>
      </c>
      <c r="D417" s="446">
        <v>252778</v>
      </c>
      <c r="E417" s="447">
        <f t="shared" si="13"/>
        <v>1.0303003130298682</v>
      </c>
    </row>
    <row r="418" spans="1:5" ht="12">
      <c r="A418" s="439"/>
      <c r="B418" s="474" t="s">
        <v>441</v>
      </c>
      <c r="C418" s="446">
        <v>72635</v>
      </c>
      <c r="D418" s="446">
        <v>73909</v>
      </c>
      <c r="E418" s="447">
        <f t="shared" si="13"/>
        <v>1.0175397535623323</v>
      </c>
    </row>
    <row r="419" spans="1:5" ht="12">
      <c r="A419" s="439"/>
      <c r="B419" s="474" t="s">
        <v>442</v>
      </c>
      <c r="C419" s="446">
        <v>107406</v>
      </c>
      <c r="D419" s="446">
        <v>101013</v>
      </c>
      <c r="E419" s="447">
        <f t="shared" si="13"/>
        <v>0.9404781855762248</v>
      </c>
    </row>
    <row r="420" spans="1:5" ht="12">
      <c r="A420" s="439"/>
      <c r="B420" s="475" t="s">
        <v>444</v>
      </c>
      <c r="C420" s="446"/>
      <c r="D420" s="446"/>
      <c r="E420" s="447"/>
    </row>
    <row r="421" spans="1:5" ht="12.75" thickBot="1">
      <c r="A421" s="439"/>
      <c r="B421" s="476" t="s">
        <v>443</v>
      </c>
      <c r="C421" s="453"/>
      <c r="D421" s="446"/>
      <c r="E421" s="454"/>
    </row>
    <row r="422" spans="1:5" ht="12.75" thickBot="1">
      <c r="A422" s="439"/>
      <c r="B422" s="477" t="s">
        <v>66</v>
      </c>
      <c r="C422" s="456">
        <f>SUM(C417:C421)</f>
        <v>425385</v>
      </c>
      <c r="D422" s="456">
        <f>SUM(D417:D421)</f>
        <v>427700</v>
      </c>
      <c r="E422" s="457">
        <f>SUM(D422/C422)</f>
        <v>1.005442128895001</v>
      </c>
    </row>
    <row r="423" spans="1:5" ht="12">
      <c r="A423" s="439"/>
      <c r="B423" s="474" t="s">
        <v>338</v>
      </c>
      <c r="C423" s="446"/>
      <c r="D423" s="446">
        <v>2286</v>
      </c>
      <c r="E423" s="447"/>
    </row>
    <row r="424" spans="1:5" ht="12">
      <c r="A424" s="439"/>
      <c r="B424" s="474" t="s">
        <v>339</v>
      </c>
      <c r="C424" s="446"/>
      <c r="D424" s="446"/>
      <c r="E424" s="447"/>
    </row>
    <row r="425" spans="1:5" ht="12.75" thickBot="1">
      <c r="A425" s="439"/>
      <c r="B425" s="476" t="s">
        <v>451</v>
      </c>
      <c r="C425" s="453"/>
      <c r="D425" s="446"/>
      <c r="E425" s="454"/>
    </row>
    <row r="426" spans="1:5" ht="12.75" thickBot="1">
      <c r="A426" s="439"/>
      <c r="B426" s="478" t="s">
        <v>73</v>
      </c>
      <c r="C426" s="479"/>
      <c r="D426" s="456">
        <f>SUM(D423:D425)</f>
        <v>2286</v>
      </c>
      <c r="E426" s="463"/>
    </row>
    <row r="427" spans="1:5" ht="14.25" thickBot="1">
      <c r="A427" s="436"/>
      <c r="B427" s="481" t="s">
        <v>142</v>
      </c>
      <c r="C427" s="473">
        <f>SUM(C422+C426)</f>
        <v>425385</v>
      </c>
      <c r="D427" s="473">
        <f>SUM(D422+D426)</f>
        <v>429986</v>
      </c>
      <c r="E427" s="457">
        <f>SUM(D427/C427)</f>
        <v>1.0108160842530884</v>
      </c>
    </row>
    <row r="428" spans="1:5" ht="13.5">
      <c r="A428" s="292">
        <v>2875</v>
      </c>
      <c r="B428" s="295" t="s">
        <v>413</v>
      </c>
      <c r="C428" s="446"/>
      <c r="D428" s="446"/>
      <c r="E428" s="447"/>
    </row>
    <row r="429" spans="1:5" ht="12" customHeight="1">
      <c r="A429" s="439"/>
      <c r="B429" s="441" t="s">
        <v>260</v>
      </c>
      <c r="C429" s="439"/>
      <c r="D429" s="439"/>
      <c r="E429" s="447"/>
    </row>
    <row r="430" spans="1:5" ht="12.75" thickBot="1">
      <c r="A430" s="439"/>
      <c r="B430" s="442" t="s">
        <v>261</v>
      </c>
      <c r="C430" s="436"/>
      <c r="D430" s="453"/>
      <c r="E430" s="454"/>
    </row>
    <row r="431" spans="1:5" ht="12.75" thickBot="1">
      <c r="A431" s="439"/>
      <c r="B431" s="444" t="s">
        <v>279</v>
      </c>
      <c r="C431" s="436"/>
      <c r="D431" s="490"/>
      <c r="E431" s="463"/>
    </row>
    <row r="432" spans="1:5" ht="12">
      <c r="A432" s="439"/>
      <c r="B432" s="441" t="s">
        <v>263</v>
      </c>
      <c r="C432" s="446">
        <v>304</v>
      </c>
      <c r="D432" s="446">
        <v>418</v>
      </c>
      <c r="E432" s="447">
        <f>SUM(D432/C432)</f>
        <v>1.375</v>
      </c>
    </row>
    <row r="433" spans="1:5" ht="12.75">
      <c r="A433" s="439"/>
      <c r="B433" s="448" t="s">
        <v>264</v>
      </c>
      <c r="C433" s="449"/>
      <c r="D433" s="449">
        <v>418</v>
      </c>
      <c r="E433" s="447"/>
    </row>
    <row r="434" spans="1:5" ht="12.75">
      <c r="A434" s="439"/>
      <c r="B434" s="448" t="s">
        <v>265</v>
      </c>
      <c r="C434" s="449">
        <v>304</v>
      </c>
      <c r="D434" s="449"/>
      <c r="E434" s="447">
        <f>SUM(D434/C434)</f>
        <v>0</v>
      </c>
    </row>
    <row r="435" spans="1:5" ht="12">
      <c r="A435" s="439"/>
      <c r="B435" s="450" t="s">
        <v>266</v>
      </c>
      <c r="C435" s="446">
        <v>2759</v>
      </c>
      <c r="D435" s="446">
        <v>970</v>
      </c>
      <c r="E435" s="447">
        <f>SUM(D435/C435)</f>
        <v>0.3515766582094962</v>
      </c>
    </row>
    <row r="436" spans="1:5" ht="12">
      <c r="A436" s="439"/>
      <c r="B436" s="450" t="s">
        <v>267</v>
      </c>
      <c r="C436" s="446">
        <v>38688</v>
      </c>
      <c r="D436" s="446">
        <v>37577</v>
      </c>
      <c r="E436" s="447">
        <f>SUM(D436/C436)</f>
        <v>0.9712830851943756</v>
      </c>
    </row>
    <row r="437" spans="1:5" ht="12">
      <c r="A437" s="439"/>
      <c r="B437" s="450" t="s">
        <v>268</v>
      </c>
      <c r="C437" s="446">
        <v>10246</v>
      </c>
      <c r="D437" s="446">
        <v>9748</v>
      </c>
      <c r="E437" s="447">
        <f>SUM(D437/C437)</f>
        <v>0.9513956666016006</v>
      </c>
    </row>
    <row r="438" spans="1:5" ht="12">
      <c r="A438" s="439"/>
      <c r="B438" s="451" t="s">
        <v>269</v>
      </c>
      <c r="C438" s="446"/>
      <c r="D438" s="446"/>
      <c r="E438" s="447"/>
    </row>
    <row r="439" spans="1:5" ht="12.75" thickBot="1">
      <c r="A439" s="439"/>
      <c r="B439" s="452" t="s">
        <v>270</v>
      </c>
      <c r="C439" s="453"/>
      <c r="D439" s="446"/>
      <c r="E439" s="454"/>
    </row>
    <row r="440" spans="1:5" ht="12.75" thickBot="1">
      <c r="A440" s="439"/>
      <c r="B440" s="455" t="s">
        <v>468</v>
      </c>
      <c r="C440" s="456">
        <f>SUM(C432+C435+C436+C437+C439)</f>
        <v>51997</v>
      </c>
      <c r="D440" s="456">
        <f>SUM(D432+D435+D436+D437+D439)</f>
        <v>48713</v>
      </c>
      <c r="E440" s="457">
        <f>SUM(D440/C440)</f>
        <v>0.936842510144816</v>
      </c>
    </row>
    <row r="441" spans="1:5" ht="13.5" thickBot="1">
      <c r="A441" s="439"/>
      <c r="B441" s="459" t="s">
        <v>74</v>
      </c>
      <c r="C441" s="460">
        <f>SUM(C440+C431)</f>
        <v>51997</v>
      </c>
      <c r="D441" s="460">
        <f>SUM(D440+D431)</f>
        <v>48713</v>
      </c>
      <c r="E441" s="457">
        <f>SUM(D441/C441)</f>
        <v>0.936842510144816</v>
      </c>
    </row>
    <row r="442" spans="1:5" ht="12.75" thickBot="1">
      <c r="A442" s="439"/>
      <c r="B442" s="461" t="s">
        <v>75</v>
      </c>
      <c r="C442" s="462"/>
      <c r="D442" s="462"/>
      <c r="E442" s="463"/>
    </row>
    <row r="443" spans="1:5" ht="12">
      <c r="A443" s="439"/>
      <c r="B443" s="464" t="s">
        <v>271</v>
      </c>
      <c r="C443" s="465"/>
      <c r="D443" s="465"/>
      <c r="E443" s="447"/>
    </row>
    <row r="444" spans="1:5" ht="12">
      <c r="A444" s="439"/>
      <c r="B444" s="466" t="s">
        <v>276</v>
      </c>
      <c r="C444" s="446">
        <v>489348</v>
      </c>
      <c r="D444" s="446">
        <v>491565</v>
      </c>
      <c r="E444" s="447">
        <f>SUM(D444/C444)</f>
        <v>1.0045305181588562</v>
      </c>
    </row>
    <row r="445" spans="1:5" ht="12.75" thickBot="1">
      <c r="A445" s="439"/>
      <c r="B445" s="467" t="s">
        <v>277</v>
      </c>
      <c r="C445" s="453"/>
      <c r="D445" s="453"/>
      <c r="E445" s="454"/>
    </row>
    <row r="446" spans="1:5" ht="13.5" thickBot="1">
      <c r="A446" s="439"/>
      <c r="B446" s="468" t="s">
        <v>67</v>
      </c>
      <c r="C446" s="469">
        <f>SUM(C444:C445)</f>
        <v>489348</v>
      </c>
      <c r="D446" s="469">
        <f>SUM(D443:D445)</f>
        <v>491565</v>
      </c>
      <c r="E446" s="457">
        <f>SUM(D446/C446)</f>
        <v>1.0045305181588562</v>
      </c>
    </row>
    <row r="447" spans="1:5" ht="14.25" thickBot="1">
      <c r="A447" s="439"/>
      <c r="B447" s="472" t="s">
        <v>85</v>
      </c>
      <c r="C447" s="473">
        <f>SUM(C441+C442+C446)</f>
        <v>541345</v>
      </c>
      <c r="D447" s="473">
        <f>SUM(D441+D442+D446)</f>
        <v>540278</v>
      </c>
      <c r="E447" s="457">
        <f>SUM(D447/C447)</f>
        <v>0.9980289833655063</v>
      </c>
    </row>
    <row r="448" spans="1:5" ht="12">
      <c r="A448" s="439"/>
      <c r="B448" s="474" t="s">
        <v>440</v>
      </c>
      <c r="C448" s="446">
        <v>296079</v>
      </c>
      <c r="D448" s="446">
        <v>304246</v>
      </c>
      <c r="E448" s="447">
        <f>SUM(D448/C448)</f>
        <v>1.027583854309154</v>
      </c>
    </row>
    <row r="449" spans="1:5" ht="12">
      <c r="A449" s="439"/>
      <c r="B449" s="474" t="s">
        <v>441</v>
      </c>
      <c r="C449" s="446">
        <v>85499</v>
      </c>
      <c r="D449" s="446">
        <v>87549</v>
      </c>
      <c r="E449" s="447">
        <f>SUM(D449/C449)</f>
        <v>1.0239768886185803</v>
      </c>
    </row>
    <row r="450" spans="1:5" ht="12">
      <c r="A450" s="439"/>
      <c r="B450" s="474" t="s">
        <v>442</v>
      </c>
      <c r="C450" s="446">
        <v>151767</v>
      </c>
      <c r="D450" s="446">
        <v>146528</v>
      </c>
      <c r="E450" s="447">
        <f>SUM(D450/C450)</f>
        <v>0.9654799791786093</v>
      </c>
    </row>
    <row r="451" spans="1:5" ht="12">
      <c r="A451" s="439"/>
      <c r="B451" s="475" t="s">
        <v>444</v>
      </c>
      <c r="C451" s="446"/>
      <c r="D451" s="446"/>
      <c r="E451" s="447"/>
    </row>
    <row r="452" spans="1:5" ht="12.75" thickBot="1">
      <c r="A452" s="439"/>
      <c r="B452" s="476" t="s">
        <v>443</v>
      </c>
      <c r="C452" s="453"/>
      <c r="D452" s="446"/>
      <c r="E452" s="454"/>
    </row>
    <row r="453" spans="1:5" ht="12.75" thickBot="1">
      <c r="A453" s="439"/>
      <c r="B453" s="477" t="s">
        <v>66</v>
      </c>
      <c r="C453" s="456">
        <f>SUM(C448:C452)</f>
        <v>533345</v>
      </c>
      <c r="D453" s="456">
        <f>SUM(D448:D452)</f>
        <v>538323</v>
      </c>
      <c r="E453" s="457">
        <f>SUM(D453/C453)</f>
        <v>1.009333545828685</v>
      </c>
    </row>
    <row r="454" spans="1:5" ht="12">
      <c r="A454" s="439"/>
      <c r="B454" s="474" t="s">
        <v>338</v>
      </c>
      <c r="C454" s="446"/>
      <c r="D454" s="446">
        <v>1955</v>
      </c>
      <c r="E454" s="447"/>
    </row>
    <row r="455" spans="1:5" ht="12">
      <c r="A455" s="439"/>
      <c r="B455" s="474" t="s">
        <v>339</v>
      </c>
      <c r="C455" s="446">
        <v>8000</v>
      </c>
      <c r="D455" s="446"/>
      <c r="E455" s="447">
        <f>SUM(D455/C455)</f>
        <v>0</v>
      </c>
    </row>
    <row r="456" spans="1:5" ht="12.75" thickBot="1">
      <c r="A456" s="439"/>
      <c r="B456" s="476" t="s">
        <v>451</v>
      </c>
      <c r="C456" s="453"/>
      <c r="D456" s="446"/>
      <c r="E456" s="454"/>
    </row>
    <row r="457" spans="1:5" ht="12.75" thickBot="1">
      <c r="A457" s="439"/>
      <c r="B457" s="478" t="s">
        <v>73</v>
      </c>
      <c r="C457" s="456">
        <f>SUM(C455:C456)</f>
        <v>8000</v>
      </c>
      <c r="D457" s="456">
        <f>SUM(D454:D456)</f>
        <v>1955</v>
      </c>
      <c r="E457" s="463">
        <f>SUM(D457/C457)</f>
        <v>0.244375</v>
      </c>
    </row>
    <row r="458" spans="1:5" ht="14.25" thickBot="1">
      <c r="A458" s="436"/>
      <c r="B458" s="481" t="s">
        <v>142</v>
      </c>
      <c r="C458" s="473">
        <f>SUM(C453+C457)</f>
        <v>541345</v>
      </c>
      <c r="D458" s="473">
        <f>SUM(D453+D457)</f>
        <v>540278</v>
      </c>
      <c r="E458" s="457">
        <f>SUM(D458/C458)</f>
        <v>0.9980289833655063</v>
      </c>
    </row>
    <row r="459" spans="1:5" ht="13.5">
      <c r="A459" s="292">
        <v>2898</v>
      </c>
      <c r="B459" s="483" t="s">
        <v>461</v>
      </c>
      <c r="C459" s="485"/>
      <c r="D459" s="485"/>
      <c r="E459" s="447"/>
    </row>
    <row r="460" spans="1:5" ht="12">
      <c r="A460" s="439"/>
      <c r="B460" s="441" t="s">
        <v>260</v>
      </c>
      <c r="C460" s="439"/>
      <c r="D460" s="439"/>
      <c r="E460" s="447"/>
    </row>
    <row r="461" spans="1:5" ht="12.75" thickBot="1">
      <c r="A461" s="439"/>
      <c r="B461" s="442" t="s">
        <v>261</v>
      </c>
      <c r="C461" s="436"/>
      <c r="D461" s="453">
        <f>SUM(D430+D399)</f>
        <v>0</v>
      </c>
      <c r="E461" s="454"/>
    </row>
    <row r="462" spans="1:5" ht="12.75" thickBot="1">
      <c r="A462" s="439"/>
      <c r="B462" s="444" t="s">
        <v>279</v>
      </c>
      <c r="C462" s="436"/>
      <c r="D462" s="490">
        <f>SUM(D461)</f>
        <v>0</v>
      </c>
      <c r="E462" s="463"/>
    </row>
    <row r="463" spans="1:5" ht="12">
      <c r="A463" s="439"/>
      <c r="B463" s="441" t="s">
        <v>263</v>
      </c>
      <c r="C463" s="446">
        <f aca="true" t="shared" si="14" ref="C463:C470">SUM(C432+C401)</f>
        <v>304</v>
      </c>
      <c r="D463" s="446">
        <f aca="true" t="shared" si="15" ref="D463:D470">SUM(D432+D401)</f>
        <v>1295</v>
      </c>
      <c r="E463" s="447">
        <f>SUM(D463/C463)</f>
        <v>4.259868421052632</v>
      </c>
    </row>
    <row r="464" spans="1:5" ht="12.75">
      <c r="A464" s="439"/>
      <c r="B464" s="448" t="s">
        <v>264</v>
      </c>
      <c r="C464" s="449">
        <f t="shared" si="14"/>
        <v>0</v>
      </c>
      <c r="D464" s="449">
        <f t="shared" si="15"/>
        <v>1295</v>
      </c>
      <c r="E464" s="447"/>
    </row>
    <row r="465" spans="1:5" ht="12.75">
      <c r="A465" s="439"/>
      <c r="B465" s="448" t="s">
        <v>265</v>
      </c>
      <c r="C465" s="449">
        <f t="shared" si="14"/>
        <v>304</v>
      </c>
      <c r="D465" s="449">
        <f t="shared" si="15"/>
        <v>0</v>
      </c>
      <c r="E465" s="447">
        <f>SUM(D465/C465)</f>
        <v>0</v>
      </c>
    </row>
    <row r="466" spans="1:5" ht="12">
      <c r="A466" s="439"/>
      <c r="B466" s="450" t="s">
        <v>266</v>
      </c>
      <c r="C466" s="446">
        <f t="shared" si="14"/>
        <v>5859</v>
      </c>
      <c r="D466" s="446">
        <f t="shared" si="15"/>
        <v>4070</v>
      </c>
      <c r="E466" s="447">
        <f>SUM(D466/C466)</f>
        <v>0.694657791431985</v>
      </c>
    </row>
    <row r="467" spans="1:5" ht="12">
      <c r="A467" s="439"/>
      <c r="B467" s="450" t="s">
        <v>267</v>
      </c>
      <c r="C467" s="446">
        <f t="shared" si="14"/>
        <v>59215</v>
      </c>
      <c r="D467" s="446">
        <f t="shared" si="15"/>
        <v>64420</v>
      </c>
      <c r="E467" s="447">
        <f>SUM(D467/C467)</f>
        <v>1.0879000253314195</v>
      </c>
    </row>
    <row r="468" spans="1:5" ht="12">
      <c r="A468" s="439"/>
      <c r="B468" s="450" t="s">
        <v>268</v>
      </c>
      <c r="C468" s="446">
        <f t="shared" si="14"/>
        <v>16625</v>
      </c>
      <c r="D468" s="446">
        <f t="shared" si="15"/>
        <v>16127</v>
      </c>
      <c r="E468" s="447">
        <f>SUM(D468/C468)</f>
        <v>0.9700451127819549</v>
      </c>
    </row>
    <row r="469" spans="1:5" ht="12">
      <c r="A469" s="439"/>
      <c r="B469" s="451" t="s">
        <v>269</v>
      </c>
      <c r="C469" s="446">
        <f t="shared" si="14"/>
        <v>0</v>
      </c>
      <c r="D469" s="446">
        <f t="shared" si="15"/>
        <v>0</v>
      </c>
      <c r="E469" s="447"/>
    </row>
    <row r="470" spans="1:5" ht="12.75" thickBot="1">
      <c r="A470" s="439"/>
      <c r="B470" s="452" t="s">
        <v>270</v>
      </c>
      <c r="C470" s="446">
        <f t="shared" si="14"/>
        <v>6316</v>
      </c>
      <c r="D470" s="446">
        <f t="shared" si="15"/>
        <v>0</v>
      </c>
      <c r="E470" s="454">
        <f>SUM(D470/C470)</f>
        <v>0</v>
      </c>
    </row>
    <row r="471" spans="1:5" ht="12.75" thickBot="1">
      <c r="A471" s="439"/>
      <c r="B471" s="455" t="s">
        <v>468</v>
      </c>
      <c r="C471" s="456">
        <f>SUM(C463+C466+C467+C468+C470)</f>
        <v>88319</v>
      </c>
      <c r="D471" s="456">
        <f>SUM(D463+D466+D467+D468+D470)</f>
        <v>85912</v>
      </c>
      <c r="E471" s="457">
        <f>SUM(D471/C471)</f>
        <v>0.9727465211336179</v>
      </c>
    </row>
    <row r="472" spans="1:5" ht="13.5" thickBot="1">
      <c r="A472" s="439"/>
      <c r="B472" s="459" t="s">
        <v>74</v>
      </c>
      <c r="C472" s="460">
        <f>SUM(C471+C462)</f>
        <v>88319</v>
      </c>
      <c r="D472" s="460">
        <f>SUM(D471+D462)</f>
        <v>85912</v>
      </c>
      <c r="E472" s="457">
        <f>SUM(D472/C472)</f>
        <v>0.9727465211336179</v>
      </c>
    </row>
    <row r="473" spans="1:5" ht="12.75" thickBot="1">
      <c r="A473" s="439"/>
      <c r="B473" s="461" t="s">
        <v>75</v>
      </c>
      <c r="C473" s="462"/>
      <c r="D473" s="462"/>
      <c r="E473" s="463"/>
    </row>
    <row r="474" spans="1:5" ht="12">
      <c r="A474" s="439"/>
      <c r="B474" s="464" t="s">
        <v>271</v>
      </c>
      <c r="C474" s="465"/>
      <c r="D474" s="465">
        <f>SUM(D443+D412)</f>
        <v>0</v>
      </c>
      <c r="E474" s="447"/>
    </row>
    <row r="475" spans="1:5" ht="12">
      <c r="A475" s="439"/>
      <c r="B475" s="466" t="s">
        <v>276</v>
      </c>
      <c r="C475" s="446">
        <f>SUM(C444+C413)</f>
        <v>876311</v>
      </c>
      <c r="D475" s="446">
        <f>SUM(D444+D413)</f>
        <v>881982</v>
      </c>
      <c r="E475" s="447">
        <f aca="true" t="shared" si="16" ref="E475:E481">SUM(D475/C475)</f>
        <v>1.0064714467808804</v>
      </c>
    </row>
    <row r="476" spans="1:5" ht="12.75" thickBot="1">
      <c r="A476" s="439"/>
      <c r="B476" s="467" t="s">
        <v>277</v>
      </c>
      <c r="C476" s="453">
        <f>SUM(C445+C414)</f>
        <v>2100</v>
      </c>
      <c r="D476" s="453">
        <f>SUM(D445+D414)</f>
        <v>2370</v>
      </c>
      <c r="E476" s="454">
        <f t="shared" si="16"/>
        <v>1.1285714285714286</v>
      </c>
    </row>
    <row r="477" spans="1:5" ht="13.5" thickBot="1">
      <c r="A477" s="439"/>
      <c r="B477" s="468" t="s">
        <v>67</v>
      </c>
      <c r="C477" s="469">
        <f>SUM(C475:C476)</f>
        <v>878411</v>
      </c>
      <c r="D477" s="469">
        <f>SUM(D474:D476)</f>
        <v>884352</v>
      </c>
      <c r="E477" s="457">
        <f t="shared" si="16"/>
        <v>1.00676334881963</v>
      </c>
    </row>
    <row r="478" spans="1:5" ht="14.25" thickBot="1">
      <c r="A478" s="439"/>
      <c r="B478" s="472" t="s">
        <v>85</v>
      </c>
      <c r="C478" s="473">
        <f>SUM(C472+C473+C477)</f>
        <v>966730</v>
      </c>
      <c r="D478" s="473">
        <f>SUM(D472+D473+D477)</f>
        <v>970264</v>
      </c>
      <c r="E478" s="457">
        <f t="shared" si="16"/>
        <v>1.0036556225626596</v>
      </c>
    </row>
    <row r="479" spans="1:5" ht="12">
      <c r="A479" s="439"/>
      <c r="B479" s="474" t="s">
        <v>440</v>
      </c>
      <c r="C479" s="446">
        <f aca="true" t="shared" si="17" ref="C479:D483">SUM(C448+C417)</f>
        <v>541423</v>
      </c>
      <c r="D479" s="446">
        <f t="shared" si="17"/>
        <v>557024</v>
      </c>
      <c r="E479" s="447">
        <f t="shared" si="16"/>
        <v>1.0288148083845718</v>
      </c>
    </row>
    <row r="480" spans="1:5" ht="12">
      <c r="A480" s="439"/>
      <c r="B480" s="474" t="s">
        <v>441</v>
      </c>
      <c r="C480" s="446">
        <f t="shared" si="17"/>
        <v>158134</v>
      </c>
      <c r="D480" s="446">
        <f t="shared" si="17"/>
        <v>161458</v>
      </c>
      <c r="E480" s="447">
        <f t="shared" si="16"/>
        <v>1.0210201474698672</v>
      </c>
    </row>
    <row r="481" spans="1:5" ht="12">
      <c r="A481" s="439"/>
      <c r="B481" s="474" t="s">
        <v>442</v>
      </c>
      <c r="C481" s="446">
        <f t="shared" si="17"/>
        <v>259173</v>
      </c>
      <c r="D481" s="446">
        <f t="shared" si="17"/>
        <v>247541</v>
      </c>
      <c r="E481" s="447">
        <f t="shared" si="16"/>
        <v>0.9551187816632134</v>
      </c>
    </row>
    <row r="482" spans="1:5" ht="12">
      <c r="A482" s="439"/>
      <c r="B482" s="475" t="s">
        <v>444</v>
      </c>
      <c r="C482" s="446">
        <f t="shared" si="17"/>
        <v>0</v>
      </c>
      <c r="D482" s="446">
        <f t="shared" si="17"/>
        <v>0</v>
      </c>
      <c r="E482" s="447"/>
    </row>
    <row r="483" spans="1:5" ht="12.75" thickBot="1">
      <c r="A483" s="439"/>
      <c r="B483" s="476" t="s">
        <v>443</v>
      </c>
      <c r="C483" s="446">
        <f t="shared" si="17"/>
        <v>0</v>
      </c>
      <c r="D483" s="446">
        <f t="shared" si="17"/>
        <v>0</v>
      </c>
      <c r="E483" s="454"/>
    </row>
    <row r="484" spans="1:5" ht="12.75" thickBot="1">
      <c r="A484" s="439"/>
      <c r="B484" s="477" t="s">
        <v>66</v>
      </c>
      <c r="C484" s="456">
        <f>SUM(C479:C483)</f>
        <v>958730</v>
      </c>
      <c r="D484" s="456">
        <f>SUM(D479:D483)</f>
        <v>966023</v>
      </c>
      <c r="E484" s="457">
        <f>SUM(D484/C484)</f>
        <v>1.0076069383455195</v>
      </c>
    </row>
    <row r="485" spans="1:5" ht="12">
      <c r="A485" s="439"/>
      <c r="B485" s="474" t="s">
        <v>338</v>
      </c>
      <c r="C485" s="446"/>
      <c r="D485" s="446">
        <f>SUM(D454+D423)</f>
        <v>4241</v>
      </c>
      <c r="E485" s="447"/>
    </row>
    <row r="486" spans="1:5" ht="12">
      <c r="A486" s="439"/>
      <c r="B486" s="474" t="s">
        <v>339</v>
      </c>
      <c r="C486" s="446">
        <f>SUM(C455)</f>
        <v>8000</v>
      </c>
      <c r="D486" s="446">
        <f>SUM(D455)</f>
        <v>0</v>
      </c>
      <c r="E486" s="447">
        <f>SUM(D486/C486)</f>
        <v>0</v>
      </c>
    </row>
    <row r="487" spans="1:5" ht="12.75" thickBot="1">
      <c r="A487" s="439"/>
      <c r="B487" s="476" t="s">
        <v>451</v>
      </c>
      <c r="C487" s="453"/>
      <c r="D487" s="453"/>
      <c r="E487" s="454"/>
    </row>
    <row r="488" spans="1:5" ht="12.75" thickBot="1">
      <c r="A488" s="439"/>
      <c r="B488" s="478" t="s">
        <v>73</v>
      </c>
      <c r="C488" s="456">
        <f>SUM(C486)</f>
        <v>8000</v>
      </c>
      <c r="D488" s="456">
        <f>SUM(D485:D487)</f>
        <v>4241</v>
      </c>
      <c r="E488" s="457">
        <f>SUM(D488/C488)</f>
        <v>0.530125</v>
      </c>
    </row>
    <row r="489" spans="1:5" ht="14.25" thickBot="1">
      <c r="A489" s="436"/>
      <c r="B489" s="481" t="s">
        <v>142</v>
      </c>
      <c r="C489" s="473">
        <f>SUM(C484+C488)</f>
        <v>966730</v>
      </c>
      <c r="D489" s="473">
        <f>SUM(D484+D488)</f>
        <v>970264</v>
      </c>
      <c r="E489" s="457">
        <f>SUM(D489/C489)</f>
        <v>1.0036556225626596</v>
      </c>
    </row>
    <row r="490" spans="1:5" ht="13.5">
      <c r="A490" s="292">
        <v>2985</v>
      </c>
      <c r="B490" s="295" t="s">
        <v>462</v>
      </c>
      <c r="C490" s="446"/>
      <c r="D490" s="446"/>
      <c r="E490" s="447"/>
    </row>
    <row r="491" spans="1:5" ht="12" customHeight="1">
      <c r="A491" s="439"/>
      <c r="B491" s="441" t="s">
        <v>260</v>
      </c>
      <c r="C491" s="439"/>
      <c r="D491" s="439"/>
      <c r="E491" s="447"/>
    </row>
    <row r="492" spans="1:5" ht="12.75" thickBot="1">
      <c r="A492" s="439"/>
      <c r="B492" s="442" t="s">
        <v>261</v>
      </c>
      <c r="C492" s="436"/>
      <c r="D492" s="491"/>
      <c r="E492" s="454"/>
    </row>
    <row r="493" spans="1:5" ht="12.75" thickBot="1">
      <c r="A493" s="439"/>
      <c r="B493" s="444" t="s">
        <v>279</v>
      </c>
      <c r="C493" s="436"/>
      <c r="D493" s="492">
        <f>SUM(D491:D492)</f>
        <v>0</v>
      </c>
      <c r="E493" s="463"/>
    </row>
    <row r="494" spans="1:5" ht="12">
      <c r="A494" s="439"/>
      <c r="B494" s="441" t="s">
        <v>263</v>
      </c>
      <c r="C494" s="446">
        <v>65000</v>
      </c>
      <c r="D494" s="446">
        <v>63150</v>
      </c>
      <c r="E494" s="447">
        <f>SUM(D494/C494)</f>
        <v>0.9715384615384616</v>
      </c>
    </row>
    <row r="495" spans="1:5" ht="12.75">
      <c r="A495" s="439"/>
      <c r="B495" s="448" t="s">
        <v>264</v>
      </c>
      <c r="C495" s="449">
        <v>40000</v>
      </c>
      <c r="D495" s="449">
        <v>40000</v>
      </c>
      <c r="E495" s="447">
        <f>SUM(D495/C495)</f>
        <v>1</v>
      </c>
    </row>
    <row r="496" spans="1:5" ht="12.75">
      <c r="A496" s="439"/>
      <c r="B496" s="448" t="s">
        <v>265</v>
      </c>
      <c r="C496" s="449">
        <v>25000</v>
      </c>
      <c r="D496" s="449">
        <v>23150</v>
      </c>
      <c r="E496" s="447">
        <f>SUM(D496/C496)</f>
        <v>0.926</v>
      </c>
    </row>
    <row r="497" spans="1:5" ht="12">
      <c r="A497" s="439"/>
      <c r="B497" s="450" t="s">
        <v>266</v>
      </c>
      <c r="C497" s="446"/>
      <c r="D497" s="446">
        <v>2400</v>
      </c>
      <c r="E497" s="447"/>
    </row>
    <row r="498" spans="1:5" ht="12">
      <c r="A498" s="439"/>
      <c r="B498" s="450" t="s">
        <v>267</v>
      </c>
      <c r="C498" s="446"/>
      <c r="D498" s="446"/>
      <c r="E498" s="447"/>
    </row>
    <row r="499" spans="1:5" ht="12">
      <c r="A499" s="439"/>
      <c r="B499" s="450" t="s">
        <v>268</v>
      </c>
      <c r="C499" s="446">
        <v>15000</v>
      </c>
      <c r="D499" s="446">
        <v>18850</v>
      </c>
      <c r="E499" s="447">
        <f>SUM(D499/C499)</f>
        <v>1.2566666666666666</v>
      </c>
    </row>
    <row r="500" spans="1:5" ht="12">
      <c r="A500" s="439"/>
      <c r="B500" s="451" t="s">
        <v>269</v>
      </c>
      <c r="C500" s="446"/>
      <c r="D500" s="446"/>
      <c r="E500" s="447"/>
    </row>
    <row r="501" spans="1:5" ht="12.75" thickBot="1">
      <c r="A501" s="439"/>
      <c r="B501" s="452" t="s">
        <v>270</v>
      </c>
      <c r="C501" s="446"/>
      <c r="D501" s="446"/>
      <c r="E501" s="454"/>
    </row>
    <row r="502" spans="1:5" ht="12.75" thickBot="1">
      <c r="A502" s="439"/>
      <c r="B502" s="455" t="s">
        <v>468</v>
      </c>
      <c r="C502" s="456">
        <f>SUM(C494+C497+C498+C499+C501)</f>
        <v>80000</v>
      </c>
      <c r="D502" s="456">
        <f>SUM(D494+D497+D498+D499+D501)</f>
        <v>84400</v>
      </c>
      <c r="E502" s="457">
        <f>SUM(D502/C502)</f>
        <v>1.055</v>
      </c>
    </row>
    <row r="503" spans="1:5" ht="13.5" thickBot="1">
      <c r="A503" s="439"/>
      <c r="B503" s="459" t="s">
        <v>74</v>
      </c>
      <c r="C503" s="460">
        <f>SUM(C502+C493)</f>
        <v>80000</v>
      </c>
      <c r="D503" s="460">
        <f>SUM(D502+D493)</f>
        <v>84400</v>
      </c>
      <c r="E503" s="457">
        <f>SUM(D503/C503)</f>
        <v>1.055</v>
      </c>
    </row>
    <row r="504" spans="1:5" ht="12.75" thickBot="1">
      <c r="A504" s="439"/>
      <c r="B504" s="461" t="s">
        <v>75</v>
      </c>
      <c r="C504" s="462"/>
      <c r="D504" s="462"/>
      <c r="E504" s="463"/>
    </row>
    <row r="505" spans="1:5" ht="12">
      <c r="A505" s="439"/>
      <c r="B505" s="464" t="s">
        <v>271</v>
      </c>
      <c r="C505" s="465"/>
      <c r="D505" s="465"/>
      <c r="E505" s="447"/>
    </row>
    <row r="506" spans="1:5" ht="12">
      <c r="A506" s="439"/>
      <c r="B506" s="466" t="s">
        <v>276</v>
      </c>
      <c r="C506" s="446">
        <v>353600</v>
      </c>
      <c r="D506" s="446">
        <v>340656</v>
      </c>
      <c r="E506" s="447">
        <f>SUM(D506/C506)</f>
        <v>0.963393665158371</v>
      </c>
    </row>
    <row r="507" spans="1:5" ht="12.75" thickBot="1">
      <c r="A507" s="439"/>
      <c r="B507" s="467" t="s">
        <v>277</v>
      </c>
      <c r="C507" s="453"/>
      <c r="D507" s="453"/>
      <c r="E507" s="454"/>
    </row>
    <row r="508" spans="1:5" ht="13.5" thickBot="1">
      <c r="A508" s="439"/>
      <c r="B508" s="468" t="s">
        <v>67</v>
      </c>
      <c r="C508" s="469">
        <f>SUM(C506:C507)</f>
        <v>353600</v>
      </c>
      <c r="D508" s="469">
        <f>SUM(D505:D507)</f>
        <v>340656</v>
      </c>
      <c r="E508" s="457">
        <f>SUM(D508/C508)</f>
        <v>0.963393665158371</v>
      </c>
    </row>
    <row r="509" spans="1:5" ht="14.25" thickBot="1">
      <c r="A509" s="439"/>
      <c r="B509" s="472" t="s">
        <v>85</v>
      </c>
      <c r="C509" s="473">
        <f>SUM(C503+C504+C508)</f>
        <v>433600</v>
      </c>
      <c r="D509" s="473">
        <f>SUM(D503+D504+D508)</f>
        <v>425056</v>
      </c>
      <c r="E509" s="457">
        <f>SUM(D509/C509)</f>
        <v>0.9802952029520295</v>
      </c>
    </row>
    <row r="510" spans="1:5" ht="12">
      <c r="A510" s="439"/>
      <c r="B510" s="474" t="s">
        <v>440</v>
      </c>
      <c r="C510" s="446">
        <v>127883</v>
      </c>
      <c r="D510" s="446">
        <v>135965</v>
      </c>
      <c r="E510" s="447">
        <f>SUM(D510/C510)</f>
        <v>1.0631983922804438</v>
      </c>
    </row>
    <row r="511" spans="1:5" ht="12">
      <c r="A511" s="439"/>
      <c r="B511" s="474" t="s">
        <v>441</v>
      </c>
      <c r="C511" s="446">
        <v>34443</v>
      </c>
      <c r="D511" s="446">
        <v>39827</v>
      </c>
      <c r="E511" s="447">
        <f>SUM(D511/C511)</f>
        <v>1.1563162326162064</v>
      </c>
    </row>
    <row r="512" spans="1:5" ht="12">
      <c r="A512" s="439"/>
      <c r="B512" s="474" t="s">
        <v>442</v>
      </c>
      <c r="C512" s="446">
        <v>258274</v>
      </c>
      <c r="D512" s="446">
        <v>244314</v>
      </c>
      <c r="E512" s="447">
        <f>SUM(D512/C512)</f>
        <v>0.9459488759999071</v>
      </c>
    </row>
    <row r="513" spans="1:5" ht="12">
      <c r="A513" s="439"/>
      <c r="B513" s="475" t="s">
        <v>444</v>
      </c>
      <c r="C513" s="446"/>
      <c r="D513" s="446"/>
      <c r="E513" s="447"/>
    </row>
    <row r="514" spans="1:5" ht="12.75" thickBot="1">
      <c r="A514" s="439"/>
      <c r="B514" s="476" t="s">
        <v>443</v>
      </c>
      <c r="C514" s="446"/>
      <c r="D514" s="446"/>
      <c r="E514" s="454"/>
    </row>
    <row r="515" spans="1:5" ht="12.75" thickBot="1">
      <c r="A515" s="439"/>
      <c r="B515" s="477" t="s">
        <v>66</v>
      </c>
      <c r="C515" s="456">
        <f>SUM(C510:C514)</f>
        <v>420600</v>
      </c>
      <c r="D515" s="456">
        <f>SUM(D510:D514)</f>
        <v>420106</v>
      </c>
      <c r="E515" s="457">
        <f>SUM(D515/C515)</f>
        <v>0.9988254873989538</v>
      </c>
    </row>
    <row r="516" spans="1:5" ht="12">
      <c r="A516" s="439"/>
      <c r="B516" s="474" t="s">
        <v>338</v>
      </c>
      <c r="C516" s="446"/>
      <c r="D516" s="446">
        <v>4950</v>
      </c>
      <c r="E516" s="447"/>
    </row>
    <row r="517" spans="1:5" ht="12">
      <c r="A517" s="439"/>
      <c r="B517" s="474" t="s">
        <v>339</v>
      </c>
      <c r="C517" s="446">
        <v>13000</v>
      </c>
      <c r="D517" s="446"/>
      <c r="E517" s="447">
        <f>SUM(D517/C517)</f>
        <v>0</v>
      </c>
    </row>
    <row r="518" spans="1:5" ht="12.75" thickBot="1">
      <c r="A518" s="439"/>
      <c r="B518" s="476" t="s">
        <v>451</v>
      </c>
      <c r="C518" s="453"/>
      <c r="D518" s="453"/>
      <c r="E518" s="454"/>
    </row>
    <row r="519" spans="1:5" ht="12.75" thickBot="1">
      <c r="A519" s="439"/>
      <c r="B519" s="478" t="s">
        <v>73</v>
      </c>
      <c r="C519" s="456">
        <f>SUM(C517:C518)</f>
        <v>13000</v>
      </c>
      <c r="D519" s="456">
        <f>SUM(D516:D518)</f>
        <v>4950</v>
      </c>
      <c r="E519" s="457">
        <f>SUM(D519/C519)</f>
        <v>0.38076923076923075</v>
      </c>
    </row>
    <row r="520" spans="1:5" ht="14.25" thickBot="1">
      <c r="A520" s="436"/>
      <c r="B520" s="481" t="s">
        <v>142</v>
      </c>
      <c r="C520" s="473">
        <f>SUM(C515+C519)</f>
        <v>433600</v>
      </c>
      <c r="D520" s="473">
        <f>SUM(D515+D519)</f>
        <v>425056</v>
      </c>
      <c r="E520" s="457">
        <f>SUM(D520/C520)</f>
        <v>0.9802952029520295</v>
      </c>
    </row>
    <row r="521" spans="1:5" ht="13.5">
      <c r="A521" s="292">
        <v>2991</v>
      </c>
      <c r="B521" s="295" t="s">
        <v>280</v>
      </c>
      <c r="C521" s="485"/>
      <c r="D521" s="485"/>
      <c r="E521" s="447"/>
    </row>
    <row r="522" spans="1:5" ht="12">
      <c r="A522" s="439"/>
      <c r="B522" s="441" t="s">
        <v>260</v>
      </c>
      <c r="C522" s="439"/>
      <c r="D522" s="439"/>
      <c r="E522" s="447"/>
    </row>
    <row r="523" spans="1:5" ht="12.75" thickBot="1">
      <c r="A523" s="439"/>
      <c r="B523" s="442" t="s">
        <v>261</v>
      </c>
      <c r="C523" s="436"/>
      <c r="D523" s="453">
        <f>SUM(D461+D492+D367)</f>
        <v>0</v>
      </c>
      <c r="E523" s="454"/>
    </row>
    <row r="524" spans="1:5" ht="12.75" thickBot="1">
      <c r="A524" s="439"/>
      <c r="B524" s="444" t="s">
        <v>279</v>
      </c>
      <c r="C524" s="436"/>
      <c r="D524" s="490">
        <f>SUM(D523)</f>
        <v>0</v>
      </c>
      <c r="E524" s="463"/>
    </row>
    <row r="525" spans="1:5" ht="12">
      <c r="A525" s="439"/>
      <c r="B525" s="441" t="s">
        <v>263</v>
      </c>
      <c r="C525" s="446">
        <f aca="true" t="shared" si="18" ref="C525:C530">SUM(C494+C463+C369)</f>
        <v>102459</v>
      </c>
      <c r="D525" s="446">
        <f aca="true" t="shared" si="19" ref="D525:D530">SUM(D494+D463+D369)</f>
        <v>102805</v>
      </c>
      <c r="E525" s="447">
        <f aca="true" t="shared" si="20" ref="E525:E530">SUM(D525/C525)</f>
        <v>1.0033769605403138</v>
      </c>
    </row>
    <row r="526" spans="1:5" ht="12.75">
      <c r="A526" s="439"/>
      <c r="B526" s="448" t="s">
        <v>264</v>
      </c>
      <c r="C526" s="449">
        <f t="shared" si="18"/>
        <v>41455</v>
      </c>
      <c r="D526" s="449">
        <f t="shared" si="19"/>
        <v>41295</v>
      </c>
      <c r="E526" s="447">
        <f t="shared" si="20"/>
        <v>0.996140393197443</v>
      </c>
    </row>
    <row r="527" spans="1:5" ht="12.75">
      <c r="A527" s="439"/>
      <c r="B527" s="448" t="s">
        <v>265</v>
      </c>
      <c r="C527" s="449">
        <f t="shared" si="18"/>
        <v>61004</v>
      </c>
      <c r="D527" s="449">
        <f t="shared" si="19"/>
        <v>61510</v>
      </c>
      <c r="E527" s="447">
        <f t="shared" si="20"/>
        <v>1.008294538063078</v>
      </c>
    </row>
    <row r="528" spans="1:5" ht="12">
      <c r="A528" s="439"/>
      <c r="B528" s="450" t="s">
        <v>266</v>
      </c>
      <c r="C528" s="446">
        <f t="shared" si="18"/>
        <v>27859</v>
      </c>
      <c r="D528" s="446">
        <f t="shared" si="19"/>
        <v>31785</v>
      </c>
      <c r="E528" s="447">
        <f t="shared" si="20"/>
        <v>1.1409239384041063</v>
      </c>
    </row>
    <row r="529" spans="1:5" ht="12">
      <c r="A529" s="439"/>
      <c r="B529" s="450" t="s">
        <v>267</v>
      </c>
      <c r="C529" s="446">
        <f t="shared" si="18"/>
        <v>215947</v>
      </c>
      <c r="D529" s="446">
        <f t="shared" si="19"/>
        <v>223436</v>
      </c>
      <c r="E529" s="447">
        <f t="shared" si="20"/>
        <v>1.0346798056930635</v>
      </c>
    </row>
    <row r="530" spans="1:5" ht="12">
      <c r="A530" s="439"/>
      <c r="B530" s="450" t="s">
        <v>268</v>
      </c>
      <c r="C530" s="446">
        <f t="shared" si="18"/>
        <v>78433</v>
      </c>
      <c r="D530" s="446">
        <f t="shared" si="19"/>
        <v>90089</v>
      </c>
      <c r="E530" s="447">
        <f t="shared" si="20"/>
        <v>1.1486109163234863</v>
      </c>
    </row>
    <row r="531" spans="1:5" ht="12">
      <c r="A531" s="439"/>
      <c r="B531" s="450" t="s">
        <v>473</v>
      </c>
      <c r="C531" s="446"/>
      <c r="D531" s="446">
        <f>D375</f>
        <v>0</v>
      </c>
      <c r="E531" s="447"/>
    </row>
    <row r="532" spans="1:5" ht="12">
      <c r="A532" s="439"/>
      <c r="B532" s="451" t="s">
        <v>269</v>
      </c>
      <c r="C532" s="446">
        <f>SUM(C500+C469+C376)</f>
        <v>0</v>
      </c>
      <c r="D532" s="446">
        <f>SUM(D500+D469+D376)</f>
        <v>0</v>
      </c>
      <c r="E532" s="447"/>
    </row>
    <row r="533" spans="1:5" ht="12.75" thickBot="1">
      <c r="A533" s="439"/>
      <c r="B533" s="452" t="s">
        <v>270</v>
      </c>
      <c r="C533" s="446">
        <f>SUM(C501+C470+C377)</f>
        <v>15021</v>
      </c>
      <c r="D533" s="446">
        <f>SUM(D501+D470+D377)</f>
        <v>7200</v>
      </c>
      <c r="E533" s="454">
        <f>SUM(D533/C533)</f>
        <v>0.4793289394847214</v>
      </c>
    </row>
    <row r="534" spans="1:5" ht="12.75" thickBot="1">
      <c r="A534" s="439"/>
      <c r="B534" s="455" t="s">
        <v>468</v>
      </c>
      <c r="C534" s="456">
        <f>SUM(C525+C528+C529+C530+C533)</f>
        <v>439719</v>
      </c>
      <c r="D534" s="456">
        <f>SUM(D525+D528+D529+D530+D533+D531)</f>
        <v>455315</v>
      </c>
      <c r="E534" s="457">
        <f>SUM(D534/C534)</f>
        <v>1.035468105767547</v>
      </c>
    </row>
    <row r="535" spans="1:5" ht="13.5" thickBot="1">
      <c r="A535" s="439"/>
      <c r="B535" s="459" t="s">
        <v>74</v>
      </c>
      <c r="C535" s="460">
        <f>SUM(C534+C524)</f>
        <v>439719</v>
      </c>
      <c r="D535" s="460">
        <f>SUM(D534+D524)</f>
        <v>455315</v>
      </c>
      <c r="E535" s="457">
        <f>SUM(D535/C535)</f>
        <v>1.035468105767547</v>
      </c>
    </row>
    <row r="536" spans="1:5" ht="12.75" thickBot="1">
      <c r="A536" s="439"/>
      <c r="B536" s="461" t="s">
        <v>75</v>
      </c>
      <c r="C536" s="462"/>
      <c r="D536" s="462"/>
      <c r="E536" s="463"/>
    </row>
    <row r="537" spans="1:5" ht="12">
      <c r="A537" s="439"/>
      <c r="B537" s="464" t="s">
        <v>271</v>
      </c>
      <c r="C537" s="465"/>
      <c r="D537" s="465">
        <f>SUM(D505+D474+D381)</f>
        <v>0</v>
      </c>
      <c r="E537" s="447"/>
    </row>
    <row r="538" spans="1:5" ht="12">
      <c r="A538" s="439"/>
      <c r="B538" s="466" t="s">
        <v>276</v>
      </c>
      <c r="C538" s="446">
        <f>SUM(C506+C475+C382)</f>
        <v>3214555</v>
      </c>
      <c r="D538" s="446">
        <f>SUM(D506+D475+D382)</f>
        <v>3268260</v>
      </c>
      <c r="E538" s="447">
        <f aca="true" t="shared" si="21" ref="E538:E544">SUM(D538/C538)</f>
        <v>1.0167068225617544</v>
      </c>
    </row>
    <row r="539" spans="1:5" ht="12.75" thickBot="1">
      <c r="A539" s="439"/>
      <c r="B539" s="467" t="s">
        <v>277</v>
      </c>
      <c r="C539" s="453">
        <f>SUM(C507+C476+C383)</f>
        <v>227530</v>
      </c>
      <c r="D539" s="453">
        <f>SUM(D507+D476+D383)</f>
        <v>277337</v>
      </c>
      <c r="E539" s="454">
        <f t="shared" si="21"/>
        <v>1.2189030018019602</v>
      </c>
    </row>
    <row r="540" spans="1:5" ht="13.5" thickBot="1">
      <c r="A540" s="439"/>
      <c r="B540" s="468" t="s">
        <v>67</v>
      </c>
      <c r="C540" s="469">
        <f>SUM(C538:C539)</f>
        <v>3442085</v>
      </c>
      <c r="D540" s="469">
        <f>SUM(D537:D539)</f>
        <v>3545597</v>
      </c>
      <c r="E540" s="457">
        <f t="shared" si="21"/>
        <v>1.0300724706101099</v>
      </c>
    </row>
    <row r="541" spans="1:5" ht="14.25" thickBot="1">
      <c r="A541" s="439"/>
      <c r="B541" s="472" t="s">
        <v>85</v>
      </c>
      <c r="C541" s="473">
        <f>SUM(C535+C536+C540)</f>
        <v>3881804</v>
      </c>
      <c r="D541" s="473">
        <f>SUM(D535+D536+D540)</f>
        <v>4000912</v>
      </c>
      <c r="E541" s="457">
        <f t="shared" si="21"/>
        <v>1.0306836718185668</v>
      </c>
    </row>
    <row r="542" spans="1:5" ht="12">
      <c r="A542" s="439"/>
      <c r="B542" s="474" t="s">
        <v>440</v>
      </c>
      <c r="C542" s="446">
        <f aca="true" t="shared" si="22" ref="C542:D546">SUM(C510+C479+C386)</f>
        <v>1705990</v>
      </c>
      <c r="D542" s="446">
        <f>SUM(D510+D479+D386)</f>
        <v>1792992</v>
      </c>
      <c r="E542" s="447">
        <f t="shared" si="21"/>
        <v>1.0509979542670238</v>
      </c>
    </row>
    <row r="543" spans="1:5" ht="12">
      <c r="A543" s="439"/>
      <c r="B543" s="474" t="s">
        <v>441</v>
      </c>
      <c r="C543" s="446">
        <f t="shared" si="22"/>
        <v>483752</v>
      </c>
      <c r="D543" s="446">
        <f t="shared" si="22"/>
        <v>509698</v>
      </c>
      <c r="E543" s="447">
        <f t="shared" si="21"/>
        <v>1.0536349203724222</v>
      </c>
    </row>
    <row r="544" spans="1:5" ht="12">
      <c r="A544" s="439"/>
      <c r="B544" s="474" t="s">
        <v>442</v>
      </c>
      <c r="C544" s="446">
        <f t="shared" si="22"/>
        <v>1671062</v>
      </c>
      <c r="D544" s="446">
        <f t="shared" si="22"/>
        <v>1662427</v>
      </c>
      <c r="E544" s="447">
        <f t="shared" si="21"/>
        <v>0.9948326273950339</v>
      </c>
    </row>
    <row r="545" spans="1:5" ht="12">
      <c r="A545" s="439"/>
      <c r="B545" s="475" t="s">
        <v>444</v>
      </c>
      <c r="C545" s="446">
        <f t="shared" si="22"/>
        <v>0</v>
      </c>
      <c r="D545" s="446"/>
      <c r="E545" s="447"/>
    </row>
    <row r="546" spans="1:5" ht="12.75" thickBot="1">
      <c r="A546" s="439"/>
      <c r="B546" s="476" t="s">
        <v>443</v>
      </c>
      <c r="C546" s="446">
        <f t="shared" si="22"/>
        <v>0</v>
      </c>
      <c r="D546" s="446">
        <f t="shared" si="22"/>
        <v>0</v>
      </c>
      <c r="E546" s="454"/>
    </row>
    <row r="547" spans="1:5" ht="12.75" thickBot="1">
      <c r="A547" s="439"/>
      <c r="B547" s="477" t="s">
        <v>66</v>
      </c>
      <c r="C547" s="456">
        <f>SUM(C542:C546)</f>
        <v>3860804</v>
      </c>
      <c r="D547" s="456">
        <f>SUM(D542:D546)</f>
        <v>3965117</v>
      </c>
      <c r="E547" s="457">
        <f>SUM(D547/C547)</f>
        <v>1.0270184655838526</v>
      </c>
    </row>
    <row r="548" spans="1:5" ht="12">
      <c r="A548" s="439"/>
      <c r="B548" s="474" t="s">
        <v>338</v>
      </c>
      <c r="C548" s="446"/>
      <c r="D548" s="446">
        <f>SUM(D392+D485+D516)</f>
        <v>35795</v>
      </c>
      <c r="E548" s="447"/>
    </row>
    <row r="549" spans="1:5" ht="12">
      <c r="A549" s="439"/>
      <c r="B549" s="474" t="s">
        <v>339</v>
      </c>
      <c r="C549" s="446">
        <f>SUM(C517+C486)</f>
        <v>21000</v>
      </c>
      <c r="D549" s="446">
        <f>SUM(D517+D486+D393)</f>
        <v>0</v>
      </c>
      <c r="E549" s="447">
        <f>SUM(D549/C549)</f>
        <v>0</v>
      </c>
    </row>
    <row r="550" spans="1:5" ht="12.75" thickBot="1">
      <c r="A550" s="439"/>
      <c r="B550" s="476" t="s">
        <v>451</v>
      </c>
      <c r="C550" s="453"/>
      <c r="D550" s="453"/>
      <c r="E550" s="454"/>
    </row>
    <row r="551" spans="1:5" ht="12.75" thickBot="1">
      <c r="A551" s="439"/>
      <c r="B551" s="478" t="s">
        <v>73</v>
      </c>
      <c r="C551" s="456">
        <f>SUM(C549)</f>
        <v>21000</v>
      </c>
      <c r="D551" s="456">
        <f>SUM(D548:D550)</f>
        <v>35795</v>
      </c>
      <c r="E551" s="457">
        <f>SUM(D551/C551)</f>
        <v>1.7045238095238096</v>
      </c>
    </row>
    <row r="552" spans="1:5" ht="14.25" thickBot="1">
      <c r="A552" s="436"/>
      <c r="B552" s="481" t="s">
        <v>142</v>
      </c>
      <c r="C552" s="473">
        <f>SUM(C547+C549)</f>
        <v>3881804</v>
      </c>
      <c r="D552" s="473">
        <f>SUM(D547+D551)</f>
        <v>4000912</v>
      </c>
      <c r="E552" s="457">
        <f>SUM(D552/C552)</f>
        <v>1.0306836718185668</v>
      </c>
    </row>
  </sheetData>
  <sheetProtection/>
  <mergeCells count="7">
    <mergeCell ref="A2:E2"/>
    <mergeCell ref="D5:D7"/>
    <mergeCell ref="E5:E7"/>
    <mergeCell ref="A1:E1"/>
    <mergeCell ref="C5:C7"/>
    <mergeCell ref="B5:B7"/>
    <mergeCell ref="A5:A7"/>
  </mergeCells>
  <printOptions horizontalCentered="1" verticalCentered="1"/>
  <pageMargins left="0" right="0" top="0.984251968503937" bottom="0.984251968503937" header="0.31496062992125984" footer="0.5118110236220472"/>
  <pageSetup firstPageNumber="14" useFirstPageNumber="1" horizontalDpi="600" verticalDpi="600" orientation="portrait" paperSize="9" scale="70" r:id="rId2"/>
  <headerFooter alignWithMargins="0">
    <oddFooter>&amp;C&amp;P. oldal</oddFooter>
  </headerFooter>
  <rowBreaks count="8" manualBreakCount="8">
    <brk id="75" max="255" man="1"/>
    <brk id="142" max="255" man="1"/>
    <brk id="208" max="255" man="1"/>
    <brk id="270" max="255" man="1"/>
    <brk id="333" max="255" man="1"/>
    <brk id="396" max="255" man="1"/>
    <brk id="458" max="255" man="1"/>
    <brk id="520" max="255" man="1"/>
  </rowBreaks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7"/>
  <sheetViews>
    <sheetView showZeros="0" zoomScalePageLayoutView="0" workbookViewId="0" topLeftCell="A40">
      <selection activeCell="D56" sqref="D56"/>
    </sheetView>
  </sheetViews>
  <sheetFormatPr defaultColWidth="9.125" defaultRowHeight="12.75"/>
  <cols>
    <col min="1" max="1" width="6.875" style="496" customWidth="1"/>
    <col min="2" max="2" width="50.125" style="493" customWidth="1"/>
    <col min="3" max="4" width="13.75390625" style="493" customWidth="1"/>
    <col min="5" max="5" width="8.75390625" style="493" customWidth="1"/>
    <col min="6" max="16384" width="9.125" style="493" customWidth="1"/>
  </cols>
  <sheetData>
    <row r="1" spans="1:5" ht="12">
      <c r="A1" s="1078" t="s">
        <v>428</v>
      </c>
      <c r="B1" s="1079"/>
      <c r="C1" s="1080"/>
      <c r="D1" s="1080"/>
      <c r="E1" s="1080"/>
    </row>
    <row r="2" spans="1:5" ht="12.75">
      <c r="A2" s="1078" t="s">
        <v>521</v>
      </c>
      <c r="B2" s="1079"/>
      <c r="C2" s="1080"/>
      <c r="D2" s="1080"/>
      <c r="E2" s="1080"/>
    </row>
    <row r="3" spans="1:2" s="495" customFormat="1" ht="11.25" customHeight="1">
      <c r="A3" s="494"/>
      <c r="B3" s="494"/>
    </row>
    <row r="4" spans="3:5" ht="11.25" customHeight="1">
      <c r="C4" s="497"/>
      <c r="D4" s="497"/>
      <c r="E4" s="497" t="s">
        <v>247</v>
      </c>
    </row>
    <row r="5" spans="1:5" s="500" customFormat="1" ht="11.25" customHeight="1">
      <c r="A5" s="498"/>
      <c r="B5" s="499"/>
      <c r="C5" s="1066" t="s">
        <v>58</v>
      </c>
      <c r="D5" s="1066" t="s">
        <v>542</v>
      </c>
      <c r="E5" s="1076" t="s">
        <v>945</v>
      </c>
    </row>
    <row r="6" spans="1:5" s="500" customFormat="1" ht="12" customHeight="1">
      <c r="A6" s="501" t="s">
        <v>377</v>
      </c>
      <c r="B6" s="502" t="s">
        <v>391</v>
      </c>
      <c r="C6" s="1067"/>
      <c r="D6" s="1067"/>
      <c r="E6" s="1076"/>
    </row>
    <row r="7" spans="1:5" s="500" customFormat="1" ht="12.75" customHeight="1" thickBot="1">
      <c r="A7" s="503"/>
      <c r="B7" s="504"/>
      <c r="C7" s="1081"/>
      <c r="D7" s="1081"/>
      <c r="E7" s="1077"/>
    </row>
    <row r="8" spans="1:5" s="500" customFormat="1" ht="12" customHeight="1">
      <c r="A8" s="505" t="s">
        <v>220</v>
      </c>
      <c r="B8" s="506" t="s">
        <v>221</v>
      </c>
      <c r="C8" s="507" t="s">
        <v>222</v>
      </c>
      <c r="D8" s="507" t="s">
        <v>223</v>
      </c>
      <c r="E8" s="507" t="s">
        <v>224</v>
      </c>
    </row>
    <row r="9" spans="1:5" ht="12" customHeight="1">
      <c r="A9" s="498">
        <v>3010</v>
      </c>
      <c r="B9" s="508" t="s">
        <v>50</v>
      </c>
      <c r="C9" s="509">
        <f>SUM(C19)</f>
        <v>10533</v>
      </c>
      <c r="D9" s="509">
        <f>SUM(D19)</f>
        <v>10800</v>
      </c>
      <c r="E9" s="510">
        <f>SUM(D9/C9)</f>
        <v>1.0253489034463117</v>
      </c>
    </row>
    <row r="10" spans="1:5" ht="12" customHeight="1">
      <c r="A10" s="88">
        <v>3011</v>
      </c>
      <c r="B10" s="511" t="s">
        <v>146</v>
      </c>
      <c r="C10" s="509"/>
      <c r="D10" s="509"/>
      <c r="E10" s="510"/>
    </row>
    <row r="11" spans="1:5" ht="12" customHeight="1">
      <c r="A11" s="512"/>
      <c r="B11" s="513" t="s">
        <v>147</v>
      </c>
      <c r="C11" s="414">
        <v>3100</v>
      </c>
      <c r="D11" s="414">
        <v>3100</v>
      </c>
      <c r="E11" s="1022">
        <f aca="true" t="shared" si="0" ref="E11:E65">SUM(D11/C11)</f>
        <v>1</v>
      </c>
    </row>
    <row r="12" spans="1:5" ht="12" customHeight="1">
      <c r="A12" s="512"/>
      <c r="B12" s="220" t="s">
        <v>401</v>
      </c>
      <c r="C12" s="414">
        <v>900</v>
      </c>
      <c r="D12" s="414">
        <v>900</v>
      </c>
      <c r="E12" s="1022">
        <f t="shared" si="0"/>
        <v>1</v>
      </c>
    </row>
    <row r="13" spans="1:5" ht="12" customHeight="1">
      <c r="A13" s="407"/>
      <c r="B13" s="514" t="s">
        <v>383</v>
      </c>
      <c r="C13" s="414">
        <v>4533</v>
      </c>
      <c r="D13" s="414">
        <v>4800</v>
      </c>
      <c r="E13" s="1022">
        <f t="shared" si="0"/>
        <v>1.0589013898080741</v>
      </c>
    </row>
    <row r="14" spans="1:5" ht="12" customHeight="1">
      <c r="A14" s="512"/>
      <c r="B14" s="415" t="s">
        <v>154</v>
      </c>
      <c r="C14" s="414"/>
      <c r="D14" s="414"/>
      <c r="E14" s="1022"/>
    </row>
    <row r="15" spans="1:5" ht="12" customHeight="1">
      <c r="A15" s="512"/>
      <c r="B15" s="220" t="s">
        <v>393</v>
      </c>
      <c r="C15" s="515"/>
      <c r="D15" s="515"/>
      <c r="E15" s="1022"/>
    </row>
    <row r="16" spans="1:5" ht="12" customHeight="1">
      <c r="A16" s="407"/>
      <c r="B16" s="513" t="s">
        <v>340</v>
      </c>
      <c r="C16" s="414">
        <v>1500</v>
      </c>
      <c r="D16" s="414">
        <v>1500</v>
      </c>
      <c r="E16" s="1022">
        <f t="shared" si="0"/>
        <v>1</v>
      </c>
    </row>
    <row r="17" spans="1:5" ht="12" customHeight="1">
      <c r="A17" s="407"/>
      <c r="B17" s="87" t="s">
        <v>341</v>
      </c>
      <c r="C17" s="515">
        <v>500</v>
      </c>
      <c r="D17" s="515">
        <v>500</v>
      </c>
      <c r="E17" s="1022">
        <f t="shared" si="0"/>
        <v>1</v>
      </c>
    </row>
    <row r="18" spans="1:5" ht="12" customHeight="1" thickBot="1">
      <c r="A18" s="512"/>
      <c r="B18" s="516" t="s">
        <v>143</v>
      </c>
      <c r="C18" s="517"/>
      <c r="D18" s="517"/>
      <c r="E18" s="1031"/>
    </row>
    <row r="19" spans="1:5" ht="12" customHeight="1" thickBot="1">
      <c r="A19" s="503"/>
      <c r="B19" s="518" t="s">
        <v>375</v>
      </c>
      <c r="C19" s="519">
        <f>SUM(C11:C18)</f>
        <v>10533</v>
      </c>
      <c r="D19" s="519">
        <f>SUM(D11:D18)</f>
        <v>10800</v>
      </c>
      <c r="E19" s="1032">
        <f t="shared" si="0"/>
        <v>1.0253489034463117</v>
      </c>
    </row>
    <row r="20" spans="1:5" s="500" customFormat="1" ht="12" customHeight="1">
      <c r="A20" s="520">
        <v>3020</v>
      </c>
      <c r="B20" s="276" t="s">
        <v>110</v>
      </c>
      <c r="C20" s="521">
        <f>SUM(C30+C50)</f>
        <v>1701940</v>
      </c>
      <c r="D20" s="521">
        <f>SUM(D30+D50)</f>
        <v>1714141</v>
      </c>
      <c r="E20" s="1030">
        <f t="shared" si="0"/>
        <v>1.007168877868785</v>
      </c>
    </row>
    <row r="21" spans="1:5" s="500" customFormat="1" ht="12" customHeight="1">
      <c r="A21" s="501">
        <v>3021</v>
      </c>
      <c r="B21" s="522" t="s">
        <v>148</v>
      </c>
      <c r="C21" s="509"/>
      <c r="D21" s="509"/>
      <c r="E21" s="510"/>
    </row>
    <row r="22" spans="1:5" ht="12" customHeight="1">
      <c r="A22" s="512"/>
      <c r="B22" s="513" t="s">
        <v>147</v>
      </c>
      <c r="C22" s="414">
        <v>921803</v>
      </c>
      <c r="D22" s="414">
        <v>951803</v>
      </c>
      <c r="E22" s="1022">
        <f t="shared" si="0"/>
        <v>1.0325449146943544</v>
      </c>
    </row>
    <row r="23" spans="1:5" ht="12" customHeight="1">
      <c r="A23" s="512"/>
      <c r="B23" s="220" t="s">
        <v>401</v>
      </c>
      <c r="C23" s="414">
        <v>257599</v>
      </c>
      <c r="D23" s="414">
        <v>278892</v>
      </c>
      <c r="E23" s="1022">
        <f t="shared" si="0"/>
        <v>1.082659482373767</v>
      </c>
    </row>
    <row r="24" spans="1:5" ht="12" customHeight="1">
      <c r="A24" s="407"/>
      <c r="B24" s="514" t="s">
        <v>383</v>
      </c>
      <c r="C24" s="414">
        <v>301293</v>
      </c>
      <c r="D24" s="414">
        <v>250000</v>
      </c>
      <c r="E24" s="1022">
        <f t="shared" si="0"/>
        <v>0.8297570803171663</v>
      </c>
    </row>
    <row r="25" spans="1:5" ht="12" customHeight="1">
      <c r="A25" s="512"/>
      <c r="B25" s="415" t="s">
        <v>154</v>
      </c>
      <c r="C25" s="414"/>
      <c r="D25" s="414"/>
      <c r="E25" s="1022"/>
    </row>
    <row r="26" spans="1:5" ht="12" customHeight="1">
      <c r="A26" s="512"/>
      <c r="B26" s="220" t="s">
        <v>393</v>
      </c>
      <c r="C26" s="414"/>
      <c r="D26" s="414"/>
      <c r="E26" s="1022"/>
    </row>
    <row r="27" spans="1:5" ht="12" customHeight="1">
      <c r="A27" s="407"/>
      <c r="B27" s="513" t="s">
        <v>340</v>
      </c>
      <c r="C27" s="515">
        <v>96700</v>
      </c>
      <c r="D27" s="515">
        <v>70000</v>
      </c>
      <c r="E27" s="1022">
        <f t="shared" si="0"/>
        <v>0.7238883143743536</v>
      </c>
    </row>
    <row r="28" spans="1:5" ht="12" customHeight="1">
      <c r="A28" s="407"/>
      <c r="B28" s="87" t="s">
        <v>341</v>
      </c>
      <c r="C28" s="515"/>
      <c r="D28" s="515">
        <v>40000</v>
      </c>
      <c r="E28" s="510"/>
    </row>
    <row r="29" spans="1:5" ht="12" customHeight="1" thickBot="1">
      <c r="A29" s="512"/>
      <c r="B29" s="516" t="s">
        <v>143</v>
      </c>
      <c r="C29" s="517"/>
      <c r="D29" s="517"/>
      <c r="E29" s="1031"/>
    </row>
    <row r="30" spans="1:5" ht="12" customHeight="1" thickBot="1">
      <c r="A30" s="503"/>
      <c r="B30" s="518" t="s">
        <v>375</v>
      </c>
      <c r="C30" s="519">
        <f>SUM(C22:C29)</f>
        <v>1577395</v>
      </c>
      <c r="D30" s="519">
        <f>SUM(D22:D29)</f>
        <v>1590695</v>
      </c>
      <c r="E30" s="1032">
        <f t="shared" si="0"/>
        <v>1.0084316230240364</v>
      </c>
    </row>
    <row r="31" spans="1:5" ht="12" customHeight="1">
      <c r="A31" s="501">
        <v>3024</v>
      </c>
      <c r="B31" s="523" t="s">
        <v>77</v>
      </c>
      <c r="C31" s="521"/>
      <c r="D31" s="509"/>
      <c r="E31" s="1030"/>
    </row>
    <row r="32" spans="1:5" ht="12" customHeight="1">
      <c r="A32" s="501"/>
      <c r="B32" s="513" t="s">
        <v>147</v>
      </c>
      <c r="C32" s="414">
        <v>60000</v>
      </c>
      <c r="D32" s="414"/>
      <c r="E32" s="510">
        <f t="shared" si="0"/>
        <v>0</v>
      </c>
    </row>
    <row r="33" spans="1:5" ht="12" customHeight="1">
      <c r="A33" s="501"/>
      <c r="B33" s="220" t="s">
        <v>401</v>
      </c>
      <c r="C33" s="414">
        <v>16000</v>
      </c>
      <c r="D33" s="414"/>
      <c r="E33" s="510">
        <f t="shared" si="0"/>
        <v>0</v>
      </c>
    </row>
    <row r="34" spans="1:5" ht="12" customHeight="1">
      <c r="A34" s="501"/>
      <c r="B34" s="514" t="s">
        <v>383</v>
      </c>
      <c r="C34" s="414">
        <v>30000</v>
      </c>
      <c r="D34" s="414"/>
      <c r="E34" s="510">
        <f t="shared" si="0"/>
        <v>0</v>
      </c>
    </row>
    <row r="35" spans="1:5" ht="12" customHeight="1">
      <c r="A35" s="501"/>
      <c r="B35" s="415" t="s">
        <v>154</v>
      </c>
      <c r="C35" s="414"/>
      <c r="D35" s="414"/>
      <c r="E35" s="510"/>
    </row>
    <row r="36" spans="1:5" ht="12" customHeight="1">
      <c r="A36" s="501"/>
      <c r="B36" s="220" t="s">
        <v>393</v>
      </c>
      <c r="C36" s="414"/>
      <c r="D36" s="414"/>
      <c r="E36" s="510"/>
    </row>
    <row r="37" spans="1:5" ht="12" customHeight="1">
      <c r="A37" s="501"/>
      <c r="B37" s="513" t="s">
        <v>340</v>
      </c>
      <c r="C37" s="515"/>
      <c r="D37" s="515"/>
      <c r="E37" s="510"/>
    </row>
    <row r="38" spans="1:5" ht="12" customHeight="1">
      <c r="A38" s="501"/>
      <c r="B38" s="87" t="s">
        <v>341</v>
      </c>
      <c r="C38" s="515"/>
      <c r="D38" s="515"/>
      <c r="E38" s="510"/>
    </row>
    <row r="39" spans="1:5" ht="12" customHeight="1" thickBot="1">
      <c r="A39" s="501"/>
      <c r="B39" s="516" t="s">
        <v>143</v>
      </c>
      <c r="C39" s="517"/>
      <c r="D39" s="517"/>
      <c r="E39" s="1031"/>
    </row>
    <row r="40" spans="1:5" ht="12" customHeight="1" thickBot="1">
      <c r="A40" s="524"/>
      <c r="B40" s="518" t="s">
        <v>375</v>
      </c>
      <c r="C40" s="519">
        <f>SUM(C32:C39)</f>
        <v>106000</v>
      </c>
      <c r="D40" s="519">
        <f>SUM(D32:D39)</f>
        <v>0</v>
      </c>
      <c r="E40" s="1032">
        <f t="shared" si="0"/>
        <v>0</v>
      </c>
    </row>
    <row r="41" spans="1:5" ht="12" customHeight="1">
      <c r="A41" s="525">
        <v>3026</v>
      </c>
      <c r="B41" s="526" t="s">
        <v>397</v>
      </c>
      <c r="C41" s="509"/>
      <c r="D41" s="509"/>
      <c r="E41" s="1030"/>
    </row>
    <row r="42" spans="1:5" ht="12" customHeight="1">
      <c r="A42" s="88"/>
      <c r="B42" s="513" t="s">
        <v>147</v>
      </c>
      <c r="C42" s="414"/>
      <c r="D42" s="414"/>
      <c r="E42" s="510"/>
    </row>
    <row r="43" spans="1:5" ht="12" customHeight="1">
      <c r="A43" s="88"/>
      <c r="B43" s="220" t="s">
        <v>401</v>
      </c>
      <c r="C43" s="414"/>
      <c r="D43" s="414"/>
      <c r="E43" s="510"/>
    </row>
    <row r="44" spans="1:5" ht="12" customHeight="1">
      <c r="A44" s="88"/>
      <c r="B44" s="514" t="s">
        <v>383</v>
      </c>
      <c r="C44" s="414">
        <v>60645</v>
      </c>
      <c r="D44" s="414">
        <v>68146</v>
      </c>
      <c r="E44" s="1022">
        <f t="shared" si="0"/>
        <v>1.1236870310825295</v>
      </c>
    </row>
    <row r="45" spans="1:5" ht="12" customHeight="1">
      <c r="A45" s="88"/>
      <c r="B45" s="415" t="s">
        <v>154</v>
      </c>
      <c r="C45" s="527"/>
      <c r="D45" s="527"/>
      <c r="E45" s="1022"/>
    </row>
    <row r="46" spans="1:5" ht="12" customHeight="1">
      <c r="A46" s="88"/>
      <c r="B46" s="220" t="s">
        <v>393</v>
      </c>
      <c r="C46" s="528"/>
      <c r="D46" s="528"/>
      <c r="E46" s="1022"/>
    </row>
    <row r="47" spans="1:5" ht="12" customHeight="1">
      <c r="A47" s="88"/>
      <c r="B47" s="513" t="s">
        <v>340</v>
      </c>
      <c r="C47" s="529">
        <v>63900</v>
      </c>
      <c r="D47" s="529">
        <v>55300</v>
      </c>
      <c r="E47" s="1022">
        <f t="shared" si="0"/>
        <v>0.865414710485133</v>
      </c>
    </row>
    <row r="48" spans="1:5" ht="12" customHeight="1">
      <c r="A48" s="88"/>
      <c r="B48" s="87" t="s">
        <v>341</v>
      </c>
      <c r="C48" s="529"/>
      <c r="D48" s="529"/>
      <c r="E48" s="510"/>
    </row>
    <row r="49" spans="1:5" ht="12" customHeight="1" thickBot="1">
      <c r="A49" s="88"/>
      <c r="B49" s="516" t="s">
        <v>143</v>
      </c>
      <c r="C49" s="530"/>
      <c r="D49" s="530"/>
      <c r="E49" s="1031"/>
    </row>
    <row r="50" spans="1:5" ht="12" customHeight="1" thickBot="1">
      <c r="A50" s="524"/>
      <c r="B50" s="518" t="s">
        <v>375</v>
      </c>
      <c r="C50" s="519">
        <f>SUM(C41:C47)</f>
        <v>124545</v>
      </c>
      <c r="D50" s="519">
        <f>SUM(D41:D47)</f>
        <v>123446</v>
      </c>
      <c r="E50" s="1032">
        <f t="shared" si="0"/>
        <v>0.9911758802039423</v>
      </c>
    </row>
    <row r="51" spans="1:5" ht="12" customHeight="1">
      <c r="A51" s="501">
        <v>3000</v>
      </c>
      <c r="B51" s="531" t="s">
        <v>150</v>
      </c>
      <c r="C51" s="414"/>
      <c r="D51" s="414"/>
      <c r="E51" s="1030"/>
    </row>
    <row r="52" spans="1:5" ht="12" customHeight="1">
      <c r="A52" s="501"/>
      <c r="B52" s="532" t="s">
        <v>78</v>
      </c>
      <c r="C52" s="414"/>
      <c r="D52" s="414"/>
      <c r="E52" s="510"/>
    </row>
    <row r="53" spans="1:5" ht="12" customHeight="1">
      <c r="A53" s="512"/>
      <c r="B53" s="513" t="s">
        <v>147</v>
      </c>
      <c r="C53" s="414">
        <f>SUM(C22+C11+C32)</f>
        <v>984903</v>
      </c>
      <c r="D53" s="414">
        <f>SUM(D22+D11+D32)</f>
        <v>954903</v>
      </c>
      <c r="E53" s="1022">
        <f t="shared" si="0"/>
        <v>0.9695401476084446</v>
      </c>
    </row>
    <row r="54" spans="1:5" ht="12" customHeight="1">
      <c r="A54" s="512"/>
      <c r="B54" s="220" t="s">
        <v>401</v>
      </c>
      <c r="C54" s="414">
        <f>SUM(C23+C12+C33)</f>
        <v>274499</v>
      </c>
      <c r="D54" s="414">
        <f>SUM(D23+D12+D33)</f>
        <v>279792</v>
      </c>
      <c r="E54" s="1022">
        <f t="shared" si="0"/>
        <v>1.0192824017573834</v>
      </c>
    </row>
    <row r="55" spans="1:5" ht="12" customHeight="1">
      <c r="A55" s="407"/>
      <c r="B55" s="415" t="s">
        <v>398</v>
      </c>
      <c r="C55" s="414">
        <f>SUM(C24+C13+C44+C34)</f>
        <v>396471</v>
      </c>
      <c r="D55" s="414">
        <f>SUM(D24+D13+D44+D34)</f>
        <v>322946</v>
      </c>
      <c r="E55" s="1022">
        <f t="shared" si="0"/>
        <v>0.814551379546045</v>
      </c>
    </row>
    <row r="56" spans="1:5" ht="12" customHeight="1">
      <c r="A56" s="512"/>
      <c r="B56" s="415" t="s">
        <v>154</v>
      </c>
      <c r="C56" s="414">
        <f>SUM(C14)</f>
        <v>0</v>
      </c>
      <c r="D56" s="414">
        <f>SUM(D14)</f>
        <v>0</v>
      </c>
      <c r="E56" s="510"/>
    </row>
    <row r="57" spans="1:5" ht="12" customHeight="1">
      <c r="A57" s="512"/>
      <c r="B57" s="220" t="s">
        <v>393</v>
      </c>
      <c r="C57" s="414">
        <f>SUM(C25+C15)</f>
        <v>0</v>
      </c>
      <c r="D57" s="414">
        <f>SUM(D25+D15)</f>
        <v>0</v>
      </c>
      <c r="E57" s="510"/>
    </row>
    <row r="58" spans="1:5" ht="12" customHeight="1">
      <c r="A58" s="512"/>
      <c r="B58" s="425" t="s">
        <v>66</v>
      </c>
      <c r="C58" s="533">
        <f>SUM(C53:C57)</f>
        <v>1655873</v>
      </c>
      <c r="D58" s="533">
        <f>SUM(D53:D57)</f>
        <v>1557641</v>
      </c>
      <c r="E58" s="510">
        <f t="shared" si="0"/>
        <v>0.9406766098607804</v>
      </c>
    </row>
    <row r="59" spans="1:5" ht="12" customHeight="1">
      <c r="A59" s="512"/>
      <c r="B59" s="534" t="s">
        <v>79</v>
      </c>
      <c r="C59" s="414"/>
      <c r="D59" s="414"/>
      <c r="E59" s="510"/>
    </row>
    <row r="60" spans="1:5" ht="12" customHeight="1">
      <c r="A60" s="512"/>
      <c r="B60" s="513" t="s">
        <v>342</v>
      </c>
      <c r="C60" s="414">
        <f>SUM(C28+C17)</f>
        <v>500</v>
      </c>
      <c r="D60" s="414">
        <f>SUM(D28+D17)</f>
        <v>40500</v>
      </c>
      <c r="E60" s="1022">
        <f t="shared" si="0"/>
        <v>81</v>
      </c>
    </row>
    <row r="61" spans="1:5" ht="12" customHeight="1">
      <c r="A61" s="512"/>
      <c r="B61" s="87" t="s">
        <v>539</v>
      </c>
      <c r="C61" s="414">
        <f>SUM(C27+C16+C47)</f>
        <v>162100</v>
      </c>
      <c r="D61" s="414">
        <f>SUM(D27+D16+D47+D37)</f>
        <v>126800</v>
      </c>
      <c r="E61" s="1022">
        <f t="shared" si="0"/>
        <v>0.7822331893892659</v>
      </c>
    </row>
    <row r="62" spans="1:5" ht="12" customHeight="1">
      <c r="A62" s="512"/>
      <c r="B62" s="415" t="s">
        <v>343</v>
      </c>
      <c r="C62" s="414"/>
      <c r="D62" s="414"/>
      <c r="E62" s="510"/>
    </row>
    <row r="63" spans="1:5" ht="12" customHeight="1" thickBot="1">
      <c r="A63" s="512"/>
      <c r="B63" s="425" t="s">
        <v>80</v>
      </c>
      <c r="C63" s="533">
        <f>SUM(C60:C62)</f>
        <v>162600</v>
      </c>
      <c r="D63" s="533">
        <f>SUM(D60:D62)</f>
        <v>167300</v>
      </c>
      <c r="E63" s="1031">
        <f t="shared" si="0"/>
        <v>1.0289052890528905</v>
      </c>
    </row>
    <row r="64" spans="1:5" ht="12" customHeight="1" thickBot="1">
      <c r="A64" s="503"/>
      <c r="B64" s="518" t="s">
        <v>347</v>
      </c>
      <c r="C64" s="519">
        <f>SUM(C58+C63)</f>
        <v>1818473</v>
      </c>
      <c r="D64" s="519">
        <f>SUM(D58+D63)</f>
        <v>1724941</v>
      </c>
      <c r="E64" s="1032">
        <f t="shared" si="0"/>
        <v>0.9485656372132003</v>
      </c>
    </row>
    <row r="65" spans="1:5" ht="12" thickBot="1">
      <c r="A65" s="535"/>
      <c r="B65" s="536" t="s">
        <v>97</v>
      </c>
      <c r="C65" s="537">
        <f>SUM(C64)</f>
        <v>1818473</v>
      </c>
      <c r="D65" s="537">
        <f>SUM(D64)</f>
        <v>1724941</v>
      </c>
      <c r="E65" s="1032">
        <f t="shared" si="0"/>
        <v>0.9485656372132003</v>
      </c>
    </row>
    <row r="67" spans="3:4" ht="11.25">
      <c r="C67" s="538"/>
      <c r="D67" s="538"/>
    </row>
  </sheetData>
  <sheetProtection/>
  <mergeCells count="5">
    <mergeCell ref="E5:E7"/>
    <mergeCell ref="A2:E2"/>
    <mergeCell ref="A1:E1"/>
    <mergeCell ref="C5:C7"/>
    <mergeCell ref="D5:D7"/>
  </mergeCells>
  <printOptions horizontalCentered="1" verticalCentered="1"/>
  <pageMargins left="0.3937007874015748" right="0.3937007874015748" top="0.3937007874015748" bottom="0.3937007874015748" header="0.11811023622047245" footer="0.2362204724409449"/>
  <pageSetup firstPageNumber="23" useFirstPageNumber="1" horizontalDpi="600" verticalDpi="600" orientation="landscape" paperSize="9" r:id="rId2"/>
  <headerFooter alignWithMargins="0">
    <oddFooter>&amp;C&amp;P. oldal</oddFooter>
  </headerFooter>
  <rowBreaks count="1" manualBreakCount="1">
    <brk id="40" max="255" man="1"/>
  </rowBreaks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E49"/>
  <sheetViews>
    <sheetView zoomScalePageLayoutView="0" workbookViewId="0" topLeftCell="A28">
      <selection activeCell="B48" sqref="B48"/>
    </sheetView>
  </sheetViews>
  <sheetFormatPr defaultColWidth="9.125" defaultRowHeight="12.75"/>
  <cols>
    <col min="1" max="1" width="9.125" style="539" customWidth="1"/>
    <col min="2" max="2" width="60.00390625" style="539" customWidth="1"/>
    <col min="3" max="4" width="10.875" style="539" customWidth="1"/>
    <col min="5" max="5" width="9.50390625" style="539" customWidth="1"/>
    <col min="6" max="16384" width="9.125" style="539" customWidth="1"/>
  </cols>
  <sheetData>
    <row r="2" spans="1:5" ht="13.5">
      <c r="A2" s="1087" t="s">
        <v>426</v>
      </c>
      <c r="B2" s="1080"/>
      <c r="C2" s="1080"/>
      <c r="D2" s="1080"/>
      <c r="E2" s="1080"/>
    </row>
    <row r="3" spans="1:5" ht="12">
      <c r="A3" s="1086" t="s">
        <v>520</v>
      </c>
      <c r="B3" s="1080"/>
      <c r="C3" s="1080"/>
      <c r="D3" s="1080"/>
      <c r="E3" s="1080"/>
    </row>
    <row r="4" ht="12.75">
      <c r="B4" s="540"/>
    </row>
    <row r="5" ht="12.75">
      <c r="B5" s="540"/>
    </row>
    <row r="6" spans="3:5" ht="12.75">
      <c r="C6" s="541"/>
      <c r="D6" s="541"/>
      <c r="E6" s="541" t="s">
        <v>247</v>
      </c>
    </row>
    <row r="7" spans="1:5" ht="12.75" customHeight="1">
      <c r="A7" s="542"/>
      <c r="B7" s="543" t="s">
        <v>219</v>
      </c>
      <c r="C7" s="1066" t="s">
        <v>58</v>
      </c>
      <c r="D7" s="1066" t="s">
        <v>531</v>
      </c>
      <c r="E7" s="1083" t="s">
        <v>904</v>
      </c>
    </row>
    <row r="8" spans="1:5" ht="12">
      <c r="A8" s="544"/>
      <c r="B8" s="545" t="s">
        <v>378</v>
      </c>
      <c r="C8" s="1082"/>
      <c r="D8" s="1082"/>
      <c r="E8" s="1084"/>
    </row>
    <row r="9" spans="1:5" ht="12.75" thickBot="1">
      <c r="A9" s="546"/>
      <c r="B9" s="547"/>
      <c r="C9" s="1088"/>
      <c r="D9" s="1081"/>
      <c r="E9" s="1085"/>
    </row>
    <row r="10" spans="1:5" ht="12.75" thickBot="1">
      <c r="A10" s="548" t="s">
        <v>220</v>
      </c>
      <c r="B10" s="547" t="s">
        <v>221</v>
      </c>
      <c r="C10" s="549" t="s">
        <v>222</v>
      </c>
      <c r="D10" s="549" t="s">
        <v>223</v>
      </c>
      <c r="E10" s="549" t="s">
        <v>224</v>
      </c>
    </row>
    <row r="11" spans="1:5" ht="15" customHeight="1">
      <c r="A11" s="550">
        <v>3030</v>
      </c>
      <c r="B11" s="551" t="s">
        <v>86</v>
      </c>
      <c r="C11" s="552"/>
      <c r="D11" s="552"/>
      <c r="E11" s="553"/>
    </row>
    <row r="12" spans="1:5" ht="15" customHeight="1">
      <c r="A12" s="550"/>
      <c r="B12" s="441" t="s">
        <v>260</v>
      </c>
      <c r="C12" s="552"/>
      <c r="D12" s="552"/>
      <c r="E12" s="544"/>
    </row>
    <row r="13" spans="1:5" ht="15" customHeight="1" thickBot="1">
      <c r="A13" s="550"/>
      <c r="B13" s="442" t="s">
        <v>261</v>
      </c>
      <c r="C13" s="549"/>
      <c r="D13" s="554"/>
      <c r="E13" s="789"/>
    </row>
    <row r="14" spans="1:5" ht="15" customHeight="1" thickBot="1">
      <c r="A14" s="555"/>
      <c r="B14" s="444" t="s">
        <v>279</v>
      </c>
      <c r="C14" s="556"/>
      <c r="D14" s="561"/>
      <c r="E14" s="789"/>
    </row>
    <row r="15" spans="1:5" ht="15" customHeight="1">
      <c r="A15" s="550"/>
      <c r="B15" s="441" t="s">
        <v>263</v>
      </c>
      <c r="C15" s="558">
        <f>SUM(C16)</f>
        <v>2000</v>
      </c>
      <c r="D15" s="558"/>
      <c r="E15" s="790"/>
    </row>
    <row r="16" spans="1:5" ht="15" customHeight="1">
      <c r="A16" s="550"/>
      <c r="B16" s="448" t="s">
        <v>264</v>
      </c>
      <c r="C16" s="559">
        <v>2000</v>
      </c>
      <c r="D16" s="559"/>
      <c r="E16" s="790"/>
    </row>
    <row r="17" spans="1:5" ht="15" customHeight="1">
      <c r="A17" s="550"/>
      <c r="B17" s="448" t="s">
        <v>265</v>
      </c>
      <c r="C17" s="558"/>
      <c r="D17" s="558"/>
      <c r="E17" s="790"/>
    </row>
    <row r="18" spans="1:5" ht="15" customHeight="1">
      <c r="A18" s="550"/>
      <c r="B18" s="450" t="s">
        <v>266</v>
      </c>
      <c r="C18" s="558"/>
      <c r="D18" s="558"/>
      <c r="E18" s="790"/>
    </row>
    <row r="19" spans="1:5" ht="15" customHeight="1">
      <c r="A19" s="550"/>
      <c r="B19" s="450" t="s">
        <v>267</v>
      </c>
      <c r="C19" s="558"/>
      <c r="D19" s="558"/>
      <c r="E19" s="790"/>
    </row>
    <row r="20" spans="1:5" ht="15" customHeight="1">
      <c r="A20" s="550"/>
      <c r="B20" s="450" t="s">
        <v>268</v>
      </c>
      <c r="C20" s="558"/>
      <c r="D20" s="559"/>
      <c r="E20" s="790"/>
    </row>
    <row r="21" spans="1:5" ht="15" customHeight="1">
      <c r="A21" s="550"/>
      <c r="B21" s="451" t="s">
        <v>269</v>
      </c>
      <c r="C21" s="558"/>
      <c r="D21" s="559"/>
      <c r="E21" s="790"/>
    </row>
    <row r="22" spans="1:5" ht="15" customHeight="1" thickBot="1">
      <c r="A22" s="560"/>
      <c r="B22" s="452" t="s">
        <v>270</v>
      </c>
      <c r="C22" s="561"/>
      <c r="D22" s="554"/>
      <c r="E22" s="789"/>
    </row>
    <row r="23" spans="1:5" ht="15" customHeight="1" thickBot="1">
      <c r="A23" s="555"/>
      <c r="B23" s="455" t="s">
        <v>468</v>
      </c>
      <c r="C23" s="561">
        <f>SUM(C16:C22)</f>
        <v>2000</v>
      </c>
      <c r="D23" s="561"/>
      <c r="E23" s="806"/>
    </row>
    <row r="24" spans="1:5" ht="15" customHeight="1" thickBot="1">
      <c r="A24" s="555"/>
      <c r="B24" s="459" t="s">
        <v>74</v>
      </c>
      <c r="C24" s="557">
        <f>SUM(C23)</f>
        <v>2000</v>
      </c>
      <c r="D24" s="561"/>
      <c r="E24" s="806"/>
    </row>
    <row r="25" spans="1:5" ht="15" customHeight="1" thickBot="1">
      <c r="A25" s="555"/>
      <c r="B25" s="461" t="s">
        <v>75</v>
      </c>
      <c r="C25" s="557"/>
      <c r="D25" s="561"/>
      <c r="E25" s="806"/>
    </row>
    <row r="26" spans="1:5" ht="15" customHeight="1">
      <c r="A26" s="550"/>
      <c r="B26" s="464" t="s">
        <v>271</v>
      </c>
      <c r="C26" s="558"/>
      <c r="D26" s="559"/>
      <c r="E26" s="790"/>
    </row>
    <row r="27" spans="1:5" ht="15" customHeight="1" thickBot="1">
      <c r="A27" s="550"/>
      <c r="B27" s="467" t="s">
        <v>276</v>
      </c>
      <c r="C27" s="554">
        <v>378982</v>
      </c>
      <c r="D27" s="554">
        <v>480420</v>
      </c>
      <c r="E27" s="789">
        <f>SUM(D27/C27)</f>
        <v>1.2676591500387882</v>
      </c>
    </row>
    <row r="28" spans="1:5" ht="15" customHeight="1" thickBot="1">
      <c r="A28" s="555"/>
      <c r="B28" s="468" t="s">
        <v>67</v>
      </c>
      <c r="C28" s="557">
        <f>SUM(C27)</f>
        <v>378982</v>
      </c>
      <c r="D28" s="557">
        <f>SUM(D26:D27)</f>
        <v>480420</v>
      </c>
      <c r="E28" s="807">
        <f>SUM(D28/C28)</f>
        <v>1.2676591500387882</v>
      </c>
    </row>
    <row r="29" spans="1:5" ht="15" customHeight="1">
      <c r="A29" s="550"/>
      <c r="B29" s="464" t="s">
        <v>271</v>
      </c>
      <c r="C29" s="558"/>
      <c r="D29" s="558"/>
      <c r="E29" s="790"/>
    </row>
    <row r="30" spans="1:5" ht="15" customHeight="1" thickBot="1">
      <c r="A30" s="550"/>
      <c r="B30" s="467" t="s">
        <v>276</v>
      </c>
      <c r="C30" s="554">
        <v>14000</v>
      </c>
      <c r="D30" s="554">
        <v>3000</v>
      </c>
      <c r="E30" s="789">
        <f>SUM(D30/C30)</f>
        <v>0.21428571428571427</v>
      </c>
    </row>
    <row r="31" spans="1:5" ht="15" customHeight="1" thickBot="1">
      <c r="A31" s="555"/>
      <c r="B31" s="468" t="s">
        <v>70</v>
      </c>
      <c r="C31" s="557">
        <f>SUM(C30)</f>
        <v>14000</v>
      </c>
      <c r="D31" s="557">
        <f>SUM(D30)</f>
        <v>3000</v>
      </c>
      <c r="E31" s="807">
        <f>SUM(D31/C31)</f>
        <v>0.21428571428571427</v>
      </c>
    </row>
    <row r="32" spans="1:5" ht="15" customHeight="1" thickBot="1">
      <c r="A32" s="550"/>
      <c r="B32" s="470" t="s">
        <v>532</v>
      </c>
      <c r="C32" s="557"/>
      <c r="D32" s="561"/>
      <c r="E32" s="806"/>
    </row>
    <row r="33" spans="1:5" ht="15" customHeight="1" thickBot="1">
      <c r="A33" s="555"/>
      <c r="B33" s="472" t="s">
        <v>85</v>
      </c>
      <c r="C33" s="561">
        <f>SUM(C31+C28+C24)</f>
        <v>394982</v>
      </c>
      <c r="D33" s="561">
        <f>SUM(D31+D28+D24)</f>
        <v>483420</v>
      </c>
      <c r="E33" s="807">
        <f>SUM(D33/C33)</f>
        <v>1.2239038741005919</v>
      </c>
    </row>
    <row r="34" spans="1:5" ht="15" customHeight="1">
      <c r="A34" s="550"/>
      <c r="B34" s="474" t="s">
        <v>440</v>
      </c>
      <c r="C34" s="559">
        <v>208450</v>
      </c>
      <c r="D34" s="559">
        <v>252138</v>
      </c>
      <c r="E34" s="790">
        <f>SUM(D34/C34)</f>
        <v>1.2095850323818662</v>
      </c>
    </row>
    <row r="35" spans="1:5" ht="15" customHeight="1">
      <c r="A35" s="550"/>
      <c r="B35" s="474" t="s">
        <v>441</v>
      </c>
      <c r="C35" s="559">
        <v>56282</v>
      </c>
      <c r="D35" s="559">
        <v>69554</v>
      </c>
      <c r="E35" s="790">
        <f>SUM(D35/C35)</f>
        <v>1.2358125155467112</v>
      </c>
    </row>
    <row r="36" spans="1:5" ht="15" customHeight="1">
      <c r="A36" s="550"/>
      <c r="B36" s="474" t="s">
        <v>442</v>
      </c>
      <c r="C36" s="559">
        <v>116250</v>
      </c>
      <c r="D36" s="559">
        <v>158728</v>
      </c>
      <c r="E36" s="790">
        <f>SUM(D36/C36)</f>
        <v>1.3654021505376344</v>
      </c>
    </row>
    <row r="37" spans="1:5" ht="15" customHeight="1">
      <c r="A37" s="550"/>
      <c r="B37" s="475" t="s">
        <v>444</v>
      </c>
      <c r="C37" s="558"/>
      <c r="D37" s="558"/>
      <c r="E37" s="790"/>
    </row>
    <row r="38" spans="1:5" ht="15" customHeight="1" thickBot="1">
      <c r="A38" s="550"/>
      <c r="B38" s="476" t="s">
        <v>443</v>
      </c>
      <c r="C38" s="561"/>
      <c r="D38" s="561"/>
      <c r="E38" s="789"/>
    </row>
    <row r="39" spans="1:5" ht="15" customHeight="1" thickBot="1">
      <c r="A39" s="555"/>
      <c r="B39" s="477" t="s">
        <v>66</v>
      </c>
      <c r="C39" s="557">
        <f>SUM(C34:C38)</f>
        <v>380982</v>
      </c>
      <c r="D39" s="557">
        <f>SUM(D34:D38)</f>
        <v>480420</v>
      </c>
      <c r="E39" s="807">
        <f>SUM(D39/C39)</f>
        <v>1.2610044569034757</v>
      </c>
    </row>
    <row r="40" spans="1:5" ht="18.75" customHeight="1">
      <c r="A40" s="550"/>
      <c r="B40" s="474" t="s">
        <v>338</v>
      </c>
      <c r="C40" s="562">
        <v>14000</v>
      </c>
      <c r="D40" s="562">
        <v>3000</v>
      </c>
      <c r="E40" s="790">
        <f>SUM(D40/C40)</f>
        <v>0.21428571428571427</v>
      </c>
    </row>
    <row r="41" spans="1:5" ht="15" customHeight="1">
      <c r="A41" s="550"/>
      <c r="B41" s="474" t="s">
        <v>339</v>
      </c>
      <c r="C41" s="558"/>
      <c r="D41" s="558"/>
      <c r="E41" s="790"/>
    </row>
    <row r="42" spans="1:5" ht="15" customHeight="1" thickBot="1">
      <c r="A42" s="550"/>
      <c r="B42" s="476" t="s">
        <v>451</v>
      </c>
      <c r="C42" s="561"/>
      <c r="D42" s="561"/>
      <c r="E42" s="789"/>
    </row>
    <row r="43" spans="1:5" ht="15" customHeight="1" thickBot="1">
      <c r="A43" s="555"/>
      <c r="B43" s="478" t="s">
        <v>73</v>
      </c>
      <c r="C43" s="557">
        <f>SUM(C40:C42)</f>
        <v>14000</v>
      </c>
      <c r="D43" s="557">
        <f>SUM(D40:D42)</f>
        <v>3000</v>
      </c>
      <c r="E43" s="807">
        <f>SUM(D43/C43)</f>
        <v>0.21428571428571427</v>
      </c>
    </row>
    <row r="44" spans="1:5" ht="15" customHeight="1" thickBot="1">
      <c r="A44" s="555"/>
      <c r="B44" s="480" t="s">
        <v>533</v>
      </c>
      <c r="C44" s="557"/>
      <c r="D44" s="561"/>
      <c r="E44" s="806"/>
    </row>
    <row r="45" spans="1:5" ht="15" customHeight="1" thickBot="1">
      <c r="A45" s="560"/>
      <c r="B45" s="481" t="s">
        <v>142</v>
      </c>
      <c r="C45" s="557">
        <f>SUM(C43,C39)</f>
        <v>394982</v>
      </c>
      <c r="D45" s="557">
        <f>SUM(D43,D39)</f>
        <v>483420</v>
      </c>
      <c r="E45" s="791">
        <f>SUM(D45/C45)</f>
        <v>1.2239038741005919</v>
      </c>
    </row>
    <row r="48" ht="16.5" customHeight="1">
      <c r="B48" s="808"/>
    </row>
    <row r="49" ht="15" customHeight="1">
      <c r="B49" s="808"/>
    </row>
  </sheetData>
  <sheetProtection/>
  <mergeCells count="5">
    <mergeCell ref="D7:D9"/>
    <mergeCell ref="E7:E9"/>
    <mergeCell ref="A3:E3"/>
    <mergeCell ref="A2:E2"/>
    <mergeCell ref="C7:C9"/>
  </mergeCells>
  <printOptions/>
  <pageMargins left="0.5511811023622047" right="0.5511811023622047" top="0.984251968503937" bottom="0.984251968503937" header="0.5118110236220472" footer="0.5118110236220472"/>
  <pageSetup firstPageNumber="25" useFirstPageNumber="1" horizontalDpi="600" verticalDpi="600" orientation="portrait" paperSize="9" scale="63" r:id="rId1"/>
  <headerFooter alignWithMargins="0">
    <oddFooter>&amp;C&amp;P. oldal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846"/>
  <sheetViews>
    <sheetView showZeros="0" zoomScaleSheetLayoutView="100" zoomScalePageLayoutView="0" workbookViewId="0" topLeftCell="A715">
      <selection activeCell="B723" sqref="B723"/>
    </sheetView>
  </sheetViews>
  <sheetFormatPr defaultColWidth="9.125" defaultRowHeight="12.75"/>
  <cols>
    <col min="1" max="1" width="6.125" style="565" customWidth="1"/>
    <col min="2" max="2" width="50.875" style="493" customWidth="1"/>
    <col min="3" max="4" width="14.50390625" style="676" customWidth="1"/>
    <col min="5" max="5" width="9.50390625" style="676" customWidth="1"/>
    <col min="6" max="6" width="39.75390625" style="676" customWidth="1"/>
    <col min="7" max="7" width="11.50390625" style="676" customWidth="1"/>
    <col min="8" max="8" width="12.50390625" style="676" customWidth="1"/>
    <col min="9" max="16384" width="9.125" style="493" customWidth="1"/>
  </cols>
  <sheetData>
    <row r="1" spans="1:8" ht="12">
      <c r="A1" s="1089" t="s">
        <v>427</v>
      </c>
      <c r="B1" s="1090"/>
      <c r="C1" s="1090"/>
      <c r="D1" s="1090"/>
      <c r="E1" s="1090"/>
      <c r="F1" s="1090"/>
      <c r="G1" s="1090"/>
      <c r="H1" s="563"/>
    </row>
    <row r="2" spans="1:8" ht="12">
      <c r="A2" s="1091" t="s">
        <v>518</v>
      </c>
      <c r="B2" s="1092"/>
      <c r="C2" s="1092"/>
      <c r="D2" s="1092"/>
      <c r="E2" s="1092"/>
      <c r="F2" s="1092"/>
      <c r="G2" s="1092"/>
      <c r="H2" s="564"/>
    </row>
    <row r="3" spans="1:8" ht="12">
      <c r="A3" s="564"/>
      <c r="B3" s="564"/>
      <c r="C3" s="564"/>
      <c r="D3" s="564"/>
      <c r="E3" s="564"/>
      <c r="F3" s="564"/>
      <c r="G3" s="564"/>
      <c r="H3" s="564"/>
    </row>
    <row r="4" spans="3:11" ht="11.25">
      <c r="C4" s="566"/>
      <c r="D4" s="566"/>
      <c r="E4" s="566"/>
      <c r="F4" s="567" t="s">
        <v>247</v>
      </c>
      <c r="G4" s="568"/>
      <c r="H4" s="568"/>
      <c r="I4" s="569"/>
      <c r="J4" s="569"/>
      <c r="K4" s="569"/>
    </row>
    <row r="5" spans="1:6" s="500" customFormat="1" ht="12" customHeight="1">
      <c r="A5" s="498"/>
      <c r="B5" s="499"/>
      <c r="C5" s="1066" t="s">
        <v>60</v>
      </c>
      <c r="D5" s="1066" t="s">
        <v>519</v>
      </c>
      <c r="E5" s="1093" t="s">
        <v>905</v>
      </c>
      <c r="F5" s="570" t="s">
        <v>198</v>
      </c>
    </row>
    <row r="6" spans="1:6" s="500" customFormat="1" ht="12" customHeight="1">
      <c r="A6" s="501" t="s">
        <v>377</v>
      </c>
      <c r="B6" s="502" t="s">
        <v>391</v>
      </c>
      <c r="C6" s="1067"/>
      <c r="D6" s="1067"/>
      <c r="E6" s="1082"/>
      <c r="F6" s="88" t="s">
        <v>199</v>
      </c>
    </row>
    <row r="7" spans="1:6" s="500" customFormat="1" ht="12.75" customHeight="1" thickBot="1">
      <c r="A7" s="501"/>
      <c r="B7" s="504"/>
      <c r="C7" s="1081"/>
      <c r="D7" s="1081"/>
      <c r="E7" s="1088"/>
      <c r="F7" s="524"/>
    </row>
    <row r="8" spans="1:6" s="500" customFormat="1" ht="11.25">
      <c r="A8" s="505" t="s">
        <v>220</v>
      </c>
      <c r="B8" s="571" t="s">
        <v>221</v>
      </c>
      <c r="C8" s="507" t="s">
        <v>222</v>
      </c>
      <c r="D8" s="507" t="s">
        <v>223</v>
      </c>
      <c r="E8" s="507" t="s">
        <v>224</v>
      </c>
      <c r="F8" s="507" t="s">
        <v>35</v>
      </c>
    </row>
    <row r="9" spans="1:7" s="500" customFormat="1" ht="12" customHeight="1">
      <c r="A9" s="501">
        <v>3050</v>
      </c>
      <c r="B9" s="572" t="s">
        <v>348</v>
      </c>
      <c r="C9" s="573">
        <f>SUM(C17)</f>
        <v>2000</v>
      </c>
      <c r="D9" s="573">
        <f>SUM(D17)</f>
        <v>4500</v>
      </c>
      <c r="E9" s="574">
        <f>SUM(D9/C9)</f>
        <v>2.25</v>
      </c>
      <c r="F9" s="575"/>
      <c r="G9" s="576"/>
    </row>
    <row r="10" spans="1:8" ht="12" customHeight="1">
      <c r="A10" s="577">
        <v>3052</v>
      </c>
      <c r="B10" s="578" t="s">
        <v>4</v>
      </c>
      <c r="C10" s="579"/>
      <c r="D10" s="579"/>
      <c r="E10" s="574"/>
      <c r="F10" s="580"/>
      <c r="G10" s="493"/>
      <c r="H10" s="493"/>
    </row>
    <row r="11" spans="1:8" ht="12" customHeight="1">
      <c r="A11" s="581"/>
      <c r="B11" s="582" t="s">
        <v>147</v>
      </c>
      <c r="C11" s="583"/>
      <c r="D11" s="579"/>
      <c r="E11" s="574"/>
      <c r="F11" s="584"/>
      <c r="G11" s="493"/>
      <c r="H11" s="493"/>
    </row>
    <row r="12" spans="1:8" ht="12" customHeight="1">
      <c r="A12" s="581"/>
      <c r="B12" s="585" t="s">
        <v>401</v>
      </c>
      <c r="C12" s="583"/>
      <c r="D12" s="579"/>
      <c r="E12" s="574"/>
      <c r="F12" s="584"/>
      <c r="G12" s="493"/>
      <c r="H12" s="493"/>
    </row>
    <row r="13" spans="1:8" ht="12" customHeight="1">
      <c r="A13" s="581"/>
      <c r="B13" s="586" t="s">
        <v>383</v>
      </c>
      <c r="C13" s="587">
        <v>2000</v>
      </c>
      <c r="D13" s="600">
        <v>4500</v>
      </c>
      <c r="E13" s="792">
        <f>SUM(D13/C13)</f>
        <v>2.25</v>
      </c>
      <c r="F13" s="584"/>
      <c r="G13" s="493"/>
      <c r="H13" s="493"/>
    </row>
    <row r="14" spans="1:8" ht="12" customHeight="1">
      <c r="A14" s="581"/>
      <c r="B14" s="588" t="s">
        <v>154</v>
      </c>
      <c r="C14" s="587"/>
      <c r="D14" s="600"/>
      <c r="E14" s="792"/>
      <c r="F14" s="584"/>
      <c r="G14" s="493"/>
      <c r="H14" s="493"/>
    </row>
    <row r="15" spans="1:8" ht="12" customHeight="1">
      <c r="A15" s="581"/>
      <c r="B15" s="588" t="s">
        <v>393</v>
      </c>
      <c r="C15" s="583"/>
      <c r="D15" s="579"/>
      <c r="E15" s="792"/>
      <c r="F15" s="584"/>
      <c r="G15" s="493"/>
      <c r="H15" s="493"/>
    </row>
    <row r="16" spans="1:8" ht="12" customHeight="1" thickBot="1">
      <c r="A16" s="581"/>
      <c r="B16" s="589" t="s">
        <v>107</v>
      </c>
      <c r="C16" s="590"/>
      <c r="D16" s="590"/>
      <c r="E16" s="794"/>
      <c r="F16" s="591"/>
      <c r="G16" s="493"/>
      <c r="H16" s="493"/>
    </row>
    <row r="17" spans="1:8" ht="13.5" customHeight="1" thickBot="1">
      <c r="A17" s="592"/>
      <c r="B17" s="593" t="s">
        <v>187</v>
      </c>
      <c r="C17" s="594">
        <f>SUM(C13:C16)</f>
        <v>2000</v>
      </c>
      <c r="D17" s="594">
        <f>SUM(D13:D16)</f>
        <v>4500</v>
      </c>
      <c r="E17" s="793">
        <f>SUM(D17/C17)</f>
        <v>2.25</v>
      </c>
      <c r="F17" s="595"/>
      <c r="G17" s="493"/>
      <c r="H17" s="493"/>
    </row>
    <row r="18" spans="1:8" ht="12">
      <c r="A18" s="577">
        <v>3060</v>
      </c>
      <c r="B18" s="596" t="s">
        <v>105</v>
      </c>
      <c r="C18" s="597">
        <f>SUM(C26+C34)</f>
        <v>5000</v>
      </c>
      <c r="D18" s="1017">
        <f>SUM(D26+D34)</f>
        <v>5000</v>
      </c>
      <c r="E18" s="1018">
        <f>SUM(D18/C18)</f>
        <v>1</v>
      </c>
      <c r="F18" s="580"/>
      <c r="G18" s="493"/>
      <c r="H18" s="493"/>
    </row>
    <row r="19" spans="1:8" ht="12" customHeight="1">
      <c r="A19" s="577">
        <v>3061</v>
      </c>
      <c r="B19" s="598" t="s">
        <v>155</v>
      </c>
      <c r="C19" s="579"/>
      <c r="D19" s="579"/>
      <c r="E19" s="792"/>
      <c r="F19" s="599"/>
      <c r="G19" s="493"/>
      <c r="H19" s="493"/>
    </row>
    <row r="20" spans="1:8" ht="12" customHeight="1">
      <c r="A20" s="581"/>
      <c r="B20" s="582" t="s">
        <v>147</v>
      </c>
      <c r="C20" s="600"/>
      <c r="D20" s="600"/>
      <c r="E20" s="792"/>
      <c r="F20" s="599"/>
      <c r="G20" s="493"/>
      <c r="H20" s="493"/>
    </row>
    <row r="21" spans="1:8" ht="12" customHeight="1">
      <c r="A21" s="581"/>
      <c r="B21" s="585" t="s">
        <v>401</v>
      </c>
      <c r="C21" s="600"/>
      <c r="D21" s="600"/>
      <c r="E21" s="792"/>
      <c r="F21" s="599"/>
      <c r="G21" s="493"/>
      <c r="H21" s="493"/>
    </row>
    <row r="22" spans="1:8" ht="12" customHeight="1">
      <c r="A22" s="601"/>
      <c r="B22" s="586" t="s">
        <v>383</v>
      </c>
      <c r="C22" s="600">
        <v>2000</v>
      </c>
      <c r="D22" s="600">
        <v>2000</v>
      </c>
      <c r="E22" s="792">
        <f>SUM(D22/C22)</f>
        <v>1</v>
      </c>
      <c r="F22" s="599"/>
      <c r="G22" s="493"/>
      <c r="H22" s="493"/>
    </row>
    <row r="23" spans="1:8" ht="12" customHeight="1">
      <c r="A23" s="601"/>
      <c r="B23" s="588" t="s">
        <v>154</v>
      </c>
      <c r="C23" s="600"/>
      <c r="D23" s="600"/>
      <c r="E23" s="792"/>
      <c r="F23" s="599"/>
      <c r="G23" s="493"/>
      <c r="H23" s="493"/>
    </row>
    <row r="24" spans="1:8" ht="11.25">
      <c r="A24" s="601"/>
      <c r="B24" s="588" t="s">
        <v>393</v>
      </c>
      <c r="C24" s="600"/>
      <c r="D24" s="600"/>
      <c r="E24" s="792"/>
      <c r="F24" s="599"/>
      <c r="G24" s="493"/>
      <c r="H24" s="493"/>
    </row>
    <row r="25" spans="1:8" ht="12" thickBot="1">
      <c r="A25" s="601" t="s">
        <v>378</v>
      </c>
      <c r="B25" s="640" t="s">
        <v>340</v>
      </c>
      <c r="C25" s="602"/>
      <c r="D25" s="602"/>
      <c r="E25" s="794"/>
      <c r="F25" s="603"/>
      <c r="G25" s="493"/>
      <c r="H25" s="493"/>
    </row>
    <row r="26" spans="1:8" ht="12" thickBot="1">
      <c r="A26" s="604"/>
      <c r="B26" s="593" t="s">
        <v>187</v>
      </c>
      <c r="C26" s="605">
        <f>SUM(C20:C25)</f>
        <v>2000</v>
      </c>
      <c r="D26" s="605">
        <f>SUM(D20:D25)</f>
        <v>2000</v>
      </c>
      <c r="E26" s="793">
        <f>SUM(D26/C26)</f>
        <v>1</v>
      </c>
      <c r="F26" s="606"/>
      <c r="G26" s="493"/>
      <c r="H26" s="493"/>
    </row>
    <row r="27" spans="1:8" ht="11.25">
      <c r="A27" s="607">
        <v>3071</v>
      </c>
      <c r="B27" s="578" t="s">
        <v>191</v>
      </c>
      <c r="C27" s="579"/>
      <c r="D27" s="579"/>
      <c r="E27" s="792"/>
      <c r="F27" s="608" t="s">
        <v>215</v>
      </c>
      <c r="G27" s="493"/>
      <c r="H27" s="493"/>
    </row>
    <row r="28" spans="1:8" ht="12" customHeight="1">
      <c r="A28" s="601"/>
      <c r="B28" s="582" t="s">
        <v>147</v>
      </c>
      <c r="C28" s="600"/>
      <c r="D28" s="600"/>
      <c r="E28" s="792"/>
      <c r="F28" s="575" t="s">
        <v>216</v>
      </c>
      <c r="G28" s="493"/>
      <c r="H28" s="493"/>
    </row>
    <row r="29" spans="1:8" ht="12" customHeight="1">
      <c r="A29" s="581"/>
      <c r="B29" s="585" t="s">
        <v>401</v>
      </c>
      <c r="C29" s="600"/>
      <c r="D29" s="600"/>
      <c r="E29" s="792"/>
      <c r="F29" s="575"/>
      <c r="G29" s="493"/>
      <c r="H29" s="493"/>
    </row>
    <row r="30" spans="1:8" ht="12" customHeight="1">
      <c r="A30" s="581"/>
      <c r="B30" s="586" t="s">
        <v>383</v>
      </c>
      <c r="C30" s="600">
        <v>3000</v>
      </c>
      <c r="D30" s="600">
        <v>3000</v>
      </c>
      <c r="E30" s="792">
        <f>SUM(D30/C30)</f>
        <v>1</v>
      </c>
      <c r="F30" s="599"/>
      <c r="G30" s="493"/>
      <c r="H30" s="493"/>
    </row>
    <row r="31" spans="1:8" ht="12" customHeight="1">
      <c r="A31" s="581"/>
      <c r="B31" s="588" t="s">
        <v>154</v>
      </c>
      <c r="C31" s="600"/>
      <c r="D31" s="600"/>
      <c r="E31" s="792"/>
      <c r="F31" s="609"/>
      <c r="G31" s="493"/>
      <c r="H31" s="493"/>
    </row>
    <row r="32" spans="1:8" ht="12" customHeight="1">
      <c r="A32" s="581"/>
      <c r="B32" s="588" t="s">
        <v>393</v>
      </c>
      <c r="C32" s="600"/>
      <c r="D32" s="600"/>
      <c r="E32" s="792"/>
      <c r="F32" s="610"/>
      <c r="G32" s="493"/>
      <c r="H32" s="493"/>
    </row>
    <row r="33" spans="1:8" ht="12" customHeight="1" thickBot="1">
      <c r="A33" s="581"/>
      <c r="B33" s="589" t="s">
        <v>107</v>
      </c>
      <c r="C33" s="602"/>
      <c r="D33" s="602"/>
      <c r="E33" s="794"/>
      <c r="F33" s="611"/>
      <c r="G33" s="493"/>
      <c r="H33" s="493"/>
    </row>
    <row r="34" spans="1:8" ht="12" customHeight="1" thickBot="1">
      <c r="A34" s="612"/>
      <c r="B34" s="593" t="s">
        <v>187</v>
      </c>
      <c r="C34" s="605">
        <f>SUM(C28:C33)</f>
        <v>3000</v>
      </c>
      <c r="D34" s="605">
        <f>SUM(D28:D33)</f>
        <v>3000</v>
      </c>
      <c r="E34" s="793">
        <f>SUM(D34/C34)</f>
        <v>1</v>
      </c>
      <c r="F34" s="613"/>
      <c r="G34" s="493"/>
      <c r="H34" s="493"/>
    </row>
    <row r="35" spans="1:8" ht="12" customHeight="1">
      <c r="A35" s="607">
        <v>3080</v>
      </c>
      <c r="B35" s="614" t="s">
        <v>108</v>
      </c>
      <c r="C35" s="579">
        <f>SUM(C43)</f>
        <v>21500</v>
      </c>
      <c r="D35" s="579">
        <f>SUM(D43)</f>
        <v>21500</v>
      </c>
      <c r="E35" s="574">
        <f>SUM(D35/C35)</f>
        <v>1</v>
      </c>
      <c r="F35" s="608"/>
      <c r="G35" s="493"/>
      <c r="H35" s="493"/>
    </row>
    <row r="36" spans="1:8" ht="12" customHeight="1">
      <c r="A36" s="607">
        <v>3081</v>
      </c>
      <c r="B36" s="598" t="s">
        <v>196</v>
      </c>
      <c r="C36" s="579"/>
      <c r="D36" s="579"/>
      <c r="E36" s="792"/>
      <c r="F36" s="575"/>
      <c r="G36" s="493"/>
      <c r="H36" s="493"/>
    </row>
    <row r="37" spans="1:8" ht="12" customHeight="1">
      <c r="A37" s="601"/>
      <c r="B37" s="582" t="s">
        <v>147</v>
      </c>
      <c r="C37" s="600"/>
      <c r="D37" s="600"/>
      <c r="E37" s="792"/>
      <c r="F37" s="575"/>
      <c r="G37" s="493"/>
      <c r="H37" s="493"/>
    </row>
    <row r="38" spans="1:8" ht="12" customHeight="1">
      <c r="A38" s="601"/>
      <c r="B38" s="585" t="s">
        <v>401</v>
      </c>
      <c r="C38" s="600"/>
      <c r="D38" s="600"/>
      <c r="E38" s="792"/>
      <c r="F38" s="575"/>
      <c r="G38" s="493"/>
      <c r="H38" s="493"/>
    </row>
    <row r="39" spans="1:8" ht="12" customHeight="1">
      <c r="A39" s="601"/>
      <c r="B39" s="586" t="s">
        <v>383</v>
      </c>
      <c r="C39" s="600">
        <v>13700</v>
      </c>
      <c r="D39" s="600">
        <v>13700</v>
      </c>
      <c r="E39" s="792">
        <f>SUM(D39/C39)</f>
        <v>1</v>
      </c>
      <c r="F39" s="810"/>
      <c r="G39" s="493"/>
      <c r="H39" s="493"/>
    </row>
    <row r="40" spans="1:8" ht="12" customHeight="1">
      <c r="A40" s="601"/>
      <c r="B40" s="586" t="s">
        <v>106</v>
      </c>
      <c r="C40" s="600">
        <v>7800</v>
      </c>
      <c r="D40" s="600">
        <v>7800</v>
      </c>
      <c r="E40" s="792">
        <f>SUM(D40/C40)</f>
        <v>1</v>
      </c>
      <c r="F40" s="615"/>
      <c r="G40" s="493"/>
      <c r="H40" s="493"/>
    </row>
    <row r="41" spans="1:8" ht="12" customHeight="1">
      <c r="A41" s="601"/>
      <c r="B41" s="588" t="s">
        <v>393</v>
      </c>
      <c r="C41" s="600"/>
      <c r="D41" s="600"/>
      <c r="E41" s="792"/>
      <c r="F41" s="575"/>
      <c r="G41" s="493"/>
      <c r="H41" s="493"/>
    </row>
    <row r="42" spans="1:8" ht="12" customHeight="1" thickBot="1">
      <c r="A42" s="581"/>
      <c r="B42" s="589" t="s">
        <v>107</v>
      </c>
      <c r="C42" s="602"/>
      <c r="D42" s="602"/>
      <c r="E42" s="794"/>
      <c r="F42" s="611"/>
      <c r="G42" s="493"/>
      <c r="H42" s="493"/>
    </row>
    <row r="43" spans="1:8" ht="12" customHeight="1" thickBot="1">
      <c r="A43" s="612"/>
      <c r="B43" s="593" t="s">
        <v>187</v>
      </c>
      <c r="C43" s="605">
        <f>SUM(C37:C42)</f>
        <v>21500</v>
      </c>
      <c r="D43" s="605">
        <f>SUM(D37:D42)</f>
        <v>21500</v>
      </c>
      <c r="E43" s="793">
        <f>SUM(D43/C43)</f>
        <v>1</v>
      </c>
      <c r="F43" s="613"/>
      <c r="G43" s="493"/>
      <c r="H43" s="493"/>
    </row>
    <row r="44" spans="1:8" ht="12" customHeight="1" thickBot="1">
      <c r="A44" s="616">
        <v>3130</v>
      </c>
      <c r="B44" s="617" t="s">
        <v>495</v>
      </c>
      <c r="C44" s="605">
        <f>SUM(C45+C70)</f>
        <v>691204</v>
      </c>
      <c r="D44" s="605">
        <f>SUM(D45+D70)</f>
        <v>693900</v>
      </c>
      <c r="E44" s="793">
        <f>SUM(D44/C44)</f>
        <v>1.00390044039097</v>
      </c>
      <c r="F44" s="613"/>
      <c r="G44" s="493"/>
      <c r="H44" s="493"/>
    </row>
    <row r="45" spans="1:8" ht="12" customHeight="1" thickBot="1">
      <c r="A45" s="607">
        <v>3110</v>
      </c>
      <c r="B45" s="617" t="s">
        <v>494</v>
      </c>
      <c r="C45" s="605">
        <f>SUM(C53+C61+C69)</f>
        <v>627204</v>
      </c>
      <c r="D45" s="605">
        <f>SUM(D53+D61+D69)</f>
        <v>629900</v>
      </c>
      <c r="E45" s="793">
        <f>SUM(D45/C45)</f>
        <v>1.004298441974222</v>
      </c>
      <c r="F45" s="613"/>
      <c r="G45" s="493"/>
      <c r="H45" s="493"/>
    </row>
    <row r="46" spans="1:8" ht="12" customHeight="1">
      <c r="A46" s="618">
        <v>3111</v>
      </c>
      <c r="B46" s="619" t="s">
        <v>214</v>
      </c>
      <c r="C46" s="579"/>
      <c r="D46" s="579"/>
      <c r="E46" s="792"/>
      <c r="F46" s="507" t="s">
        <v>217</v>
      </c>
      <c r="G46" s="493"/>
      <c r="H46" s="493"/>
    </row>
    <row r="47" spans="1:8" ht="12" customHeight="1">
      <c r="A47" s="581"/>
      <c r="B47" s="582" t="s">
        <v>147</v>
      </c>
      <c r="C47" s="600"/>
      <c r="D47" s="600"/>
      <c r="E47" s="792"/>
      <c r="F47" s="609"/>
      <c r="G47" s="493"/>
      <c r="H47" s="493"/>
    </row>
    <row r="48" spans="1:8" ht="12" customHeight="1">
      <c r="A48" s="581"/>
      <c r="B48" s="585" t="s">
        <v>401</v>
      </c>
      <c r="C48" s="600"/>
      <c r="D48" s="600"/>
      <c r="E48" s="792"/>
      <c r="F48" s="609"/>
      <c r="G48" s="493"/>
      <c r="H48" s="493"/>
    </row>
    <row r="49" spans="1:8" ht="12" customHeight="1">
      <c r="A49" s="581"/>
      <c r="B49" s="586" t="s">
        <v>383</v>
      </c>
      <c r="C49" s="600"/>
      <c r="D49" s="600"/>
      <c r="E49" s="792"/>
      <c r="F49" s="609"/>
      <c r="G49" s="493"/>
      <c r="H49" s="493"/>
    </row>
    <row r="50" spans="1:8" ht="12" customHeight="1">
      <c r="A50" s="581"/>
      <c r="B50" s="588" t="s">
        <v>154</v>
      </c>
      <c r="C50" s="600"/>
      <c r="D50" s="600"/>
      <c r="E50" s="792"/>
      <c r="F50" s="609"/>
      <c r="G50" s="493"/>
      <c r="H50" s="493"/>
    </row>
    <row r="51" spans="1:8" ht="12" customHeight="1">
      <c r="A51" s="581"/>
      <c r="B51" s="588" t="s">
        <v>393</v>
      </c>
      <c r="C51" s="600"/>
      <c r="D51" s="600"/>
      <c r="E51" s="792"/>
      <c r="F51" s="609"/>
      <c r="G51" s="493"/>
      <c r="H51" s="493"/>
    </row>
    <row r="52" spans="1:8" ht="12" customHeight="1" thickBot="1">
      <c r="A52" s="581"/>
      <c r="B52" s="589" t="s">
        <v>370</v>
      </c>
      <c r="C52" s="600">
        <v>500000</v>
      </c>
      <c r="D52" s="602">
        <v>500000</v>
      </c>
      <c r="E52" s="794">
        <f>SUM(D52/C52)</f>
        <v>1</v>
      </c>
      <c r="F52" s="609"/>
      <c r="G52" s="493"/>
      <c r="H52" s="493"/>
    </row>
    <row r="53" spans="1:8" ht="12" customHeight="1" thickBot="1">
      <c r="A53" s="612"/>
      <c r="B53" s="593" t="s">
        <v>187</v>
      </c>
      <c r="C53" s="605">
        <f>SUM(C47:C52)</f>
        <v>500000</v>
      </c>
      <c r="D53" s="605">
        <f>SUM(D47:D52)</f>
        <v>500000</v>
      </c>
      <c r="E53" s="793">
        <f>SUM(D53/C53)</f>
        <v>1</v>
      </c>
      <c r="F53" s="613"/>
      <c r="G53" s="493"/>
      <c r="H53" s="493"/>
    </row>
    <row r="54" spans="1:8" ht="12" customHeight="1">
      <c r="A54" s="501">
        <v>3113</v>
      </c>
      <c r="B54" s="276" t="s">
        <v>258</v>
      </c>
      <c r="C54" s="509"/>
      <c r="D54" s="509"/>
      <c r="E54" s="792"/>
      <c r="F54" s="608"/>
      <c r="G54" s="493"/>
      <c r="H54" s="493"/>
    </row>
    <row r="55" spans="1:8" ht="12" customHeight="1">
      <c r="A55" s="407"/>
      <c r="B55" s="513" t="s">
        <v>147</v>
      </c>
      <c r="C55" s="414"/>
      <c r="D55" s="414"/>
      <c r="E55" s="792"/>
      <c r="F55" s="609"/>
      <c r="G55" s="493"/>
      <c r="H55" s="493"/>
    </row>
    <row r="56" spans="1:8" ht="12" customHeight="1">
      <c r="A56" s="407"/>
      <c r="B56" s="220" t="s">
        <v>401</v>
      </c>
      <c r="C56" s="414"/>
      <c r="D56" s="414"/>
      <c r="E56" s="792"/>
      <c r="F56" s="811"/>
      <c r="G56" s="493"/>
      <c r="H56" s="493"/>
    </row>
    <row r="57" spans="1:8" ht="12" customHeight="1">
      <c r="A57" s="407"/>
      <c r="B57" s="514" t="s">
        <v>383</v>
      </c>
      <c r="C57" s="414">
        <v>19500</v>
      </c>
      <c r="D57" s="414">
        <v>19900</v>
      </c>
      <c r="E57" s="792">
        <f>SUM(D57/C57)</f>
        <v>1.0205128205128204</v>
      </c>
      <c r="F57" s="811"/>
      <c r="G57" s="493"/>
      <c r="H57" s="493"/>
    </row>
    <row r="58" spans="1:8" ht="12" customHeight="1">
      <c r="A58" s="407"/>
      <c r="B58" s="415" t="s">
        <v>154</v>
      </c>
      <c r="C58" s="414"/>
      <c r="D58" s="414"/>
      <c r="E58" s="792"/>
      <c r="F58" s="811"/>
      <c r="G58" s="493"/>
      <c r="H58" s="493"/>
    </row>
    <row r="59" spans="1:8" ht="12" customHeight="1">
      <c r="A59" s="407"/>
      <c r="B59" s="415" t="s">
        <v>393</v>
      </c>
      <c r="C59" s="414"/>
      <c r="D59" s="414"/>
      <c r="E59" s="792"/>
      <c r="F59" s="811"/>
      <c r="G59" s="493"/>
      <c r="H59" s="493"/>
    </row>
    <row r="60" spans="1:8" ht="12" customHeight="1" thickBot="1">
      <c r="A60" s="407"/>
      <c r="B60" s="589" t="s">
        <v>107</v>
      </c>
      <c r="C60" s="517"/>
      <c r="D60" s="517"/>
      <c r="E60" s="794"/>
      <c r="F60" s="609"/>
      <c r="G60" s="493"/>
      <c r="H60" s="493"/>
    </row>
    <row r="61" spans="1:8" ht="12" customHeight="1" thickBot="1">
      <c r="A61" s="503"/>
      <c r="B61" s="593" t="s">
        <v>187</v>
      </c>
      <c r="C61" s="519">
        <f>SUM(C55:C60)</f>
        <v>19500</v>
      </c>
      <c r="D61" s="519">
        <f>SUM(D55:D60)</f>
        <v>19900</v>
      </c>
      <c r="E61" s="793">
        <f>SUM(D61/C61)</f>
        <v>1.0205128205128204</v>
      </c>
      <c r="F61" s="613"/>
      <c r="G61" s="493"/>
      <c r="H61" s="493"/>
    </row>
    <row r="62" spans="1:8" ht="12" customHeight="1">
      <c r="A62" s="501">
        <v>3114</v>
      </c>
      <c r="B62" s="620" t="s">
        <v>158</v>
      </c>
      <c r="C62" s="509"/>
      <c r="D62" s="509"/>
      <c r="E62" s="792"/>
      <c r="F62" s="621"/>
      <c r="G62" s="493"/>
      <c r="H62" s="493"/>
    </row>
    <row r="63" spans="1:8" ht="12" customHeight="1">
      <c r="A63" s="407"/>
      <c r="B63" s="513" t="s">
        <v>147</v>
      </c>
      <c r="C63" s="414"/>
      <c r="D63" s="414"/>
      <c r="E63" s="792"/>
      <c r="F63" s="609"/>
      <c r="G63" s="493"/>
      <c r="H63" s="493"/>
    </row>
    <row r="64" spans="1:8" ht="12" customHeight="1">
      <c r="A64" s="407"/>
      <c r="B64" s="220" t="s">
        <v>401</v>
      </c>
      <c r="C64" s="414"/>
      <c r="D64" s="414"/>
      <c r="E64" s="792"/>
      <c r="F64" s="609"/>
      <c r="G64" s="493"/>
      <c r="H64" s="493"/>
    </row>
    <row r="65" spans="1:8" ht="12" customHeight="1">
      <c r="A65" s="407"/>
      <c r="B65" s="514" t="s">
        <v>383</v>
      </c>
      <c r="C65" s="414">
        <v>107704</v>
      </c>
      <c r="D65" s="414">
        <v>110000</v>
      </c>
      <c r="E65" s="792">
        <f>SUM(D65/C65)</f>
        <v>1.0213176855084305</v>
      </c>
      <c r="F65" s="599"/>
      <c r="G65" s="493"/>
      <c r="H65" s="493"/>
    </row>
    <row r="66" spans="1:8" ht="12" customHeight="1">
      <c r="A66" s="407"/>
      <c r="B66" s="415" t="s">
        <v>154</v>
      </c>
      <c r="C66" s="414"/>
      <c r="D66" s="414"/>
      <c r="E66" s="792"/>
      <c r="F66" s="599"/>
      <c r="G66" s="493"/>
      <c r="H66" s="493"/>
    </row>
    <row r="67" spans="1:8" ht="12" customHeight="1">
      <c r="A67" s="407"/>
      <c r="B67" s="415" t="s">
        <v>393</v>
      </c>
      <c r="C67" s="414"/>
      <c r="D67" s="414"/>
      <c r="E67" s="792"/>
      <c r="F67" s="609"/>
      <c r="G67" s="493"/>
      <c r="H67" s="493"/>
    </row>
    <row r="68" spans="1:8" ht="12" thickBot="1">
      <c r="A68" s="512"/>
      <c r="B68" s="640" t="s">
        <v>340</v>
      </c>
      <c r="C68" s="517"/>
      <c r="D68" s="517"/>
      <c r="E68" s="794"/>
      <c r="F68" s="622"/>
      <c r="G68" s="493"/>
      <c r="H68" s="493"/>
    </row>
    <row r="69" spans="1:8" ht="12" customHeight="1" thickBot="1">
      <c r="A69" s="524"/>
      <c r="B69" s="593" t="s">
        <v>187</v>
      </c>
      <c r="C69" s="519">
        <f>SUM(C63:C68)</f>
        <v>107704</v>
      </c>
      <c r="D69" s="519">
        <f>SUM(D63:D68)</f>
        <v>110000</v>
      </c>
      <c r="E69" s="793">
        <f>SUM(D69/C69)</f>
        <v>1.0213176855084305</v>
      </c>
      <c r="F69" s="613"/>
      <c r="G69" s="493"/>
      <c r="H69" s="493"/>
    </row>
    <row r="70" spans="1:8" ht="12" customHeight="1" thickBot="1">
      <c r="A70" s="623">
        <v>3120</v>
      </c>
      <c r="B70" s="617" t="s">
        <v>496</v>
      </c>
      <c r="C70" s="519">
        <f>SUM(C78+C86+C94+C102+C110)</f>
        <v>64000</v>
      </c>
      <c r="D70" s="519">
        <f>SUM(D78+D86+D94+D102+D110+D118)</f>
        <v>64000</v>
      </c>
      <c r="E70" s="793">
        <f>SUM(D70/C70)</f>
        <v>1</v>
      </c>
      <c r="F70" s="613"/>
      <c r="G70" s="493"/>
      <c r="H70" s="493"/>
    </row>
    <row r="71" spans="1:8" ht="12" customHeight="1">
      <c r="A71" s="88">
        <v>3121</v>
      </c>
      <c r="B71" s="624" t="s">
        <v>253</v>
      </c>
      <c r="C71" s="509"/>
      <c r="D71" s="509"/>
      <c r="E71" s="792"/>
      <c r="F71" s="608"/>
      <c r="G71" s="493"/>
      <c r="H71" s="493"/>
    </row>
    <row r="72" spans="1:8" ht="12" customHeight="1">
      <c r="A72" s="88"/>
      <c r="B72" s="513" t="s">
        <v>147</v>
      </c>
      <c r="C72" s="509"/>
      <c r="D72" s="509"/>
      <c r="E72" s="792"/>
      <c r="F72" s="575"/>
      <c r="G72" s="493"/>
      <c r="H72" s="493"/>
    </row>
    <row r="73" spans="1:8" ht="12" customHeight="1">
      <c r="A73" s="88"/>
      <c r="B73" s="220" t="s">
        <v>401</v>
      </c>
      <c r="C73" s="509"/>
      <c r="D73" s="509"/>
      <c r="E73" s="792"/>
      <c r="F73" s="575"/>
      <c r="G73" s="493"/>
      <c r="H73" s="493"/>
    </row>
    <row r="74" spans="1:8" ht="12" customHeight="1">
      <c r="A74" s="501"/>
      <c r="B74" s="514" t="s">
        <v>383</v>
      </c>
      <c r="C74" s="625">
        <v>5000</v>
      </c>
      <c r="D74" s="625">
        <v>5000</v>
      </c>
      <c r="E74" s="792">
        <f>SUM(D74/C74)</f>
        <v>1</v>
      </c>
      <c r="F74" s="599"/>
      <c r="G74" s="493"/>
      <c r="H74" s="493"/>
    </row>
    <row r="75" spans="1:8" ht="12" customHeight="1">
      <c r="A75" s="501"/>
      <c r="B75" s="415" t="s">
        <v>393</v>
      </c>
      <c r="C75" s="625"/>
      <c r="D75" s="625"/>
      <c r="E75" s="792"/>
      <c r="F75" s="626"/>
      <c r="G75" s="493"/>
      <c r="H75" s="493"/>
    </row>
    <row r="76" spans="1:8" ht="12" customHeight="1">
      <c r="A76" s="88"/>
      <c r="B76" s="415" t="s">
        <v>393</v>
      </c>
      <c r="C76" s="509"/>
      <c r="D76" s="509"/>
      <c r="E76" s="792"/>
      <c r="F76" s="575"/>
      <c r="G76" s="493"/>
      <c r="H76" s="493"/>
    </row>
    <row r="77" spans="1:8" ht="12" customHeight="1" thickBot="1">
      <c r="A77" s="88"/>
      <c r="B77" s="589" t="s">
        <v>107</v>
      </c>
      <c r="C77" s="627"/>
      <c r="D77" s="627"/>
      <c r="E77" s="794"/>
      <c r="F77" s="570"/>
      <c r="G77" s="493"/>
      <c r="H77" s="493"/>
    </row>
    <row r="78" spans="1:8" ht="12" customHeight="1" thickBot="1">
      <c r="A78" s="524"/>
      <c r="B78" s="593" t="s">
        <v>187</v>
      </c>
      <c r="C78" s="519">
        <f>SUM(C74:C77)</f>
        <v>5000</v>
      </c>
      <c r="D78" s="519">
        <f>SUM(D74:D77)</f>
        <v>5000</v>
      </c>
      <c r="E78" s="793">
        <f>SUM(D78/C78)</f>
        <v>1</v>
      </c>
      <c r="F78" s="613"/>
      <c r="G78" s="493"/>
      <c r="H78" s="493"/>
    </row>
    <row r="79" spans="1:8" ht="12" customHeight="1">
      <c r="A79" s="501">
        <v>3122</v>
      </c>
      <c r="B79" s="620" t="s">
        <v>243</v>
      </c>
      <c r="C79" s="509"/>
      <c r="D79" s="509"/>
      <c r="E79" s="792"/>
      <c r="F79" s="628"/>
      <c r="G79" s="493"/>
      <c r="H79" s="493"/>
    </row>
    <row r="80" spans="1:8" ht="12" customHeight="1">
      <c r="A80" s="407"/>
      <c r="B80" s="513" t="s">
        <v>147</v>
      </c>
      <c r="C80" s="414"/>
      <c r="D80" s="414"/>
      <c r="E80" s="792"/>
      <c r="F80" s="609"/>
      <c r="G80" s="493"/>
      <c r="H80" s="493"/>
    </row>
    <row r="81" spans="1:8" ht="12" customHeight="1">
      <c r="A81" s="407"/>
      <c r="B81" s="220" t="s">
        <v>401</v>
      </c>
      <c r="C81" s="414"/>
      <c r="D81" s="414"/>
      <c r="E81" s="792"/>
      <c r="F81" s="609"/>
      <c r="G81" s="493"/>
      <c r="H81" s="493"/>
    </row>
    <row r="82" spans="1:8" ht="12" customHeight="1">
      <c r="A82" s="407"/>
      <c r="B82" s="514" t="s">
        <v>383</v>
      </c>
      <c r="C82" s="414">
        <v>15000</v>
      </c>
      <c r="D82" s="414">
        <v>20000</v>
      </c>
      <c r="E82" s="792">
        <f>SUM(D82/C82)</f>
        <v>1.3333333333333333</v>
      </c>
      <c r="F82" s="599"/>
      <c r="G82" s="493"/>
      <c r="H82" s="493"/>
    </row>
    <row r="83" spans="1:8" ht="12" customHeight="1">
      <c r="A83" s="407"/>
      <c r="B83" s="415" t="s">
        <v>154</v>
      </c>
      <c r="C83" s="414"/>
      <c r="D83" s="414"/>
      <c r="E83" s="792"/>
      <c r="F83" s="609"/>
      <c r="G83" s="493"/>
      <c r="H83" s="493"/>
    </row>
    <row r="84" spans="1:8" ht="12" customHeight="1">
      <c r="A84" s="407"/>
      <c r="B84" s="415" t="s">
        <v>393</v>
      </c>
      <c r="C84" s="414"/>
      <c r="D84" s="414"/>
      <c r="E84" s="792"/>
      <c r="F84" s="609"/>
      <c r="G84" s="493"/>
      <c r="H84" s="493"/>
    </row>
    <row r="85" spans="1:8" ht="12" customHeight="1" thickBot="1">
      <c r="A85" s="407"/>
      <c r="B85" s="589" t="s">
        <v>107</v>
      </c>
      <c r="C85" s="517"/>
      <c r="D85" s="517"/>
      <c r="E85" s="794"/>
      <c r="F85" s="609"/>
      <c r="G85" s="493"/>
      <c r="H85" s="493"/>
    </row>
    <row r="86" spans="1:8" ht="12" customHeight="1" thickBot="1">
      <c r="A86" s="503"/>
      <c r="B86" s="593" t="s">
        <v>187</v>
      </c>
      <c r="C86" s="519">
        <f>SUM(C80:C85)</f>
        <v>15000</v>
      </c>
      <c r="D86" s="519">
        <f>SUM(D80:D85)</f>
        <v>20000</v>
      </c>
      <c r="E86" s="793">
        <f>SUM(D86/C86)</f>
        <v>1.3333333333333333</v>
      </c>
      <c r="F86" s="613"/>
      <c r="G86" s="493"/>
      <c r="H86" s="493"/>
    </row>
    <row r="87" spans="1:8" ht="12" customHeight="1">
      <c r="A87" s="501">
        <v>3123</v>
      </c>
      <c r="B87" s="276" t="s">
        <v>157</v>
      </c>
      <c r="C87" s="509"/>
      <c r="D87" s="509"/>
      <c r="E87" s="792"/>
      <c r="F87" s="507"/>
      <c r="G87" s="493"/>
      <c r="H87" s="493"/>
    </row>
    <row r="88" spans="1:8" ht="12" customHeight="1">
      <c r="A88" s="407"/>
      <c r="B88" s="513" t="s">
        <v>147</v>
      </c>
      <c r="C88" s="414"/>
      <c r="D88" s="414"/>
      <c r="E88" s="792"/>
      <c r="F88" s="609"/>
      <c r="G88" s="493"/>
      <c r="H88" s="493"/>
    </row>
    <row r="89" spans="1:8" ht="12" customHeight="1">
      <c r="A89" s="407"/>
      <c r="B89" s="220" t="s">
        <v>401</v>
      </c>
      <c r="C89" s="414"/>
      <c r="D89" s="414"/>
      <c r="E89" s="792"/>
      <c r="F89" s="609"/>
      <c r="G89" s="493"/>
      <c r="H89" s="493"/>
    </row>
    <row r="90" spans="1:8" ht="12" customHeight="1">
      <c r="A90" s="407"/>
      <c r="B90" s="514" t="s">
        <v>383</v>
      </c>
      <c r="C90" s="414">
        <v>10000</v>
      </c>
      <c r="D90" s="414">
        <v>10000</v>
      </c>
      <c r="E90" s="792">
        <f>SUM(D90/C90)</f>
        <v>1</v>
      </c>
      <c r="F90" s="599"/>
      <c r="G90" s="493"/>
      <c r="H90" s="493"/>
    </row>
    <row r="91" spans="1:8" ht="12" customHeight="1">
      <c r="A91" s="407"/>
      <c r="B91" s="415" t="s">
        <v>154</v>
      </c>
      <c r="C91" s="414"/>
      <c r="D91" s="414"/>
      <c r="E91" s="792"/>
      <c r="F91" s="609"/>
      <c r="G91" s="493"/>
      <c r="H91" s="493"/>
    </row>
    <row r="92" spans="1:8" ht="12" customHeight="1">
      <c r="A92" s="407"/>
      <c r="B92" s="415" t="s">
        <v>393</v>
      </c>
      <c r="C92" s="414"/>
      <c r="D92" s="414"/>
      <c r="E92" s="792"/>
      <c r="F92" s="609"/>
      <c r="G92" s="493"/>
      <c r="H92" s="493"/>
    </row>
    <row r="93" spans="1:8" ht="12" customHeight="1" thickBot="1">
      <c r="A93" s="407"/>
      <c r="B93" s="589" t="s">
        <v>107</v>
      </c>
      <c r="C93" s="517"/>
      <c r="D93" s="517"/>
      <c r="E93" s="794"/>
      <c r="F93" s="609"/>
      <c r="G93" s="493"/>
      <c r="H93" s="493"/>
    </row>
    <row r="94" spans="1:8" ht="12" customHeight="1" thickBot="1">
      <c r="A94" s="503"/>
      <c r="B94" s="593" t="s">
        <v>187</v>
      </c>
      <c r="C94" s="519">
        <f>SUM(C88:C93)</f>
        <v>10000</v>
      </c>
      <c r="D94" s="519">
        <f>SUM(D88:D93)</f>
        <v>10000</v>
      </c>
      <c r="E94" s="795">
        <f>SUM(D94/C94)</f>
        <v>1</v>
      </c>
      <c r="F94" s="613"/>
      <c r="G94" s="493"/>
      <c r="H94" s="493"/>
    </row>
    <row r="95" spans="1:8" ht="12" customHeight="1">
      <c r="A95" s="501">
        <v>3124</v>
      </c>
      <c r="B95" s="276" t="s">
        <v>160</v>
      </c>
      <c r="C95" s="509"/>
      <c r="D95" s="509"/>
      <c r="E95" s="792"/>
      <c r="F95" s="507" t="s">
        <v>217</v>
      </c>
      <c r="G95" s="493"/>
      <c r="H95" s="493"/>
    </row>
    <row r="96" spans="1:8" ht="12" customHeight="1">
      <c r="A96" s="407"/>
      <c r="B96" s="513" t="s">
        <v>147</v>
      </c>
      <c r="C96" s="414"/>
      <c r="D96" s="414"/>
      <c r="E96" s="792"/>
      <c r="F96" s="609"/>
      <c r="G96" s="493"/>
      <c r="H96" s="493"/>
    </row>
    <row r="97" spans="1:8" ht="12" customHeight="1">
      <c r="A97" s="407"/>
      <c r="B97" s="220" t="s">
        <v>401</v>
      </c>
      <c r="C97" s="414"/>
      <c r="D97" s="414"/>
      <c r="E97" s="792"/>
      <c r="F97" s="609"/>
      <c r="G97" s="493"/>
      <c r="H97" s="493"/>
    </row>
    <row r="98" spans="1:8" ht="12" customHeight="1">
      <c r="A98" s="407"/>
      <c r="B98" s="514" t="s">
        <v>383</v>
      </c>
      <c r="C98" s="414">
        <v>30000</v>
      </c>
      <c r="D98" s="414">
        <v>15000</v>
      </c>
      <c r="E98" s="792">
        <f>SUM(D98/C98)</f>
        <v>0.5</v>
      </c>
      <c r="F98" s="599"/>
      <c r="G98" s="493"/>
      <c r="H98" s="493"/>
    </row>
    <row r="99" spans="1:8" ht="12" customHeight="1">
      <c r="A99" s="407"/>
      <c r="B99" s="415" t="s">
        <v>393</v>
      </c>
      <c r="C99" s="414"/>
      <c r="D99" s="414"/>
      <c r="E99" s="792"/>
      <c r="F99" s="609"/>
      <c r="G99" s="493"/>
      <c r="H99" s="493"/>
    </row>
    <row r="100" spans="1:8" ht="12" customHeight="1">
      <c r="A100" s="407"/>
      <c r="B100" s="415" t="s">
        <v>393</v>
      </c>
      <c r="C100" s="414"/>
      <c r="D100" s="414"/>
      <c r="E100" s="792"/>
      <c r="F100" s="609"/>
      <c r="G100" s="493"/>
      <c r="H100" s="493"/>
    </row>
    <row r="101" spans="1:8" ht="12" customHeight="1" thickBot="1">
      <c r="A101" s="407"/>
      <c r="B101" s="589" t="s">
        <v>107</v>
      </c>
      <c r="C101" s="517"/>
      <c r="D101" s="517"/>
      <c r="E101" s="794"/>
      <c r="F101" s="609"/>
      <c r="G101" s="493"/>
      <c r="H101" s="493"/>
    </row>
    <row r="102" spans="1:8" ht="12" customHeight="1" thickBot="1">
      <c r="A102" s="503"/>
      <c r="B102" s="593" t="s">
        <v>187</v>
      </c>
      <c r="C102" s="519">
        <f>SUM(C96:C101)</f>
        <v>30000</v>
      </c>
      <c r="D102" s="519">
        <f>SUM(D96:D101)</f>
        <v>15000</v>
      </c>
      <c r="E102" s="793">
        <f>SUM(D102/C102)</f>
        <v>0.5</v>
      </c>
      <c r="F102" s="613"/>
      <c r="G102" s="493"/>
      <c r="H102" s="493"/>
    </row>
    <row r="103" spans="1:8" ht="12" customHeight="1">
      <c r="A103" s="501">
        <v>3125</v>
      </c>
      <c r="B103" s="276" t="s">
        <v>24</v>
      </c>
      <c r="C103" s="509"/>
      <c r="D103" s="509"/>
      <c r="E103" s="792"/>
      <c r="F103" s="507"/>
      <c r="G103" s="493"/>
      <c r="H103" s="493"/>
    </row>
    <row r="104" spans="1:8" ht="12" customHeight="1">
      <c r="A104" s="407"/>
      <c r="B104" s="513" t="s">
        <v>147</v>
      </c>
      <c r="C104" s="414"/>
      <c r="D104" s="414"/>
      <c r="E104" s="792"/>
      <c r="F104" s="609"/>
      <c r="G104" s="493"/>
      <c r="H104" s="493"/>
    </row>
    <row r="105" spans="1:8" ht="12" customHeight="1">
      <c r="A105" s="407"/>
      <c r="B105" s="220" t="s">
        <v>401</v>
      </c>
      <c r="C105" s="414"/>
      <c r="D105" s="414"/>
      <c r="E105" s="792"/>
      <c r="F105" s="609"/>
      <c r="G105" s="493"/>
      <c r="H105" s="493"/>
    </row>
    <row r="106" spans="1:8" ht="12" customHeight="1">
      <c r="A106" s="407"/>
      <c r="B106" s="514" t="s">
        <v>383</v>
      </c>
      <c r="C106" s="414">
        <v>4000</v>
      </c>
      <c r="D106" s="414">
        <v>4000</v>
      </c>
      <c r="E106" s="792">
        <f>SUM(D106/C106)</f>
        <v>1</v>
      </c>
      <c r="F106" s="811"/>
      <c r="G106" s="493"/>
      <c r="H106" s="493"/>
    </row>
    <row r="107" spans="1:8" ht="12" customHeight="1">
      <c r="A107" s="407"/>
      <c r="B107" s="415" t="s">
        <v>154</v>
      </c>
      <c r="C107" s="414"/>
      <c r="D107" s="414"/>
      <c r="E107" s="792"/>
      <c r="F107" s="811"/>
      <c r="G107" s="493"/>
      <c r="H107" s="493"/>
    </row>
    <row r="108" spans="1:8" ht="12" customHeight="1">
      <c r="A108" s="407"/>
      <c r="B108" s="415" t="s">
        <v>393</v>
      </c>
      <c r="C108" s="414"/>
      <c r="D108" s="414"/>
      <c r="E108" s="792"/>
      <c r="F108" s="609"/>
      <c r="G108" s="493"/>
      <c r="H108" s="493"/>
    </row>
    <row r="109" spans="1:8" ht="12" customHeight="1" thickBot="1">
      <c r="A109" s="407"/>
      <c r="B109" s="589" t="s">
        <v>107</v>
      </c>
      <c r="C109" s="517"/>
      <c r="D109" s="517"/>
      <c r="E109" s="794"/>
      <c r="F109" s="609"/>
      <c r="G109" s="493"/>
      <c r="H109" s="493"/>
    </row>
    <row r="110" spans="1:8" ht="12" customHeight="1" thickBot="1">
      <c r="A110" s="503"/>
      <c r="B110" s="593" t="s">
        <v>187</v>
      </c>
      <c r="C110" s="519">
        <f>SUM(C104:C109)</f>
        <v>4000</v>
      </c>
      <c r="D110" s="519">
        <f>SUM(D104:D109)</f>
        <v>4000</v>
      </c>
      <c r="E110" s="793">
        <f>SUM(D110/C110)</f>
        <v>1</v>
      </c>
      <c r="F110" s="613"/>
      <c r="G110" s="493"/>
      <c r="H110" s="493"/>
    </row>
    <row r="111" spans="1:8" ht="12" customHeight="1">
      <c r="A111" s="501">
        <v>3126</v>
      </c>
      <c r="B111" s="276" t="s">
        <v>530</v>
      </c>
      <c r="C111" s="509"/>
      <c r="D111" s="509"/>
      <c r="E111" s="792"/>
      <c r="F111" s="507"/>
      <c r="G111" s="493"/>
      <c r="H111" s="493"/>
    </row>
    <row r="112" spans="1:8" ht="12" customHeight="1">
      <c r="A112" s="407"/>
      <c r="B112" s="513" t="s">
        <v>147</v>
      </c>
      <c r="C112" s="414"/>
      <c r="D112" s="414"/>
      <c r="E112" s="792"/>
      <c r="F112" s="609"/>
      <c r="G112" s="493"/>
      <c r="H112" s="493"/>
    </row>
    <row r="113" spans="1:8" ht="12" customHeight="1">
      <c r="A113" s="407"/>
      <c r="B113" s="220" t="s">
        <v>401</v>
      </c>
      <c r="C113" s="414"/>
      <c r="D113" s="414"/>
      <c r="E113" s="792"/>
      <c r="F113" s="609"/>
      <c r="G113" s="493"/>
      <c r="H113" s="493"/>
    </row>
    <row r="114" spans="1:8" ht="12" customHeight="1">
      <c r="A114" s="407"/>
      <c r="B114" s="514" t="s">
        <v>383</v>
      </c>
      <c r="C114" s="414"/>
      <c r="D114" s="414">
        <v>10000</v>
      </c>
      <c r="E114" s="792"/>
      <c r="F114" s="811"/>
      <c r="G114" s="493"/>
      <c r="H114" s="493"/>
    </row>
    <row r="115" spans="1:8" ht="12" customHeight="1">
      <c r="A115" s="407"/>
      <c r="B115" s="415" t="s">
        <v>154</v>
      </c>
      <c r="C115" s="414"/>
      <c r="D115" s="414"/>
      <c r="E115" s="792"/>
      <c r="F115" s="811"/>
      <c r="G115" s="493"/>
      <c r="H115" s="493"/>
    </row>
    <row r="116" spans="1:8" ht="12" customHeight="1">
      <c r="A116" s="407"/>
      <c r="B116" s="415" t="s">
        <v>393</v>
      </c>
      <c r="C116" s="414"/>
      <c r="D116" s="414"/>
      <c r="E116" s="792"/>
      <c r="F116" s="609"/>
      <c r="G116" s="493"/>
      <c r="H116" s="493"/>
    </row>
    <row r="117" spans="1:8" ht="12" customHeight="1" thickBot="1">
      <c r="A117" s="407"/>
      <c r="B117" s="589" t="s">
        <v>107</v>
      </c>
      <c r="C117" s="517"/>
      <c r="D117" s="517"/>
      <c r="E117" s="794"/>
      <c r="F117" s="609"/>
      <c r="G117" s="493"/>
      <c r="H117" s="493"/>
    </row>
    <row r="118" spans="1:8" ht="12" customHeight="1" thickBot="1">
      <c r="A118" s="503"/>
      <c r="B118" s="593" t="s">
        <v>187</v>
      </c>
      <c r="C118" s="519">
        <f>SUM(C112:C117)</f>
        <v>0</v>
      </c>
      <c r="D118" s="519">
        <f>SUM(D112:D117)</f>
        <v>10000</v>
      </c>
      <c r="E118" s="793"/>
      <c r="F118" s="613"/>
      <c r="G118" s="493"/>
      <c r="H118" s="493"/>
    </row>
    <row r="119" spans="1:8" ht="12" customHeight="1" thickBot="1">
      <c r="A119" s="623">
        <v>3140</v>
      </c>
      <c r="B119" s="629" t="s">
        <v>162</v>
      </c>
      <c r="C119" s="519">
        <f>SUM(C127+C135+C143+C151+C159)</f>
        <v>44500</v>
      </c>
      <c r="D119" s="519">
        <f>SUM(D127+D135+D143+D151+D159+D167)</f>
        <v>46500</v>
      </c>
      <c r="E119" s="793">
        <f>SUM(D119/C119)</f>
        <v>1.0449438202247192</v>
      </c>
      <c r="F119" s="613"/>
      <c r="G119" s="493"/>
      <c r="H119" s="493"/>
    </row>
    <row r="120" spans="1:8" ht="12" customHeight="1">
      <c r="A120" s="501">
        <v>3141</v>
      </c>
      <c r="B120" s="276" t="s">
        <v>185</v>
      </c>
      <c r="C120" s="509"/>
      <c r="D120" s="509"/>
      <c r="E120" s="792"/>
      <c r="F120" s="609"/>
      <c r="G120" s="493"/>
      <c r="H120" s="493"/>
    </row>
    <row r="121" spans="1:8" ht="12" customHeight="1">
      <c r="A121" s="407"/>
      <c r="B121" s="513" t="s">
        <v>147</v>
      </c>
      <c r="C121" s="414"/>
      <c r="D121" s="414"/>
      <c r="E121" s="792"/>
      <c r="F121" s="812"/>
      <c r="G121" s="493"/>
      <c r="H121" s="493"/>
    </row>
    <row r="122" spans="1:8" ht="12" customHeight="1">
      <c r="A122" s="407"/>
      <c r="B122" s="220" t="s">
        <v>401</v>
      </c>
      <c r="C122" s="414"/>
      <c r="D122" s="414"/>
      <c r="E122" s="792"/>
      <c r="F122" s="811"/>
      <c r="G122" s="493"/>
      <c r="H122" s="493"/>
    </row>
    <row r="123" spans="1:8" ht="12" customHeight="1">
      <c r="A123" s="407"/>
      <c r="B123" s="514" t="s">
        <v>383</v>
      </c>
      <c r="C123" s="414"/>
      <c r="D123" s="414"/>
      <c r="E123" s="792"/>
      <c r="F123" s="811"/>
      <c r="G123" s="493"/>
      <c r="H123" s="493"/>
    </row>
    <row r="124" spans="1:8" ht="12" customHeight="1">
      <c r="A124" s="407"/>
      <c r="B124" s="415" t="s">
        <v>154</v>
      </c>
      <c r="C124" s="414"/>
      <c r="D124" s="414"/>
      <c r="E124" s="792"/>
      <c r="F124" s="811"/>
      <c r="G124" s="493"/>
      <c r="H124" s="493"/>
    </row>
    <row r="125" spans="1:8" ht="12" customHeight="1">
      <c r="A125" s="407"/>
      <c r="B125" s="415" t="s">
        <v>393</v>
      </c>
      <c r="C125" s="625">
        <v>20000</v>
      </c>
      <c r="D125" s="625">
        <v>20000</v>
      </c>
      <c r="E125" s="792">
        <f>SUM(D125/C125)</f>
        <v>1</v>
      </c>
      <c r="F125" s="811"/>
      <c r="G125" s="493"/>
      <c r="H125" s="493"/>
    </row>
    <row r="126" spans="1:8" ht="12" customHeight="1" thickBot="1">
      <c r="A126" s="407"/>
      <c r="B126" s="589" t="s">
        <v>107</v>
      </c>
      <c r="C126" s="517"/>
      <c r="D126" s="517"/>
      <c r="E126" s="794"/>
      <c r="F126" s="813"/>
      <c r="G126" s="493"/>
      <c r="H126" s="493"/>
    </row>
    <row r="127" spans="1:8" ht="12" customHeight="1" thickBot="1">
      <c r="A127" s="503"/>
      <c r="B127" s="593" t="s">
        <v>187</v>
      </c>
      <c r="C127" s="519">
        <f>SUM(C121:C126)</f>
        <v>20000</v>
      </c>
      <c r="D127" s="519">
        <f>SUM(D121:D126)</f>
        <v>20000</v>
      </c>
      <c r="E127" s="793">
        <f>SUM(D127/C127)</f>
        <v>1</v>
      </c>
      <c r="F127" s="613"/>
      <c r="G127" s="493"/>
      <c r="H127" s="493"/>
    </row>
    <row r="128" spans="1:8" ht="12" customHeight="1">
      <c r="A128" s="501">
        <v>3142</v>
      </c>
      <c r="B128" s="523" t="s">
        <v>12</v>
      </c>
      <c r="C128" s="509"/>
      <c r="D128" s="509"/>
      <c r="E128" s="792"/>
      <c r="F128" s="608"/>
      <c r="G128" s="493"/>
      <c r="H128" s="493"/>
    </row>
    <row r="129" spans="1:8" ht="12" customHeight="1">
      <c r="A129" s="501"/>
      <c r="B129" s="513" t="s">
        <v>147</v>
      </c>
      <c r="C129" s="414">
        <v>2000</v>
      </c>
      <c r="D129" s="414">
        <v>3000</v>
      </c>
      <c r="E129" s="792">
        <f>SUM(D129/C129)</f>
        <v>1.5</v>
      </c>
      <c r="F129" s="812"/>
      <c r="G129" s="493"/>
      <c r="H129" s="493"/>
    </row>
    <row r="130" spans="1:8" ht="12" customHeight="1">
      <c r="A130" s="501"/>
      <c r="B130" s="220" t="s">
        <v>401</v>
      </c>
      <c r="C130" s="414">
        <v>750</v>
      </c>
      <c r="D130" s="414">
        <v>1000</v>
      </c>
      <c r="E130" s="792">
        <f>SUM(D130/C130)</f>
        <v>1.3333333333333333</v>
      </c>
      <c r="F130" s="626"/>
      <c r="G130" s="493"/>
      <c r="H130" s="493"/>
    </row>
    <row r="131" spans="1:8" ht="12" customHeight="1">
      <c r="A131" s="501"/>
      <c r="B131" s="514" t="s">
        <v>383</v>
      </c>
      <c r="C131" s="625">
        <v>6250</v>
      </c>
      <c r="D131" s="625">
        <v>5000</v>
      </c>
      <c r="E131" s="792">
        <f>SUM(D131/C131)</f>
        <v>0.8</v>
      </c>
      <c r="F131" s="814"/>
      <c r="G131" s="493"/>
      <c r="H131" s="493"/>
    </row>
    <row r="132" spans="1:8" ht="12" customHeight="1">
      <c r="A132" s="501"/>
      <c r="B132" s="415" t="s">
        <v>154</v>
      </c>
      <c r="C132" s="625"/>
      <c r="D132" s="625"/>
      <c r="E132" s="792"/>
      <c r="F132" s="609"/>
      <c r="G132" s="493"/>
      <c r="H132" s="493"/>
    </row>
    <row r="133" spans="1:8" ht="12" customHeight="1">
      <c r="A133" s="501"/>
      <c r="B133" s="415" t="s">
        <v>393</v>
      </c>
      <c r="C133" s="625"/>
      <c r="D133" s="625"/>
      <c r="E133" s="792"/>
      <c r="F133" s="626"/>
      <c r="G133" s="493"/>
      <c r="H133" s="493"/>
    </row>
    <row r="134" spans="1:8" ht="12" thickBot="1">
      <c r="A134" s="501"/>
      <c r="B134" s="589" t="s">
        <v>370</v>
      </c>
      <c r="C134" s="627"/>
      <c r="D134" s="530"/>
      <c r="E134" s="794"/>
      <c r="F134" s="630"/>
      <c r="G134" s="493"/>
      <c r="H134" s="493"/>
    </row>
    <row r="135" spans="1:8" ht="12" customHeight="1" thickBot="1">
      <c r="A135" s="503"/>
      <c r="B135" s="593" t="s">
        <v>187</v>
      </c>
      <c r="C135" s="519">
        <f>SUM(C129:C134)</f>
        <v>9000</v>
      </c>
      <c r="D135" s="519">
        <f>SUM(D129:D134)</f>
        <v>9000</v>
      </c>
      <c r="E135" s="793">
        <f>SUM(D135/C135)</f>
        <v>1</v>
      </c>
      <c r="F135" s="613"/>
      <c r="G135" s="493"/>
      <c r="H135" s="493"/>
    </row>
    <row r="136" spans="1:8" ht="12" customHeight="1">
      <c r="A136" s="520">
        <v>3143</v>
      </c>
      <c r="B136" s="276" t="s">
        <v>26</v>
      </c>
      <c r="C136" s="509"/>
      <c r="D136" s="509"/>
      <c r="E136" s="792"/>
      <c r="F136" s="571" t="s">
        <v>6</v>
      </c>
      <c r="G136" s="493"/>
      <c r="H136" s="493"/>
    </row>
    <row r="137" spans="1:8" ht="12" customHeight="1">
      <c r="A137" s="407"/>
      <c r="B137" s="513" t="s">
        <v>147</v>
      </c>
      <c r="C137" s="414"/>
      <c r="D137" s="414"/>
      <c r="E137" s="792"/>
      <c r="F137" s="609"/>
      <c r="G137" s="493"/>
      <c r="H137" s="493"/>
    </row>
    <row r="138" spans="1:8" ht="12" customHeight="1">
      <c r="A138" s="407"/>
      <c r="B138" s="220" t="s">
        <v>401</v>
      </c>
      <c r="C138" s="414"/>
      <c r="D138" s="414"/>
      <c r="E138" s="792"/>
      <c r="F138" s="812"/>
      <c r="G138" s="493"/>
      <c r="H138" s="493"/>
    </row>
    <row r="139" spans="1:8" ht="12" customHeight="1">
      <c r="A139" s="407"/>
      <c r="B139" s="514" t="s">
        <v>383</v>
      </c>
      <c r="C139" s="625"/>
      <c r="D139" s="625"/>
      <c r="E139" s="792"/>
      <c r="F139" s="812"/>
      <c r="G139" s="493"/>
      <c r="H139" s="493"/>
    </row>
    <row r="140" spans="1:8" ht="12" customHeight="1">
      <c r="A140" s="407"/>
      <c r="B140" s="415" t="s">
        <v>154</v>
      </c>
      <c r="C140" s="625"/>
      <c r="D140" s="625"/>
      <c r="E140" s="792"/>
      <c r="F140" s="811"/>
      <c r="G140" s="493"/>
      <c r="H140" s="493"/>
    </row>
    <row r="141" spans="1:8" ht="12" customHeight="1">
      <c r="A141" s="407"/>
      <c r="B141" s="415" t="s">
        <v>393</v>
      </c>
      <c r="C141" s="414">
        <v>8000</v>
      </c>
      <c r="D141" s="414">
        <v>6000</v>
      </c>
      <c r="E141" s="792">
        <f>SUM(D141/C141)</f>
        <v>0.75</v>
      </c>
      <c r="F141" s="609"/>
      <c r="G141" s="493"/>
      <c r="H141" s="493"/>
    </row>
    <row r="142" spans="1:8" ht="12" customHeight="1" thickBot="1">
      <c r="A142" s="407"/>
      <c r="B142" s="589" t="s">
        <v>107</v>
      </c>
      <c r="C142" s="414"/>
      <c r="D142" s="517"/>
      <c r="E142" s="794"/>
      <c r="F142" s="575"/>
      <c r="G142" s="493"/>
      <c r="H142" s="493"/>
    </row>
    <row r="143" spans="1:8" ht="12" customHeight="1" thickBot="1">
      <c r="A143" s="503"/>
      <c r="B143" s="593" t="s">
        <v>187</v>
      </c>
      <c r="C143" s="519">
        <f>SUM(C137:C142)</f>
        <v>8000</v>
      </c>
      <c r="D143" s="519">
        <f>SUM(D137:D142)</f>
        <v>6000</v>
      </c>
      <c r="E143" s="793">
        <f>SUM(D143/C143)</f>
        <v>0.75</v>
      </c>
      <c r="F143" s="613"/>
      <c r="G143" s="493"/>
      <c r="H143" s="493"/>
    </row>
    <row r="144" spans="1:8" ht="12" customHeight="1">
      <c r="A144" s="501">
        <v>3144</v>
      </c>
      <c r="B144" s="276" t="s">
        <v>186</v>
      </c>
      <c r="C144" s="509"/>
      <c r="D144" s="509"/>
      <c r="E144" s="792"/>
      <c r="F144" s="609"/>
      <c r="G144" s="493"/>
      <c r="H144" s="493"/>
    </row>
    <row r="145" spans="1:8" ht="12" customHeight="1">
      <c r="A145" s="407"/>
      <c r="B145" s="513" t="s">
        <v>147</v>
      </c>
      <c r="C145" s="414"/>
      <c r="D145" s="414"/>
      <c r="E145" s="792"/>
      <c r="F145" s="609"/>
      <c r="G145" s="493"/>
      <c r="H145" s="493"/>
    </row>
    <row r="146" spans="1:8" ht="12" customHeight="1">
      <c r="A146" s="407"/>
      <c r="B146" s="220" t="s">
        <v>401</v>
      </c>
      <c r="C146" s="414"/>
      <c r="D146" s="414"/>
      <c r="E146" s="792"/>
      <c r="F146" s="626"/>
      <c r="G146" s="493"/>
      <c r="H146" s="493"/>
    </row>
    <row r="147" spans="1:8" ht="12" customHeight="1">
      <c r="A147" s="407"/>
      <c r="B147" s="514" t="s">
        <v>383</v>
      </c>
      <c r="C147" s="414">
        <v>15</v>
      </c>
      <c r="D147" s="414">
        <v>15</v>
      </c>
      <c r="E147" s="792">
        <f>SUM(D147/C147)</f>
        <v>1</v>
      </c>
      <c r="F147" s="812"/>
      <c r="G147" s="493"/>
      <c r="H147" s="493"/>
    </row>
    <row r="148" spans="1:8" ht="12" customHeight="1">
      <c r="A148" s="407"/>
      <c r="B148" s="415" t="s">
        <v>154</v>
      </c>
      <c r="C148" s="414">
        <v>3485</v>
      </c>
      <c r="D148" s="414">
        <v>3485</v>
      </c>
      <c r="E148" s="792">
        <f>SUM(D148/C148)</f>
        <v>1</v>
      </c>
      <c r="F148" s="631"/>
      <c r="G148" s="493"/>
      <c r="H148" s="493"/>
    </row>
    <row r="149" spans="1:8" ht="12" customHeight="1">
      <c r="A149" s="407"/>
      <c r="B149" s="415" t="s">
        <v>393</v>
      </c>
      <c r="C149" s="414"/>
      <c r="D149" s="414"/>
      <c r="E149" s="792"/>
      <c r="F149" s="609"/>
      <c r="G149" s="493"/>
      <c r="H149" s="493"/>
    </row>
    <row r="150" spans="1:8" ht="12" customHeight="1" thickBot="1">
      <c r="A150" s="407"/>
      <c r="B150" s="589" t="s">
        <v>107</v>
      </c>
      <c r="C150" s="517"/>
      <c r="D150" s="517"/>
      <c r="E150" s="794"/>
      <c r="F150" s="630"/>
      <c r="G150" s="493"/>
      <c r="H150" s="493"/>
    </row>
    <row r="151" spans="1:8" ht="12" customHeight="1" thickBot="1">
      <c r="A151" s="503"/>
      <c r="B151" s="593" t="s">
        <v>187</v>
      </c>
      <c r="C151" s="519">
        <f>SUM(C145:C150)</f>
        <v>3500</v>
      </c>
      <c r="D151" s="519">
        <f>SUM(D145:D150)</f>
        <v>3500</v>
      </c>
      <c r="E151" s="795">
        <f>SUM(D151/C151)</f>
        <v>1</v>
      </c>
      <c r="F151" s="613"/>
      <c r="G151" s="493"/>
      <c r="H151" s="493"/>
    </row>
    <row r="152" spans="1:8" ht="12" customHeight="1">
      <c r="A152" s="607">
        <v>3145</v>
      </c>
      <c r="B152" s="578" t="s">
        <v>36</v>
      </c>
      <c r="C152" s="579"/>
      <c r="D152" s="579"/>
      <c r="E152" s="792"/>
      <c r="F152" s="632"/>
      <c r="G152" s="493"/>
      <c r="H152" s="493"/>
    </row>
    <row r="153" spans="1:8" ht="12" customHeight="1">
      <c r="A153" s="601"/>
      <c r="B153" s="582" t="s">
        <v>147</v>
      </c>
      <c r="C153" s="600">
        <v>300</v>
      </c>
      <c r="D153" s="600">
        <v>500</v>
      </c>
      <c r="E153" s="792">
        <f>SUM(D153/C153)</f>
        <v>1.6666666666666667</v>
      </c>
      <c r="F153" s="632"/>
      <c r="G153" s="493"/>
      <c r="H153" s="493"/>
    </row>
    <row r="154" spans="1:8" ht="12" customHeight="1">
      <c r="A154" s="601"/>
      <c r="B154" s="585" t="s">
        <v>401</v>
      </c>
      <c r="C154" s="600"/>
      <c r="D154" s="600">
        <v>200</v>
      </c>
      <c r="E154" s="792"/>
      <c r="F154" s="812"/>
      <c r="G154" s="493"/>
      <c r="H154" s="493"/>
    </row>
    <row r="155" spans="1:8" ht="12" customHeight="1">
      <c r="A155" s="601"/>
      <c r="B155" s="586" t="s">
        <v>383</v>
      </c>
      <c r="C155" s="600">
        <v>3700</v>
      </c>
      <c r="D155" s="600">
        <v>3300</v>
      </c>
      <c r="E155" s="792">
        <f>SUM(D155/C155)</f>
        <v>0.8918918918918919</v>
      </c>
      <c r="F155" s="633"/>
      <c r="G155" s="493"/>
      <c r="H155" s="493"/>
    </row>
    <row r="156" spans="1:8" ht="12" customHeight="1">
      <c r="A156" s="601"/>
      <c r="B156" s="588" t="s">
        <v>154</v>
      </c>
      <c r="C156" s="600"/>
      <c r="D156" s="600"/>
      <c r="E156" s="792"/>
      <c r="F156" s="633"/>
      <c r="G156" s="493"/>
      <c r="H156" s="493"/>
    </row>
    <row r="157" spans="1:8" ht="12" customHeight="1">
      <c r="A157" s="601"/>
      <c r="B157" s="588" t="s">
        <v>393</v>
      </c>
      <c r="C157" s="600"/>
      <c r="D157" s="600"/>
      <c r="E157" s="792"/>
      <c r="F157" s="632"/>
      <c r="G157" s="493"/>
      <c r="H157" s="493"/>
    </row>
    <row r="158" spans="1:8" ht="12" customHeight="1" thickBot="1">
      <c r="A158" s="601"/>
      <c r="B158" s="589" t="s">
        <v>107</v>
      </c>
      <c r="C158" s="602"/>
      <c r="D158" s="602"/>
      <c r="E158" s="794"/>
      <c r="F158" s="634"/>
      <c r="G158" s="493"/>
      <c r="H158" s="493"/>
    </row>
    <row r="159" spans="1:8" ht="12" customHeight="1" thickBot="1">
      <c r="A159" s="604"/>
      <c r="B159" s="593" t="s">
        <v>187</v>
      </c>
      <c r="C159" s="605">
        <f>SUM(C153:C158)</f>
        <v>4000</v>
      </c>
      <c r="D159" s="605">
        <f>SUM(D153:D158)</f>
        <v>4000</v>
      </c>
      <c r="E159" s="793">
        <f>SUM(D159/C159)</f>
        <v>1</v>
      </c>
      <c r="F159" s="635"/>
      <c r="G159" s="493"/>
      <c r="H159" s="493"/>
    </row>
    <row r="160" spans="1:8" ht="12" customHeight="1">
      <c r="A160" s="607">
        <v>3146</v>
      </c>
      <c r="B160" s="578" t="s">
        <v>895</v>
      </c>
      <c r="C160" s="579"/>
      <c r="D160" s="579"/>
      <c r="E160" s="792"/>
      <c r="F160" s="796" t="s">
        <v>7</v>
      </c>
      <c r="G160" s="493"/>
      <c r="H160" s="493"/>
    </row>
    <row r="161" spans="1:8" ht="12" customHeight="1">
      <c r="A161" s="601"/>
      <c r="B161" s="582" t="s">
        <v>147</v>
      </c>
      <c r="C161" s="600"/>
      <c r="D161" s="600"/>
      <c r="E161" s="792"/>
      <c r="F161" s="632"/>
      <c r="G161" s="493"/>
      <c r="H161" s="493"/>
    </row>
    <row r="162" spans="1:8" ht="12" customHeight="1">
      <c r="A162" s="601"/>
      <c r="B162" s="585" t="s">
        <v>401</v>
      </c>
      <c r="C162" s="600"/>
      <c r="D162" s="600"/>
      <c r="E162" s="792"/>
      <c r="F162" s="632"/>
      <c r="G162" s="493"/>
      <c r="H162" s="493"/>
    </row>
    <row r="163" spans="1:8" ht="12" customHeight="1">
      <c r="A163" s="601"/>
      <c r="B163" s="586" t="s">
        <v>383</v>
      </c>
      <c r="C163" s="600"/>
      <c r="D163" s="600"/>
      <c r="E163" s="792"/>
      <c r="F163" s="812"/>
      <c r="G163" s="493"/>
      <c r="H163" s="493"/>
    </row>
    <row r="164" spans="1:8" ht="12" customHeight="1">
      <c r="A164" s="601"/>
      <c r="B164" s="588" t="s">
        <v>154</v>
      </c>
      <c r="C164" s="600"/>
      <c r="D164" s="600"/>
      <c r="E164" s="792"/>
      <c r="F164" s="632"/>
      <c r="G164" s="493"/>
      <c r="H164" s="493"/>
    </row>
    <row r="165" spans="1:8" ht="12" customHeight="1">
      <c r="A165" s="601"/>
      <c r="B165" s="588" t="s">
        <v>393</v>
      </c>
      <c r="C165" s="600"/>
      <c r="D165" s="600">
        <v>4000</v>
      </c>
      <c r="E165" s="792"/>
      <c r="F165" s="632"/>
      <c r="G165" s="493"/>
      <c r="H165" s="493"/>
    </row>
    <row r="166" spans="1:8" ht="12" customHeight="1" thickBot="1">
      <c r="A166" s="601"/>
      <c r="B166" s="589" t="s">
        <v>107</v>
      </c>
      <c r="C166" s="602"/>
      <c r="D166" s="602"/>
      <c r="E166" s="794"/>
      <c r="F166" s="634"/>
      <c r="G166" s="493"/>
      <c r="H166" s="493"/>
    </row>
    <row r="167" spans="1:8" ht="12" customHeight="1" thickBot="1">
      <c r="A167" s="604"/>
      <c r="B167" s="593" t="s">
        <v>187</v>
      </c>
      <c r="C167" s="605">
        <f>SUM(C161:C166)</f>
        <v>0</v>
      </c>
      <c r="D167" s="605">
        <f>SUM(D161:D166)</f>
        <v>4000</v>
      </c>
      <c r="E167" s="809"/>
      <c r="F167" s="635"/>
      <c r="G167" s="493"/>
      <c r="H167" s="493"/>
    </row>
    <row r="168" spans="1:8" ht="12" thickBot="1">
      <c r="A168" s="623"/>
      <c r="B168" s="636" t="s">
        <v>51</v>
      </c>
      <c r="C168" s="519">
        <f>SUM(C192+C201+C218+C226+C234+C267+C242+C250+C275+C184+C283+C291+C258+C176+C209+C299)</f>
        <v>2238560</v>
      </c>
      <c r="D168" s="519">
        <f>SUM(D192+D201+D218+D226+D234+D267+D242+D250+D275+D184+D283+D291+D258+D176+D209+D299)</f>
        <v>2433914</v>
      </c>
      <c r="E168" s="793">
        <f>SUM(D168/C168)</f>
        <v>1.0872677078121649</v>
      </c>
      <c r="F168" s="613"/>
      <c r="G168" s="493"/>
      <c r="H168" s="493"/>
    </row>
    <row r="169" spans="1:8" ht="11.25">
      <c r="A169" s="501">
        <v>3200</v>
      </c>
      <c r="B169" s="637" t="s">
        <v>149</v>
      </c>
      <c r="C169" s="521"/>
      <c r="D169" s="509"/>
      <c r="E169" s="792"/>
      <c r="F169" s="571"/>
      <c r="G169" s="493"/>
      <c r="H169" s="493"/>
    </row>
    <row r="170" spans="1:8" ht="11.25">
      <c r="A170" s="512"/>
      <c r="B170" s="513" t="s">
        <v>147</v>
      </c>
      <c r="C170" s="414">
        <v>41926</v>
      </c>
      <c r="D170" s="414">
        <v>65094</v>
      </c>
      <c r="E170" s="792">
        <f>SUM(D170/C170)</f>
        <v>1.5525926632638458</v>
      </c>
      <c r="F170" s="87"/>
      <c r="G170" s="493"/>
      <c r="H170" s="493"/>
    </row>
    <row r="171" spans="1:8" ht="12">
      <c r="A171" s="512"/>
      <c r="B171" s="220" t="s">
        <v>401</v>
      </c>
      <c r="C171" s="414">
        <v>11341</v>
      </c>
      <c r="D171" s="414">
        <v>17575</v>
      </c>
      <c r="E171" s="792">
        <f>SUM(D171/C171)</f>
        <v>1.5496869764571026</v>
      </c>
      <c r="F171" s="812"/>
      <c r="G171" s="493"/>
      <c r="H171" s="493"/>
    </row>
    <row r="172" spans="1:8" ht="12">
      <c r="A172" s="407"/>
      <c r="B172" s="514" t="s">
        <v>383</v>
      </c>
      <c r="C172" s="414">
        <v>1720</v>
      </c>
      <c r="D172" s="414">
        <v>1719</v>
      </c>
      <c r="E172" s="792">
        <f>SUM(D172/C172)</f>
        <v>0.9994186046511628</v>
      </c>
      <c r="F172" s="812"/>
      <c r="G172" s="493"/>
      <c r="H172" s="493"/>
    </row>
    <row r="173" spans="1:8" ht="12">
      <c r="A173" s="407"/>
      <c r="B173" s="415" t="s">
        <v>154</v>
      </c>
      <c r="C173" s="414"/>
      <c r="D173" s="414"/>
      <c r="E173" s="792"/>
      <c r="F173" s="812"/>
      <c r="G173" s="493"/>
      <c r="H173" s="493"/>
    </row>
    <row r="174" spans="1:8" ht="12">
      <c r="A174" s="512"/>
      <c r="B174" s="415" t="s">
        <v>393</v>
      </c>
      <c r="C174" s="414"/>
      <c r="D174" s="414"/>
      <c r="E174" s="792"/>
      <c r="F174" s="815"/>
      <c r="G174" s="493"/>
      <c r="H174" s="493"/>
    </row>
    <row r="175" spans="1:8" ht="12" thickBot="1">
      <c r="A175" s="407"/>
      <c r="B175" s="589" t="s">
        <v>107</v>
      </c>
      <c r="C175" s="638"/>
      <c r="D175" s="638"/>
      <c r="E175" s="794"/>
      <c r="F175" s="611"/>
      <c r="G175" s="493"/>
      <c r="H175" s="493"/>
    </row>
    <row r="176" spans="1:8" ht="12" thickBot="1">
      <c r="A176" s="503"/>
      <c r="B176" s="593" t="s">
        <v>187</v>
      </c>
      <c r="C176" s="519">
        <f>SUM(C170:C175)</f>
        <v>54987</v>
      </c>
      <c r="D176" s="519">
        <f>SUM(D170:D175)</f>
        <v>84388</v>
      </c>
      <c r="E176" s="793">
        <f>SUM(D176/C176)</f>
        <v>1.5346900176405331</v>
      </c>
      <c r="F176" s="613"/>
      <c r="G176" s="493"/>
      <c r="H176" s="493"/>
    </row>
    <row r="177" spans="1:8" ht="11.25">
      <c r="A177" s="501">
        <v>3201</v>
      </c>
      <c r="B177" s="617" t="s">
        <v>480</v>
      </c>
      <c r="C177" s="509"/>
      <c r="D177" s="509"/>
      <c r="E177" s="792"/>
      <c r="F177" s="571"/>
      <c r="G177" s="493"/>
      <c r="H177" s="493"/>
    </row>
    <row r="178" spans="1:8" ht="12">
      <c r="A178" s="501"/>
      <c r="B178" s="514" t="s">
        <v>147</v>
      </c>
      <c r="C178" s="625">
        <v>9000</v>
      </c>
      <c r="D178" s="625">
        <v>20000</v>
      </c>
      <c r="E178" s="792">
        <f>SUM(D178/C178)</f>
        <v>2.2222222222222223</v>
      </c>
      <c r="F178" s="812"/>
      <c r="G178" s="493"/>
      <c r="H178" s="493"/>
    </row>
    <row r="179" spans="1:8" ht="12">
      <c r="A179" s="501"/>
      <c r="B179" s="220" t="s">
        <v>401</v>
      </c>
      <c r="C179" s="625">
        <v>2100</v>
      </c>
      <c r="D179" s="625">
        <v>4916</v>
      </c>
      <c r="E179" s="792">
        <f>SUM(D179/C179)</f>
        <v>2.340952380952381</v>
      </c>
      <c r="F179" s="812"/>
      <c r="G179" s="493"/>
      <c r="H179" s="493"/>
    </row>
    <row r="180" spans="1:8" ht="12">
      <c r="A180" s="501"/>
      <c r="B180" s="514" t="s">
        <v>383</v>
      </c>
      <c r="C180" s="625">
        <v>70100</v>
      </c>
      <c r="D180" s="625">
        <v>79784</v>
      </c>
      <c r="E180" s="792">
        <f>SUM(D180/C180)</f>
        <v>1.1381455064194008</v>
      </c>
      <c r="F180" s="812"/>
      <c r="G180" s="493"/>
      <c r="H180" s="493"/>
    </row>
    <row r="181" spans="1:8" ht="11.25">
      <c r="A181" s="501"/>
      <c r="B181" s="639" t="s">
        <v>154</v>
      </c>
      <c r="C181" s="625">
        <v>300</v>
      </c>
      <c r="D181" s="625">
        <v>300</v>
      </c>
      <c r="E181" s="792">
        <f>SUM(D181/C181)</f>
        <v>1</v>
      </c>
      <c r="F181" s="626"/>
      <c r="G181" s="493"/>
      <c r="H181" s="493"/>
    </row>
    <row r="182" spans="1:8" ht="11.25">
      <c r="A182" s="501"/>
      <c r="B182" s="639" t="s">
        <v>393</v>
      </c>
      <c r="C182" s="625"/>
      <c r="D182" s="625"/>
      <c r="E182" s="792"/>
      <c r="F182" s="575"/>
      <c r="G182" s="493"/>
      <c r="H182" s="493"/>
    </row>
    <row r="183" spans="1:8" ht="12" thickBot="1">
      <c r="A183" s="501"/>
      <c r="B183" s="640" t="s">
        <v>340</v>
      </c>
      <c r="C183" s="509"/>
      <c r="D183" s="693"/>
      <c r="E183" s="794"/>
      <c r="F183" s="575"/>
      <c r="G183" s="493"/>
      <c r="H183" s="493"/>
    </row>
    <row r="184" spans="1:8" ht="12" thickBot="1">
      <c r="A184" s="524"/>
      <c r="B184" s="593" t="s">
        <v>187</v>
      </c>
      <c r="C184" s="519">
        <f>SUM(C178:C183)</f>
        <v>81500</v>
      </c>
      <c r="D184" s="519">
        <f>SUM(D178:D183)</f>
        <v>105000</v>
      </c>
      <c r="E184" s="793">
        <f>SUM(D184/C184)</f>
        <v>1.2883435582822085</v>
      </c>
      <c r="F184" s="613"/>
      <c r="G184" s="493"/>
      <c r="H184" s="493"/>
    </row>
    <row r="185" spans="1:8" ht="11.25">
      <c r="A185" s="88">
        <v>3202</v>
      </c>
      <c r="B185" s="523" t="s">
        <v>384</v>
      </c>
      <c r="C185" s="509"/>
      <c r="D185" s="509"/>
      <c r="E185" s="792"/>
      <c r="F185" s="571" t="s">
        <v>6</v>
      </c>
      <c r="G185" s="493"/>
      <c r="H185" s="493"/>
    </row>
    <row r="186" spans="1:8" ht="11.25">
      <c r="A186" s="88"/>
      <c r="B186" s="513" t="s">
        <v>147</v>
      </c>
      <c r="C186" s="625">
        <v>3000</v>
      </c>
      <c r="D186" s="625">
        <v>2000</v>
      </c>
      <c r="E186" s="792">
        <f>SUM(D186/C186)</f>
        <v>0.6666666666666666</v>
      </c>
      <c r="F186" s="575"/>
      <c r="G186" s="493"/>
      <c r="H186" s="493"/>
    </row>
    <row r="187" spans="1:8" ht="11.25">
      <c r="A187" s="88"/>
      <c r="B187" s="220" t="s">
        <v>401</v>
      </c>
      <c r="C187" s="625">
        <v>1000</v>
      </c>
      <c r="D187" s="625">
        <v>700</v>
      </c>
      <c r="E187" s="792">
        <f>SUM(D187/C187)</f>
        <v>0.7</v>
      </c>
      <c r="F187" s="626"/>
      <c r="G187" s="493"/>
      <c r="H187" s="493"/>
    </row>
    <row r="188" spans="1:8" ht="11.25">
      <c r="A188" s="88"/>
      <c r="B188" s="514" t="s">
        <v>383</v>
      </c>
      <c r="C188" s="625">
        <v>9000</v>
      </c>
      <c r="D188" s="625">
        <v>6300</v>
      </c>
      <c r="E188" s="792">
        <f>SUM(D188/C188)</f>
        <v>0.7</v>
      </c>
      <c r="F188" s="626"/>
      <c r="G188" s="493"/>
      <c r="H188" s="493"/>
    </row>
    <row r="189" spans="1:8" ht="11.25">
      <c r="A189" s="88"/>
      <c r="B189" s="415" t="s">
        <v>154</v>
      </c>
      <c r="C189" s="625"/>
      <c r="D189" s="625"/>
      <c r="E189" s="792"/>
      <c r="F189" s="626"/>
      <c r="G189" s="493"/>
      <c r="H189" s="493"/>
    </row>
    <row r="190" spans="1:8" ht="11.25">
      <c r="A190" s="88"/>
      <c r="B190" s="415" t="s">
        <v>393</v>
      </c>
      <c r="C190" s="509"/>
      <c r="D190" s="625">
        <v>1000</v>
      </c>
      <c r="E190" s="792"/>
      <c r="F190" s="626"/>
      <c r="G190" s="493"/>
      <c r="H190" s="493"/>
    </row>
    <row r="191" spans="1:8" ht="12" thickBot="1">
      <c r="A191" s="88"/>
      <c r="B191" s="589" t="s">
        <v>370</v>
      </c>
      <c r="C191" s="627"/>
      <c r="D191" s="803"/>
      <c r="E191" s="794"/>
      <c r="F191" s="611"/>
      <c r="G191" s="493"/>
      <c r="H191" s="493"/>
    </row>
    <row r="192" spans="1:8" ht="12" thickBot="1">
      <c r="A192" s="524"/>
      <c r="B192" s="593" t="s">
        <v>187</v>
      </c>
      <c r="C192" s="519">
        <f>SUM(C186:C191)</f>
        <v>13000</v>
      </c>
      <c r="D192" s="519">
        <f>SUM(D186:D191)</f>
        <v>10000</v>
      </c>
      <c r="E192" s="793">
        <f>SUM(D192/C192)</f>
        <v>0.7692307692307693</v>
      </c>
      <c r="F192" s="613"/>
      <c r="G192" s="493"/>
      <c r="H192" s="493"/>
    </row>
    <row r="193" spans="1:8" ht="11.25">
      <c r="A193" s="88">
        <v>3203</v>
      </c>
      <c r="B193" s="620" t="s">
        <v>228</v>
      </c>
      <c r="C193" s="509"/>
      <c r="D193" s="509"/>
      <c r="E193" s="792"/>
      <c r="F193" s="608" t="s">
        <v>215</v>
      </c>
      <c r="G193" s="493"/>
      <c r="H193" s="493"/>
    </row>
    <row r="194" spans="1:8" ht="12" customHeight="1">
      <c r="A194" s="512"/>
      <c r="B194" s="513" t="s">
        <v>147</v>
      </c>
      <c r="C194" s="414"/>
      <c r="D194" s="414"/>
      <c r="E194" s="792"/>
      <c r="F194" s="575" t="s">
        <v>216</v>
      </c>
      <c r="G194" s="493"/>
      <c r="H194" s="493"/>
    </row>
    <row r="195" spans="1:8" ht="12" customHeight="1">
      <c r="A195" s="512"/>
      <c r="B195" s="220" t="s">
        <v>401</v>
      </c>
      <c r="C195" s="414"/>
      <c r="D195" s="414"/>
      <c r="E195" s="792"/>
      <c r="F195" s="608"/>
      <c r="G195" s="493"/>
      <c r="H195" s="493"/>
    </row>
    <row r="196" spans="1:8" ht="12" customHeight="1">
      <c r="A196" s="512"/>
      <c r="B196" s="514" t="s">
        <v>383</v>
      </c>
      <c r="C196" s="414">
        <v>10000</v>
      </c>
      <c r="D196" s="414">
        <v>10000</v>
      </c>
      <c r="E196" s="792">
        <f>SUM(D196/C196)</f>
        <v>1</v>
      </c>
      <c r="F196" s="811"/>
      <c r="G196" s="493"/>
      <c r="H196" s="493"/>
    </row>
    <row r="197" spans="1:8" ht="12" customHeight="1">
      <c r="A197" s="512"/>
      <c r="B197" s="415" t="s">
        <v>154</v>
      </c>
      <c r="C197" s="414"/>
      <c r="D197" s="414"/>
      <c r="E197" s="792"/>
      <c r="F197" s="811"/>
      <c r="G197" s="493"/>
      <c r="H197" s="493"/>
    </row>
    <row r="198" spans="1:8" ht="12" customHeight="1">
      <c r="A198" s="512"/>
      <c r="B198" s="415" t="s">
        <v>393</v>
      </c>
      <c r="C198" s="414"/>
      <c r="D198" s="414"/>
      <c r="E198" s="792"/>
      <c r="F198" s="631"/>
      <c r="G198" s="493"/>
      <c r="H198" s="493"/>
    </row>
    <row r="199" spans="1:8" ht="11.25">
      <c r="A199" s="512"/>
      <c r="B199" s="640" t="s">
        <v>340</v>
      </c>
      <c r="C199" s="414"/>
      <c r="D199" s="414"/>
      <c r="E199" s="792"/>
      <c r="F199" s="626"/>
      <c r="G199" s="493"/>
      <c r="H199" s="493"/>
    </row>
    <row r="200" spans="1:8" ht="12" thickBot="1">
      <c r="A200" s="512"/>
      <c r="B200" s="589" t="s">
        <v>370</v>
      </c>
      <c r="C200" s="414"/>
      <c r="D200" s="517"/>
      <c r="E200" s="794"/>
      <c r="F200" s="570"/>
      <c r="G200" s="493"/>
      <c r="H200" s="493"/>
    </row>
    <row r="201" spans="1:8" ht="12" customHeight="1" thickBot="1">
      <c r="A201" s="524"/>
      <c r="B201" s="593" t="s">
        <v>187</v>
      </c>
      <c r="C201" s="519">
        <f>SUM(C194:C200)</f>
        <v>10000</v>
      </c>
      <c r="D201" s="519">
        <f>SUM(D194:D200)</f>
        <v>10000</v>
      </c>
      <c r="E201" s="793">
        <f>SUM(D201/C201)</f>
        <v>1</v>
      </c>
      <c r="F201" s="613"/>
      <c r="G201" s="493"/>
      <c r="H201" s="493"/>
    </row>
    <row r="202" spans="1:8" ht="12" customHeight="1">
      <c r="A202" s="88">
        <v>3204</v>
      </c>
      <c r="B202" s="620" t="s">
        <v>169</v>
      </c>
      <c r="C202" s="509"/>
      <c r="D202" s="509"/>
      <c r="E202" s="792"/>
      <c r="F202" s="608"/>
      <c r="G202" s="493"/>
      <c r="H202" s="493"/>
    </row>
    <row r="203" spans="1:8" ht="12" customHeight="1">
      <c r="A203" s="512"/>
      <c r="B203" s="513" t="s">
        <v>147</v>
      </c>
      <c r="C203" s="414"/>
      <c r="D203" s="414"/>
      <c r="E203" s="792"/>
      <c r="F203" s="575"/>
      <c r="G203" s="493"/>
      <c r="H203" s="493"/>
    </row>
    <row r="204" spans="1:8" ht="12" customHeight="1">
      <c r="A204" s="512"/>
      <c r="B204" s="220" t="s">
        <v>401</v>
      </c>
      <c r="C204" s="414"/>
      <c r="D204" s="414"/>
      <c r="E204" s="792"/>
      <c r="F204" s="811"/>
      <c r="G204" s="493"/>
      <c r="H204" s="493"/>
    </row>
    <row r="205" spans="1:8" ht="12" customHeight="1">
      <c r="A205" s="512"/>
      <c r="B205" s="514" t="s">
        <v>383</v>
      </c>
      <c r="C205" s="414">
        <v>5000</v>
      </c>
      <c r="D205" s="414">
        <v>8000</v>
      </c>
      <c r="E205" s="792">
        <f>SUM(D205/C205)</f>
        <v>1.6</v>
      </c>
      <c r="F205" s="811"/>
      <c r="G205" s="493"/>
      <c r="H205" s="493"/>
    </row>
    <row r="206" spans="1:8" ht="12" customHeight="1">
      <c r="A206" s="512"/>
      <c r="B206" s="415" t="s">
        <v>393</v>
      </c>
      <c r="C206" s="414"/>
      <c r="D206" s="414"/>
      <c r="E206" s="792"/>
      <c r="F206" s="631"/>
      <c r="G206" s="493"/>
      <c r="H206" s="493"/>
    </row>
    <row r="207" spans="1:8" ht="12" customHeight="1">
      <c r="A207" s="512"/>
      <c r="B207" s="415" t="s">
        <v>154</v>
      </c>
      <c r="C207" s="414"/>
      <c r="D207" s="414"/>
      <c r="E207" s="792"/>
      <c r="F207" s="575"/>
      <c r="G207" s="493"/>
      <c r="H207" s="493"/>
    </row>
    <row r="208" spans="1:8" ht="12" customHeight="1" thickBot="1">
      <c r="A208" s="512"/>
      <c r="B208" s="589" t="s">
        <v>107</v>
      </c>
      <c r="C208" s="414"/>
      <c r="D208" s="517"/>
      <c r="E208" s="794"/>
      <c r="F208" s="570"/>
      <c r="G208" s="493"/>
      <c r="H208" s="493"/>
    </row>
    <row r="209" spans="1:8" ht="12" customHeight="1" thickBot="1">
      <c r="A209" s="524"/>
      <c r="B209" s="593" t="s">
        <v>187</v>
      </c>
      <c r="C209" s="519">
        <f>SUM(C203:C208)</f>
        <v>5000</v>
      </c>
      <c r="D209" s="519">
        <f>SUM(D203:D208)</f>
        <v>8000</v>
      </c>
      <c r="E209" s="793">
        <f>SUM(D209/C209)</f>
        <v>1.6</v>
      </c>
      <c r="F209" s="613"/>
      <c r="G209" s="493"/>
      <c r="H209" s="493"/>
    </row>
    <row r="210" spans="1:8" ht="12" customHeight="1">
      <c r="A210" s="88">
        <v>3205</v>
      </c>
      <c r="B210" s="620" t="s">
        <v>483</v>
      </c>
      <c r="C210" s="509"/>
      <c r="D210" s="509"/>
      <c r="E210" s="792"/>
      <c r="F210" s="608" t="s">
        <v>215</v>
      </c>
      <c r="G210" s="493"/>
      <c r="H210" s="493"/>
    </row>
    <row r="211" spans="1:8" ht="12" customHeight="1">
      <c r="A211" s="512"/>
      <c r="B211" s="513" t="s">
        <v>147</v>
      </c>
      <c r="C211" s="414">
        <v>1700</v>
      </c>
      <c r="D211" s="414">
        <v>1700</v>
      </c>
      <c r="E211" s="792">
        <f>SUM(D211/C211)</f>
        <v>1</v>
      </c>
      <c r="F211" s="575" t="s">
        <v>216</v>
      </c>
      <c r="G211" s="493"/>
      <c r="H211" s="493"/>
    </row>
    <row r="212" spans="1:8" ht="12" customHeight="1">
      <c r="A212" s="512"/>
      <c r="B212" s="220" t="s">
        <v>401</v>
      </c>
      <c r="C212" s="414">
        <v>460</v>
      </c>
      <c r="D212" s="414">
        <v>460</v>
      </c>
      <c r="E212" s="792">
        <f>SUM(D212/C212)</f>
        <v>1</v>
      </c>
      <c r="F212" s="609"/>
      <c r="G212" s="493"/>
      <c r="H212" s="493"/>
    </row>
    <row r="213" spans="1:8" ht="12" customHeight="1">
      <c r="A213" s="407"/>
      <c r="B213" s="514" t="s">
        <v>383</v>
      </c>
      <c r="C213" s="414">
        <v>26840</v>
      </c>
      <c r="D213" s="414">
        <v>26840</v>
      </c>
      <c r="E213" s="792">
        <f>SUM(D213/C213)</f>
        <v>1</v>
      </c>
      <c r="F213" s="811"/>
      <c r="G213" s="493"/>
      <c r="H213" s="493"/>
    </row>
    <row r="214" spans="1:8" ht="12" customHeight="1">
      <c r="A214" s="407"/>
      <c r="B214" s="415" t="s">
        <v>154</v>
      </c>
      <c r="C214" s="414"/>
      <c r="D214" s="414"/>
      <c r="E214" s="792"/>
      <c r="F214" s="811"/>
      <c r="G214" s="493"/>
      <c r="H214" s="493"/>
    </row>
    <row r="215" spans="1:8" ht="12" customHeight="1">
      <c r="A215" s="407"/>
      <c r="B215" s="415" t="s">
        <v>393</v>
      </c>
      <c r="C215" s="414"/>
      <c r="D215" s="414"/>
      <c r="E215" s="792"/>
      <c r="F215" s="610"/>
      <c r="G215" s="493"/>
      <c r="H215" s="493"/>
    </row>
    <row r="216" spans="1:8" ht="12" customHeight="1">
      <c r="A216" s="407"/>
      <c r="B216" s="415" t="s">
        <v>154</v>
      </c>
      <c r="C216" s="414"/>
      <c r="D216" s="414"/>
      <c r="E216" s="792"/>
      <c r="F216" s="610"/>
      <c r="G216" s="493"/>
      <c r="H216" s="493"/>
    </row>
    <row r="217" spans="1:8" ht="12" customHeight="1" thickBot="1">
      <c r="A217" s="407"/>
      <c r="B217" s="589" t="s">
        <v>107</v>
      </c>
      <c r="C217" s="517"/>
      <c r="D217" s="517"/>
      <c r="E217" s="794"/>
      <c r="F217" s="642"/>
      <c r="G217" s="493"/>
      <c r="H217" s="493"/>
    </row>
    <row r="218" spans="1:8" ht="12" customHeight="1" thickBot="1">
      <c r="A218" s="524"/>
      <c r="B218" s="593" t="s">
        <v>187</v>
      </c>
      <c r="C218" s="519">
        <f>SUM(C211:C217)</f>
        <v>29000</v>
      </c>
      <c r="D218" s="519">
        <f>SUM(D211:D217)</f>
        <v>29000</v>
      </c>
      <c r="E218" s="793">
        <f>SUM(D218/C218)</f>
        <v>1</v>
      </c>
      <c r="F218" s="643"/>
      <c r="G218" s="493"/>
      <c r="H218" s="493"/>
    </row>
    <row r="219" spans="1:8" ht="12" customHeight="1">
      <c r="A219" s="501">
        <v>3206</v>
      </c>
      <c r="B219" s="620" t="s">
        <v>161</v>
      </c>
      <c r="C219" s="509"/>
      <c r="D219" s="509"/>
      <c r="E219" s="792"/>
      <c r="F219" s="608" t="s">
        <v>215</v>
      </c>
      <c r="G219" s="493"/>
      <c r="H219" s="493"/>
    </row>
    <row r="220" spans="1:8" ht="12" customHeight="1">
      <c r="A220" s="407"/>
      <c r="B220" s="513" t="s">
        <v>147</v>
      </c>
      <c r="C220" s="414"/>
      <c r="D220" s="414"/>
      <c r="E220" s="792"/>
      <c r="F220" s="575" t="s">
        <v>216</v>
      </c>
      <c r="G220" s="493"/>
      <c r="H220" s="493"/>
    </row>
    <row r="221" spans="1:8" ht="12" customHeight="1">
      <c r="A221" s="407"/>
      <c r="B221" s="220" t="s">
        <v>401</v>
      </c>
      <c r="C221" s="414"/>
      <c r="D221" s="414"/>
      <c r="E221" s="792"/>
      <c r="F221" s="811"/>
      <c r="G221" s="493"/>
      <c r="H221" s="493"/>
    </row>
    <row r="222" spans="1:8" ht="12" customHeight="1">
      <c r="A222" s="407"/>
      <c r="B222" s="514" t="s">
        <v>383</v>
      </c>
      <c r="C222" s="414">
        <v>3000</v>
      </c>
      <c r="D222" s="414">
        <v>3000</v>
      </c>
      <c r="E222" s="792">
        <f>SUM(D222/C222)</f>
        <v>1</v>
      </c>
      <c r="F222" s="811"/>
      <c r="G222" s="493"/>
      <c r="H222" s="493"/>
    </row>
    <row r="223" spans="1:8" ht="12" customHeight="1">
      <c r="A223" s="407"/>
      <c r="B223" s="415" t="s">
        <v>154</v>
      </c>
      <c r="C223" s="414"/>
      <c r="D223" s="414"/>
      <c r="E223" s="792"/>
      <c r="F223" s="811"/>
      <c r="G223" s="493"/>
      <c r="H223" s="493"/>
    </row>
    <row r="224" spans="1:8" ht="12" customHeight="1">
      <c r="A224" s="512"/>
      <c r="B224" s="415" t="s">
        <v>393</v>
      </c>
      <c r="C224" s="414"/>
      <c r="D224" s="414"/>
      <c r="E224" s="792"/>
      <c r="F224" s="812"/>
      <c r="G224" s="493"/>
      <c r="H224" s="493"/>
    </row>
    <row r="225" spans="1:8" ht="12" customHeight="1" thickBot="1">
      <c r="A225" s="512"/>
      <c r="B225" s="589" t="s">
        <v>107</v>
      </c>
      <c r="C225" s="517"/>
      <c r="D225" s="517"/>
      <c r="E225" s="794"/>
      <c r="F225" s="630"/>
      <c r="G225" s="493"/>
      <c r="H225" s="493"/>
    </row>
    <row r="226" spans="1:8" ht="12" customHeight="1" thickBot="1">
      <c r="A226" s="524"/>
      <c r="B226" s="593" t="s">
        <v>187</v>
      </c>
      <c r="C226" s="519">
        <f>SUM(C220:C225)</f>
        <v>3000</v>
      </c>
      <c r="D226" s="519">
        <f>SUM(D220:D225)</f>
        <v>3000</v>
      </c>
      <c r="E226" s="793">
        <f>SUM(D226/C226)</f>
        <v>1</v>
      </c>
      <c r="F226" s="644"/>
      <c r="G226" s="493"/>
      <c r="H226" s="493"/>
    </row>
    <row r="227" spans="1:8" ht="12" customHeight="1">
      <c r="A227" s="501">
        <v>3207</v>
      </c>
      <c r="B227" s="620" t="s">
        <v>390</v>
      </c>
      <c r="C227" s="509"/>
      <c r="D227" s="509"/>
      <c r="E227" s="792"/>
      <c r="F227" s="609"/>
      <c r="G227" s="493"/>
      <c r="H227" s="493"/>
    </row>
    <row r="228" spans="1:8" ht="12" customHeight="1">
      <c r="A228" s="407"/>
      <c r="B228" s="513" t="s">
        <v>147</v>
      </c>
      <c r="C228" s="414"/>
      <c r="D228" s="414"/>
      <c r="E228" s="792"/>
      <c r="F228" s="609"/>
      <c r="G228" s="493"/>
      <c r="H228" s="493"/>
    </row>
    <row r="229" spans="1:8" ht="12" customHeight="1">
      <c r="A229" s="407"/>
      <c r="B229" s="220" t="s">
        <v>401</v>
      </c>
      <c r="C229" s="414"/>
      <c r="D229" s="414"/>
      <c r="E229" s="792"/>
      <c r="F229" s="599"/>
      <c r="G229" s="493"/>
      <c r="H229" s="493"/>
    </row>
    <row r="230" spans="1:8" ht="12" customHeight="1">
      <c r="A230" s="407"/>
      <c r="B230" s="514" t="s">
        <v>383</v>
      </c>
      <c r="C230" s="414">
        <v>25000</v>
      </c>
      <c r="D230" s="414">
        <v>26000</v>
      </c>
      <c r="E230" s="792">
        <f>SUM(D230/C230)</f>
        <v>1.04</v>
      </c>
      <c r="F230" s="811"/>
      <c r="G230" s="493"/>
      <c r="H230" s="493"/>
    </row>
    <row r="231" spans="1:8" ht="12" customHeight="1">
      <c r="A231" s="407"/>
      <c r="B231" s="415" t="s">
        <v>154</v>
      </c>
      <c r="C231" s="414"/>
      <c r="D231" s="414"/>
      <c r="E231" s="792"/>
      <c r="F231" s="811"/>
      <c r="G231" s="493"/>
      <c r="H231" s="493"/>
    </row>
    <row r="232" spans="1:8" ht="12" customHeight="1">
      <c r="A232" s="407"/>
      <c r="B232" s="415" t="s">
        <v>393</v>
      </c>
      <c r="C232" s="414"/>
      <c r="D232" s="414"/>
      <c r="E232" s="792"/>
      <c r="F232" s="609"/>
      <c r="G232" s="493"/>
      <c r="H232" s="493"/>
    </row>
    <row r="233" spans="1:8" ht="12" customHeight="1" thickBot="1">
      <c r="A233" s="407"/>
      <c r="B233" s="589" t="s">
        <v>107</v>
      </c>
      <c r="C233" s="517"/>
      <c r="D233" s="517"/>
      <c r="E233" s="794"/>
      <c r="F233" s="570"/>
      <c r="G233" s="493"/>
      <c r="H233" s="493"/>
    </row>
    <row r="234" spans="1:8" ht="12" thickBot="1">
      <c r="A234" s="503"/>
      <c r="B234" s="593" t="s">
        <v>187</v>
      </c>
      <c r="C234" s="519">
        <f>SUM(C228:C233)</f>
        <v>25000</v>
      </c>
      <c r="D234" s="519">
        <f>SUM(D228:D233)</f>
        <v>26000</v>
      </c>
      <c r="E234" s="793">
        <f>SUM(D234/C234)</f>
        <v>1.04</v>
      </c>
      <c r="F234" s="613"/>
      <c r="G234" s="493"/>
      <c r="H234" s="493"/>
    </row>
    <row r="235" spans="1:8" ht="11.25">
      <c r="A235" s="501">
        <v>3208</v>
      </c>
      <c r="B235" s="620" t="s">
        <v>259</v>
      </c>
      <c r="C235" s="509"/>
      <c r="D235" s="509"/>
      <c r="E235" s="792"/>
      <c r="F235" s="609"/>
      <c r="G235" s="493"/>
      <c r="H235" s="493"/>
    </row>
    <row r="236" spans="1:8" ht="11.25">
      <c r="A236" s="407"/>
      <c r="B236" s="513" t="s">
        <v>147</v>
      </c>
      <c r="C236" s="414"/>
      <c r="D236" s="414"/>
      <c r="E236" s="792"/>
      <c r="F236" s="609"/>
      <c r="G236" s="493"/>
      <c r="H236" s="493"/>
    </row>
    <row r="237" spans="1:8" ht="12">
      <c r="A237" s="407"/>
      <c r="B237" s="220" t="s">
        <v>401</v>
      </c>
      <c r="C237" s="414"/>
      <c r="D237" s="414"/>
      <c r="E237" s="792"/>
      <c r="F237" s="811"/>
      <c r="G237" s="493"/>
      <c r="H237" s="493"/>
    </row>
    <row r="238" spans="1:8" ht="12">
      <c r="A238" s="407"/>
      <c r="B238" s="514" t="s">
        <v>383</v>
      </c>
      <c r="C238" s="414">
        <v>20500</v>
      </c>
      <c r="D238" s="414">
        <v>20500</v>
      </c>
      <c r="E238" s="792">
        <f>SUM(D238/C238)</f>
        <v>1</v>
      </c>
      <c r="F238" s="811"/>
      <c r="G238" s="493"/>
      <c r="H238" s="493"/>
    </row>
    <row r="239" spans="1:8" ht="11.25">
      <c r="A239" s="407"/>
      <c r="B239" s="415" t="s">
        <v>154</v>
      </c>
      <c r="C239" s="414"/>
      <c r="D239" s="414"/>
      <c r="E239" s="792"/>
      <c r="F239" s="609"/>
      <c r="G239" s="493"/>
      <c r="H239" s="493"/>
    </row>
    <row r="240" spans="1:8" ht="11.25">
      <c r="A240" s="407"/>
      <c r="B240" s="415" t="s">
        <v>393</v>
      </c>
      <c r="C240" s="414"/>
      <c r="D240" s="414"/>
      <c r="E240" s="792"/>
      <c r="F240" s="609"/>
      <c r="G240" s="493"/>
      <c r="H240" s="493"/>
    </row>
    <row r="241" spans="1:8" ht="12" thickBot="1">
      <c r="A241" s="407"/>
      <c r="B241" s="589" t="s">
        <v>107</v>
      </c>
      <c r="C241" s="517"/>
      <c r="D241" s="517"/>
      <c r="E241" s="794"/>
      <c r="F241" s="570"/>
      <c r="G241" s="493"/>
      <c r="H241" s="493"/>
    </row>
    <row r="242" spans="1:8" ht="12" thickBot="1">
      <c r="A242" s="503"/>
      <c r="B242" s="593" t="s">
        <v>187</v>
      </c>
      <c r="C242" s="519">
        <f>SUM(C236:C241)</f>
        <v>20500</v>
      </c>
      <c r="D242" s="519">
        <f>SUM(D236:D241)</f>
        <v>20500</v>
      </c>
      <c r="E242" s="793">
        <f>SUM(D242/C242)</f>
        <v>1</v>
      </c>
      <c r="F242" s="613"/>
      <c r="G242" s="493"/>
      <c r="H242" s="493"/>
    </row>
    <row r="243" spans="1:8" ht="11.25">
      <c r="A243" s="88">
        <v>3209</v>
      </c>
      <c r="B243" s="526" t="s">
        <v>88</v>
      </c>
      <c r="C243" s="509"/>
      <c r="D243" s="509"/>
      <c r="E243" s="792"/>
      <c r="F243" s="608"/>
      <c r="G243" s="493"/>
      <c r="H243" s="493"/>
    </row>
    <row r="244" spans="1:8" ht="11.25">
      <c r="A244" s="88"/>
      <c r="B244" s="514" t="s">
        <v>147</v>
      </c>
      <c r="C244" s="625">
        <v>100</v>
      </c>
      <c r="D244" s="625">
        <v>200</v>
      </c>
      <c r="E244" s="792">
        <f>SUM(D244/C244)</f>
        <v>2</v>
      </c>
      <c r="F244" s="575"/>
      <c r="G244" s="493"/>
      <c r="H244" s="493"/>
    </row>
    <row r="245" spans="1:8" ht="12">
      <c r="A245" s="88"/>
      <c r="B245" s="220" t="s">
        <v>401</v>
      </c>
      <c r="C245" s="625">
        <v>80</v>
      </c>
      <c r="D245" s="625">
        <v>100</v>
      </c>
      <c r="E245" s="792">
        <f>SUM(D245/C245)</f>
        <v>1.25</v>
      </c>
      <c r="F245" s="811"/>
      <c r="G245" s="493"/>
      <c r="H245" s="493"/>
    </row>
    <row r="246" spans="1:8" ht="12">
      <c r="A246" s="88"/>
      <c r="B246" s="514" t="s">
        <v>383</v>
      </c>
      <c r="C246" s="625">
        <v>3320</v>
      </c>
      <c r="D246" s="625">
        <v>500</v>
      </c>
      <c r="E246" s="792">
        <f>SUM(D246/C246)</f>
        <v>0.15060240963855423</v>
      </c>
      <c r="F246" s="811"/>
      <c r="G246" s="493"/>
      <c r="H246" s="493"/>
    </row>
    <row r="247" spans="1:8" ht="11.25">
      <c r="A247" s="88"/>
      <c r="B247" s="639" t="s">
        <v>154</v>
      </c>
      <c r="C247" s="625"/>
      <c r="D247" s="625"/>
      <c r="E247" s="792"/>
      <c r="F247" s="626"/>
      <c r="G247" s="493"/>
      <c r="H247" s="493"/>
    </row>
    <row r="248" spans="1:8" ht="11.25">
      <c r="A248" s="88"/>
      <c r="B248" s="639" t="s">
        <v>393</v>
      </c>
      <c r="C248" s="625">
        <v>4500</v>
      </c>
      <c r="D248" s="625">
        <v>7200</v>
      </c>
      <c r="E248" s="792">
        <f>SUM(D248/C248)</f>
        <v>1.6</v>
      </c>
      <c r="F248" s="575"/>
      <c r="G248" s="493"/>
      <c r="H248" s="493"/>
    </row>
    <row r="249" spans="1:8" ht="12" thickBot="1">
      <c r="A249" s="88"/>
      <c r="B249" s="589" t="s">
        <v>370</v>
      </c>
      <c r="C249" s="627"/>
      <c r="D249" s="530"/>
      <c r="E249" s="794"/>
      <c r="F249" s="611"/>
      <c r="G249" s="493"/>
      <c r="H249" s="493"/>
    </row>
    <row r="250" spans="1:8" ht="12" thickBot="1">
      <c r="A250" s="524"/>
      <c r="B250" s="593" t="s">
        <v>187</v>
      </c>
      <c r="C250" s="519">
        <f>SUM(C244:C249)</f>
        <v>8000</v>
      </c>
      <c r="D250" s="519">
        <f>SUM(D244:D249)</f>
        <v>8000</v>
      </c>
      <c r="E250" s="793">
        <f>SUM(D250/C250)</f>
        <v>1</v>
      </c>
      <c r="F250" s="613"/>
      <c r="G250" s="493"/>
      <c r="H250" s="493"/>
    </row>
    <row r="251" spans="1:8" ht="11.25">
      <c r="A251" s="88">
        <v>3210</v>
      </c>
      <c r="B251" s="526" t="s">
        <v>30</v>
      </c>
      <c r="C251" s="509"/>
      <c r="D251" s="509"/>
      <c r="E251" s="792"/>
      <c r="F251" s="608"/>
      <c r="G251" s="493"/>
      <c r="H251" s="493"/>
    </row>
    <row r="252" spans="1:8" ht="11.25">
      <c r="A252" s="88"/>
      <c r="B252" s="514" t="s">
        <v>147</v>
      </c>
      <c r="C252" s="509"/>
      <c r="D252" s="509"/>
      <c r="E252" s="792"/>
      <c r="F252" s="575"/>
      <c r="G252" s="493"/>
      <c r="H252" s="493"/>
    </row>
    <row r="253" spans="1:8" ht="12">
      <c r="A253" s="88"/>
      <c r="B253" s="220" t="s">
        <v>401</v>
      </c>
      <c r="C253" s="509"/>
      <c r="D253" s="509"/>
      <c r="E253" s="792"/>
      <c r="F253" s="811"/>
      <c r="G253" s="493"/>
      <c r="H253" s="493"/>
    </row>
    <row r="254" spans="1:8" ht="12">
      <c r="A254" s="88"/>
      <c r="B254" s="514" t="s">
        <v>383</v>
      </c>
      <c r="C254" s="625">
        <v>3000</v>
      </c>
      <c r="D254" s="625">
        <v>3000</v>
      </c>
      <c r="E254" s="792">
        <f>SUM(D254/C254)</f>
        <v>1</v>
      </c>
      <c r="F254" s="811"/>
      <c r="G254" s="493"/>
      <c r="H254" s="493"/>
    </row>
    <row r="255" spans="1:8" ht="12">
      <c r="A255" s="88"/>
      <c r="B255" s="639" t="s">
        <v>154</v>
      </c>
      <c r="C255" s="625"/>
      <c r="D255" s="625"/>
      <c r="E255" s="792"/>
      <c r="F255" s="812"/>
      <c r="G255" s="493"/>
      <c r="H255" s="493"/>
    </row>
    <row r="256" spans="1:8" ht="11.25">
      <c r="A256" s="88"/>
      <c r="B256" s="639" t="s">
        <v>393</v>
      </c>
      <c r="C256" s="625"/>
      <c r="D256" s="625"/>
      <c r="E256" s="792"/>
      <c r="F256" s="575"/>
      <c r="G256" s="493"/>
      <c r="H256" s="493"/>
    </row>
    <row r="257" spans="1:8" ht="12" thickBot="1">
      <c r="A257" s="88"/>
      <c r="B257" s="589" t="s">
        <v>107</v>
      </c>
      <c r="C257" s="627"/>
      <c r="D257" s="627"/>
      <c r="E257" s="794"/>
      <c r="F257" s="611"/>
      <c r="G257" s="493"/>
      <c r="H257" s="493"/>
    </row>
    <row r="258" spans="1:8" ht="12" thickBot="1">
      <c r="A258" s="524"/>
      <c r="B258" s="593" t="s">
        <v>187</v>
      </c>
      <c r="C258" s="519">
        <f>SUM(C254:C257)</f>
        <v>3000</v>
      </c>
      <c r="D258" s="519">
        <f>SUM(D254:D257)</f>
        <v>3000</v>
      </c>
      <c r="E258" s="793">
        <f>SUM(D258/C258)</f>
        <v>1</v>
      </c>
      <c r="F258" s="613"/>
      <c r="G258" s="493"/>
      <c r="H258" s="493"/>
    </row>
    <row r="259" spans="1:8" ht="11.25">
      <c r="A259" s="501"/>
      <c r="B259" s="523" t="s">
        <v>111</v>
      </c>
      <c r="C259" s="521">
        <f>SUM(C267+C275+C283+C291+C299)</f>
        <v>1985573</v>
      </c>
      <c r="D259" s="521">
        <f>SUM(D267+D275+D283+D291+D299)</f>
        <v>2127026</v>
      </c>
      <c r="E259" s="574">
        <f>SUM(D259/C259)</f>
        <v>1.0712403925718168</v>
      </c>
      <c r="F259" s="571"/>
      <c r="G259" s="493"/>
      <c r="H259" s="493"/>
    </row>
    <row r="260" spans="1:8" ht="11.25">
      <c r="A260" s="501">
        <v>3211</v>
      </c>
      <c r="B260" s="621" t="s">
        <v>9</v>
      </c>
      <c r="C260" s="509"/>
      <c r="D260" s="509"/>
      <c r="E260" s="792"/>
      <c r="F260" s="608"/>
      <c r="G260" s="493"/>
      <c r="H260" s="493"/>
    </row>
    <row r="261" spans="1:8" ht="11.25">
      <c r="A261" s="501"/>
      <c r="B261" s="514" t="s">
        <v>147</v>
      </c>
      <c r="C261" s="509"/>
      <c r="D261" s="509"/>
      <c r="E261" s="792"/>
      <c r="F261" s="575"/>
      <c r="G261" s="493"/>
      <c r="H261" s="493"/>
    </row>
    <row r="262" spans="1:8" ht="11.25">
      <c r="A262" s="501"/>
      <c r="B262" s="220" t="s">
        <v>401</v>
      </c>
      <c r="C262" s="509"/>
      <c r="D262" s="509"/>
      <c r="E262" s="792"/>
      <c r="F262" s="575"/>
      <c r="G262" s="493"/>
      <c r="H262" s="493"/>
    </row>
    <row r="263" spans="1:8" ht="12">
      <c r="A263" s="501"/>
      <c r="B263" s="514" t="s">
        <v>383</v>
      </c>
      <c r="C263" s="625">
        <v>176174</v>
      </c>
      <c r="D263" s="625">
        <v>191795</v>
      </c>
      <c r="E263" s="792">
        <f>SUM(D263/C263)</f>
        <v>1.088668021387946</v>
      </c>
      <c r="F263" s="812"/>
      <c r="G263" s="493"/>
      <c r="H263" s="493"/>
    </row>
    <row r="264" spans="1:8" ht="12">
      <c r="A264" s="501"/>
      <c r="B264" s="639" t="s">
        <v>154</v>
      </c>
      <c r="C264" s="625"/>
      <c r="D264" s="625"/>
      <c r="E264" s="792"/>
      <c r="F264" s="812"/>
      <c r="G264" s="493"/>
      <c r="H264" s="493"/>
    </row>
    <row r="265" spans="1:8" ht="12">
      <c r="A265" s="501"/>
      <c r="B265" s="639" t="s">
        <v>393</v>
      </c>
      <c r="C265" s="509"/>
      <c r="D265" s="509"/>
      <c r="E265" s="792"/>
      <c r="F265" s="812"/>
      <c r="G265" s="493"/>
      <c r="H265" s="493"/>
    </row>
    <row r="266" spans="1:8" ht="12" thickBot="1">
      <c r="A266" s="501"/>
      <c r="B266" s="589" t="s">
        <v>107</v>
      </c>
      <c r="C266" s="627"/>
      <c r="D266" s="627"/>
      <c r="E266" s="794"/>
      <c r="F266" s="812"/>
      <c r="G266" s="493"/>
      <c r="H266" s="493"/>
    </row>
    <row r="267" spans="1:8" ht="12" thickBot="1">
      <c r="A267" s="524"/>
      <c r="B267" s="593" t="s">
        <v>187</v>
      </c>
      <c r="C267" s="519">
        <f>SUM(C263:C266)</f>
        <v>176174</v>
      </c>
      <c r="D267" s="519">
        <f>SUM(D263:D266)</f>
        <v>191795</v>
      </c>
      <c r="E267" s="793">
        <f>SUM(D267/C267)</f>
        <v>1.088668021387946</v>
      </c>
      <c r="F267" s="613"/>
      <c r="G267" s="493"/>
      <c r="H267" s="493"/>
    </row>
    <row r="268" spans="1:8" ht="11.25">
      <c r="A268" s="501">
        <v>3212</v>
      </c>
      <c r="B268" s="621" t="s">
        <v>226</v>
      </c>
      <c r="C268" s="509"/>
      <c r="D268" s="509"/>
      <c r="E268" s="792"/>
      <c r="F268" s="608"/>
      <c r="G268" s="493"/>
      <c r="H268" s="493"/>
    </row>
    <row r="269" spans="1:8" ht="11.25">
      <c r="A269" s="501"/>
      <c r="B269" s="514" t="s">
        <v>147</v>
      </c>
      <c r="C269" s="625"/>
      <c r="D269" s="625"/>
      <c r="E269" s="792"/>
      <c r="F269" s="575"/>
      <c r="G269" s="493"/>
      <c r="H269" s="493"/>
    </row>
    <row r="270" spans="1:8" ht="11.25">
      <c r="A270" s="501"/>
      <c r="B270" s="220" t="s">
        <v>401</v>
      </c>
      <c r="C270" s="625"/>
      <c r="D270" s="625"/>
      <c r="E270" s="792"/>
      <c r="F270" s="626"/>
      <c r="G270" s="493"/>
      <c r="H270" s="493"/>
    </row>
    <row r="271" spans="1:8" ht="12">
      <c r="A271" s="501"/>
      <c r="B271" s="514" t="s">
        <v>383</v>
      </c>
      <c r="C271" s="625">
        <v>817180</v>
      </c>
      <c r="D271" s="625">
        <v>842151</v>
      </c>
      <c r="E271" s="792">
        <f>SUM(D271/C271)</f>
        <v>1.0305575271054113</v>
      </c>
      <c r="F271" s="812"/>
      <c r="G271" s="493"/>
      <c r="H271" s="493"/>
    </row>
    <row r="272" spans="1:8" ht="11.25">
      <c r="A272" s="501"/>
      <c r="B272" s="639" t="s">
        <v>154</v>
      </c>
      <c r="C272" s="625"/>
      <c r="D272" s="625"/>
      <c r="E272" s="792"/>
      <c r="F272" s="626"/>
      <c r="G272" s="493"/>
      <c r="H272" s="493"/>
    </row>
    <row r="273" spans="1:8" ht="11.25">
      <c r="A273" s="501"/>
      <c r="B273" s="639" t="s">
        <v>393</v>
      </c>
      <c r="C273" s="509"/>
      <c r="D273" s="509"/>
      <c r="E273" s="792"/>
      <c r="F273" s="626"/>
      <c r="G273" s="493"/>
      <c r="H273" s="493"/>
    </row>
    <row r="274" spans="1:8" ht="12" thickBot="1">
      <c r="A274" s="501"/>
      <c r="B274" s="589" t="s">
        <v>107</v>
      </c>
      <c r="C274" s="627"/>
      <c r="D274" s="627"/>
      <c r="E274" s="794"/>
      <c r="F274" s="611"/>
      <c r="G274" s="493"/>
      <c r="H274" s="493"/>
    </row>
    <row r="275" spans="1:8" ht="12" thickBot="1">
      <c r="A275" s="524"/>
      <c r="B275" s="593" t="s">
        <v>187</v>
      </c>
      <c r="C275" s="519">
        <f>SUM(C269:C274)</f>
        <v>817180</v>
      </c>
      <c r="D275" s="519">
        <f>SUM(D269:D274)</f>
        <v>842151</v>
      </c>
      <c r="E275" s="793">
        <f>SUM(D275/C275)</f>
        <v>1.0305575271054113</v>
      </c>
      <c r="F275" s="613"/>
      <c r="G275" s="493"/>
      <c r="H275" s="493"/>
    </row>
    <row r="276" spans="1:8" ht="11.25">
      <c r="A276" s="501">
        <v>3213</v>
      </c>
      <c r="B276" s="526" t="s">
        <v>467</v>
      </c>
      <c r="C276" s="509"/>
      <c r="D276" s="509"/>
      <c r="E276" s="792"/>
      <c r="F276" s="571"/>
      <c r="G276" s="493"/>
      <c r="H276" s="493"/>
    </row>
    <row r="277" spans="1:8" ht="11.25">
      <c r="A277" s="501"/>
      <c r="B277" s="514" t="s">
        <v>147</v>
      </c>
      <c r="C277" s="509"/>
      <c r="D277" s="509"/>
      <c r="E277" s="792"/>
      <c r="F277" s="575"/>
      <c r="G277" s="493"/>
      <c r="H277" s="493"/>
    </row>
    <row r="278" spans="1:8" ht="12">
      <c r="A278" s="501"/>
      <c r="B278" s="220" t="s">
        <v>401</v>
      </c>
      <c r="C278" s="509"/>
      <c r="D278" s="509"/>
      <c r="E278" s="792"/>
      <c r="F278" s="812"/>
      <c r="G278" s="493"/>
      <c r="H278" s="493"/>
    </row>
    <row r="279" spans="1:8" ht="11.25">
      <c r="A279" s="501"/>
      <c r="B279" s="514" t="s">
        <v>383</v>
      </c>
      <c r="C279" s="625">
        <v>637000</v>
      </c>
      <c r="D279" s="625">
        <v>630910</v>
      </c>
      <c r="E279" s="792">
        <f>SUM(D279/C279)</f>
        <v>0.9904395604395604</v>
      </c>
      <c r="F279" s="626"/>
      <c r="G279" s="493"/>
      <c r="H279" s="493"/>
    </row>
    <row r="280" spans="1:8" ht="11.25">
      <c r="A280" s="501"/>
      <c r="B280" s="639" t="s">
        <v>154</v>
      </c>
      <c r="C280" s="625"/>
      <c r="D280" s="625"/>
      <c r="E280" s="792"/>
      <c r="F280" s="626"/>
      <c r="G280" s="493"/>
      <c r="H280" s="493"/>
    </row>
    <row r="281" spans="1:8" ht="11.25">
      <c r="A281" s="501"/>
      <c r="B281" s="639" t="s">
        <v>393</v>
      </c>
      <c r="C281" s="509"/>
      <c r="D281" s="509"/>
      <c r="E281" s="792"/>
      <c r="F281" s="575"/>
      <c r="G281" s="493"/>
      <c r="H281" s="493"/>
    </row>
    <row r="282" spans="1:8" ht="12" thickBot="1">
      <c r="A282" s="501"/>
      <c r="B282" s="589" t="s">
        <v>107</v>
      </c>
      <c r="C282" s="627"/>
      <c r="D282" s="627"/>
      <c r="E282" s="794"/>
      <c r="F282" s="611"/>
      <c r="G282" s="493"/>
      <c r="H282" s="493"/>
    </row>
    <row r="283" spans="1:8" ht="12" thickBot="1">
      <c r="A283" s="524"/>
      <c r="B283" s="593" t="s">
        <v>187</v>
      </c>
      <c r="C283" s="519">
        <f>SUM(C279:C282)</f>
        <v>637000</v>
      </c>
      <c r="D283" s="519">
        <f>SUM(D279:D282)</f>
        <v>630910</v>
      </c>
      <c r="E283" s="809">
        <f>SUM(D283/C283)</f>
        <v>0.9904395604395604</v>
      </c>
      <c r="F283" s="608"/>
      <c r="G283" s="493"/>
      <c r="H283" s="493"/>
    </row>
    <row r="284" spans="1:8" ht="11.25">
      <c r="A284" s="501">
        <v>3214</v>
      </c>
      <c r="B284" s="526" t="s">
        <v>493</v>
      </c>
      <c r="C284" s="509"/>
      <c r="D284" s="509"/>
      <c r="E284" s="792"/>
      <c r="F284" s="571"/>
      <c r="G284" s="493"/>
      <c r="H284" s="493"/>
    </row>
    <row r="285" spans="1:8" ht="11.25">
      <c r="A285" s="501"/>
      <c r="B285" s="514" t="s">
        <v>147</v>
      </c>
      <c r="C285" s="509"/>
      <c r="D285" s="509"/>
      <c r="E285" s="792"/>
      <c r="F285" s="575"/>
      <c r="G285" s="493"/>
      <c r="H285" s="493"/>
    </row>
    <row r="286" spans="1:8" ht="11.25">
      <c r="A286" s="501"/>
      <c r="B286" s="220" t="s">
        <v>401</v>
      </c>
      <c r="C286" s="509"/>
      <c r="D286" s="509"/>
      <c r="E286" s="792"/>
      <c r="F286" s="575"/>
      <c r="G286" s="493"/>
      <c r="H286" s="493"/>
    </row>
    <row r="287" spans="1:8" ht="12">
      <c r="A287" s="501"/>
      <c r="B287" s="514" t="s">
        <v>383</v>
      </c>
      <c r="C287" s="625"/>
      <c r="D287" s="625"/>
      <c r="E287" s="792"/>
      <c r="F287" s="812"/>
      <c r="G287" s="493"/>
      <c r="H287" s="493"/>
    </row>
    <row r="288" spans="1:8" ht="11.25">
      <c r="A288" s="501"/>
      <c r="B288" s="639" t="s">
        <v>154</v>
      </c>
      <c r="C288" s="625"/>
      <c r="D288" s="625"/>
      <c r="E288" s="792"/>
      <c r="F288" s="626"/>
      <c r="G288" s="493"/>
      <c r="H288" s="493"/>
    </row>
    <row r="289" spans="1:8" ht="11.25">
      <c r="A289" s="501"/>
      <c r="B289" s="639" t="s">
        <v>393</v>
      </c>
      <c r="C289" s="509"/>
      <c r="D289" s="509"/>
      <c r="E289" s="792"/>
      <c r="F289" s="575"/>
      <c r="G289" s="493"/>
      <c r="H289" s="493"/>
    </row>
    <row r="290" spans="1:8" ht="12" thickBot="1">
      <c r="A290" s="501"/>
      <c r="B290" s="640" t="s">
        <v>340</v>
      </c>
      <c r="C290" s="530">
        <v>30099</v>
      </c>
      <c r="D290" s="530">
        <v>127000</v>
      </c>
      <c r="E290" s="794">
        <f>SUM(D290/C290)</f>
        <v>4.219409282700422</v>
      </c>
      <c r="F290" s="611"/>
      <c r="G290" s="493"/>
      <c r="H290" s="493"/>
    </row>
    <row r="291" spans="1:8" ht="12" thickBot="1">
      <c r="A291" s="524"/>
      <c r="B291" s="593" t="s">
        <v>187</v>
      </c>
      <c r="C291" s="519">
        <f>SUM(C287:C290)</f>
        <v>30099</v>
      </c>
      <c r="D291" s="519">
        <f>SUM(D287:D290)</f>
        <v>127000</v>
      </c>
      <c r="E291" s="793">
        <f>SUM(D291/C291)</f>
        <v>4.219409282700422</v>
      </c>
      <c r="F291" s="608"/>
      <c r="G291" s="493"/>
      <c r="H291" s="493"/>
    </row>
    <row r="292" spans="1:8" ht="11.25">
      <c r="A292" s="577">
        <v>3216</v>
      </c>
      <c r="B292" s="617" t="s">
        <v>25</v>
      </c>
      <c r="C292" s="579"/>
      <c r="D292" s="579"/>
      <c r="E292" s="792"/>
      <c r="F292" s="645"/>
      <c r="G292" s="493"/>
      <c r="H292" s="493"/>
    </row>
    <row r="293" spans="1:8" ht="11.25">
      <c r="A293" s="577"/>
      <c r="B293" s="586" t="s">
        <v>147</v>
      </c>
      <c r="C293" s="579"/>
      <c r="D293" s="579"/>
      <c r="E293" s="792"/>
      <c r="F293" s="646"/>
      <c r="G293" s="493"/>
      <c r="H293" s="493"/>
    </row>
    <row r="294" spans="1:8" ht="11.25">
      <c r="A294" s="577"/>
      <c r="B294" s="585" t="s">
        <v>401</v>
      </c>
      <c r="C294" s="579"/>
      <c r="D294" s="579"/>
      <c r="E294" s="792"/>
      <c r="F294" s="646"/>
      <c r="G294" s="493"/>
      <c r="H294" s="493"/>
    </row>
    <row r="295" spans="1:8" ht="12">
      <c r="A295" s="577"/>
      <c r="B295" s="586" t="s">
        <v>383</v>
      </c>
      <c r="C295" s="600">
        <v>325120</v>
      </c>
      <c r="D295" s="600">
        <v>335170</v>
      </c>
      <c r="E295" s="792">
        <f>SUM(D295/C295)</f>
        <v>1.0309116633858268</v>
      </c>
      <c r="F295" s="816"/>
      <c r="G295" s="493"/>
      <c r="H295" s="493"/>
    </row>
    <row r="296" spans="1:8" ht="12">
      <c r="A296" s="577"/>
      <c r="B296" s="648" t="s">
        <v>154</v>
      </c>
      <c r="C296" s="600"/>
      <c r="D296" s="600"/>
      <c r="E296" s="792"/>
      <c r="F296" s="816"/>
      <c r="G296" s="493"/>
      <c r="H296" s="493"/>
    </row>
    <row r="297" spans="1:8" ht="12">
      <c r="A297" s="577"/>
      <c r="B297" s="648" t="s">
        <v>393</v>
      </c>
      <c r="C297" s="579"/>
      <c r="D297" s="579"/>
      <c r="E297" s="792"/>
      <c r="F297" s="816"/>
      <c r="G297" s="493"/>
      <c r="H297" s="493"/>
    </row>
    <row r="298" spans="1:8" ht="12" thickBot="1">
      <c r="A298" s="577"/>
      <c r="B298" s="589" t="s">
        <v>340</v>
      </c>
      <c r="C298" s="590"/>
      <c r="D298" s="786"/>
      <c r="E298" s="794"/>
      <c r="F298" s="649"/>
      <c r="G298" s="493"/>
      <c r="H298" s="493"/>
    </row>
    <row r="299" spans="1:8" ht="12" thickBot="1">
      <c r="A299" s="604"/>
      <c r="B299" s="593" t="s">
        <v>187</v>
      </c>
      <c r="C299" s="605">
        <f>SUM(C295:C298)</f>
        <v>325120</v>
      </c>
      <c r="D299" s="605">
        <f>SUM(D295:D298)</f>
        <v>335170</v>
      </c>
      <c r="E299" s="793">
        <f>SUM(D299/C299)</f>
        <v>1.0309116633858268</v>
      </c>
      <c r="F299" s="650"/>
      <c r="G299" s="493"/>
      <c r="H299" s="493"/>
    </row>
    <row r="300" spans="1:8" ht="12" thickBot="1">
      <c r="A300" s="501">
        <v>3220</v>
      </c>
      <c r="B300" s="518" t="s">
        <v>504</v>
      </c>
      <c r="C300" s="519">
        <f>SUM(C304)</f>
        <v>20000</v>
      </c>
      <c r="D300" s="519">
        <f>SUM(D304)</f>
        <v>20000</v>
      </c>
      <c r="E300" s="793">
        <f>SUM(D300/C300)</f>
        <v>1</v>
      </c>
      <c r="F300" s="613"/>
      <c r="G300" s="493"/>
      <c r="H300" s="493"/>
    </row>
    <row r="301" spans="1:8" ht="11.25">
      <c r="A301" s="501">
        <v>3223</v>
      </c>
      <c r="B301" s="526" t="s">
        <v>96</v>
      </c>
      <c r="C301" s="509"/>
      <c r="D301" s="509"/>
      <c r="E301" s="792"/>
      <c r="F301" s="571"/>
      <c r="G301" s="493"/>
      <c r="H301" s="493"/>
    </row>
    <row r="302" spans="1:8" ht="11.25">
      <c r="A302" s="501"/>
      <c r="B302" s="513" t="s">
        <v>147</v>
      </c>
      <c r="C302" s="509"/>
      <c r="D302" s="509"/>
      <c r="E302" s="792"/>
      <c r="F302" s="608"/>
      <c r="G302" s="493"/>
      <c r="H302" s="493"/>
    </row>
    <row r="303" spans="1:8" ht="12">
      <c r="A303" s="501"/>
      <c r="B303" s="220" t="s">
        <v>401</v>
      </c>
      <c r="C303" s="509"/>
      <c r="D303" s="509"/>
      <c r="E303" s="792"/>
      <c r="F303" s="811"/>
      <c r="G303" s="493"/>
      <c r="H303" s="493"/>
    </row>
    <row r="304" spans="1:8" ht="11.25">
      <c r="A304" s="501"/>
      <c r="B304" s="514" t="s">
        <v>383</v>
      </c>
      <c r="C304" s="625">
        <v>20000</v>
      </c>
      <c r="D304" s="625">
        <v>20000</v>
      </c>
      <c r="E304" s="792">
        <f>SUM(D304/C304)</f>
        <v>1</v>
      </c>
      <c r="F304" s="626"/>
      <c r="G304" s="493"/>
      <c r="H304" s="493"/>
    </row>
    <row r="305" spans="1:8" ht="11.25">
      <c r="A305" s="501"/>
      <c r="B305" s="415" t="s">
        <v>154</v>
      </c>
      <c r="C305" s="625"/>
      <c r="D305" s="625"/>
      <c r="E305" s="792"/>
      <c r="F305" s="626"/>
      <c r="G305" s="493"/>
      <c r="H305" s="493"/>
    </row>
    <row r="306" spans="1:8" ht="11.25">
      <c r="A306" s="501"/>
      <c r="B306" s="415" t="s">
        <v>393</v>
      </c>
      <c r="C306" s="509"/>
      <c r="D306" s="509"/>
      <c r="E306" s="792"/>
      <c r="F306" s="575"/>
      <c r="G306" s="493"/>
      <c r="H306" s="493"/>
    </row>
    <row r="307" spans="1:8" ht="12" thickBot="1">
      <c r="A307" s="501"/>
      <c r="B307" s="589" t="s">
        <v>107</v>
      </c>
      <c r="C307" s="627"/>
      <c r="D307" s="627"/>
      <c r="E307" s="794"/>
      <c r="F307" s="611"/>
      <c r="G307" s="493"/>
      <c r="H307" s="493"/>
    </row>
    <row r="308" spans="1:8" ht="12" thickBot="1">
      <c r="A308" s="524"/>
      <c r="B308" s="593" t="s">
        <v>187</v>
      </c>
      <c r="C308" s="519">
        <f>SUM(C304:C307)</f>
        <v>20000</v>
      </c>
      <c r="D308" s="519">
        <f>SUM(D304:D307)</f>
        <v>20000</v>
      </c>
      <c r="E308" s="793">
        <f>SUM(D308/C308)</f>
        <v>1</v>
      </c>
      <c r="F308" s="613"/>
      <c r="G308" s="493"/>
      <c r="H308" s="493"/>
    </row>
    <row r="309" spans="1:8" ht="12" customHeight="1" thickBot="1">
      <c r="A309" s="501">
        <v>3300</v>
      </c>
      <c r="B309" s="636" t="s">
        <v>52</v>
      </c>
      <c r="C309" s="519">
        <f>SUM(C317+C325+C333+C342+C378+C386+C394+C402+C410+C427+C436+C444+C452+C460+C468+C477+C485+C493+C501+C509+C517+C525+C541+C549+C558+C566+C574+C582+C590+C598)</f>
        <v>437280</v>
      </c>
      <c r="D309" s="519">
        <f>SUM(D317+D325+D333+D342+D351+D360+D369+D378+D386+D394+D402+D410+D418+D427+D436+D444+D452+D460+D468+D477+D485+D493+D501+D509+D517+D525+D533+D541+D549+D558+D566+D574+D582+D590+D598+D606+D614+D622)</f>
        <v>583160</v>
      </c>
      <c r="E309" s="793">
        <f>SUM(D309/C309)</f>
        <v>1.3336077570435418</v>
      </c>
      <c r="F309" s="651"/>
      <c r="G309" s="493"/>
      <c r="H309" s="493"/>
    </row>
    <row r="310" spans="1:8" ht="12" customHeight="1">
      <c r="A310" s="501">
        <v>3301</v>
      </c>
      <c r="B310" s="531" t="s">
        <v>204</v>
      </c>
      <c r="C310" s="509"/>
      <c r="D310" s="509"/>
      <c r="E310" s="792"/>
      <c r="F310" s="571" t="s">
        <v>6</v>
      </c>
      <c r="G310" s="493"/>
      <c r="H310" s="493"/>
    </row>
    <row r="311" spans="1:8" ht="12" customHeight="1">
      <c r="A311" s="88"/>
      <c r="B311" s="513" t="s">
        <v>147</v>
      </c>
      <c r="C311" s="625">
        <v>150</v>
      </c>
      <c r="D311" s="625">
        <v>150</v>
      </c>
      <c r="E311" s="792">
        <f>SUM(D311/C311)</f>
        <v>1</v>
      </c>
      <c r="F311" s="609"/>
      <c r="G311" s="493"/>
      <c r="H311" s="493"/>
    </row>
    <row r="312" spans="1:8" ht="12" customHeight="1">
      <c r="A312" s="88"/>
      <c r="B312" s="220" t="s">
        <v>401</v>
      </c>
      <c r="C312" s="625">
        <v>40</v>
      </c>
      <c r="D312" s="625">
        <v>50</v>
      </c>
      <c r="E312" s="792">
        <f>SUM(D312/C312)</f>
        <v>1.25</v>
      </c>
      <c r="F312" s="626"/>
      <c r="G312" s="493"/>
      <c r="H312" s="493"/>
    </row>
    <row r="313" spans="1:8" ht="12" customHeight="1">
      <c r="A313" s="501"/>
      <c r="B313" s="514" t="s">
        <v>383</v>
      </c>
      <c r="C313" s="414">
        <v>7410</v>
      </c>
      <c r="D313" s="414">
        <v>7800</v>
      </c>
      <c r="E313" s="792">
        <f>SUM(D313/C313)</f>
        <v>1.0526315789473684</v>
      </c>
      <c r="F313" s="626"/>
      <c r="G313" s="493"/>
      <c r="H313" s="493"/>
    </row>
    <row r="314" spans="1:8" ht="12" customHeight="1">
      <c r="A314" s="501"/>
      <c r="B314" s="415" t="s">
        <v>154</v>
      </c>
      <c r="C314" s="414"/>
      <c r="D314" s="414"/>
      <c r="E314" s="792"/>
      <c r="F314" s="626"/>
      <c r="G314" s="493"/>
      <c r="H314" s="493"/>
    </row>
    <row r="315" spans="1:8" ht="12" customHeight="1">
      <c r="A315" s="88"/>
      <c r="B315" s="415" t="s">
        <v>393</v>
      </c>
      <c r="C315" s="625"/>
      <c r="D315" s="625"/>
      <c r="E315" s="792"/>
      <c r="F315" s="610"/>
      <c r="G315" s="493"/>
      <c r="H315" s="493"/>
    </row>
    <row r="316" spans="1:8" ht="12" customHeight="1" thickBot="1">
      <c r="A316" s="88"/>
      <c r="B316" s="589" t="s">
        <v>107</v>
      </c>
      <c r="C316" s="528"/>
      <c r="D316" s="528"/>
      <c r="E316" s="794"/>
      <c r="F316" s="652"/>
      <c r="G316" s="493"/>
      <c r="H316" s="493"/>
    </row>
    <row r="317" spans="1:8" ht="13.5" customHeight="1" thickBot="1">
      <c r="A317" s="524"/>
      <c r="B317" s="593" t="s">
        <v>187</v>
      </c>
      <c r="C317" s="519">
        <f>SUM(C311:C316)</f>
        <v>7600</v>
      </c>
      <c r="D317" s="519">
        <f>SUM(D311:D316)</f>
        <v>8000</v>
      </c>
      <c r="E317" s="793">
        <f>SUM(D317/C317)</f>
        <v>1.0526315789473684</v>
      </c>
      <c r="F317" s="613"/>
      <c r="G317" s="493"/>
      <c r="H317" s="493"/>
    </row>
    <row r="318" spans="1:8" ht="11.25">
      <c r="A318" s="501">
        <v>3302</v>
      </c>
      <c r="B318" s="531" t="s">
        <v>438</v>
      </c>
      <c r="C318" s="509"/>
      <c r="D318" s="509"/>
      <c r="E318" s="792"/>
      <c r="F318" s="608"/>
      <c r="G318" s="493"/>
      <c r="H318" s="493"/>
    </row>
    <row r="319" spans="1:8" ht="11.25">
      <c r="A319" s="88"/>
      <c r="B319" s="513" t="s">
        <v>147</v>
      </c>
      <c r="C319" s="509"/>
      <c r="D319" s="509"/>
      <c r="E319" s="792"/>
      <c r="F319" s="609"/>
      <c r="G319" s="493"/>
      <c r="H319" s="493"/>
    </row>
    <row r="320" spans="1:8" ht="12">
      <c r="A320" s="88"/>
      <c r="B320" s="220" t="s">
        <v>401</v>
      </c>
      <c r="C320" s="625"/>
      <c r="D320" s="625"/>
      <c r="E320" s="792"/>
      <c r="F320" s="812"/>
      <c r="G320" s="493"/>
      <c r="H320" s="493"/>
    </row>
    <row r="321" spans="1:8" ht="12">
      <c r="A321" s="501"/>
      <c r="B321" s="514" t="s">
        <v>383</v>
      </c>
      <c r="C321" s="414">
        <v>197000</v>
      </c>
      <c r="D321" s="414">
        <v>197000</v>
      </c>
      <c r="E321" s="792">
        <f>SUM(D321/C321)</f>
        <v>1</v>
      </c>
      <c r="F321" s="812"/>
      <c r="G321" s="493"/>
      <c r="H321" s="493"/>
    </row>
    <row r="322" spans="1:8" ht="11.25">
      <c r="A322" s="501"/>
      <c r="B322" s="415" t="s">
        <v>154</v>
      </c>
      <c r="C322" s="414"/>
      <c r="D322" s="414"/>
      <c r="E322" s="792"/>
      <c r="F322" s="626"/>
      <c r="G322" s="493"/>
      <c r="H322" s="493"/>
    </row>
    <row r="323" spans="1:8" ht="11.25">
      <c r="A323" s="88"/>
      <c r="B323" s="415" t="s">
        <v>393</v>
      </c>
      <c r="C323" s="625"/>
      <c r="D323" s="625"/>
      <c r="E323" s="792"/>
      <c r="F323" s="610"/>
      <c r="G323" s="493"/>
      <c r="H323" s="493"/>
    </row>
    <row r="324" spans="1:8" ht="12" thickBot="1">
      <c r="A324" s="88"/>
      <c r="B324" s="589" t="s">
        <v>107</v>
      </c>
      <c r="C324" s="528"/>
      <c r="D324" s="528"/>
      <c r="E324" s="794"/>
      <c r="F324" s="652"/>
      <c r="G324" s="493"/>
      <c r="H324" s="493"/>
    </row>
    <row r="325" spans="1:8" ht="12" thickBot="1">
      <c r="A325" s="524"/>
      <c r="B325" s="593" t="s">
        <v>187</v>
      </c>
      <c r="C325" s="519">
        <f>SUM(C319:C324)</f>
        <v>197000</v>
      </c>
      <c r="D325" s="519">
        <f>SUM(D319:D324)</f>
        <v>197000</v>
      </c>
      <c r="E325" s="793">
        <f>SUM(D325/C325)</f>
        <v>1</v>
      </c>
      <c r="F325" s="613"/>
      <c r="G325" s="493"/>
      <c r="H325" s="493"/>
    </row>
    <row r="326" spans="1:8" ht="12.75">
      <c r="A326" s="501">
        <v>3303</v>
      </c>
      <c r="B326" s="276" t="s">
        <v>251</v>
      </c>
      <c r="C326" s="509"/>
      <c r="D326" s="509"/>
      <c r="E326" s="792"/>
      <c r="F326" s="653"/>
      <c r="G326" s="493"/>
      <c r="H326" s="493"/>
    </row>
    <row r="327" spans="1:8" ht="12" customHeight="1">
      <c r="A327" s="407"/>
      <c r="B327" s="513" t="s">
        <v>147</v>
      </c>
      <c r="C327" s="414"/>
      <c r="D327" s="414"/>
      <c r="E327" s="792"/>
      <c r="F327" s="654"/>
      <c r="G327" s="493"/>
      <c r="H327" s="493"/>
    </row>
    <row r="328" spans="1:8" ht="12" customHeight="1">
      <c r="A328" s="407"/>
      <c r="B328" s="220" t="s">
        <v>401</v>
      </c>
      <c r="C328" s="414"/>
      <c r="D328" s="414"/>
      <c r="E328" s="792"/>
      <c r="F328" s="654"/>
      <c r="G328" s="493"/>
      <c r="H328" s="493"/>
    </row>
    <row r="329" spans="1:8" ht="12" customHeight="1">
      <c r="A329" s="407"/>
      <c r="B329" s="514" t="s">
        <v>383</v>
      </c>
      <c r="C329" s="414">
        <v>600</v>
      </c>
      <c r="D329" s="414"/>
      <c r="E329" s="792">
        <f>SUM(D329/C329)</f>
        <v>0</v>
      </c>
      <c r="F329" s="812"/>
      <c r="G329" s="493"/>
      <c r="H329" s="493"/>
    </row>
    <row r="330" spans="1:8" ht="12" customHeight="1">
      <c r="A330" s="407"/>
      <c r="B330" s="415" t="s">
        <v>154</v>
      </c>
      <c r="C330" s="414">
        <v>5500</v>
      </c>
      <c r="D330" s="414">
        <v>1500</v>
      </c>
      <c r="E330" s="792">
        <f>SUM(D330/C330)</f>
        <v>0.2727272727272727</v>
      </c>
      <c r="F330" s="817"/>
      <c r="G330" s="493"/>
      <c r="H330" s="493"/>
    </row>
    <row r="331" spans="1:8" ht="12" customHeight="1">
      <c r="A331" s="407"/>
      <c r="B331" s="415" t="s">
        <v>393</v>
      </c>
      <c r="C331" s="625"/>
      <c r="D331" s="625"/>
      <c r="E331" s="792"/>
      <c r="F331" s="817"/>
      <c r="G331" s="493"/>
      <c r="H331" s="493"/>
    </row>
    <row r="332" spans="1:8" ht="12" customHeight="1" thickBot="1">
      <c r="A332" s="512"/>
      <c r="B332" s="589" t="s">
        <v>107</v>
      </c>
      <c r="C332" s="517"/>
      <c r="D332" s="517"/>
      <c r="E332" s="794"/>
      <c r="F332" s="813"/>
      <c r="G332" s="493"/>
      <c r="H332" s="493"/>
    </row>
    <row r="333" spans="1:8" ht="12" customHeight="1" thickBot="1">
      <c r="A333" s="524"/>
      <c r="B333" s="593" t="s">
        <v>187</v>
      </c>
      <c r="C333" s="519">
        <f>SUM(C327:C332)</f>
        <v>6100</v>
      </c>
      <c r="D333" s="519">
        <f>SUM(D327:D332)</f>
        <v>1500</v>
      </c>
      <c r="E333" s="793">
        <f>SUM(D333/C333)</f>
        <v>0.2459016393442623</v>
      </c>
      <c r="F333" s="656"/>
      <c r="G333" s="493"/>
      <c r="H333" s="493"/>
    </row>
    <row r="334" spans="1:8" ht="12" customHeight="1">
      <c r="A334" s="88">
        <v>3304</v>
      </c>
      <c r="B334" s="620" t="s">
        <v>252</v>
      </c>
      <c r="C334" s="509"/>
      <c r="D334" s="509"/>
      <c r="E334" s="792"/>
      <c r="F334" s="653"/>
      <c r="G334" s="493"/>
      <c r="H334" s="493"/>
    </row>
    <row r="335" spans="1:8" ht="12" customHeight="1">
      <c r="A335" s="512"/>
      <c r="B335" s="513" t="s">
        <v>147</v>
      </c>
      <c r="C335" s="414"/>
      <c r="D335" s="414"/>
      <c r="E335" s="792"/>
      <c r="F335" s="654"/>
      <c r="G335" s="493"/>
      <c r="H335" s="493"/>
    </row>
    <row r="336" spans="1:8" ht="12" customHeight="1">
      <c r="A336" s="512"/>
      <c r="B336" s="220" t="s">
        <v>401</v>
      </c>
      <c r="C336" s="414"/>
      <c r="D336" s="414"/>
      <c r="E336" s="792"/>
      <c r="F336" s="657"/>
      <c r="G336" s="493"/>
      <c r="H336" s="493"/>
    </row>
    <row r="337" spans="1:8" ht="12" customHeight="1">
      <c r="A337" s="512"/>
      <c r="B337" s="514" t="s">
        <v>383</v>
      </c>
      <c r="C337" s="414">
        <v>400</v>
      </c>
      <c r="D337" s="414"/>
      <c r="E337" s="792">
        <f>SUM(D337/C337)</f>
        <v>0</v>
      </c>
      <c r="F337" s="812"/>
      <c r="G337" s="493"/>
      <c r="H337" s="493"/>
    </row>
    <row r="338" spans="1:8" ht="12" customHeight="1">
      <c r="A338" s="512"/>
      <c r="B338" s="415" t="s">
        <v>154</v>
      </c>
      <c r="C338" s="414">
        <v>2600</v>
      </c>
      <c r="D338" s="414">
        <v>500</v>
      </c>
      <c r="E338" s="792">
        <f>SUM(D338/C338)</f>
        <v>0.19230769230769232</v>
      </c>
      <c r="F338" s="655"/>
      <c r="G338" s="493"/>
      <c r="H338" s="493"/>
    </row>
    <row r="339" spans="1:8" ht="12" customHeight="1">
      <c r="A339" s="512"/>
      <c r="B339" s="415" t="s">
        <v>393</v>
      </c>
      <c r="C339" s="625"/>
      <c r="D339" s="625"/>
      <c r="E339" s="792"/>
      <c r="F339" s="817"/>
      <c r="G339" s="493"/>
      <c r="H339" s="493"/>
    </row>
    <row r="340" spans="1:8" ht="12" customHeight="1">
      <c r="A340" s="512"/>
      <c r="B340" s="415" t="s">
        <v>154</v>
      </c>
      <c r="C340" s="414"/>
      <c r="D340" s="414"/>
      <c r="E340" s="792"/>
      <c r="F340" s="818"/>
      <c r="G340" s="493"/>
      <c r="H340" s="493"/>
    </row>
    <row r="341" spans="1:8" ht="12" customHeight="1" thickBot="1">
      <c r="A341" s="512"/>
      <c r="B341" s="589" t="s">
        <v>107</v>
      </c>
      <c r="C341" s="517"/>
      <c r="D341" s="517"/>
      <c r="E341" s="794"/>
      <c r="F341" s="630"/>
      <c r="G341" s="493"/>
      <c r="H341" s="493"/>
    </row>
    <row r="342" spans="1:8" ht="12" customHeight="1" thickBot="1">
      <c r="A342" s="524"/>
      <c r="B342" s="593" t="s">
        <v>187</v>
      </c>
      <c r="C342" s="519">
        <f>SUM(C335:C341)</f>
        <v>3000</v>
      </c>
      <c r="D342" s="519">
        <f>SUM(D335:D341)</f>
        <v>500</v>
      </c>
      <c r="E342" s="793">
        <f>SUM(D342/C342)</f>
        <v>0.16666666666666666</v>
      </c>
      <c r="F342" s="656"/>
      <c r="G342" s="493"/>
      <c r="H342" s="493"/>
    </row>
    <row r="343" spans="1:8" ht="12" customHeight="1">
      <c r="A343" s="88">
        <v>3305</v>
      </c>
      <c r="B343" s="620" t="s">
        <v>273</v>
      </c>
      <c r="C343" s="509"/>
      <c r="D343" s="509"/>
      <c r="E343" s="792"/>
      <c r="F343" s="653"/>
      <c r="G343" s="493"/>
      <c r="H343" s="493"/>
    </row>
    <row r="344" spans="1:8" ht="12" customHeight="1">
      <c r="A344" s="512"/>
      <c r="B344" s="513" t="s">
        <v>147</v>
      </c>
      <c r="C344" s="414"/>
      <c r="D344" s="414"/>
      <c r="E344" s="792"/>
      <c r="F344" s="654"/>
      <c r="G344" s="493"/>
      <c r="H344" s="493"/>
    </row>
    <row r="345" spans="1:8" ht="12" customHeight="1">
      <c r="A345" s="512"/>
      <c r="B345" s="220" t="s">
        <v>401</v>
      </c>
      <c r="C345" s="414"/>
      <c r="D345" s="414"/>
      <c r="E345" s="792"/>
      <c r="F345" s="657"/>
      <c r="G345" s="493"/>
      <c r="H345" s="493"/>
    </row>
    <row r="346" spans="1:8" ht="12" customHeight="1">
      <c r="A346" s="512"/>
      <c r="B346" s="514" t="s">
        <v>383</v>
      </c>
      <c r="C346" s="414"/>
      <c r="D346" s="414"/>
      <c r="E346" s="792"/>
      <c r="F346" s="812"/>
      <c r="G346" s="493"/>
      <c r="H346" s="493"/>
    </row>
    <row r="347" spans="1:8" ht="12" customHeight="1">
      <c r="A347" s="512"/>
      <c r="B347" s="415" t="s">
        <v>154</v>
      </c>
      <c r="C347" s="414"/>
      <c r="D347" s="414">
        <v>10000</v>
      </c>
      <c r="E347" s="792"/>
      <c r="F347" s="655"/>
      <c r="G347" s="493"/>
      <c r="H347" s="493"/>
    </row>
    <row r="348" spans="1:8" ht="12" customHeight="1">
      <c r="A348" s="512"/>
      <c r="B348" s="415" t="s">
        <v>393</v>
      </c>
      <c r="C348" s="625"/>
      <c r="D348" s="625"/>
      <c r="E348" s="792"/>
      <c r="F348" s="654"/>
      <c r="G348" s="493"/>
      <c r="H348" s="493"/>
    </row>
    <row r="349" spans="1:8" ht="12" customHeight="1">
      <c r="A349" s="512"/>
      <c r="B349" s="415" t="s">
        <v>154</v>
      </c>
      <c r="C349" s="414"/>
      <c r="D349" s="414"/>
      <c r="E349" s="792"/>
      <c r="F349" s="658"/>
      <c r="G349" s="493"/>
      <c r="H349" s="493"/>
    </row>
    <row r="350" spans="1:8" ht="12" customHeight="1" thickBot="1">
      <c r="A350" s="512"/>
      <c r="B350" s="589" t="s">
        <v>107</v>
      </c>
      <c r="C350" s="517"/>
      <c r="D350" s="517"/>
      <c r="E350" s="794"/>
      <c r="F350" s="630"/>
      <c r="G350" s="493"/>
      <c r="H350" s="493"/>
    </row>
    <row r="351" spans="1:8" ht="12" customHeight="1" thickBot="1">
      <c r="A351" s="524"/>
      <c r="B351" s="593" t="s">
        <v>187</v>
      </c>
      <c r="C351" s="519">
        <f>SUM(C344:C350)</f>
        <v>0</v>
      </c>
      <c r="D351" s="519">
        <f>SUM(D344:D350)</f>
        <v>10000</v>
      </c>
      <c r="E351" s="809"/>
      <c r="F351" s="656"/>
      <c r="G351" s="493"/>
      <c r="H351" s="493"/>
    </row>
    <row r="352" spans="1:8" ht="12" customHeight="1">
      <c r="A352" s="88">
        <v>3306</v>
      </c>
      <c r="B352" s="620" t="s">
        <v>274</v>
      </c>
      <c r="C352" s="509"/>
      <c r="D352" s="509"/>
      <c r="E352" s="792"/>
      <c r="F352" s="653"/>
      <c r="G352" s="493"/>
      <c r="H352" s="493"/>
    </row>
    <row r="353" spans="1:8" ht="12" customHeight="1">
      <c r="A353" s="512"/>
      <c r="B353" s="513" t="s">
        <v>147</v>
      </c>
      <c r="C353" s="414"/>
      <c r="D353" s="414"/>
      <c r="E353" s="792"/>
      <c r="F353" s="654"/>
      <c r="G353" s="493"/>
      <c r="H353" s="493"/>
    </row>
    <row r="354" spans="1:8" ht="12" customHeight="1">
      <c r="A354" s="512"/>
      <c r="B354" s="220" t="s">
        <v>401</v>
      </c>
      <c r="C354" s="414"/>
      <c r="D354" s="414"/>
      <c r="E354" s="792"/>
      <c r="F354" s="657"/>
      <c r="G354" s="493"/>
      <c r="H354" s="493"/>
    </row>
    <row r="355" spans="1:8" ht="12" customHeight="1">
      <c r="A355" s="512"/>
      <c r="B355" s="514" t="s">
        <v>383</v>
      </c>
      <c r="C355" s="414"/>
      <c r="D355" s="414"/>
      <c r="E355" s="792"/>
      <c r="F355" s="655"/>
      <c r="G355" s="493"/>
      <c r="H355" s="493"/>
    </row>
    <row r="356" spans="1:8" ht="12" customHeight="1">
      <c r="A356" s="512"/>
      <c r="B356" s="415" t="s">
        <v>154</v>
      </c>
      <c r="C356" s="414"/>
      <c r="D356" s="414">
        <v>5000</v>
      </c>
      <c r="E356" s="792"/>
      <c r="F356" s="812"/>
      <c r="G356" s="493"/>
      <c r="H356" s="493"/>
    </row>
    <row r="357" spans="1:8" ht="12" customHeight="1">
      <c r="A357" s="512"/>
      <c r="B357" s="415" t="s">
        <v>393</v>
      </c>
      <c r="C357" s="625"/>
      <c r="D357" s="625"/>
      <c r="E357" s="792"/>
      <c r="F357" s="654"/>
      <c r="G357" s="493"/>
      <c r="H357" s="493"/>
    </row>
    <row r="358" spans="1:8" ht="12" customHeight="1">
      <c r="A358" s="512"/>
      <c r="B358" s="415" t="s">
        <v>154</v>
      </c>
      <c r="C358" s="414"/>
      <c r="D358" s="414"/>
      <c r="E358" s="792"/>
      <c r="F358" s="658"/>
      <c r="G358" s="493"/>
      <c r="H358" s="493"/>
    </row>
    <row r="359" spans="1:8" ht="12" customHeight="1" thickBot="1">
      <c r="A359" s="512"/>
      <c r="B359" s="589" t="s">
        <v>107</v>
      </c>
      <c r="C359" s="517"/>
      <c r="D359" s="517"/>
      <c r="E359" s="794"/>
      <c r="F359" s="630"/>
      <c r="G359" s="493"/>
      <c r="H359" s="493"/>
    </row>
    <row r="360" spans="1:8" ht="12" customHeight="1" thickBot="1">
      <c r="A360" s="524"/>
      <c r="B360" s="593" t="s">
        <v>187</v>
      </c>
      <c r="C360" s="519">
        <f>SUM(C353:C359)</f>
        <v>0</v>
      </c>
      <c r="D360" s="519">
        <f>SUM(D353:D359)</f>
        <v>5000</v>
      </c>
      <c r="E360" s="809"/>
      <c r="F360" s="656"/>
      <c r="G360" s="493"/>
      <c r="H360" s="493"/>
    </row>
    <row r="361" spans="1:8" ht="12" customHeight="1">
      <c r="A361" s="88">
        <v>3307</v>
      </c>
      <c r="B361" s="620" t="s">
        <v>275</v>
      </c>
      <c r="C361" s="509"/>
      <c r="D361" s="509"/>
      <c r="E361" s="792"/>
      <c r="F361" s="653"/>
      <c r="G361" s="493"/>
      <c r="H361" s="493"/>
    </row>
    <row r="362" spans="1:8" ht="12" customHeight="1">
      <c r="A362" s="512"/>
      <c r="B362" s="513" t="s">
        <v>147</v>
      </c>
      <c r="C362" s="414"/>
      <c r="D362" s="414"/>
      <c r="E362" s="792"/>
      <c r="F362" s="654"/>
      <c r="G362" s="493"/>
      <c r="H362" s="493"/>
    </row>
    <row r="363" spans="1:8" ht="12" customHeight="1">
      <c r="A363" s="512"/>
      <c r="B363" s="220" t="s">
        <v>401</v>
      </c>
      <c r="C363" s="414"/>
      <c r="D363" s="414"/>
      <c r="E363" s="792"/>
      <c r="F363" s="657"/>
      <c r="G363" s="493"/>
      <c r="H363" s="493"/>
    </row>
    <row r="364" spans="1:8" ht="12" customHeight="1">
      <c r="A364" s="512"/>
      <c r="B364" s="514" t="s">
        <v>383</v>
      </c>
      <c r="C364" s="414"/>
      <c r="D364" s="414"/>
      <c r="E364" s="792"/>
      <c r="F364" s="655"/>
      <c r="G364" s="493"/>
      <c r="H364" s="493"/>
    </row>
    <row r="365" spans="1:8" ht="12" customHeight="1">
      <c r="A365" s="512"/>
      <c r="B365" s="415" t="s">
        <v>154</v>
      </c>
      <c r="C365" s="414"/>
      <c r="D365" s="414"/>
      <c r="E365" s="792"/>
      <c r="F365" s="655"/>
      <c r="G365" s="493"/>
      <c r="H365" s="493"/>
    </row>
    <row r="366" spans="1:8" ht="12" customHeight="1">
      <c r="A366" s="512"/>
      <c r="B366" s="415" t="s">
        <v>393</v>
      </c>
      <c r="C366" s="625"/>
      <c r="D366" s="625">
        <v>30000</v>
      </c>
      <c r="E366" s="792"/>
      <c r="F366" s="812"/>
      <c r="G366" s="493"/>
      <c r="H366" s="493"/>
    </row>
    <row r="367" spans="1:8" ht="12" customHeight="1">
      <c r="A367" s="512"/>
      <c r="B367" s="415" t="s">
        <v>154</v>
      </c>
      <c r="C367" s="414"/>
      <c r="D367" s="414"/>
      <c r="E367" s="792"/>
      <c r="F367" s="658"/>
      <c r="G367" s="493"/>
      <c r="H367" s="493"/>
    </row>
    <row r="368" spans="1:8" ht="12" customHeight="1" thickBot="1">
      <c r="A368" s="512"/>
      <c r="B368" s="589" t="s">
        <v>107</v>
      </c>
      <c r="C368" s="517"/>
      <c r="D368" s="517"/>
      <c r="E368" s="794"/>
      <c r="F368" s="630"/>
      <c r="G368" s="493"/>
      <c r="H368" s="493"/>
    </row>
    <row r="369" spans="1:8" ht="12" customHeight="1" thickBot="1">
      <c r="A369" s="524"/>
      <c r="B369" s="593" t="s">
        <v>187</v>
      </c>
      <c r="C369" s="519">
        <f>SUM(C362:C368)</f>
        <v>0</v>
      </c>
      <c r="D369" s="519">
        <f>SUM(D362:D368)</f>
        <v>30000</v>
      </c>
      <c r="E369" s="809"/>
      <c r="F369" s="656"/>
      <c r="G369" s="493"/>
      <c r="H369" s="493"/>
    </row>
    <row r="370" spans="1:8" ht="12" customHeight="1">
      <c r="A370" s="88">
        <v>3308</v>
      </c>
      <c r="B370" s="276" t="s">
        <v>368</v>
      </c>
      <c r="C370" s="509"/>
      <c r="D370" s="509"/>
      <c r="E370" s="792"/>
      <c r="F370" s="608"/>
      <c r="G370" s="493"/>
      <c r="H370" s="493"/>
    </row>
    <row r="371" spans="1:8" ht="12" customHeight="1">
      <c r="A371" s="88"/>
      <c r="B371" s="513" t="s">
        <v>147</v>
      </c>
      <c r="C371" s="509"/>
      <c r="D371" s="509"/>
      <c r="E371" s="792"/>
      <c r="F371" s="575"/>
      <c r="G371" s="493"/>
      <c r="H371" s="493"/>
    </row>
    <row r="372" spans="1:8" ht="12" customHeight="1">
      <c r="A372" s="88"/>
      <c r="B372" s="220" t="s">
        <v>401</v>
      </c>
      <c r="C372" s="509"/>
      <c r="D372" s="509"/>
      <c r="E372" s="792"/>
      <c r="F372" s="655"/>
      <c r="G372" s="493"/>
      <c r="H372" s="493"/>
    </row>
    <row r="373" spans="1:8" ht="12" customHeight="1">
      <c r="A373" s="88"/>
      <c r="B373" s="514" t="s">
        <v>383</v>
      </c>
      <c r="C373" s="625">
        <v>2000</v>
      </c>
      <c r="D373" s="625"/>
      <c r="E373" s="792">
        <f>SUM(D373/C373)</f>
        <v>0</v>
      </c>
      <c r="F373" s="812"/>
      <c r="G373" s="493"/>
      <c r="H373" s="493"/>
    </row>
    <row r="374" spans="1:8" ht="12" customHeight="1">
      <c r="A374" s="88"/>
      <c r="B374" s="415" t="s">
        <v>154</v>
      </c>
      <c r="C374" s="625">
        <v>30000</v>
      </c>
      <c r="D374" s="625">
        <v>2600</v>
      </c>
      <c r="E374" s="792">
        <f>SUM(D374/C374)</f>
        <v>0.08666666666666667</v>
      </c>
      <c r="F374" s="817"/>
      <c r="G374" s="493"/>
      <c r="H374" s="493"/>
    </row>
    <row r="375" spans="1:8" ht="12" customHeight="1">
      <c r="A375" s="88"/>
      <c r="B375" s="415" t="s">
        <v>393</v>
      </c>
      <c r="C375" s="625"/>
      <c r="D375" s="625"/>
      <c r="E375" s="792"/>
      <c r="F375" s="655"/>
      <c r="G375" s="493"/>
      <c r="H375" s="493"/>
    </row>
    <row r="376" spans="1:8" ht="12" customHeight="1">
      <c r="A376" s="88"/>
      <c r="B376" s="415" t="s">
        <v>154</v>
      </c>
      <c r="C376" s="509"/>
      <c r="D376" s="509"/>
      <c r="E376" s="792"/>
      <c r="F376" s="626"/>
      <c r="G376" s="493"/>
      <c r="H376" s="493"/>
    </row>
    <row r="377" spans="1:8" ht="12" customHeight="1" thickBot="1">
      <c r="A377" s="88"/>
      <c r="B377" s="589" t="s">
        <v>107</v>
      </c>
      <c r="C377" s="627"/>
      <c r="D377" s="627"/>
      <c r="E377" s="794"/>
      <c r="F377" s="611"/>
      <c r="G377" s="493"/>
      <c r="H377" s="493"/>
    </row>
    <row r="378" spans="1:8" ht="12" customHeight="1" thickBot="1">
      <c r="A378" s="524"/>
      <c r="B378" s="593" t="s">
        <v>187</v>
      </c>
      <c r="C378" s="519">
        <f>SUM(C373:C377)</f>
        <v>32000</v>
      </c>
      <c r="D378" s="519">
        <f>SUM(D373:D377)</f>
        <v>2600</v>
      </c>
      <c r="E378" s="793">
        <f>SUM(D378/C378)</f>
        <v>0.08125</v>
      </c>
      <c r="F378" s="630"/>
      <c r="G378" s="493"/>
      <c r="H378" s="493"/>
    </row>
    <row r="379" spans="1:8" ht="12" customHeight="1">
      <c r="A379" s="88">
        <v>3309</v>
      </c>
      <c r="B379" s="276" t="s">
        <v>369</v>
      </c>
      <c r="C379" s="509"/>
      <c r="D379" s="509"/>
      <c r="E379" s="792"/>
      <c r="F379" s="609"/>
      <c r="G379" s="493"/>
      <c r="H379" s="493"/>
    </row>
    <row r="380" spans="1:8" ht="12" customHeight="1">
      <c r="A380" s="512"/>
      <c r="B380" s="513" t="s">
        <v>147</v>
      </c>
      <c r="C380" s="414"/>
      <c r="D380" s="414"/>
      <c r="E380" s="792"/>
      <c r="F380" s="609"/>
      <c r="G380" s="493"/>
      <c r="H380" s="493"/>
    </row>
    <row r="381" spans="1:8" ht="12" customHeight="1">
      <c r="A381" s="512"/>
      <c r="B381" s="220" t="s">
        <v>401</v>
      </c>
      <c r="C381" s="414"/>
      <c r="D381" s="414"/>
      <c r="E381" s="792"/>
      <c r="F381" s="609"/>
      <c r="G381" s="493"/>
      <c r="H381" s="493"/>
    </row>
    <row r="382" spans="1:8" ht="12" customHeight="1">
      <c r="A382" s="512"/>
      <c r="B382" s="514" t="s">
        <v>383</v>
      </c>
      <c r="C382" s="414">
        <v>20</v>
      </c>
      <c r="D382" s="414"/>
      <c r="E382" s="792">
        <f>SUM(D382/C382)</f>
        <v>0</v>
      </c>
      <c r="F382" s="812"/>
      <c r="G382" s="493"/>
      <c r="H382" s="493"/>
    </row>
    <row r="383" spans="1:8" ht="12" customHeight="1">
      <c r="A383" s="512"/>
      <c r="B383" s="415" t="s">
        <v>154</v>
      </c>
      <c r="C383" s="414">
        <v>4580</v>
      </c>
      <c r="D383" s="414">
        <v>2000</v>
      </c>
      <c r="E383" s="792">
        <f>SUM(D383/C383)</f>
        <v>0.4366812227074236</v>
      </c>
      <c r="F383" s="817"/>
      <c r="G383" s="493"/>
      <c r="H383" s="493"/>
    </row>
    <row r="384" spans="1:8" ht="12" customHeight="1">
      <c r="A384" s="512"/>
      <c r="B384" s="415" t="s">
        <v>393</v>
      </c>
      <c r="C384" s="625"/>
      <c r="D384" s="625"/>
      <c r="E384" s="792"/>
      <c r="F384" s="655"/>
      <c r="G384" s="493"/>
      <c r="H384" s="493"/>
    </row>
    <row r="385" spans="1:8" ht="12" customHeight="1" thickBot="1">
      <c r="A385" s="512"/>
      <c r="B385" s="589" t="s">
        <v>107</v>
      </c>
      <c r="C385" s="517"/>
      <c r="D385" s="517"/>
      <c r="E385" s="794"/>
      <c r="F385" s="630"/>
      <c r="G385" s="493"/>
      <c r="H385" s="493"/>
    </row>
    <row r="386" spans="1:8" ht="12.75" customHeight="1" thickBot="1">
      <c r="A386" s="524"/>
      <c r="B386" s="593" t="s">
        <v>187</v>
      </c>
      <c r="C386" s="519">
        <f>SUM(C380:C385)</f>
        <v>4600</v>
      </c>
      <c r="D386" s="519">
        <f>SUM(D380:D385)</f>
        <v>2000</v>
      </c>
      <c r="E386" s="793">
        <f>SUM(D386/C386)</f>
        <v>0.43478260869565216</v>
      </c>
      <c r="F386" s="613"/>
      <c r="G386" s="493"/>
      <c r="H386" s="493"/>
    </row>
    <row r="387" spans="1:8" ht="12.75" customHeight="1">
      <c r="A387" s="88">
        <v>3310</v>
      </c>
      <c r="B387" s="276" t="s">
        <v>439</v>
      </c>
      <c r="C387" s="509"/>
      <c r="D387" s="509"/>
      <c r="E387" s="792"/>
      <c r="F387" s="609"/>
      <c r="G387" s="493"/>
      <c r="H387" s="493"/>
    </row>
    <row r="388" spans="1:8" ht="12.75" customHeight="1">
      <c r="A388" s="512"/>
      <c r="B388" s="513" t="s">
        <v>147</v>
      </c>
      <c r="C388" s="414"/>
      <c r="D388" s="414"/>
      <c r="E388" s="792"/>
      <c r="F388" s="609"/>
      <c r="G388" s="493"/>
      <c r="H388" s="493"/>
    </row>
    <row r="389" spans="1:8" ht="12.75" customHeight="1">
      <c r="A389" s="512"/>
      <c r="B389" s="220" t="s">
        <v>401</v>
      </c>
      <c r="C389" s="414"/>
      <c r="D389" s="414"/>
      <c r="E389" s="792"/>
      <c r="F389" s="609"/>
      <c r="G389" s="493"/>
      <c r="H389" s="493"/>
    </row>
    <row r="390" spans="1:8" ht="12.75" customHeight="1">
      <c r="A390" s="512"/>
      <c r="B390" s="514" t="s">
        <v>383</v>
      </c>
      <c r="C390" s="414"/>
      <c r="D390" s="414"/>
      <c r="E390" s="792"/>
      <c r="F390" s="812"/>
      <c r="G390" s="493"/>
      <c r="H390" s="493"/>
    </row>
    <row r="391" spans="1:8" ht="12.75" customHeight="1">
      <c r="A391" s="512"/>
      <c r="B391" s="415" t="s">
        <v>154</v>
      </c>
      <c r="C391" s="414">
        <v>6000</v>
      </c>
      <c r="D391" s="414">
        <v>6000</v>
      </c>
      <c r="E391" s="792">
        <f>SUM(D391/C391)</f>
        <v>1</v>
      </c>
      <c r="F391" s="817"/>
      <c r="G391" s="493"/>
      <c r="H391" s="493"/>
    </row>
    <row r="392" spans="1:8" ht="12.75" customHeight="1">
      <c r="A392" s="512"/>
      <c r="B392" s="415" t="s">
        <v>393</v>
      </c>
      <c r="C392" s="625"/>
      <c r="D392" s="625"/>
      <c r="E392" s="792"/>
      <c r="F392" s="655"/>
      <c r="G392" s="493"/>
      <c r="H392" s="493"/>
    </row>
    <row r="393" spans="1:8" ht="12.75" customHeight="1" thickBot="1">
      <c r="A393" s="512"/>
      <c r="B393" s="589" t="s">
        <v>107</v>
      </c>
      <c r="C393" s="517"/>
      <c r="D393" s="517"/>
      <c r="E393" s="794"/>
      <c r="F393" s="630"/>
      <c r="G393" s="493"/>
      <c r="H393" s="493"/>
    </row>
    <row r="394" spans="1:8" ht="12.75" customHeight="1" thickBot="1">
      <c r="A394" s="524"/>
      <c r="B394" s="593" t="s">
        <v>187</v>
      </c>
      <c r="C394" s="519">
        <f>SUM(C388:C393)</f>
        <v>6000</v>
      </c>
      <c r="D394" s="519">
        <f>SUM(D388:D393)</f>
        <v>6000</v>
      </c>
      <c r="E394" s="793">
        <f>SUM(D394/C394)</f>
        <v>1</v>
      </c>
      <c r="F394" s="613"/>
      <c r="G394" s="493"/>
      <c r="H394" s="493"/>
    </row>
    <row r="395" spans="1:8" ht="12" customHeight="1">
      <c r="A395" s="88">
        <v>3311</v>
      </c>
      <c r="B395" s="276" t="s">
        <v>188</v>
      </c>
      <c r="C395" s="509"/>
      <c r="D395" s="509"/>
      <c r="E395" s="792"/>
      <c r="F395" s="609"/>
      <c r="G395" s="493"/>
      <c r="H395" s="493"/>
    </row>
    <row r="396" spans="1:8" ht="12" customHeight="1">
      <c r="A396" s="512"/>
      <c r="B396" s="513" t="s">
        <v>147</v>
      </c>
      <c r="C396" s="414"/>
      <c r="D396" s="414"/>
      <c r="E396" s="792"/>
      <c r="F396" s="609"/>
      <c r="G396" s="493"/>
      <c r="H396" s="493"/>
    </row>
    <row r="397" spans="1:8" ht="12" customHeight="1">
      <c r="A397" s="512"/>
      <c r="B397" s="220" t="s">
        <v>401</v>
      </c>
      <c r="C397" s="414"/>
      <c r="D397" s="414"/>
      <c r="E397" s="792"/>
      <c r="F397" s="609"/>
      <c r="G397" s="493"/>
      <c r="H397" s="493"/>
    </row>
    <row r="398" spans="1:8" ht="12" customHeight="1">
      <c r="A398" s="512"/>
      <c r="B398" s="514" t="s">
        <v>383</v>
      </c>
      <c r="C398" s="414"/>
      <c r="D398" s="414"/>
      <c r="E398" s="792"/>
      <c r="F398" s="812"/>
      <c r="G398" s="493"/>
      <c r="H398" s="493"/>
    </row>
    <row r="399" spans="1:8" ht="12" customHeight="1">
      <c r="A399" s="512"/>
      <c r="B399" s="415" t="s">
        <v>154</v>
      </c>
      <c r="C399" s="414">
        <v>15000</v>
      </c>
      <c r="D399" s="414">
        <v>20000</v>
      </c>
      <c r="E399" s="792">
        <f>SUM(D399/C399)</f>
        <v>1.3333333333333333</v>
      </c>
      <c r="F399" s="655"/>
      <c r="G399" s="493"/>
      <c r="H399" s="493"/>
    </row>
    <row r="400" spans="1:8" ht="12" customHeight="1">
      <c r="A400" s="512"/>
      <c r="B400" s="415" t="s">
        <v>393</v>
      </c>
      <c r="C400" s="625"/>
      <c r="D400" s="625"/>
      <c r="E400" s="792"/>
      <c r="F400" s="655"/>
      <c r="G400" s="493"/>
      <c r="H400" s="493"/>
    </row>
    <row r="401" spans="1:8" ht="12" customHeight="1" thickBot="1">
      <c r="A401" s="512"/>
      <c r="B401" s="589" t="s">
        <v>107</v>
      </c>
      <c r="C401" s="517"/>
      <c r="D401" s="517"/>
      <c r="E401" s="794"/>
      <c r="F401" s="630"/>
      <c r="G401" s="493"/>
      <c r="H401" s="493"/>
    </row>
    <row r="402" spans="1:8" ht="12" thickBot="1">
      <c r="A402" s="524"/>
      <c r="B402" s="593" t="s">
        <v>187</v>
      </c>
      <c r="C402" s="519">
        <f>SUM(C396:C401)</f>
        <v>15000</v>
      </c>
      <c r="D402" s="519">
        <f>SUM(D396:D401)</f>
        <v>20000</v>
      </c>
      <c r="E402" s="793">
        <f>SUM(D402/C402)</f>
        <v>1.3333333333333333</v>
      </c>
      <c r="F402" s="613"/>
      <c r="G402" s="493"/>
      <c r="H402" s="493"/>
    </row>
    <row r="403" spans="1:8" ht="11.25">
      <c r="A403" s="525">
        <v>3312</v>
      </c>
      <c r="B403" s="276" t="s">
        <v>112</v>
      </c>
      <c r="C403" s="509"/>
      <c r="D403" s="509"/>
      <c r="E403" s="792"/>
      <c r="F403" s="609"/>
      <c r="G403" s="493"/>
      <c r="H403" s="493"/>
    </row>
    <row r="404" spans="1:8" ht="11.25">
      <c r="A404" s="512"/>
      <c r="B404" s="513" t="s">
        <v>147</v>
      </c>
      <c r="C404" s="414"/>
      <c r="D404" s="414"/>
      <c r="E404" s="792"/>
      <c r="F404" s="609"/>
      <c r="G404" s="493"/>
      <c r="H404" s="493"/>
    </row>
    <row r="405" spans="1:8" ht="12">
      <c r="A405" s="512"/>
      <c r="B405" s="220" t="s">
        <v>401</v>
      </c>
      <c r="C405" s="414"/>
      <c r="D405" s="414"/>
      <c r="E405" s="792"/>
      <c r="F405" s="655"/>
      <c r="G405" s="493"/>
      <c r="H405" s="493"/>
    </row>
    <row r="406" spans="1:8" ht="12">
      <c r="A406" s="512"/>
      <c r="B406" s="514" t="s">
        <v>383</v>
      </c>
      <c r="C406" s="414"/>
      <c r="D406" s="414"/>
      <c r="E406" s="792"/>
      <c r="F406" s="812"/>
      <c r="G406" s="493"/>
      <c r="H406" s="493"/>
    </row>
    <row r="407" spans="1:8" ht="11.25">
      <c r="A407" s="512"/>
      <c r="B407" s="415" t="s">
        <v>154</v>
      </c>
      <c r="C407" s="414">
        <v>25000</v>
      </c>
      <c r="D407" s="414">
        <v>30000</v>
      </c>
      <c r="E407" s="792">
        <f>SUM(D407/C407)</f>
        <v>1.2</v>
      </c>
      <c r="F407" s="609"/>
      <c r="G407" s="493"/>
      <c r="H407" s="493"/>
    </row>
    <row r="408" spans="1:8" ht="11.25">
      <c r="A408" s="512"/>
      <c r="B408" s="415" t="s">
        <v>393</v>
      </c>
      <c r="C408" s="625"/>
      <c r="D408" s="625"/>
      <c r="E408" s="792"/>
      <c r="F408" s="609"/>
      <c r="G408" s="493"/>
      <c r="H408" s="493"/>
    </row>
    <row r="409" spans="1:8" ht="12" thickBot="1">
      <c r="A409" s="512"/>
      <c r="B409" s="589" t="s">
        <v>107</v>
      </c>
      <c r="C409" s="517"/>
      <c r="D409" s="517"/>
      <c r="E409" s="794"/>
      <c r="F409" s="630"/>
      <c r="G409" s="493"/>
      <c r="H409" s="493"/>
    </row>
    <row r="410" spans="1:8" ht="12" thickBot="1">
      <c r="A410" s="524"/>
      <c r="B410" s="593" t="s">
        <v>187</v>
      </c>
      <c r="C410" s="519">
        <f>SUM(C404:C409)</f>
        <v>25000</v>
      </c>
      <c r="D410" s="519">
        <f>SUM(D404:D409)</f>
        <v>30000</v>
      </c>
      <c r="E410" s="793">
        <f>SUM(D410/C410)</f>
        <v>1.2</v>
      </c>
      <c r="F410" s="613"/>
      <c r="G410" s="493"/>
      <c r="H410" s="493"/>
    </row>
    <row r="411" spans="1:8" ht="11.25">
      <c r="A411" s="525">
        <v>3314</v>
      </c>
      <c r="B411" s="276" t="s">
        <v>897</v>
      </c>
      <c r="C411" s="509"/>
      <c r="D411" s="509"/>
      <c r="E411" s="792"/>
      <c r="F411" s="609"/>
      <c r="G411" s="493"/>
      <c r="H411" s="493"/>
    </row>
    <row r="412" spans="1:8" ht="11.25">
      <c r="A412" s="512"/>
      <c r="B412" s="513" t="s">
        <v>147</v>
      </c>
      <c r="C412" s="414"/>
      <c r="D412" s="414"/>
      <c r="E412" s="792"/>
      <c r="F412" s="609"/>
      <c r="G412" s="493"/>
      <c r="H412" s="493"/>
    </row>
    <row r="413" spans="1:8" ht="12">
      <c r="A413" s="512"/>
      <c r="B413" s="220" t="s">
        <v>401</v>
      </c>
      <c r="C413" s="414"/>
      <c r="D413" s="414"/>
      <c r="E413" s="792"/>
      <c r="F413" s="655"/>
      <c r="G413" s="493"/>
      <c r="H413" s="493"/>
    </row>
    <row r="414" spans="1:8" ht="12">
      <c r="A414" s="512"/>
      <c r="B414" s="514" t="s">
        <v>383</v>
      </c>
      <c r="C414" s="414"/>
      <c r="D414" s="414"/>
      <c r="E414" s="792"/>
      <c r="F414" s="812"/>
      <c r="G414" s="493"/>
      <c r="H414" s="493"/>
    </row>
    <row r="415" spans="1:8" ht="11.25">
      <c r="A415" s="512"/>
      <c r="B415" s="415" t="s">
        <v>154</v>
      </c>
      <c r="C415" s="414"/>
      <c r="D415" s="414">
        <v>144000</v>
      </c>
      <c r="E415" s="792"/>
      <c r="F415" s="609"/>
      <c r="G415" s="493"/>
      <c r="H415" s="493"/>
    </row>
    <row r="416" spans="1:8" ht="11.25">
      <c r="A416" s="512"/>
      <c r="B416" s="415" t="s">
        <v>393</v>
      </c>
      <c r="C416" s="625"/>
      <c r="D416" s="625"/>
      <c r="E416" s="792"/>
      <c r="F416" s="609"/>
      <c r="G416" s="493"/>
      <c r="H416" s="493"/>
    </row>
    <row r="417" spans="1:8" ht="12" thickBot="1">
      <c r="A417" s="512"/>
      <c r="B417" s="589" t="s">
        <v>107</v>
      </c>
      <c r="C417" s="517"/>
      <c r="D417" s="517"/>
      <c r="E417" s="794"/>
      <c r="F417" s="630"/>
      <c r="G417" s="493"/>
      <c r="H417" s="493"/>
    </row>
    <row r="418" spans="1:8" ht="12" thickBot="1">
      <c r="A418" s="524"/>
      <c r="B418" s="593" t="s">
        <v>187</v>
      </c>
      <c r="C418" s="519">
        <f>SUM(C412:C417)</f>
        <v>0</v>
      </c>
      <c r="D418" s="519">
        <f>SUM(D412:D417)</f>
        <v>144000</v>
      </c>
      <c r="E418" s="793"/>
      <c r="F418" s="613"/>
      <c r="G418" s="493"/>
      <c r="H418" s="493"/>
    </row>
    <row r="419" spans="1:8" ht="12" customHeight="1">
      <c r="A419" s="88">
        <v>3318</v>
      </c>
      <c r="B419" s="620" t="s">
        <v>189</v>
      </c>
      <c r="C419" s="509"/>
      <c r="D419" s="509"/>
      <c r="E419" s="792"/>
      <c r="F419" s="609"/>
      <c r="G419" s="493"/>
      <c r="H419" s="493"/>
    </row>
    <row r="420" spans="1:8" ht="12" customHeight="1">
      <c r="A420" s="512"/>
      <c r="B420" s="513" t="s">
        <v>147</v>
      </c>
      <c r="C420" s="414"/>
      <c r="D420" s="414"/>
      <c r="E420" s="792"/>
      <c r="F420" s="609"/>
      <c r="G420" s="493"/>
      <c r="H420" s="493"/>
    </row>
    <row r="421" spans="1:8" ht="12" customHeight="1">
      <c r="A421" s="512"/>
      <c r="B421" s="220" t="s">
        <v>401</v>
      </c>
      <c r="C421" s="414"/>
      <c r="D421" s="414"/>
      <c r="E421" s="792"/>
      <c r="F421" s="609"/>
      <c r="G421" s="493"/>
      <c r="H421" s="493"/>
    </row>
    <row r="422" spans="1:8" ht="12" customHeight="1">
      <c r="A422" s="512"/>
      <c r="B422" s="514" t="s">
        <v>383</v>
      </c>
      <c r="C422" s="414"/>
      <c r="D422" s="414"/>
      <c r="E422" s="792"/>
      <c r="F422" s="812"/>
      <c r="G422" s="493"/>
      <c r="H422" s="493"/>
    </row>
    <row r="423" spans="1:8" ht="12" customHeight="1">
      <c r="A423" s="512"/>
      <c r="B423" s="415" t="s">
        <v>154</v>
      </c>
      <c r="C423" s="414">
        <v>1800</v>
      </c>
      <c r="D423" s="414">
        <v>800</v>
      </c>
      <c r="E423" s="792">
        <f>SUM(D423/C423)</f>
        <v>0.4444444444444444</v>
      </c>
      <c r="F423" s="817"/>
      <c r="G423" s="493"/>
      <c r="H423" s="493"/>
    </row>
    <row r="424" spans="1:8" ht="12" customHeight="1">
      <c r="A424" s="512"/>
      <c r="B424" s="415" t="s">
        <v>393</v>
      </c>
      <c r="C424" s="625"/>
      <c r="D424" s="625"/>
      <c r="E424" s="792"/>
      <c r="F424" s="811"/>
      <c r="G424" s="493"/>
      <c r="H424" s="493"/>
    </row>
    <row r="425" spans="1:8" ht="12" customHeight="1">
      <c r="A425" s="512"/>
      <c r="B425" s="415" t="s">
        <v>154</v>
      </c>
      <c r="C425" s="414"/>
      <c r="D425" s="414"/>
      <c r="E425" s="792"/>
      <c r="F425" s="812"/>
      <c r="G425" s="493"/>
      <c r="H425" s="493"/>
    </row>
    <row r="426" spans="1:8" ht="12" customHeight="1" thickBot="1">
      <c r="A426" s="512"/>
      <c r="B426" s="589" t="s">
        <v>107</v>
      </c>
      <c r="C426" s="517"/>
      <c r="D426" s="517"/>
      <c r="E426" s="794"/>
      <c r="F426" s="630"/>
      <c r="G426" s="493"/>
      <c r="H426" s="493"/>
    </row>
    <row r="427" spans="1:8" ht="12" customHeight="1" thickBot="1">
      <c r="A427" s="524"/>
      <c r="B427" s="593" t="s">
        <v>187</v>
      </c>
      <c r="C427" s="519">
        <f>SUM(C420:C426)</f>
        <v>1800</v>
      </c>
      <c r="D427" s="519">
        <f>SUM(D420:D426)</f>
        <v>800</v>
      </c>
      <c r="E427" s="793">
        <f>SUM(D427/C427)</f>
        <v>0.4444444444444444</v>
      </c>
      <c r="F427" s="613"/>
      <c r="G427" s="493"/>
      <c r="H427" s="493"/>
    </row>
    <row r="428" spans="1:8" ht="12" customHeight="1">
      <c r="A428" s="88">
        <v>3320</v>
      </c>
      <c r="B428" s="276" t="s">
        <v>227</v>
      </c>
      <c r="C428" s="509"/>
      <c r="D428" s="509"/>
      <c r="E428" s="792"/>
      <c r="F428" s="609"/>
      <c r="G428" s="493"/>
      <c r="H428" s="493"/>
    </row>
    <row r="429" spans="1:8" ht="12" customHeight="1">
      <c r="A429" s="512"/>
      <c r="B429" s="513" t="s">
        <v>147</v>
      </c>
      <c r="C429" s="414"/>
      <c r="D429" s="414"/>
      <c r="E429" s="792"/>
      <c r="F429" s="609"/>
      <c r="G429" s="493"/>
      <c r="H429" s="493"/>
    </row>
    <row r="430" spans="1:8" ht="12" customHeight="1">
      <c r="A430" s="512"/>
      <c r="B430" s="220" t="s">
        <v>401</v>
      </c>
      <c r="C430" s="414"/>
      <c r="D430" s="414"/>
      <c r="E430" s="792"/>
      <c r="F430" s="609"/>
      <c r="G430" s="493"/>
      <c r="H430" s="493"/>
    </row>
    <row r="431" spans="1:8" ht="12" customHeight="1">
      <c r="A431" s="512"/>
      <c r="B431" s="514" t="s">
        <v>383</v>
      </c>
      <c r="C431" s="414"/>
      <c r="D431" s="414"/>
      <c r="E431" s="792"/>
      <c r="F431" s="812"/>
      <c r="G431" s="493"/>
      <c r="H431" s="493"/>
    </row>
    <row r="432" spans="1:8" ht="12" customHeight="1">
      <c r="A432" s="512"/>
      <c r="B432" s="415" t="s">
        <v>154</v>
      </c>
      <c r="C432" s="414">
        <v>840</v>
      </c>
      <c r="D432" s="414">
        <v>2040</v>
      </c>
      <c r="E432" s="792">
        <f>SUM(D432/C432)</f>
        <v>2.4285714285714284</v>
      </c>
      <c r="F432" s="819"/>
      <c r="G432" s="493"/>
      <c r="H432" s="493"/>
    </row>
    <row r="433" spans="1:8" ht="12" customHeight="1">
      <c r="A433" s="512"/>
      <c r="B433" s="415" t="s">
        <v>393</v>
      </c>
      <c r="C433" s="625"/>
      <c r="D433" s="625"/>
      <c r="E433" s="792"/>
      <c r="F433" s="811"/>
      <c r="G433" s="493"/>
      <c r="H433" s="493"/>
    </row>
    <row r="434" spans="1:8" ht="12" customHeight="1">
      <c r="A434" s="512"/>
      <c r="B434" s="415" t="s">
        <v>154</v>
      </c>
      <c r="C434" s="414"/>
      <c r="D434" s="414"/>
      <c r="E434" s="792"/>
      <c r="F434" s="655"/>
      <c r="G434" s="493"/>
      <c r="H434" s="493"/>
    </row>
    <row r="435" spans="1:8" ht="12" customHeight="1" thickBot="1">
      <c r="A435" s="512"/>
      <c r="B435" s="589" t="s">
        <v>107</v>
      </c>
      <c r="C435" s="517"/>
      <c r="D435" s="638"/>
      <c r="E435" s="794"/>
      <c r="F435" s="630"/>
      <c r="G435" s="493"/>
      <c r="H435" s="493"/>
    </row>
    <row r="436" spans="1:8" ht="12" customHeight="1" thickBot="1">
      <c r="A436" s="524"/>
      <c r="B436" s="593" t="s">
        <v>187</v>
      </c>
      <c r="C436" s="519">
        <f>SUM(C429:C435)</f>
        <v>840</v>
      </c>
      <c r="D436" s="519">
        <f>SUM(D429:D435)</f>
        <v>2040</v>
      </c>
      <c r="E436" s="793">
        <f>SUM(D436/C436)</f>
        <v>2.4285714285714284</v>
      </c>
      <c r="F436" s="613"/>
      <c r="G436" s="493"/>
      <c r="H436" s="493"/>
    </row>
    <row r="437" spans="1:8" ht="12" customHeight="1">
      <c r="A437" s="88">
        <v>3322</v>
      </c>
      <c r="B437" s="276" t="s">
        <v>190</v>
      </c>
      <c r="C437" s="509"/>
      <c r="D437" s="509"/>
      <c r="E437" s="792"/>
      <c r="F437" s="609"/>
      <c r="G437" s="493"/>
      <c r="H437" s="493"/>
    </row>
    <row r="438" spans="1:8" ht="12" customHeight="1">
      <c r="A438" s="512"/>
      <c r="B438" s="513" t="s">
        <v>147</v>
      </c>
      <c r="C438" s="414"/>
      <c r="D438" s="414"/>
      <c r="E438" s="792"/>
      <c r="F438" s="609"/>
      <c r="G438" s="493"/>
      <c r="H438" s="493"/>
    </row>
    <row r="439" spans="1:8" ht="12" customHeight="1">
      <c r="A439" s="512"/>
      <c r="B439" s="220" t="s">
        <v>401</v>
      </c>
      <c r="C439" s="414"/>
      <c r="D439" s="414"/>
      <c r="E439" s="792"/>
      <c r="F439" s="812"/>
      <c r="G439" s="493"/>
      <c r="H439" s="493"/>
    </row>
    <row r="440" spans="1:8" ht="12" customHeight="1">
      <c r="A440" s="512"/>
      <c r="B440" s="514" t="s">
        <v>383</v>
      </c>
      <c r="C440" s="414">
        <v>100</v>
      </c>
      <c r="D440" s="414">
        <v>100</v>
      </c>
      <c r="E440" s="792">
        <f>SUM(D440/C440)</f>
        <v>1</v>
      </c>
      <c r="F440" s="609"/>
      <c r="G440" s="493"/>
      <c r="H440" s="493"/>
    </row>
    <row r="441" spans="1:8" ht="12" customHeight="1">
      <c r="A441" s="512"/>
      <c r="B441" s="415" t="s">
        <v>154</v>
      </c>
      <c r="C441" s="414">
        <v>6400</v>
      </c>
      <c r="D441" s="414">
        <v>9400</v>
      </c>
      <c r="E441" s="792">
        <f>SUM(D441/C441)</f>
        <v>1.46875</v>
      </c>
      <c r="F441" s="661"/>
      <c r="G441" s="493"/>
      <c r="H441" s="493"/>
    </row>
    <row r="442" spans="1:8" ht="12" customHeight="1">
      <c r="A442" s="512"/>
      <c r="B442" s="415" t="s">
        <v>393</v>
      </c>
      <c r="C442" s="625"/>
      <c r="D442" s="625"/>
      <c r="E442" s="792"/>
      <c r="F442" s="655"/>
      <c r="G442" s="493"/>
      <c r="H442" s="493"/>
    </row>
    <row r="443" spans="1:8" ht="12" customHeight="1" thickBot="1">
      <c r="A443" s="512"/>
      <c r="B443" s="589" t="s">
        <v>107</v>
      </c>
      <c r="C443" s="517"/>
      <c r="D443" s="517"/>
      <c r="E443" s="794"/>
      <c r="F443" s="662"/>
      <c r="G443" s="493"/>
      <c r="H443" s="493"/>
    </row>
    <row r="444" spans="1:8" ht="12" customHeight="1" thickBot="1">
      <c r="A444" s="524"/>
      <c r="B444" s="593" t="s">
        <v>187</v>
      </c>
      <c r="C444" s="519">
        <f>SUM(C438:C443)</f>
        <v>6500</v>
      </c>
      <c r="D444" s="519">
        <f>SUM(D438:D443)</f>
        <v>9500</v>
      </c>
      <c r="E444" s="793">
        <f>SUM(D444/C444)</f>
        <v>1.4615384615384615</v>
      </c>
      <c r="F444" s="613"/>
      <c r="G444" s="493"/>
      <c r="H444" s="493"/>
    </row>
    <row r="445" spans="1:8" ht="12" customHeight="1">
      <c r="A445" s="88">
        <v>3323</v>
      </c>
      <c r="B445" s="276" t="s">
        <v>489</v>
      </c>
      <c r="C445" s="509"/>
      <c r="D445" s="509"/>
      <c r="E445" s="792"/>
      <c r="F445" s="609"/>
      <c r="G445" s="493"/>
      <c r="H445" s="493"/>
    </row>
    <row r="446" spans="1:8" ht="12" customHeight="1">
      <c r="A446" s="512"/>
      <c r="B446" s="513" t="s">
        <v>147</v>
      </c>
      <c r="C446" s="414"/>
      <c r="D446" s="414"/>
      <c r="E446" s="792"/>
      <c r="F446" s="609"/>
      <c r="G446" s="493"/>
      <c r="H446" s="493"/>
    </row>
    <row r="447" spans="1:8" ht="12" customHeight="1">
      <c r="A447" s="512"/>
      <c r="B447" s="220" t="s">
        <v>401</v>
      </c>
      <c r="C447" s="414"/>
      <c r="D447" s="414"/>
      <c r="E447" s="792"/>
      <c r="F447" s="655"/>
      <c r="G447" s="493"/>
      <c r="H447" s="493"/>
    </row>
    <row r="448" spans="1:8" ht="12" customHeight="1">
      <c r="A448" s="512"/>
      <c r="B448" s="514" t="s">
        <v>383</v>
      </c>
      <c r="C448" s="414">
        <v>100</v>
      </c>
      <c r="D448" s="414">
        <v>100</v>
      </c>
      <c r="E448" s="792">
        <f>SUM(D448/C448)</f>
        <v>1</v>
      </c>
      <c r="F448" s="812"/>
      <c r="G448" s="493"/>
      <c r="H448" s="493"/>
    </row>
    <row r="449" spans="1:8" ht="12" customHeight="1">
      <c r="A449" s="512"/>
      <c r="B449" s="415" t="s">
        <v>154</v>
      </c>
      <c r="C449" s="414">
        <v>5900</v>
      </c>
      <c r="D449" s="414">
        <v>8900</v>
      </c>
      <c r="E449" s="792">
        <f>SUM(D449/C449)</f>
        <v>1.5084745762711864</v>
      </c>
      <c r="F449" s="661"/>
      <c r="G449" s="493"/>
      <c r="H449" s="493"/>
    </row>
    <row r="450" spans="1:8" ht="12" customHeight="1">
      <c r="A450" s="512"/>
      <c r="B450" s="415" t="s">
        <v>393</v>
      </c>
      <c r="C450" s="625"/>
      <c r="D450" s="625"/>
      <c r="E450" s="792"/>
      <c r="F450" s="655"/>
      <c r="G450" s="493"/>
      <c r="H450" s="493"/>
    </row>
    <row r="451" spans="1:8" ht="12" customHeight="1" thickBot="1">
      <c r="A451" s="512"/>
      <c r="B451" s="589" t="s">
        <v>107</v>
      </c>
      <c r="C451" s="517"/>
      <c r="D451" s="517"/>
      <c r="E451" s="794"/>
      <c r="F451" s="662"/>
      <c r="G451" s="493"/>
      <c r="H451" s="493"/>
    </row>
    <row r="452" spans="1:8" ht="12" customHeight="1" thickBot="1">
      <c r="A452" s="524"/>
      <c r="B452" s="593" t="s">
        <v>187</v>
      </c>
      <c r="C452" s="519">
        <f>SUM(C446:C451)</f>
        <v>6000</v>
      </c>
      <c r="D452" s="519">
        <f>SUM(D446:D451)</f>
        <v>9000</v>
      </c>
      <c r="E452" s="793">
        <f>SUM(D452/C452)</f>
        <v>1.5</v>
      </c>
      <c r="F452" s="613"/>
      <c r="G452" s="493"/>
      <c r="H452" s="493"/>
    </row>
    <row r="453" spans="1:8" ht="12" customHeight="1">
      <c r="A453" s="663">
        <v>3340</v>
      </c>
      <c r="B453" s="621" t="s">
        <v>898</v>
      </c>
      <c r="C453" s="509"/>
      <c r="D453" s="509"/>
      <c r="E453" s="792"/>
      <c r="F453" s="609"/>
      <c r="G453" s="493"/>
      <c r="H453" s="493"/>
    </row>
    <row r="454" spans="1:8" ht="12" customHeight="1">
      <c r="A454" s="88"/>
      <c r="B454" s="513" t="s">
        <v>147</v>
      </c>
      <c r="C454" s="509"/>
      <c r="D454" s="509"/>
      <c r="E454" s="792"/>
      <c r="F454" s="609"/>
      <c r="G454" s="493"/>
      <c r="H454" s="493"/>
    </row>
    <row r="455" spans="1:8" ht="12" customHeight="1">
      <c r="A455" s="88"/>
      <c r="B455" s="220" t="s">
        <v>401</v>
      </c>
      <c r="C455" s="509"/>
      <c r="D455" s="509"/>
      <c r="E455" s="792"/>
      <c r="F455" s="812"/>
      <c r="G455" s="493"/>
      <c r="H455" s="493"/>
    </row>
    <row r="456" spans="1:8" ht="12" customHeight="1">
      <c r="A456" s="501"/>
      <c r="B456" s="514" t="s">
        <v>383</v>
      </c>
      <c r="C456" s="625">
        <v>4000</v>
      </c>
      <c r="D456" s="625">
        <v>7000</v>
      </c>
      <c r="E456" s="792">
        <f>SUM(D456/C456)</f>
        <v>1.75</v>
      </c>
      <c r="F456" s="655"/>
      <c r="G456" s="493"/>
      <c r="H456" s="493"/>
    </row>
    <row r="457" spans="1:8" ht="12" customHeight="1">
      <c r="A457" s="501"/>
      <c r="B457" s="415" t="s">
        <v>154</v>
      </c>
      <c r="C457" s="625"/>
      <c r="D457" s="625"/>
      <c r="E457" s="792"/>
      <c r="F457" s="660"/>
      <c r="G457" s="493"/>
      <c r="H457" s="493"/>
    </row>
    <row r="458" spans="1:8" ht="12" customHeight="1">
      <c r="A458" s="88"/>
      <c r="B458" s="415" t="s">
        <v>393</v>
      </c>
      <c r="C458" s="509"/>
      <c r="D458" s="625"/>
      <c r="E458" s="792"/>
      <c r="F458" s="609"/>
      <c r="G458" s="493"/>
      <c r="H458" s="493"/>
    </row>
    <row r="459" spans="1:8" ht="12" customHeight="1" thickBot="1">
      <c r="A459" s="88"/>
      <c r="B459" s="589" t="s">
        <v>107</v>
      </c>
      <c r="C459" s="528"/>
      <c r="D459" s="528"/>
      <c r="E459" s="794"/>
      <c r="F459" s="630"/>
      <c r="G459" s="493"/>
      <c r="H459" s="493"/>
    </row>
    <row r="460" spans="1:8" ht="12" customHeight="1" thickBot="1">
      <c r="A460" s="503"/>
      <c r="B460" s="593" t="s">
        <v>187</v>
      </c>
      <c r="C460" s="519">
        <f>SUM(C454:C459)</f>
        <v>4000</v>
      </c>
      <c r="D460" s="519">
        <f>SUM(D454:D459)</f>
        <v>7000</v>
      </c>
      <c r="E460" s="793">
        <f>SUM(D460/C460)</f>
        <v>1.75</v>
      </c>
      <c r="F460" s="613"/>
      <c r="G460" s="493"/>
      <c r="H460" s="493"/>
    </row>
    <row r="461" spans="1:8" ht="12" customHeight="1">
      <c r="A461" s="663">
        <v>3341</v>
      </c>
      <c r="B461" s="621" t="s">
        <v>395</v>
      </c>
      <c r="C461" s="509"/>
      <c r="D461" s="509"/>
      <c r="E461" s="792"/>
      <c r="F461" s="609"/>
      <c r="G461" s="493"/>
      <c r="H461" s="493"/>
    </row>
    <row r="462" spans="1:8" ht="12" customHeight="1">
      <c r="A462" s="88"/>
      <c r="B462" s="513" t="s">
        <v>147</v>
      </c>
      <c r="C462" s="509"/>
      <c r="D462" s="509"/>
      <c r="E462" s="792"/>
      <c r="F462" s="609"/>
      <c r="G462" s="493"/>
      <c r="H462" s="493"/>
    </row>
    <row r="463" spans="1:8" ht="12" customHeight="1">
      <c r="A463" s="88"/>
      <c r="B463" s="220" t="s">
        <v>401</v>
      </c>
      <c r="C463" s="509"/>
      <c r="D463" s="509"/>
      <c r="E463" s="792"/>
      <c r="F463" s="812"/>
      <c r="G463" s="493"/>
      <c r="H463" s="493"/>
    </row>
    <row r="464" spans="1:8" ht="12" customHeight="1">
      <c r="A464" s="501"/>
      <c r="B464" s="514" t="s">
        <v>383</v>
      </c>
      <c r="C464" s="625">
        <v>1500</v>
      </c>
      <c r="D464" s="625">
        <v>1500</v>
      </c>
      <c r="E464" s="792">
        <f>SUM(D464/C464)</f>
        <v>1</v>
      </c>
      <c r="F464" s="817"/>
      <c r="G464" s="493"/>
      <c r="H464" s="493"/>
    </row>
    <row r="465" spans="1:8" ht="12" customHeight="1">
      <c r="A465" s="501"/>
      <c r="B465" s="415" t="s">
        <v>154</v>
      </c>
      <c r="C465" s="625"/>
      <c r="D465" s="625"/>
      <c r="E465" s="792"/>
      <c r="F465" s="660"/>
      <c r="G465" s="493"/>
      <c r="H465" s="493"/>
    </row>
    <row r="466" spans="1:8" ht="12" customHeight="1">
      <c r="A466" s="88"/>
      <c r="B466" s="415" t="s">
        <v>393</v>
      </c>
      <c r="C466" s="509"/>
      <c r="D466" s="509"/>
      <c r="E466" s="792"/>
      <c r="F466" s="609"/>
      <c r="G466" s="493"/>
      <c r="H466" s="493"/>
    </row>
    <row r="467" spans="1:8" ht="12" customHeight="1" thickBot="1">
      <c r="A467" s="88"/>
      <c r="B467" s="589" t="s">
        <v>107</v>
      </c>
      <c r="C467" s="528"/>
      <c r="D467" s="528"/>
      <c r="E467" s="794"/>
      <c r="F467" s="630"/>
      <c r="G467" s="493"/>
      <c r="H467" s="493"/>
    </row>
    <row r="468" spans="1:8" ht="12" customHeight="1" thickBot="1">
      <c r="A468" s="503"/>
      <c r="B468" s="593" t="s">
        <v>187</v>
      </c>
      <c r="C468" s="519">
        <f>SUM(C462:C467)</f>
        <v>1500</v>
      </c>
      <c r="D468" s="519">
        <f>SUM(D462:D467)</f>
        <v>1500</v>
      </c>
      <c r="E468" s="793">
        <f>SUM(D468/C468)</f>
        <v>1</v>
      </c>
      <c r="F468" s="613"/>
      <c r="G468" s="493"/>
      <c r="H468" s="493"/>
    </row>
    <row r="469" spans="1:8" ht="12" customHeight="1">
      <c r="A469" s="663">
        <v>3342</v>
      </c>
      <c r="B469" s="621" t="s">
        <v>396</v>
      </c>
      <c r="C469" s="509"/>
      <c r="D469" s="509"/>
      <c r="E469" s="792"/>
      <c r="F469" s="609"/>
      <c r="G469" s="493"/>
      <c r="H469" s="493"/>
    </row>
    <row r="470" spans="1:8" ht="12" customHeight="1">
      <c r="A470" s="88"/>
      <c r="B470" s="513" t="s">
        <v>147</v>
      </c>
      <c r="C470" s="509"/>
      <c r="D470" s="509"/>
      <c r="E470" s="792"/>
      <c r="F470" s="609"/>
      <c r="G470" s="493"/>
      <c r="H470" s="493"/>
    </row>
    <row r="471" spans="1:8" ht="12" customHeight="1">
      <c r="A471" s="88"/>
      <c r="B471" s="220" t="s">
        <v>401</v>
      </c>
      <c r="C471" s="509"/>
      <c r="D471" s="509"/>
      <c r="E471" s="792"/>
      <c r="F471" s="609"/>
      <c r="G471" s="493"/>
      <c r="H471" s="493"/>
    </row>
    <row r="472" spans="1:8" ht="12" customHeight="1">
      <c r="A472" s="501"/>
      <c r="B472" s="514" t="s">
        <v>383</v>
      </c>
      <c r="C472" s="625">
        <v>880</v>
      </c>
      <c r="D472" s="625">
        <v>880</v>
      </c>
      <c r="E472" s="792">
        <f>SUM(D472/C472)</f>
        <v>1</v>
      </c>
      <c r="F472" s="812"/>
      <c r="G472" s="493"/>
      <c r="H472" s="493"/>
    </row>
    <row r="473" spans="1:8" ht="12" customHeight="1">
      <c r="A473" s="501"/>
      <c r="B473" s="415" t="s">
        <v>154</v>
      </c>
      <c r="C473" s="625"/>
      <c r="D473" s="625"/>
      <c r="E473" s="792"/>
      <c r="F473" s="660"/>
      <c r="G473" s="493"/>
      <c r="H473" s="493"/>
    </row>
    <row r="474" spans="1:8" ht="12" customHeight="1">
      <c r="A474" s="88"/>
      <c r="B474" s="415" t="s">
        <v>393</v>
      </c>
      <c r="C474" s="509"/>
      <c r="D474" s="509"/>
      <c r="E474" s="792"/>
      <c r="F474" s="609"/>
      <c r="G474" s="493"/>
      <c r="H474" s="493"/>
    </row>
    <row r="475" spans="1:8" ht="12" customHeight="1">
      <c r="A475" s="88"/>
      <c r="B475" s="415" t="s">
        <v>154</v>
      </c>
      <c r="C475" s="509"/>
      <c r="D475" s="509"/>
      <c r="E475" s="792"/>
      <c r="F475" s="610"/>
      <c r="G475" s="493"/>
      <c r="H475" s="493"/>
    </row>
    <row r="476" spans="1:8" ht="12" customHeight="1" thickBot="1">
      <c r="A476" s="88"/>
      <c r="B476" s="589" t="s">
        <v>107</v>
      </c>
      <c r="C476" s="528"/>
      <c r="D476" s="627"/>
      <c r="E476" s="794"/>
      <c r="F476" s="630"/>
      <c r="G476" s="493"/>
      <c r="H476" s="493"/>
    </row>
    <row r="477" spans="1:8" ht="12" customHeight="1" thickBot="1">
      <c r="A477" s="503"/>
      <c r="B477" s="593" t="s">
        <v>187</v>
      </c>
      <c r="C477" s="519">
        <f>SUM(C470:C476)</f>
        <v>880</v>
      </c>
      <c r="D477" s="519">
        <f>SUM(D470:D476)</f>
        <v>880</v>
      </c>
      <c r="E477" s="793">
        <f>SUM(D477/C477)</f>
        <v>1</v>
      </c>
      <c r="F477" s="613"/>
      <c r="G477" s="493"/>
      <c r="H477" s="493"/>
    </row>
    <row r="478" spans="1:8" ht="12" customHeight="1">
      <c r="A478" s="663">
        <v>3343</v>
      </c>
      <c r="B478" s="621" t="s">
        <v>210</v>
      </c>
      <c r="C478" s="509"/>
      <c r="D478" s="509"/>
      <c r="E478" s="792"/>
      <c r="F478" s="609"/>
      <c r="G478" s="493"/>
      <c r="H478" s="493"/>
    </row>
    <row r="479" spans="1:8" ht="12" customHeight="1">
      <c r="A479" s="88"/>
      <c r="B479" s="513" t="s">
        <v>147</v>
      </c>
      <c r="C479" s="509"/>
      <c r="D479" s="509"/>
      <c r="E479" s="792"/>
      <c r="F479" s="609"/>
      <c r="G479" s="493"/>
      <c r="H479" s="493"/>
    </row>
    <row r="480" spans="1:8" ht="12" customHeight="1">
      <c r="A480" s="88"/>
      <c r="B480" s="220" t="s">
        <v>401</v>
      </c>
      <c r="C480" s="509"/>
      <c r="D480" s="509"/>
      <c r="E480" s="792"/>
      <c r="F480" s="812"/>
      <c r="G480" s="493"/>
      <c r="H480" s="493"/>
    </row>
    <row r="481" spans="1:8" ht="12" customHeight="1">
      <c r="A481" s="501"/>
      <c r="B481" s="514" t="s">
        <v>383</v>
      </c>
      <c r="C481" s="625">
        <v>1000</v>
      </c>
      <c r="D481" s="625">
        <v>1000</v>
      </c>
      <c r="E481" s="792">
        <f>SUM(D481/C481)</f>
        <v>1</v>
      </c>
      <c r="F481" s="655"/>
      <c r="G481" s="493"/>
      <c r="H481" s="493"/>
    </row>
    <row r="482" spans="1:8" ht="12" customHeight="1">
      <c r="A482" s="501"/>
      <c r="B482" s="415" t="s">
        <v>154</v>
      </c>
      <c r="C482" s="625"/>
      <c r="D482" s="625"/>
      <c r="E482" s="792"/>
      <c r="F482" s="660"/>
      <c r="G482" s="493"/>
      <c r="H482" s="493"/>
    </row>
    <row r="483" spans="1:8" ht="12.75" customHeight="1">
      <c r="A483" s="88"/>
      <c r="B483" s="415" t="s">
        <v>393</v>
      </c>
      <c r="C483" s="509"/>
      <c r="D483" s="509"/>
      <c r="E483" s="792"/>
      <c r="F483" s="609"/>
      <c r="G483" s="493"/>
      <c r="H483" s="493"/>
    </row>
    <row r="484" spans="1:8" ht="12" customHeight="1" thickBot="1">
      <c r="A484" s="88"/>
      <c r="B484" s="589" t="s">
        <v>107</v>
      </c>
      <c r="C484" s="528"/>
      <c r="D484" s="528"/>
      <c r="E484" s="794"/>
      <c r="F484" s="630"/>
      <c r="G484" s="493"/>
      <c r="H484" s="493"/>
    </row>
    <row r="485" spans="1:8" ht="12" customHeight="1" thickBot="1">
      <c r="A485" s="503"/>
      <c r="B485" s="593" t="s">
        <v>187</v>
      </c>
      <c r="C485" s="519">
        <f>SUM(C479:C484)</f>
        <v>1000</v>
      </c>
      <c r="D485" s="519">
        <f>SUM(D479:D484)</f>
        <v>1000</v>
      </c>
      <c r="E485" s="793">
        <f>SUM(D485/C485)</f>
        <v>1</v>
      </c>
      <c r="F485" s="613"/>
      <c r="G485" s="493"/>
      <c r="H485" s="493"/>
    </row>
    <row r="486" spans="1:8" ht="12" customHeight="1">
      <c r="A486" s="88">
        <v>3344</v>
      </c>
      <c r="B486" s="511" t="s">
        <v>371</v>
      </c>
      <c r="C486" s="521"/>
      <c r="D486" s="509"/>
      <c r="E486" s="792"/>
      <c r="F486" s="609"/>
      <c r="G486" s="493"/>
      <c r="H486" s="493"/>
    </row>
    <row r="487" spans="1:8" ht="12" customHeight="1">
      <c r="A487" s="88"/>
      <c r="B487" s="87" t="s">
        <v>147</v>
      </c>
      <c r="C487" s="509"/>
      <c r="D487" s="509"/>
      <c r="E487" s="792"/>
      <c r="F487" s="609"/>
      <c r="G487" s="493"/>
      <c r="H487" s="493"/>
    </row>
    <row r="488" spans="1:8" ht="12" customHeight="1">
      <c r="A488" s="88"/>
      <c r="B488" s="220" t="s">
        <v>401</v>
      </c>
      <c r="C488" s="509"/>
      <c r="D488" s="509"/>
      <c r="E488" s="792"/>
      <c r="F488" s="812"/>
      <c r="G488" s="493"/>
      <c r="H488" s="493"/>
    </row>
    <row r="489" spans="1:8" ht="12" customHeight="1">
      <c r="A489" s="88"/>
      <c r="B489" s="87" t="s">
        <v>383</v>
      </c>
      <c r="C489" s="625">
        <v>1027</v>
      </c>
      <c r="D489" s="625">
        <v>1027</v>
      </c>
      <c r="E489" s="792">
        <f>SUM(D489/C489)</f>
        <v>1</v>
      </c>
      <c r="F489" s="817"/>
      <c r="G489" s="493"/>
      <c r="H489" s="493"/>
    </row>
    <row r="490" spans="1:8" ht="12" customHeight="1">
      <c r="A490" s="88"/>
      <c r="B490" s="220" t="s">
        <v>154</v>
      </c>
      <c r="C490" s="625"/>
      <c r="D490" s="625"/>
      <c r="E490" s="792"/>
      <c r="F490" s="660"/>
      <c r="G490" s="493"/>
      <c r="H490" s="493"/>
    </row>
    <row r="491" spans="1:8" ht="12" customHeight="1">
      <c r="A491" s="88"/>
      <c r="B491" s="415" t="s">
        <v>393</v>
      </c>
      <c r="C491" s="509"/>
      <c r="D491" s="509"/>
      <c r="E491" s="792"/>
      <c r="F491" s="609"/>
      <c r="G491" s="493"/>
      <c r="H491" s="493"/>
    </row>
    <row r="492" spans="1:8" ht="12" customHeight="1" thickBot="1">
      <c r="A492" s="88"/>
      <c r="B492" s="589" t="s">
        <v>107</v>
      </c>
      <c r="C492" s="627"/>
      <c r="D492" s="627"/>
      <c r="E492" s="794"/>
      <c r="F492" s="611"/>
      <c r="G492" s="493"/>
      <c r="H492" s="493"/>
    </row>
    <row r="493" spans="1:8" ht="12" customHeight="1" thickBot="1">
      <c r="A493" s="524"/>
      <c r="B493" s="593" t="s">
        <v>187</v>
      </c>
      <c r="C493" s="664">
        <f>SUM(C487:C492)</f>
        <v>1027</v>
      </c>
      <c r="D493" s="664">
        <f>SUM(D487:D492)</f>
        <v>1027</v>
      </c>
      <c r="E493" s="795">
        <f>SUM(D493/C493)</f>
        <v>1</v>
      </c>
      <c r="F493" s="630"/>
      <c r="G493" s="493"/>
      <c r="H493" s="493"/>
    </row>
    <row r="494" spans="1:8" ht="12" customHeight="1">
      <c r="A494" s="88">
        <v>3345</v>
      </c>
      <c r="B494" s="523" t="s">
        <v>211</v>
      </c>
      <c r="C494" s="509"/>
      <c r="D494" s="509"/>
      <c r="E494" s="792"/>
      <c r="F494" s="608"/>
      <c r="G494" s="493"/>
      <c r="H494" s="493"/>
    </row>
    <row r="495" spans="1:8" ht="12" customHeight="1">
      <c r="A495" s="88"/>
      <c r="B495" s="513" t="s">
        <v>147</v>
      </c>
      <c r="C495" s="509"/>
      <c r="D495" s="509"/>
      <c r="E495" s="792"/>
      <c r="F495" s="575"/>
      <c r="G495" s="493"/>
      <c r="H495" s="493"/>
    </row>
    <row r="496" spans="1:8" ht="12" customHeight="1">
      <c r="A496" s="88"/>
      <c r="B496" s="220" t="s">
        <v>401</v>
      </c>
      <c r="C496" s="509"/>
      <c r="D496" s="509"/>
      <c r="E496" s="792"/>
      <c r="F496" s="575"/>
      <c r="G496" s="493"/>
      <c r="H496" s="493"/>
    </row>
    <row r="497" spans="1:8" ht="12" customHeight="1">
      <c r="A497" s="88"/>
      <c r="B497" s="514" t="s">
        <v>383</v>
      </c>
      <c r="C497" s="625">
        <v>300</v>
      </c>
      <c r="D497" s="625">
        <v>300</v>
      </c>
      <c r="E497" s="792">
        <f>SUM(D497/C497)</f>
        <v>1</v>
      </c>
      <c r="F497" s="812"/>
      <c r="G497" s="493"/>
      <c r="H497" s="493"/>
    </row>
    <row r="498" spans="1:8" ht="12" customHeight="1">
      <c r="A498" s="88"/>
      <c r="B498" s="415" t="s">
        <v>154</v>
      </c>
      <c r="C498" s="625"/>
      <c r="D498" s="625"/>
      <c r="E498" s="792"/>
      <c r="F498" s="655"/>
      <c r="G498" s="493"/>
      <c r="H498" s="493"/>
    </row>
    <row r="499" spans="1:8" ht="12" customHeight="1">
      <c r="A499" s="88"/>
      <c r="B499" s="415" t="s">
        <v>393</v>
      </c>
      <c r="C499" s="509"/>
      <c r="D499" s="509"/>
      <c r="E499" s="792"/>
      <c r="F499" s="575"/>
      <c r="G499" s="493"/>
      <c r="H499" s="493"/>
    </row>
    <row r="500" spans="1:8" ht="12" customHeight="1" thickBot="1">
      <c r="A500" s="88"/>
      <c r="B500" s="589" t="s">
        <v>107</v>
      </c>
      <c r="C500" s="627"/>
      <c r="D500" s="627"/>
      <c r="E500" s="794"/>
      <c r="F500" s="630"/>
      <c r="G500" s="493"/>
      <c r="H500" s="493"/>
    </row>
    <row r="501" spans="1:8" ht="13.5" customHeight="1" thickBot="1">
      <c r="A501" s="524"/>
      <c r="B501" s="593" t="s">
        <v>187</v>
      </c>
      <c r="C501" s="664">
        <f>SUM(C497:C500)</f>
        <v>300</v>
      </c>
      <c r="D501" s="664">
        <f>SUM(D497:D500)</f>
        <v>300</v>
      </c>
      <c r="E501" s="793">
        <f>SUM(D501/C501)</f>
        <v>1</v>
      </c>
      <c r="F501" s="613"/>
      <c r="G501" s="493"/>
      <c r="H501" s="493"/>
    </row>
    <row r="502" spans="1:8" ht="12" customHeight="1">
      <c r="A502" s="88">
        <v>3346</v>
      </c>
      <c r="B502" s="620" t="s">
        <v>151</v>
      </c>
      <c r="C502" s="509"/>
      <c r="D502" s="509"/>
      <c r="E502" s="792"/>
      <c r="F502" s="609"/>
      <c r="G502" s="493"/>
      <c r="H502" s="493"/>
    </row>
    <row r="503" spans="1:8" ht="12" customHeight="1">
      <c r="A503" s="512"/>
      <c r="B503" s="513" t="s">
        <v>147</v>
      </c>
      <c r="C503" s="509"/>
      <c r="D503" s="509"/>
      <c r="E503" s="792"/>
      <c r="F503" s="609"/>
      <c r="G503" s="493"/>
      <c r="H503" s="493"/>
    </row>
    <row r="504" spans="1:8" ht="12" customHeight="1">
      <c r="A504" s="512"/>
      <c r="B504" s="220" t="s">
        <v>401</v>
      </c>
      <c r="C504" s="509"/>
      <c r="D504" s="509"/>
      <c r="E504" s="792"/>
      <c r="F504" s="609"/>
      <c r="G504" s="493"/>
      <c r="H504" s="493"/>
    </row>
    <row r="505" spans="1:8" ht="12" customHeight="1">
      <c r="A505" s="512"/>
      <c r="B505" s="514" t="s">
        <v>383</v>
      </c>
      <c r="C505" s="625">
        <v>3733</v>
      </c>
      <c r="D505" s="625">
        <v>3733</v>
      </c>
      <c r="E505" s="792">
        <f>SUM(D505/C505)</f>
        <v>1</v>
      </c>
      <c r="F505" s="812"/>
      <c r="G505" s="493"/>
      <c r="H505" s="493"/>
    </row>
    <row r="506" spans="1:8" ht="12" customHeight="1">
      <c r="A506" s="512"/>
      <c r="B506" s="415" t="s">
        <v>154</v>
      </c>
      <c r="C506" s="625"/>
      <c r="D506" s="625"/>
      <c r="E506" s="792"/>
      <c r="F506" s="660"/>
      <c r="G506" s="493"/>
      <c r="H506" s="493"/>
    </row>
    <row r="507" spans="1:8" ht="12" customHeight="1">
      <c r="A507" s="512"/>
      <c r="B507" s="415" t="s">
        <v>393</v>
      </c>
      <c r="C507" s="509"/>
      <c r="D507" s="509"/>
      <c r="E507" s="792"/>
      <c r="F507" s="609"/>
      <c r="G507" s="493"/>
      <c r="H507" s="493"/>
    </row>
    <row r="508" spans="1:8" ht="12" customHeight="1" thickBot="1">
      <c r="A508" s="512"/>
      <c r="B508" s="589" t="s">
        <v>107</v>
      </c>
      <c r="C508" s="528"/>
      <c r="D508" s="528"/>
      <c r="E508" s="794"/>
      <c r="F508" s="630"/>
      <c r="G508" s="493"/>
      <c r="H508" s="493"/>
    </row>
    <row r="509" spans="1:8" ht="12" customHeight="1" thickBot="1">
      <c r="A509" s="524"/>
      <c r="B509" s="593" t="s">
        <v>187</v>
      </c>
      <c r="C509" s="519">
        <f>SUM(C505:C508)</f>
        <v>3733</v>
      </c>
      <c r="D509" s="519">
        <f>SUM(D505:D508)</f>
        <v>3733</v>
      </c>
      <c r="E509" s="793">
        <f>SUM(D509/C509)</f>
        <v>1</v>
      </c>
      <c r="F509" s="613"/>
      <c r="G509" s="493"/>
      <c r="H509" s="493"/>
    </row>
    <row r="510" spans="1:8" ht="12" customHeight="1">
      <c r="A510" s="88">
        <v>3347</v>
      </c>
      <c r="B510" s="620" t="s">
        <v>152</v>
      </c>
      <c r="C510" s="509"/>
      <c r="D510" s="509"/>
      <c r="E510" s="792"/>
      <c r="F510" s="609"/>
      <c r="G510" s="493"/>
      <c r="H510" s="493"/>
    </row>
    <row r="511" spans="1:8" ht="12" customHeight="1">
      <c r="A511" s="512"/>
      <c r="B511" s="513" t="s">
        <v>147</v>
      </c>
      <c r="C511" s="509"/>
      <c r="D511" s="509"/>
      <c r="E511" s="792"/>
      <c r="F511" s="609"/>
      <c r="G511" s="493"/>
      <c r="H511" s="493"/>
    </row>
    <row r="512" spans="1:8" ht="12" customHeight="1">
      <c r="A512" s="512"/>
      <c r="B512" s="220" t="s">
        <v>401</v>
      </c>
      <c r="C512" s="509"/>
      <c r="D512" s="509"/>
      <c r="E512" s="792"/>
      <c r="F512" s="609"/>
      <c r="G512" s="493"/>
      <c r="H512" s="493"/>
    </row>
    <row r="513" spans="1:8" ht="12" customHeight="1">
      <c r="A513" s="512"/>
      <c r="B513" s="514" t="s">
        <v>383</v>
      </c>
      <c r="C513" s="625">
        <v>2000</v>
      </c>
      <c r="D513" s="625">
        <v>2000</v>
      </c>
      <c r="E513" s="792">
        <f>SUM(D513/C513)</f>
        <v>1</v>
      </c>
      <c r="F513" s="812"/>
      <c r="G513" s="493"/>
      <c r="H513" s="493"/>
    </row>
    <row r="514" spans="1:8" ht="12" customHeight="1">
      <c r="A514" s="512"/>
      <c r="B514" s="415" t="s">
        <v>154</v>
      </c>
      <c r="C514" s="625"/>
      <c r="D514" s="625"/>
      <c r="E514" s="792"/>
      <c r="F514" s="660"/>
      <c r="G514" s="493"/>
      <c r="H514" s="493"/>
    </row>
    <row r="515" spans="1:8" ht="12" customHeight="1">
      <c r="A515" s="512"/>
      <c r="B515" s="415" t="s">
        <v>393</v>
      </c>
      <c r="C515" s="509"/>
      <c r="D515" s="509"/>
      <c r="E515" s="792"/>
      <c r="F515" s="609"/>
      <c r="G515" s="493"/>
      <c r="H515" s="493"/>
    </row>
    <row r="516" spans="1:8" ht="12" customHeight="1" thickBot="1">
      <c r="A516" s="512"/>
      <c r="B516" s="589" t="s">
        <v>107</v>
      </c>
      <c r="C516" s="528"/>
      <c r="D516" s="528"/>
      <c r="E516" s="794"/>
      <c r="F516" s="630"/>
      <c r="G516" s="493"/>
      <c r="H516" s="493"/>
    </row>
    <row r="517" spans="1:8" ht="12" customHeight="1" thickBot="1">
      <c r="A517" s="524"/>
      <c r="B517" s="593" t="s">
        <v>187</v>
      </c>
      <c r="C517" s="519">
        <f>SUM(C513:C516)</f>
        <v>2000</v>
      </c>
      <c r="D517" s="519">
        <f>SUM(D513:D516)</f>
        <v>2000</v>
      </c>
      <c r="E517" s="793">
        <f>SUM(D517/C517)</f>
        <v>1</v>
      </c>
      <c r="F517" s="613"/>
      <c r="G517" s="493"/>
      <c r="H517" s="493"/>
    </row>
    <row r="518" spans="1:8" ht="12" customHeight="1">
      <c r="A518" s="88">
        <v>3348</v>
      </c>
      <c r="B518" s="620" t="s">
        <v>237</v>
      </c>
      <c r="C518" s="509"/>
      <c r="D518" s="509"/>
      <c r="E518" s="792"/>
      <c r="F518" s="609"/>
      <c r="G518" s="493"/>
      <c r="H518" s="493"/>
    </row>
    <row r="519" spans="1:8" ht="12" customHeight="1">
      <c r="A519" s="512"/>
      <c r="B519" s="513" t="s">
        <v>147</v>
      </c>
      <c r="C519" s="509"/>
      <c r="D519" s="509"/>
      <c r="E519" s="792"/>
      <c r="F519" s="609"/>
      <c r="G519" s="493"/>
      <c r="H519" s="493"/>
    </row>
    <row r="520" spans="1:8" ht="12" customHeight="1">
      <c r="A520" s="512"/>
      <c r="B520" s="220" t="s">
        <v>401</v>
      </c>
      <c r="C520" s="509"/>
      <c r="D520" s="509"/>
      <c r="E520" s="792"/>
      <c r="F520" s="609"/>
      <c r="G520" s="493"/>
      <c r="H520" s="493"/>
    </row>
    <row r="521" spans="1:8" ht="12" customHeight="1">
      <c r="A521" s="512"/>
      <c r="B521" s="514" t="s">
        <v>383</v>
      </c>
      <c r="C521" s="625">
        <v>400</v>
      </c>
      <c r="D521" s="625">
        <v>400</v>
      </c>
      <c r="E521" s="792">
        <f>SUM(D521/C521)</f>
        <v>1</v>
      </c>
      <c r="F521" s="812"/>
      <c r="G521" s="493"/>
      <c r="H521" s="493"/>
    </row>
    <row r="522" spans="1:8" ht="12" customHeight="1">
      <c r="A522" s="512"/>
      <c r="B522" s="415" t="s">
        <v>154</v>
      </c>
      <c r="C522" s="625"/>
      <c r="D522" s="625"/>
      <c r="E522" s="792"/>
      <c r="F522" s="660"/>
      <c r="G522" s="493"/>
      <c r="H522" s="493"/>
    </row>
    <row r="523" spans="1:8" ht="12" customHeight="1">
      <c r="A523" s="512"/>
      <c r="B523" s="415" t="s">
        <v>393</v>
      </c>
      <c r="C523" s="509"/>
      <c r="D523" s="509"/>
      <c r="E523" s="792"/>
      <c r="F523" s="609"/>
      <c r="G523" s="493"/>
      <c r="H523" s="493"/>
    </row>
    <row r="524" spans="1:8" ht="12" customHeight="1" thickBot="1">
      <c r="A524" s="512"/>
      <c r="B524" s="589" t="s">
        <v>107</v>
      </c>
      <c r="C524" s="528"/>
      <c r="D524" s="528"/>
      <c r="E524" s="794"/>
      <c r="F524" s="630"/>
      <c r="G524" s="493"/>
      <c r="H524" s="493"/>
    </row>
    <row r="525" spans="1:8" ht="12" customHeight="1" thickBot="1">
      <c r="A525" s="524"/>
      <c r="B525" s="593" t="s">
        <v>187</v>
      </c>
      <c r="C525" s="519">
        <f>SUM(C521:C524)</f>
        <v>400</v>
      </c>
      <c r="D525" s="519">
        <f>SUM(D521:D524)</f>
        <v>400</v>
      </c>
      <c r="E525" s="793">
        <f>SUM(D525/C525)</f>
        <v>1</v>
      </c>
      <c r="F525" s="613"/>
      <c r="G525" s="493"/>
      <c r="H525" s="493"/>
    </row>
    <row r="526" spans="1:8" ht="12" customHeight="1">
      <c r="A526" s="88">
        <v>3349</v>
      </c>
      <c r="B526" s="620" t="s">
        <v>525</v>
      </c>
      <c r="C526" s="509"/>
      <c r="D526" s="509"/>
      <c r="E526" s="792"/>
      <c r="F526" s="609"/>
      <c r="G526" s="493"/>
      <c r="H526" s="493"/>
    </row>
    <row r="527" spans="1:8" ht="12" customHeight="1">
      <c r="A527" s="512"/>
      <c r="B527" s="513" t="s">
        <v>147</v>
      </c>
      <c r="C527" s="509"/>
      <c r="D527" s="509"/>
      <c r="E527" s="792"/>
      <c r="F527" s="609"/>
      <c r="G527" s="493"/>
      <c r="H527" s="493"/>
    </row>
    <row r="528" spans="1:8" ht="12" customHeight="1">
      <c r="A528" s="512"/>
      <c r="B528" s="220" t="s">
        <v>401</v>
      </c>
      <c r="C528" s="509"/>
      <c r="D528" s="509"/>
      <c r="E528" s="792"/>
      <c r="F528" s="609"/>
      <c r="G528" s="493"/>
      <c r="H528" s="493"/>
    </row>
    <row r="529" spans="1:8" ht="12" customHeight="1">
      <c r="A529" s="512"/>
      <c r="B529" s="514" t="s">
        <v>383</v>
      </c>
      <c r="C529" s="625"/>
      <c r="D529" s="625">
        <v>2880</v>
      </c>
      <c r="E529" s="792"/>
      <c r="F529" s="812"/>
      <c r="G529" s="493"/>
      <c r="H529" s="493"/>
    </row>
    <row r="530" spans="1:8" ht="12" customHeight="1">
      <c r="A530" s="512"/>
      <c r="B530" s="415" t="s">
        <v>154</v>
      </c>
      <c r="C530" s="625"/>
      <c r="D530" s="625"/>
      <c r="E530" s="792"/>
      <c r="F530" s="660"/>
      <c r="G530" s="493"/>
      <c r="H530" s="493"/>
    </row>
    <row r="531" spans="1:8" ht="12" customHeight="1">
      <c r="A531" s="512"/>
      <c r="B531" s="415" t="s">
        <v>393</v>
      </c>
      <c r="C531" s="509"/>
      <c r="D531" s="509"/>
      <c r="E531" s="792"/>
      <c r="F531" s="609"/>
      <c r="G531" s="493"/>
      <c r="H531" s="493"/>
    </row>
    <row r="532" spans="1:8" ht="12" customHeight="1" thickBot="1">
      <c r="A532" s="512"/>
      <c r="B532" s="589" t="s">
        <v>107</v>
      </c>
      <c r="C532" s="528"/>
      <c r="D532" s="528"/>
      <c r="E532" s="794"/>
      <c r="F532" s="630"/>
      <c r="G532" s="493"/>
      <c r="H532" s="493"/>
    </row>
    <row r="533" spans="1:8" ht="12" customHeight="1" thickBot="1">
      <c r="A533" s="524"/>
      <c r="B533" s="593" t="s">
        <v>187</v>
      </c>
      <c r="C533" s="519">
        <f>SUM(C529:C532)</f>
        <v>0</v>
      </c>
      <c r="D533" s="519">
        <f>SUM(D529:D532)</f>
        <v>2880</v>
      </c>
      <c r="E533" s="793"/>
      <c r="F533" s="613"/>
      <c r="G533" s="493"/>
      <c r="H533" s="493"/>
    </row>
    <row r="534" spans="1:8" ht="12" customHeight="1">
      <c r="A534" s="525">
        <v>3350</v>
      </c>
      <c r="B534" s="276" t="s">
        <v>394</v>
      </c>
      <c r="C534" s="509"/>
      <c r="D534" s="509"/>
      <c r="E534" s="792"/>
      <c r="F534" s="609"/>
      <c r="G534" s="493"/>
      <c r="H534" s="493"/>
    </row>
    <row r="535" spans="1:8" ht="12" customHeight="1">
      <c r="A535" s="512"/>
      <c r="B535" s="513" t="s">
        <v>147</v>
      </c>
      <c r="C535" s="414"/>
      <c r="D535" s="414"/>
      <c r="E535" s="792"/>
      <c r="F535" s="609"/>
      <c r="G535" s="493"/>
      <c r="H535" s="493"/>
    </row>
    <row r="536" spans="1:8" ht="12" customHeight="1">
      <c r="A536" s="512"/>
      <c r="B536" s="220" t="s">
        <v>401</v>
      </c>
      <c r="C536" s="414"/>
      <c r="D536" s="414"/>
      <c r="E536" s="792"/>
      <c r="F536" s="812"/>
      <c r="G536" s="493"/>
      <c r="H536" s="493"/>
    </row>
    <row r="537" spans="1:8" ht="12" customHeight="1">
      <c r="A537" s="512"/>
      <c r="B537" s="514" t="s">
        <v>383</v>
      </c>
      <c r="C537" s="625">
        <v>1000</v>
      </c>
      <c r="D537" s="625">
        <v>1000</v>
      </c>
      <c r="E537" s="792">
        <f>SUM(D537/C537)</f>
        <v>1</v>
      </c>
      <c r="F537" s="609"/>
      <c r="G537" s="493"/>
      <c r="H537" s="493"/>
    </row>
    <row r="538" spans="1:8" ht="12" customHeight="1">
      <c r="A538" s="512"/>
      <c r="B538" s="415" t="s">
        <v>154</v>
      </c>
      <c r="C538" s="625"/>
      <c r="D538" s="625"/>
      <c r="E538" s="792"/>
      <c r="F538" s="811"/>
      <c r="G538" s="493"/>
      <c r="H538" s="493"/>
    </row>
    <row r="539" spans="1:8" ht="12" customHeight="1">
      <c r="A539" s="512"/>
      <c r="B539" s="415" t="s">
        <v>393</v>
      </c>
      <c r="C539" s="414"/>
      <c r="D539" s="414"/>
      <c r="E539" s="792"/>
      <c r="F539" s="609"/>
      <c r="G539" s="493"/>
      <c r="H539" s="493"/>
    </row>
    <row r="540" spans="1:8" ht="12" customHeight="1" thickBot="1">
      <c r="A540" s="512"/>
      <c r="B540" s="589" t="s">
        <v>107</v>
      </c>
      <c r="C540" s="517"/>
      <c r="D540" s="517"/>
      <c r="E540" s="794"/>
      <c r="F540" s="630"/>
      <c r="G540" s="493"/>
      <c r="H540" s="493"/>
    </row>
    <row r="541" spans="1:8" ht="12" thickBot="1">
      <c r="A541" s="524"/>
      <c r="B541" s="593" t="s">
        <v>187</v>
      </c>
      <c r="C541" s="519">
        <f>SUM(C535:C540)</f>
        <v>1000</v>
      </c>
      <c r="D541" s="519">
        <f>SUM(D535:D540)</f>
        <v>1000</v>
      </c>
      <c r="E541" s="793">
        <f>SUM(D541/C541)</f>
        <v>1</v>
      </c>
      <c r="F541" s="613"/>
      <c r="G541" s="493"/>
      <c r="H541" s="493"/>
    </row>
    <row r="542" spans="1:8" ht="11.25">
      <c r="A542" s="525">
        <v>3351</v>
      </c>
      <c r="B542" s="276" t="s">
        <v>5</v>
      </c>
      <c r="C542" s="509"/>
      <c r="D542" s="509"/>
      <c r="E542" s="792"/>
      <c r="F542" s="571"/>
      <c r="G542" s="493"/>
      <c r="H542" s="493"/>
    </row>
    <row r="543" spans="1:8" ht="11.25">
      <c r="A543" s="512"/>
      <c r="B543" s="513" t="s">
        <v>147</v>
      </c>
      <c r="C543" s="414"/>
      <c r="D543" s="414"/>
      <c r="E543" s="792"/>
      <c r="F543" s="575"/>
      <c r="G543" s="493"/>
      <c r="H543" s="493"/>
    </row>
    <row r="544" spans="1:8" ht="11.25">
      <c r="A544" s="512"/>
      <c r="B544" s="220" t="s">
        <v>401</v>
      </c>
      <c r="C544" s="414"/>
      <c r="D544" s="414"/>
      <c r="E544" s="792"/>
      <c r="F544" s="575"/>
      <c r="G544" s="493"/>
      <c r="H544" s="493"/>
    </row>
    <row r="545" spans="1:8" ht="12">
      <c r="A545" s="512"/>
      <c r="B545" s="514" t="s">
        <v>383</v>
      </c>
      <c r="C545" s="625"/>
      <c r="D545" s="625">
        <v>1000</v>
      </c>
      <c r="E545" s="792"/>
      <c r="F545" s="812"/>
      <c r="G545" s="493"/>
      <c r="H545" s="493"/>
    </row>
    <row r="546" spans="1:8" ht="11.25">
      <c r="A546" s="512"/>
      <c r="B546" s="415" t="s">
        <v>154</v>
      </c>
      <c r="C546" s="625">
        <v>20000</v>
      </c>
      <c r="D546" s="625">
        <v>14000</v>
      </c>
      <c r="E546" s="792">
        <f>SUM(D546/C546)</f>
        <v>0.7</v>
      </c>
      <c r="F546" s="575"/>
      <c r="G546" s="493"/>
      <c r="H546" s="493"/>
    </row>
    <row r="547" spans="1:8" ht="11.25">
      <c r="A547" s="512"/>
      <c r="B547" s="415" t="s">
        <v>393</v>
      </c>
      <c r="C547" s="414"/>
      <c r="D547" s="414"/>
      <c r="E547" s="792"/>
      <c r="F547" s="575"/>
      <c r="G547" s="493"/>
      <c r="H547" s="493"/>
    </row>
    <row r="548" spans="1:8" ht="12" thickBot="1">
      <c r="A548" s="512"/>
      <c r="B548" s="589" t="s">
        <v>107</v>
      </c>
      <c r="C548" s="517"/>
      <c r="D548" s="638"/>
      <c r="E548" s="794"/>
      <c r="F548" s="611"/>
      <c r="G548" s="493"/>
      <c r="H548" s="493"/>
    </row>
    <row r="549" spans="1:8" ht="12" thickBot="1">
      <c r="A549" s="524"/>
      <c r="B549" s="593" t="s">
        <v>187</v>
      </c>
      <c r="C549" s="519">
        <f>SUM(C543:C548)</f>
        <v>20000</v>
      </c>
      <c r="D549" s="519">
        <f>SUM(D543:D548)</f>
        <v>15000</v>
      </c>
      <c r="E549" s="795">
        <f>SUM(D549/C549)</f>
        <v>0.75</v>
      </c>
      <c r="F549" s="630"/>
      <c r="G549" s="493"/>
      <c r="H549" s="493"/>
    </row>
    <row r="550" spans="1:8" ht="11.25">
      <c r="A550" s="88">
        <v>3352</v>
      </c>
      <c r="B550" s="620" t="s">
        <v>113</v>
      </c>
      <c r="C550" s="509"/>
      <c r="D550" s="509"/>
      <c r="E550" s="792"/>
      <c r="F550" s="609"/>
      <c r="G550" s="493"/>
      <c r="H550" s="493"/>
    </row>
    <row r="551" spans="1:8" ht="11.25">
      <c r="A551" s="512"/>
      <c r="B551" s="513" t="s">
        <v>147</v>
      </c>
      <c r="C551" s="414"/>
      <c r="D551" s="414"/>
      <c r="E551" s="792"/>
      <c r="F551" s="609"/>
      <c r="G551" s="493"/>
      <c r="H551" s="493"/>
    </row>
    <row r="552" spans="1:8" ht="11.25">
      <c r="A552" s="512"/>
      <c r="B552" s="220" t="s">
        <v>401</v>
      </c>
      <c r="C552" s="414"/>
      <c r="D552" s="414"/>
      <c r="E552" s="792"/>
      <c r="F552" s="609"/>
      <c r="G552" s="493"/>
      <c r="H552" s="493"/>
    </row>
    <row r="553" spans="1:8" ht="12">
      <c r="A553" s="512"/>
      <c r="B553" s="514" t="s">
        <v>383</v>
      </c>
      <c r="C553" s="414"/>
      <c r="D553" s="414"/>
      <c r="E553" s="792"/>
      <c r="F553" s="812"/>
      <c r="G553" s="493"/>
      <c r="H553" s="493"/>
    </row>
    <row r="554" spans="1:8" ht="11.25">
      <c r="A554" s="512"/>
      <c r="B554" s="415" t="s">
        <v>154</v>
      </c>
      <c r="C554" s="414">
        <v>5000</v>
      </c>
      <c r="D554" s="414">
        <v>7000</v>
      </c>
      <c r="E554" s="792">
        <f>SUM(D554/C554)</f>
        <v>1.4</v>
      </c>
      <c r="F554" s="609"/>
      <c r="G554" s="493"/>
      <c r="H554" s="493"/>
    </row>
    <row r="555" spans="1:8" ht="11.25">
      <c r="A555" s="512"/>
      <c r="B555" s="415" t="s">
        <v>393</v>
      </c>
      <c r="C555" s="625"/>
      <c r="D555" s="625"/>
      <c r="E555" s="792"/>
      <c r="F555" s="609"/>
      <c r="G555" s="493"/>
      <c r="H555" s="493"/>
    </row>
    <row r="556" spans="1:8" ht="11.25">
      <c r="A556" s="512"/>
      <c r="B556" s="415" t="s">
        <v>154</v>
      </c>
      <c r="C556" s="414"/>
      <c r="D556" s="414"/>
      <c r="E556" s="792"/>
      <c r="F556" s="610"/>
      <c r="G556" s="493"/>
      <c r="H556" s="493"/>
    </row>
    <row r="557" spans="1:8" ht="12" thickBot="1">
      <c r="A557" s="512"/>
      <c r="B557" s="589" t="s">
        <v>107</v>
      </c>
      <c r="C557" s="517"/>
      <c r="D557" s="517"/>
      <c r="E557" s="794"/>
      <c r="F557" s="630"/>
      <c r="G557" s="493"/>
      <c r="H557" s="493"/>
    </row>
    <row r="558" spans="1:8" ht="12" thickBot="1">
      <c r="A558" s="524"/>
      <c r="B558" s="593" t="s">
        <v>187</v>
      </c>
      <c r="C558" s="519">
        <f>SUM(C551:C557)</f>
        <v>5000</v>
      </c>
      <c r="D558" s="519">
        <f>SUM(D551:D557)</f>
        <v>7000</v>
      </c>
      <c r="E558" s="793">
        <f>SUM(D558/C558)</f>
        <v>1.4</v>
      </c>
      <c r="F558" s="613"/>
      <c r="G558" s="493"/>
      <c r="H558" s="493"/>
    </row>
    <row r="559" spans="1:8" ht="11.25">
      <c r="A559" s="88">
        <v>3354</v>
      </c>
      <c r="B559" s="620" t="s">
        <v>27</v>
      </c>
      <c r="C559" s="509"/>
      <c r="D559" s="509"/>
      <c r="E559" s="792"/>
      <c r="F559" s="609"/>
      <c r="G559" s="493"/>
      <c r="H559" s="493"/>
    </row>
    <row r="560" spans="1:8" ht="11.25">
      <c r="A560" s="512"/>
      <c r="B560" s="513" t="s">
        <v>147</v>
      </c>
      <c r="C560" s="414"/>
      <c r="D560" s="414"/>
      <c r="E560" s="792"/>
      <c r="F560" s="609"/>
      <c r="G560" s="493"/>
      <c r="H560" s="493"/>
    </row>
    <row r="561" spans="1:8" ht="11.25">
      <c r="A561" s="512"/>
      <c r="B561" s="220" t="s">
        <v>401</v>
      </c>
      <c r="C561" s="414"/>
      <c r="D561" s="414"/>
      <c r="E561" s="792"/>
      <c r="F561" s="609"/>
      <c r="G561" s="493"/>
      <c r="H561" s="493"/>
    </row>
    <row r="562" spans="1:8" ht="12">
      <c r="A562" s="512"/>
      <c r="B562" s="514" t="s">
        <v>383</v>
      </c>
      <c r="C562" s="414"/>
      <c r="D562" s="414"/>
      <c r="E562" s="792"/>
      <c r="F562" s="812"/>
      <c r="G562" s="493"/>
      <c r="H562" s="493"/>
    </row>
    <row r="563" spans="1:8" ht="11.25">
      <c r="A563" s="512"/>
      <c r="B563" s="415" t="s">
        <v>154</v>
      </c>
      <c r="C563" s="414">
        <v>45000</v>
      </c>
      <c r="D563" s="414">
        <v>10000</v>
      </c>
      <c r="E563" s="792">
        <f>SUM(D563/C563)</f>
        <v>0.2222222222222222</v>
      </c>
      <c r="F563" s="609"/>
      <c r="G563" s="493"/>
      <c r="H563" s="493"/>
    </row>
    <row r="564" spans="1:8" ht="11.25">
      <c r="A564" s="512"/>
      <c r="B564" s="415" t="s">
        <v>393</v>
      </c>
      <c r="C564" s="625"/>
      <c r="D564" s="625"/>
      <c r="E564" s="792"/>
      <c r="F564" s="609"/>
      <c r="G564" s="493"/>
      <c r="H564" s="493"/>
    </row>
    <row r="565" spans="1:8" ht="12" thickBot="1">
      <c r="A565" s="512"/>
      <c r="B565" s="589" t="s">
        <v>107</v>
      </c>
      <c r="C565" s="517"/>
      <c r="D565" s="517"/>
      <c r="E565" s="794"/>
      <c r="F565" s="630"/>
      <c r="G565" s="493"/>
      <c r="H565" s="493"/>
    </row>
    <row r="566" spans="1:8" ht="12" thickBot="1">
      <c r="A566" s="524"/>
      <c r="B566" s="593" t="s">
        <v>187</v>
      </c>
      <c r="C566" s="519">
        <f>SUM(C560:C565)</f>
        <v>45000</v>
      </c>
      <c r="D566" s="519">
        <f>SUM(D560:D565)</f>
        <v>10000</v>
      </c>
      <c r="E566" s="793">
        <f>SUM(D566/C566)</f>
        <v>0.2222222222222222</v>
      </c>
      <c r="F566" s="613"/>
      <c r="G566" s="493"/>
      <c r="H566" s="493"/>
    </row>
    <row r="567" spans="1:8" ht="12" customHeight="1">
      <c r="A567" s="88">
        <v>3355</v>
      </c>
      <c r="B567" s="276" t="s">
        <v>28</v>
      </c>
      <c r="C567" s="509"/>
      <c r="D567" s="509"/>
      <c r="E567" s="792"/>
      <c r="F567" s="609"/>
      <c r="G567" s="493"/>
      <c r="H567" s="493"/>
    </row>
    <row r="568" spans="1:8" ht="12" customHeight="1">
      <c r="A568" s="512"/>
      <c r="B568" s="513" t="s">
        <v>147</v>
      </c>
      <c r="C568" s="625">
        <v>100</v>
      </c>
      <c r="D568" s="625">
        <v>300</v>
      </c>
      <c r="E568" s="792">
        <f>SUM(D568/C568)</f>
        <v>3</v>
      </c>
      <c r="F568" s="609"/>
      <c r="G568" s="493"/>
      <c r="H568" s="493"/>
    </row>
    <row r="569" spans="1:8" ht="12" customHeight="1">
      <c r="A569" s="512"/>
      <c r="B569" s="220" t="s">
        <v>401</v>
      </c>
      <c r="C569" s="625">
        <v>270</v>
      </c>
      <c r="D569" s="625">
        <v>150</v>
      </c>
      <c r="E569" s="792">
        <f>SUM(D569/C569)</f>
        <v>0.5555555555555556</v>
      </c>
      <c r="F569" s="812"/>
      <c r="G569" s="493"/>
      <c r="H569" s="493"/>
    </row>
    <row r="570" spans="1:8" ht="12" customHeight="1">
      <c r="A570" s="512"/>
      <c r="B570" s="514" t="s">
        <v>383</v>
      </c>
      <c r="C570" s="625">
        <v>7630</v>
      </c>
      <c r="D570" s="625">
        <v>7550</v>
      </c>
      <c r="E570" s="792">
        <f>SUM(D570/C570)</f>
        <v>0.9895150720838795</v>
      </c>
      <c r="F570" s="609"/>
      <c r="G570" s="493"/>
      <c r="H570" s="493"/>
    </row>
    <row r="571" spans="1:8" ht="12" customHeight="1">
      <c r="A571" s="512"/>
      <c r="B571" s="415" t="s">
        <v>154</v>
      </c>
      <c r="C571" s="625"/>
      <c r="D571" s="625"/>
      <c r="E571" s="792"/>
      <c r="F571" s="609"/>
      <c r="G571" s="493"/>
      <c r="H571" s="493"/>
    </row>
    <row r="572" spans="1:8" ht="12" customHeight="1">
      <c r="A572" s="512"/>
      <c r="B572" s="415" t="s">
        <v>393</v>
      </c>
      <c r="C572" s="509"/>
      <c r="D572" s="509"/>
      <c r="E572" s="792"/>
      <c r="F572" s="609"/>
      <c r="G572" s="493"/>
      <c r="H572" s="493"/>
    </row>
    <row r="573" spans="1:8" ht="12" customHeight="1" thickBot="1">
      <c r="A573" s="512"/>
      <c r="B573" s="589" t="s">
        <v>107</v>
      </c>
      <c r="C573" s="627"/>
      <c r="D573" s="627"/>
      <c r="E573" s="794"/>
      <c r="F573" s="630"/>
      <c r="G573" s="493"/>
      <c r="H573" s="493"/>
    </row>
    <row r="574" spans="1:8" ht="12" customHeight="1" thickBot="1">
      <c r="A574" s="524"/>
      <c r="B574" s="593" t="s">
        <v>187</v>
      </c>
      <c r="C574" s="519">
        <f>SUM(C568:C573)</f>
        <v>8000</v>
      </c>
      <c r="D574" s="519">
        <f>SUM(D568:D573)</f>
        <v>8000</v>
      </c>
      <c r="E574" s="793">
        <f>SUM(D574/C574)</f>
        <v>1</v>
      </c>
      <c r="F574" s="613"/>
      <c r="G574" s="493"/>
      <c r="H574" s="493"/>
    </row>
    <row r="575" spans="1:8" ht="12" customHeight="1">
      <c r="A575" s="88">
        <v>3356</v>
      </c>
      <c r="B575" s="276" t="s">
        <v>1</v>
      </c>
      <c r="C575" s="509"/>
      <c r="D575" s="509"/>
      <c r="E575" s="792"/>
      <c r="F575" s="609"/>
      <c r="G575" s="493"/>
      <c r="H575" s="493"/>
    </row>
    <row r="576" spans="1:8" ht="12" customHeight="1">
      <c r="A576" s="512"/>
      <c r="B576" s="513" t="s">
        <v>147</v>
      </c>
      <c r="C576" s="625"/>
      <c r="D576" s="625"/>
      <c r="E576" s="792"/>
      <c r="F576" s="609"/>
      <c r="G576" s="493"/>
      <c r="H576" s="493"/>
    </row>
    <row r="577" spans="1:8" ht="12" customHeight="1">
      <c r="A577" s="512"/>
      <c r="B577" s="220" t="s">
        <v>401</v>
      </c>
      <c r="C577" s="625"/>
      <c r="D577" s="625"/>
      <c r="E577" s="792"/>
      <c r="F577" s="609"/>
      <c r="G577" s="493"/>
      <c r="H577" s="493"/>
    </row>
    <row r="578" spans="1:8" ht="12" customHeight="1">
      <c r="A578" s="512"/>
      <c r="B578" s="514" t="s">
        <v>383</v>
      </c>
      <c r="C578" s="625"/>
      <c r="D578" s="625"/>
      <c r="E578" s="792"/>
      <c r="F578" s="811"/>
      <c r="G578" s="493"/>
      <c r="H578" s="493"/>
    </row>
    <row r="579" spans="1:8" ht="12" customHeight="1">
      <c r="A579" s="512"/>
      <c r="B579" s="415" t="s">
        <v>154</v>
      </c>
      <c r="C579" s="625"/>
      <c r="D579" s="625"/>
      <c r="E579" s="792"/>
      <c r="F579" s="609"/>
      <c r="G579" s="493"/>
      <c r="H579" s="493"/>
    </row>
    <row r="580" spans="1:8" ht="12" customHeight="1">
      <c r="A580" s="512"/>
      <c r="B580" s="415" t="s">
        <v>393</v>
      </c>
      <c r="C580" s="625">
        <v>20000</v>
      </c>
      <c r="D580" s="625">
        <v>25000</v>
      </c>
      <c r="E580" s="792">
        <f>SUM(D580/C580)</f>
        <v>1.25</v>
      </c>
      <c r="F580" s="609"/>
      <c r="G580" s="493"/>
      <c r="H580" s="493"/>
    </row>
    <row r="581" spans="1:8" ht="12" customHeight="1" thickBot="1">
      <c r="A581" s="512"/>
      <c r="B581" s="589" t="s">
        <v>107</v>
      </c>
      <c r="C581" s="627"/>
      <c r="D581" s="627"/>
      <c r="E581" s="794"/>
      <c r="F581" s="630"/>
      <c r="G581" s="493"/>
      <c r="H581" s="493"/>
    </row>
    <row r="582" spans="1:8" ht="12" customHeight="1" thickBot="1">
      <c r="A582" s="524"/>
      <c r="B582" s="593" t="s">
        <v>187</v>
      </c>
      <c r="C582" s="519">
        <f>SUM(C576:C581)</f>
        <v>20000</v>
      </c>
      <c r="D582" s="519">
        <f>SUM(D576:D581)</f>
        <v>25000</v>
      </c>
      <c r="E582" s="793">
        <f>SUM(D582/C582)</f>
        <v>1.25</v>
      </c>
      <c r="F582" s="613"/>
      <c r="G582" s="493"/>
      <c r="H582" s="493"/>
    </row>
    <row r="583" spans="1:8" ht="12" customHeight="1">
      <c r="A583" s="88">
        <v>3357</v>
      </c>
      <c r="B583" s="276" t="s">
        <v>29</v>
      </c>
      <c r="C583" s="509"/>
      <c r="D583" s="509"/>
      <c r="E583" s="792"/>
      <c r="F583" s="609"/>
      <c r="G583" s="493"/>
      <c r="H583" s="493"/>
    </row>
    <row r="584" spans="1:8" ht="12" customHeight="1">
      <c r="A584" s="512"/>
      <c r="B584" s="513" t="s">
        <v>147</v>
      </c>
      <c r="C584" s="625">
        <v>360</v>
      </c>
      <c r="D584" s="625">
        <v>800</v>
      </c>
      <c r="E584" s="792">
        <f>SUM(D584/C584)</f>
        <v>2.2222222222222223</v>
      </c>
      <c r="F584" s="609"/>
      <c r="G584" s="493"/>
      <c r="H584" s="493"/>
    </row>
    <row r="585" spans="1:8" ht="12" customHeight="1">
      <c r="A585" s="512"/>
      <c r="B585" s="220" t="s">
        <v>401</v>
      </c>
      <c r="C585" s="625">
        <v>20</v>
      </c>
      <c r="D585" s="625">
        <v>300</v>
      </c>
      <c r="E585" s="792">
        <f>SUM(D585/C585)</f>
        <v>15</v>
      </c>
      <c r="F585" s="609"/>
      <c r="G585" s="493"/>
      <c r="H585" s="493"/>
    </row>
    <row r="586" spans="1:8" ht="12" customHeight="1">
      <c r="A586" s="512"/>
      <c r="B586" s="514" t="s">
        <v>383</v>
      </c>
      <c r="C586" s="625">
        <v>5620</v>
      </c>
      <c r="D586" s="625">
        <v>3900</v>
      </c>
      <c r="E586" s="792">
        <f>SUM(D586/C586)</f>
        <v>0.693950177935943</v>
      </c>
      <c r="F586" s="812"/>
      <c r="G586" s="493"/>
      <c r="H586" s="493"/>
    </row>
    <row r="587" spans="1:8" ht="12" customHeight="1">
      <c r="A587" s="512"/>
      <c r="B587" s="415" t="s">
        <v>154</v>
      </c>
      <c r="C587" s="625"/>
      <c r="D587" s="625"/>
      <c r="E587" s="792"/>
      <c r="F587" s="609"/>
      <c r="G587" s="493"/>
      <c r="H587" s="493"/>
    </row>
    <row r="588" spans="1:8" ht="12" customHeight="1">
      <c r="A588" s="512"/>
      <c r="B588" s="415" t="s">
        <v>393</v>
      </c>
      <c r="C588" s="509"/>
      <c r="D588" s="509"/>
      <c r="E588" s="792"/>
      <c r="F588" s="609"/>
      <c r="G588" s="493"/>
      <c r="H588" s="493"/>
    </row>
    <row r="589" spans="1:8" ht="12" customHeight="1" thickBot="1">
      <c r="A589" s="512"/>
      <c r="B589" s="589" t="s">
        <v>107</v>
      </c>
      <c r="C589" s="627"/>
      <c r="D589" s="627"/>
      <c r="E589" s="794"/>
      <c r="F589" s="630"/>
      <c r="G589" s="493"/>
      <c r="H589" s="493"/>
    </row>
    <row r="590" spans="1:8" ht="12" customHeight="1" thickBot="1">
      <c r="A590" s="524"/>
      <c r="B590" s="593" t="s">
        <v>187</v>
      </c>
      <c r="C590" s="519">
        <f>SUM(C584:C589)</f>
        <v>6000</v>
      </c>
      <c r="D590" s="519">
        <f>SUM(D584:D589)</f>
        <v>5000</v>
      </c>
      <c r="E590" s="793">
        <f>SUM(D590/C590)</f>
        <v>0.8333333333333334</v>
      </c>
      <c r="F590" s="613"/>
      <c r="G590" s="493"/>
      <c r="H590" s="493"/>
    </row>
    <row r="591" spans="1:8" ht="12" customHeight="1">
      <c r="A591" s="88">
        <v>3358</v>
      </c>
      <c r="B591" s="276" t="s">
        <v>478</v>
      </c>
      <c r="C591" s="509"/>
      <c r="D591" s="509"/>
      <c r="E591" s="792"/>
      <c r="F591" s="609"/>
      <c r="G591" s="493"/>
      <c r="H591" s="493"/>
    </row>
    <row r="592" spans="1:8" ht="12" customHeight="1">
      <c r="A592" s="512"/>
      <c r="B592" s="513" t="s">
        <v>147</v>
      </c>
      <c r="C592" s="625"/>
      <c r="D592" s="625"/>
      <c r="E592" s="792"/>
      <c r="F592" s="609"/>
      <c r="G592" s="493"/>
      <c r="H592" s="493"/>
    </row>
    <row r="593" spans="1:8" ht="12" customHeight="1">
      <c r="A593" s="512"/>
      <c r="B593" s="220" t="s">
        <v>401</v>
      </c>
      <c r="C593" s="625"/>
      <c r="D593" s="625"/>
      <c r="E593" s="792"/>
      <c r="F593" s="609"/>
      <c r="G593" s="493"/>
      <c r="H593" s="493"/>
    </row>
    <row r="594" spans="1:8" ht="12" customHeight="1">
      <c r="A594" s="512"/>
      <c r="B594" s="514" t="s">
        <v>383</v>
      </c>
      <c r="C594" s="625">
        <v>6000</v>
      </c>
      <c r="D594" s="625">
        <v>2000</v>
      </c>
      <c r="E594" s="792">
        <f>SUM(D594/C594)</f>
        <v>0.3333333333333333</v>
      </c>
      <c r="F594" s="812"/>
      <c r="G594" s="493"/>
      <c r="H594" s="493"/>
    </row>
    <row r="595" spans="1:8" ht="12" customHeight="1">
      <c r="A595" s="512"/>
      <c r="B595" s="415" t="s">
        <v>154</v>
      </c>
      <c r="C595" s="625"/>
      <c r="D595" s="625"/>
      <c r="E595" s="792"/>
      <c r="F595" s="609"/>
      <c r="G595" s="493"/>
      <c r="H595" s="493"/>
    </row>
    <row r="596" spans="1:8" ht="12" customHeight="1">
      <c r="A596" s="512"/>
      <c r="B596" s="415" t="s">
        <v>393</v>
      </c>
      <c r="C596" s="509"/>
      <c r="D596" s="509"/>
      <c r="E596" s="792"/>
      <c r="F596" s="609"/>
      <c r="G596" s="493"/>
      <c r="H596" s="493"/>
    </row>
    <row r="597" spans="1:8" ht="12" customHeight="1" thickBot="1">
      <c r="A597" s="512"/>
      <c r="B597" s="589" t="s">
        <v>107</v>
      </c>
      <c r="C597" s="627"/>
      <c r="D597" s="627"/>
      <c r="E597" s="794"/>
      <c r="F597" s="630"/>
      <c r="G597" s="493"/>
      <c r="H597" s="493"/>
    </row>
    <row r="598" spans="1:8" ht="12" customHeight="1" thickBot="1">
      <c r="A598" s="524"/>
      <c r="B598" s="593" t="s">
        <v>187</v>
      </c>
      <c r="C598" s="519">
        <f>SUM(C592:C597)</f>
        <v>6000</v>
      </c>
      <c r="D598" s="519">
        <f>SUM(D592:D597)</f>
        <v>2000</v>
      </c>
      <c r="E598" s="793">
        <f>SUM(D598/C598)</f>
        <v>0.3333333333333333</v>
      </c>
      <c r="F598" s="613"/>
      <c r="G598" s="493"/>
      <c r="H598" s="493"/>
    </row>
    <row r="599" spans="1:8" ht="12" customHeight="1">
      <c r="A599" s="88">
        <v>3360</v>
      </c>
      <c r="B599" s="276" t="s">
        <v>526</v>
      </c>
      <c r="C599" s="509"/>
      <c r="D599" s="509"/>
      <c r="E599" s="792"/>
      <c r="F599" s="609"/>
      <c r="G599" s="493"/>
      <c r="H599" s="493"/>
    </row>
    <row r="600" spans="1:8" ht="12" customHeight="1">
      <c r="A600" s="512"/>
      <c r="B600" s="513" t="s">
        <v>147</v>
      </c>
      <c r="C600" s="625"/>
      <c r="D600" s="625"/>
      <c r="E600" s="792"/>
      <c r="F600" s="609"/>
      <c r="G600" s="493"/>
      <c r="H600" s="493"/>
    </row>
    <row r="601" spans="1:8" ht="12" customHeight="1">
      <c r="A601" s="512"/>
      <c r="B601" s="220" t="s">
        <v>401</v>
      </c>
      <c r="C601" s="625"/>
      <c r="D601" s="625"/>
      <c r="E601" s="792"/>
      <c r="F601" s="812"/>
      <c r="G601" s="493"/>
      <c r="H601" s="493"/>
    </row>
    <row r="602" spans="1:8" ht="12" customHeight="1">
      <c r="A602" s="512"/>
      <c r="B602" s="514" t="s">
        <v>383</v>
      </c>
      <c r="C602" s="625"/>
      <c r="D602" s="625">
        <v>7000</v>
      </c>
      <c r="E602" s="792"/>
      <c r="F602" s="609"/>
      <c r="G602" s="493"/>
      <c r="H602" s="493"/>
    </row>
    <row r="603" spans="1:8" ht="12" customHeight="1">
      <c r="A603" s="512"/>
      <c r="B603" s="415" t="s">
        <v>154</v>
      </c>
      <c r="C603" s="625"/>
      <c r="D603" s="625"/>
      <c r="E603" s="792"/>
      <c r="F603" s="609"/>
      <c r="G603" s="493"/>
      <c r="H603" s="493"/>
    </row>
    <row r="604" spans="1:8" ht="12" customHeight="1">
      <c r="A604" s="512"/>
      <c r="B604" s="415" t="s">
        <v>393</v>
      </c>
      <c r="C604" s="509"/>
      <c r="D604" s="509"/>
      <c r="E604" s="792"/>
      <c r="F604" s="609"/>
      <c r="G604" s="493"/>
      <c r="H604" s="493"/>
    </row>
    <row r="605" spans="1:8" ht="12" customHeight="1" thickBot="1">
      <c r="A605" s="512"/>
      <c r="B605" s="589" t="s">
        <v>107</v>
      </c>
      <c r="C605" s="627"/>
      <c r="D605" s="627"/>
      <c r="E605" s="794"/>
      <c r="F605" s="630"/>
      <c r="G605" s="493"/>
      <c r="H605" s="493"/>
    </row>
    <row r="606" spans="1:8" ht="12" customHeight="1" thickBot="1">
      <c r="A606" s="524"/>
      <c r="B606" s="593" t="s">
        <v>187</v>
      </c>
      <c r="C606" s="519">
        <f>SUM(C600:C605)</f>
        <v>0</v>
      </c>
      <c r="D606" s="519">
        <f>SUM(D602:D605)</f>
        <v>7000</v>
      </c>
      <c r="E606" s="809"/>
      <c r="F606" s="613"/>
      <c r="G606" s="493"/>
      <c r="H606" s="493"/>
    </row>
    <row r="607" spans="1:8" ht="12" customHeight="1">
      <c r="A607" s="88">
        <v>3361</v>
      </c>
      <c r="B607" s="276" t="s">
        <v>527</v>
      </c>
      <c r="C607" s="509"/>
      <c r="D607" s="509"/>
      <c r="E607" s="792"/>
      <c r="F607" s="609"/>
      <c r="G607" s="493"/>
      <c r="H607" s="493"/>
    </row>
    <row r="608" spans="1:8" ht="12" customHeight="1">
      <c r="A608" s="512"/>
      <c r="B608" s="513" t="s">
        <v>147</v>
      </c>
      <c r="C608" s="625"/>
      <c r="D608" s="625"/>
      <c r="E608" s="792"/>
      <c r="F608" s="609"/>
      <c r="G608" s="493"/>
      <c r="H608" s="493"/>
    </row>
    <row r="609" spans="1:8" ht="12" customHeight="1">
      <c r="A609" s="512"/>
      <c r="B609" s="220" t="s">
        <v>401</v>
      </c>
      <c r="C609" s="625"/>
      <c r="D609" s="625"/>
      <c r="E609" s="792"/>
      <c r="F609" s="609"/>
      <c r="G609" s="493"/>
      <c r="H609" s="493"/>
    </row>
    <row r="610" spans="1:8" ht="12" customHeight="1">
      <c r="A610" s="512"/>
      <c r="B610" s="514" t="s">
        <v>383</v>
      </c>
      <c r="C610" s="625"/>
      <c r="D610" s="625">
        <v>1500</v>
      </c>
      <c r="E610" s="792"/>
      <c r="F610" s="812"/>
      <c r="G610" s="493"/>
      <c r="H610" s="493"/>
    </row>
    <row r="611" spans="1:8" ht="12" customHeight="1">
      <c r="A611" s="512"/>
      <c r="B611" s="415" t="s">
        <v>154</v>
      </c>
      <c r="C611" s="625"/>
      <c r="D611" s="625"/>
      <c r="E611" s="792"/>
      <c r="F611" s="609"/>
      <c r="G611" s="493"/>
      <c r="H611" s="493"/>
    </row>
    <row r="612" spans="1:8" ht="12" customHeight="1">
      <c r="A612" s="512"/>
      <c r="B612" s="415" t="s">
        <v>393</v>
      </c>
      <c r="C612" s="509"/>
      <c r="D612" s="509"/>
      <c r="E612" s="792"/>
      <c r="F612" s="609"/>
      <c r="G612" s="493"/>
      <c r="H612" s="493"/>
    </row>
    <row r="613" spans="1:8" ht="12" customHeight="1" thickBot="1">
      <c r="A613" s="512"/>
      <c r="B613" s="589" t="s">
        <v>107</v>
      </c>
      <c r="C613" s="627"/>
      <c r="D613" s="627"/>
      <c r="E613" s="794"/>
      <c r="F613" s="630"/>
      <c r="G613" s="493"/>
      <c r="H613" s="493"/>
    </row>
    <row r="614" spans="1:8" ht="12" customHeight="1" thickBot="1">
      <c r="A614" s="524"/>
      <c r="B614" s="593" t="s">
        <v>187</v>
      </c>
      <c r="C614" s="519">
        <f>SUM(C608:C613)</f>
        <v>0</v>
      </c>
      <c r="D614" s="519">
        <f>SUM(D610:D613)</f>
        <v>1500</v>
      </c>
      <c r="E614" s="809"/>
      <c r="F614" s="613"/>
      <c r="G614" s="493"/>
      <c r="H614" s="493"/>
    </row>
    <row r="615" spans="1:8" ht="12" customHeight="1">
      <c r="A615" s="88">
        <v>3362</v>
      </c>
      <c r="B615" s="276" t="s">
        <v>896</v>
      </c>
      <c r="C615" s="509"/>
      <c r="D615" s="509"/>
      <c r="E615" s="792"/>
      <c r="F615" s="609"/>
      <c r="G615" s="493"/>
      <c r="H615" s="493"/>
    </row>
    <row r="616" spans="1:8" ht="12" customHeight="1">
      <c r="A616" s="512"/>
      <c r="B616" s="513" t="s">
        <v>147</v>
      </c>
      <c r="C616" s="625"/>
      <c r="D616" s="625"/>
      <c r="E616" s="792"/>
      <c r="F616" s="609"/>
      <c r="G616" s="493"/>
      <c r="H616" s="493"/>
    </row>
    <row r="617" spans="1:8" ht="12" customHeight="1">
      <c r="A617" s="512"/>
      <c r="B617" s="220" t="s">
        <v>401</v>
      </c>
      <c r="C617" s="625"/>
      <c r="D617" s="625"/>
      <c r="E617" s="792"/>
      <c r="F617" s="609"/>
      <c r="G617" s="493"/>
      <c r="H617" s="493"/>
    </row>
    <row r="618" spans="1:8" ht="12" customHeight="1">
      <c r="A618" s="512"/>
      <c r="B618" s="514" t="s">
        <v>383</v>
      </c>
      <c r="C618" s="625"/>
      <c r="D618" s="625">
        <v>3000</v>
      </c>
      <c r="E618" s="792"/>
      <c r="F618" s="812"/>
      <c r="G618" s="493"/>
      <c r="H618" s="493"/>
    </row>
    <row r="619" spans="1:8" ht="12" customHeight="1">
      <c r="A619" s="512"/>
      <c r="B619" s="415" t="s">
        <v>154</v>
      </c>
      <c r="C619" s="625"/>
      <c r="D619" s="625"/>
      <c r="E619" s="792"/>
      <c r="F619" s="609"/>
      <c r="G619" s="493"/>
      <c r="H619" s="493"/>
    </row>
    <row r="620" spans="1:8" ht="12" customHeight="1">
      <c r="A620" s="512"/>
      <c r="B620" s="415" t="s">
        <v>393</v>
      </c>
      <c r="C620" s="509"/>
      <c r="D620" s="509"/>
      <c r="E620" s="792"/>
      <c r="F620" s="609"/>
      <c r="G620" s="493"/>
      <c r="H620" s="493"/>
    </row>
    <row r="621" spans="1:8" ht="12" customHeight="1" thickBot="1">
      <c r="A621" s="512"/>
      <c r="B621" s="589" t="s">
        <v>107</v>
      </c>
      <c r="C621" s="627"/>
      <c r="D621" s="627"/>
      <c r="E621" s="794"/>
      <c r="F621" s="630"/>
      <c r="G621" s="493"/>
      <c r="H621" s="493"/>
    </row>
    <row r="622" spans="1:8" ht="12" customHeight="1" thickBot="1">
      <c r="A622" s="524"/>
      <c r="B622" s="593" t="s">
        <v>187</v>
      </c>
      <c r="C622" s="519">
        <f>SUM(C616:C621)</f>
        <v>0</v>
      </c>
      <c r="D622" s="519">
        <f>SUM(D618:D621)</f>
        <v>3000</v>
      </c>
      <c r="E622" s="809"/>
      <c r="F622" s="613"/>
      <c r="G622" s="493"/>
      <c r="H622" s="493"/>
    </row>
    <row r="623" spans="1:8" ht="12" customHeight="1" thickBot="1">
      <c r="A623" s="623">
        <v>3400</v>
      </c>
      <c r="B623" s="636" t="s">
        <v>114</v>
      </c>
      <c r="C623" s="519">
        <f>SUM(C624+C673)</f>
        <v>187008</v>
      </c>
      <c r="D623" s="519">
        <f>SUM(D624+D673)</f>
        <v>188705</v>
      </c>
      <c r="E623" s="795">
        <f>SUM(D623/C623)</f>
        <v>1.0090744780971936</v>
      </c>
      <c r="F623" s="613"/>
      <c r="G623" s="493"/>
      <c r="H623" s="493"/>
    </row>
    <row r="624" spans="1:8" ht="12" customHeight="1">
      <c r="A624" s="88">
        <v>3410</v>
      </c>
      <c r="B624" s="531" t="s">
        <v>115</v>
      </c>
      <c r="C624" s="509">
        <f>SUM(C632+C640+C648+C656+C664+C672)</f>
        <v>47000</v>
      </c>
      <c r="D624" s="509">
        <f>SUM(D632+D640+D648+D656+D664+D672)</f>
        <v>49335</v>
      </c>
      <c r="E624" s="574">
        <f>SUM(D624/C624)</f>
        <v>1.0496808510638298</v>
      </c>
      <c r="F624" s="608"/>
      <c r="G624" s="493"/>
      <c r="H624" s="493"/>
    </row>
    <row r="625" spans="1:8" ht="12" customHeight="1">
      <c r="A625" s="88">
        <v>3411</v>
      </c>
      <c r="B625" s="531" t="s">
        <v>184</v>
      </c>
      <c r="C625" s="509"/>
      <c r="D625" s="509"/>
      <c r="E625" s="792"/>
      <c r="F625" s="609"/>
      <c r="G625" s="493"/>
      <c r="H625" s="493"/>
    </row>
    <row r="626" spans="1:8" ht="12" customHeight="1">
      <c r="A626" s="512"/>
      <c r="B626" s="513" t="s">
        <v>147</v>
      </c>
      <c r="C626" s="414"/>
      <c r="D626" s="414"/>
      <c r="E626" s="792"/>
      <c r="F626" s="812"/>
      <c r="G626" s="493"/>
      <c r="H626" s="493"/>
    </row>
    <row r="627" spans="1:8" ht="12" customHeight="1">
      <c r="A627" s="512"/>
      <c r="B627" s="220" t="s">
        <v>401</v>
      </c>
      <c r="C627" s="414"/>
      <c r="D627" s="414"/>
      <c r="E627" s="792"/>
      <c r="F627" s="609"/>
      <c r="G627" s="493"/>
      <c r="H627" s="493"/>
    </row>
    <row r="628" spans="1:8" ht="12" customHeight="1">
      <c r="A628" s="512"/>
      <c r="B628" s="514" t="s">
        <v>383</v>
      </c>
      <c r="C628" s="414"/>
      <c r="D628" s="414"/>
      <c r="E628" s="792"/>
      <c r="F628" s="609"/>
      <c r="G628" s="493"/>
      <c r="H628" s="493"/>
    </row>
    <row r="629" spans="1:8" ht="12" customHeight="1">
      <c r="A629" s="512"/>
      <c r="B629" s="415" t="s">
        <v>154</v>
      </c>
      <c r="C629" s="414"/>
      <c r="D629" s="414"/>
      <c r="E629" s="792"/>
      <c r="F629" s="609"/>
      <c r="G629" s="493"/>
      <c r="H629" s="493"/>
    </row>
    <row r="630" spans="1:8" ht="12" customHeight="1">
      <c r="A630" s="512"/>
      <c r="B630" s="415" t="s">
        <v>393</v>
      </c>
      <c r="C630" s="625">
        <v>5000</v>
      </c>
      <c r="D630" s="625">
        <v>5000</v>
      </c>
      <c r="E630" s="792">
        <f>SUM(D630/C630)</f>
        <v>1</v>
      </c>
      <c r="F630" s="609"/>
      <c r="G630" s="493"/>
      <c r="H630" s="493"/>
    </row>
    <row r="631" spans="1:8" ht="12" customHeight="1" thickBot="1">
      <c r="A631" s="512"/>
      <c r="B631" s="589" t="s">
        <v>107</v>
      </c>
      <c r="C631" s="517"/>
      <c r="D631" s="517"/>
      <c r="E631" s="794"/>
      <c r="F631" s="665"/>
      <c r="G631" s="493"/>
      <c r="H631" s="493"/>
    </row>
    <row r="632" spans="1:8" ht="12" customHeight="1" thickBot="1">
      <c r="A632" s="524"/>
      <c r="B632" s="593" t="s">
        <v>187</v>
      </c>
      <c r="C632" s="519">
        <f>SUM(C626:C631)</f>
        <v>5000</v>
      </c>
      <c r="D632" s="519">
        <f>SUM(D626:D631)</f>
        <v>5000</v>
      </c>
      <c r="E632" s="793">
        <f>SUM(D632/C632)</f>
        <v>1</v>
      </c>
      <c r="F632" s="666"/>
      <c r="G632" s="493"/>
      <c r="H632" s="493"/>
    </row>
    <row r="633" spans="1:6" s="569" customFormat="1" ht="12" customHeight="1">
      <c r="A633" s="88">
        <v>3412</v>
      </c>
      <c r="B633" s="276" t="s">
        <v>192</v>
      </c>
      <c r="C633" s="509"/>
      <c r="D633" s="509"/>
      <c r="E633" s="792"/>
      <c r="F633" s="571"/>
    </row>
    <row r="634" spans="1:8" ht="12" customHeight="1">
      <c r="A634" s="512"/>
      <c r="B634" s="513" t="s">
        <v>147</v>
      </c>
      <c r="C634" s="414">
        <v>400</v>
      </c>
      <c r="D634" s="414">
        <v>2500</v>
      </c>
      <c r="E634" s="792">
        <f>SUM(D634/C634)</f>
        <v>6.25</v>
      </c>
      <c r="F634" s="609"/>
      <c r="G634" s="493"/>
      <c r="H634" s="493"/>
    </row>
    <row r="635" spans="1:8" ht="12" customHeight="1">
      <c r="A635" s="512"/>
      <c r="B635" s="220" t="s">
        <v>401</v>
      </c>
      <c r="C635" s="414">
        <v>170</v>
      </c>
      <c r="D635" s="414">
        <v>700</v>
      </c>
      <c r="E635" s="792">
        <f>SUM(D635/C635)</f>
        <v>4.117647058823529</v>
      </c>
      <c r="F635" s="812"/>
      <c r="G635" s="493"/>
      <c r="H635" s="493"/>
    </row>
    <row r="636" spans="1:8" ht="12" customHeight="1">
      <c r="A636" s="512"/>
      <c r="B636" s="514" t="s">
        <v>383</v>
      </c>
      <c r="C636" s="625">
        <v>2930</v>
      </c>
      <c r="D636" s="625">
        <v>3135</v>
      </c>
      <c r="E636" s="792">
        <f>SUM(D636/C636)</f>
        <v>1.0699658703071673</v>
      </c>
      <c r="F636" s="609"/>
      <c r="G636" s="493"/>
      <c r="H636" s="493"/>
    </row>
    <row r="637" spans="1:8" ht="12" customHeight="1">
      <c r="A637" s="512"/>
      <c r="B637" s="415" t="s">
        <v>154</v>
      </c>
      <c r="C637" s="625"/>
      <c r="D637" s="625"/>
      <c r="E637" s="792"/>
      <c r="F637" s="609"/>
      <c r="G637" s="493"/>
      <c r="H637" s="493"/>
    </row>
    <row r="638" spans="1:8" ht="11.25">
      <c r="A638" s="512"/>
      <c r="B638" s="415" t="s">
        <v>393</v>
      </c>
      <c r="C638" s="414"/>
      <c r="D638" s="414"/>
      <c r="E638" s="792"/>
      <c r="F638" s="610"/>
      <c r="G638" s="493"/>
      <c r="H638" s="493"/>
    </row>
    <row r="639" spans="1:8" ht="12" thickBot="1">
      <c r="A639" s="512"/>
      <c r="B639" s="640" t="s">
        <v>340</v>
      </c>
      <c r="C639" s="517"/>
      <c r="D639" s="517"/>
      <c r="E639" s="794"/>
      <c r="F639" s="611"/>
      <c r="G639" s="493"/>
      <c r="H639" s="493"/>
    </row>
    <row r="640" spans="1:8" ht="12" customHeight="1" thickBot="1">
      <c r="A640" s="524"/>
      <c r="B640" s="593" t="s">
        <v>187</v>
      </c>
      <c r="C640" s="519">
        <f>SUM(C634:C639)</f>
        <v>3500</v>
      </c>
      <c r="D640" s="519">
        <f>SUM(D634:D639)</f>
        <v>6335</v>
      </c>
      <c r="E640" s="795">
        <f>SUM(D640/C640)</f>
        <v>1.81</v>
      </c>
      <c r="F640" s="656"/>
      <c r="G640" s="493"/>
      <c r="H640" s="493"/>
    </row>
    <row r="641" spans="1:8" ht="12" customHeight="1">
      <c r="A641" s="88">
        <v>3413</v>
      </c>
      <c r="B641" s="620" t="s">
        <v>193</v>
      </c>
      <c r="C641" s="509"/>
      <c r="D641" s="509"/>
      <c r="E641" s="792"/>
      <c r="F641" s="571"/>
      <c r="G641" s="493"/>
      <c r="H641" s="493"/>
    </row>
    <row r="642" spans="1:8" ht="12" customHeight="1">
      <c r="A642" s="512"/>
      <c r="B642" s="513" t="s">
        <v>147</v>
      </c>
      <c r="C642" s="414">
        <v>950</v>
      </c>
      <c r="D642" s="414">
        <v>800</v>
      </c>
      <c r="E642" s="792">
        <f>SUM(D642/C642)</f>
        <v>0.8421052631578947</v>
      </c>
      <c r="F642" s="609"/>
      <c r="G642" s="493"/>
      <c r="H642" s="493"/>
    </row>
    <row r="643" spans="1:8" ht="12" customHeight="1">
      <c r="A643" s="512"/>
      <c r="B643" s="220" t="s">
        <v>401</v>
      </c>
      <c r="C643" s="414">
        <v>250</v>
      </c>
      <c r="D643" s="414">
        <v>200</v>
      </c>
      <c r="E643" s="792">
        <f>SUM(D643/C643)</f>
        <v>0.8</v>
      </c>
      <c r="F643" s="812"/>
      <c r="G643" s="493"/>
      <c r="H643" s="493"/>
    </row>
    <row r="644" spans="1:8" ht="12" customHeight="1">
      <c r="A644" s="512"/>
      <c r="B644" s="514" t="s">
        <v>383</v>
      </c>
      <c r="C644" s="625">
        <v>6800</v>
      </c>
      <c r="D644" s="625">
        <v>4000</v>
      </c>
      <c r="E644" s="792">
        <f>SUM(D644/C644)</f>
        <v>0.5882352941176471</v>
      </c>
      <c r="F644" s="609"/>
      <c r="G644" s="493"/>
      <c r="H644" s="493"/>
    </row>
    <row r="645" spans="1:8" ht="12" customHeight="1">
      <c r="A645" s="512"/>
      <c r="B645" s="415" t="s">
        <v>154</v>
      </c>
      <c r="C645" s="625"/>
      <c r="D645" s="625"/>
      <c r="E645" s="792"/>
      <c r="F645" s="609"/>
      <c r="G645" s="493"/>
      <c r="H645" s="493"/>
    </row>
    <row r="646" spans="1:8" ht="12" customHeight="1">
      <c r="A646" s="512"/>
      <c r="B646" s="415" t="s">
        <v>393</v>
      </c>
      <c r="C646" s="414">
        <v>4500</v>
      </c>
      <c r="D646" s="414">
        <v>7000</v>
      </c>
      <c r="E646" s="792">
        <f>SUM(D646/C646)</f>
        <v>1.5555555555555556</v>
      </c>
      <c r="F646" s="609"/>
      <c r="G646" s="493"/>
      <c r="H646" s="493"/>
    </row>
    <row r="647" spans="1:8" ht="12" customHeight="1" thickBot="1">
      <c r="A647" s="512"/>
      <c r="B647" s="589" t="s">
        <v>107</v>
      </c>
      <c r="C647" s="517"/>
      <c r="D647" s="517"/>
      <c r="E647" s="794"/>
      <c r="F647" s="630"/>
      <c r="G647" s="493"/>
      <c r="H647" s="493"/>
    </row>
    <row r="648" spans="1:8" ht="12" customHeight="1" thickBot="1">
      <c r="A648" s="524"/>
      <c r="B648" s="593" t="s">
        <v>187</v>
      </c>
      <c r="C648" s="519">
        <f>SUM(C642:C647)</f>
        <v>12500</v>
      </c>
      <c r="D648" s="519">
        <f>SUM(D642:D647)</f>
        <v>12000</v>
      </c>
      <c r="E648" s="795">
        <f>SUM(D648/C648)</f>
        <v>0.96</v>
      </c>
      <c r="F648" s="656"/>
      <c r="G648" s="493"/>
      <c r="H648" s="493"/>
    </row>
    <row r="649" spans="1:8" ht="12" customHeight="1">
      <c r="A649" s="88">
        <v>3414</v>
      </c>
      <c r="B649" s="620" t="s">
        <v>98</v>
      </c>
      <c r="C649" s="509"/>
      <c r="D649" s="509"/>
      <c r="E649" s="792"/>
      <c r="F649" s="571"/>
      <c r="G649" s="493"/>
      <c r="H649" s="493"/>
    </row>
    <row r="650" spans="1:8" ht="12" customHeight="1">
      <c r="A650" s="512"/>
      <c r="B650" s="513" t="s">
        <v>147</v>
      </c>
      <c r="C650" s="414"/>
      <c r="D650" s="414"/>
      <c r="E650" s="792"/>
      <c r="F650" s="609"/>
      <c r="G650" s="493"/>
      <c r="H650" s="493"/>
    </row>
    <row r="651" spans="1:8" ht="12" customHeight="1">
      <c r="A651" s="512"/>
      <c r="B651" s="220" t="s">
        <v>401</v>
      </c>
      <c r="C651" s="414"/>
      <c r="D651" s="414"/>
      <c r="E651" s="792"/>
      <c r="F651" s="812"/>
      <c r="G651" s="493"/>
      <c r="H651" s="493"/>
    </row>
    <row r="652" spans="1:8" ht="12" customHeight="1">
      <c r="A652" s="512"/>
      <c r="B652" s="514" t="s">
        <v>383</v>
      </c>
      <c r="C652" s="625"/>
      <c r="D652" s="625"/>
      <c r="E652" s="792"/>
      <c r="F652" s="609"/>
      <c r="G652" s="493"/>
      <c r="H652" s="493"/>
    </row>
    <row r="653" spans="1:8" ht="12" customHeight="1">
      <c r="A653" s="512"/>
      <c r="B653" s="415" t="s">
        <v>154</v>
      </c>
      <c r="C653" s="625"/>
      <c r="D653" s="625"/>
      <c r="E653" s="792"/>
      <c r="F653" s="609"/>
      <c r="G653" s="493"/>
      <c r="H653" s="493"/>
    </row>
    <row r="654" spans="1:8" ht="12" customHeight="1">
      <c r="A654" s="512"/>
      <c r="B654" s="415" t="s">
        <v>393</v>
      </c>
      <c r="C654" s="414">
        <v>3000</v>
      </c>
      <c r="D654" s="414">
        <v>3000</v>
      </c>
      <c r="E654" s="792">
        <f>SUM(D654/C654)</f>
        <v>1</v>
      </c>
      <c r="F654" s="609"/>
      <c r="G654" s="493"/>
      <c r="H654" s="493"/>
    </row>
    <row r="655" spans="1:8" ht="12" customHeight="1" thickBot="1">
      <c r="A655" s="512"/>
      <c r="B655" s="589" t="s">
        <v>107</v>
      </c>
      <c r="C655" s="517"/>
      <c r="D655" s="517"/>
      <c r="E655" s="794"/>
      <c r="F655" s="630"/>
      <c r="G655" s="493"/>
      <c r="H655" s="493"/>
    </row>
    <row r="656" spans="1:8" ht="12" customHeight="1" thickBot="1">
      <c r="A656" s="524"/>
      <c r="B656" s="593" t="s">
        <v>187</v>
      </c>
      <c r="C656" s="519">
        <f>SUM(C650:C655)</f>
        <v>3000</v>
      </c>
      <c r="D656" s="519">
        <f>SUM(D650:D655)</f>
        <v>3000</v>
      </c>
      <c r="E656" s="793">
        <f>SUM(D656/C656)</f>
        <v>1</v>
      </c>
      <c r="F656" s="656"/>
      <c r="G656" s="493"/>
      <c r="H656" s="493"/>
    </row>
    <row r="657" spans="1:8" ht="12" customHeight="1">
      <c r="A657" s="88">
        <v>3415</v>
      </c>
      <c r="B657" s="620" t="s">
        <v>61</v>
      </c>
      <c r="C657" s="509"/>
      <c r="D657" s="509"/>
      <c r="E657" s="792"/>
      <c r="F657" s="571" t="s">
        <v>6</v>
      </c>
      <c r="G657" s="493"/>
      <c r="H657" s="493"/>
    </row>
    <row r="658" spans="1:8" ht="12" customHeight="1">
      <c r="A658" s="512"/>
      <c r="B658" s="513" t="s">
        <v>147</v>
      </c>
      <c r="C658" s="414"/>
      <c r="D658" s="414"/>
      <c r="E658" s="792"/>
      <c r="F658" s="609"/>
      <c r="G658" s="493"/>
      <c r="H658" s="493"/>
    </row>
    <row r="659" spans="1:8" ht="12" customHeight="1">
      <c r="A659" s="512"/>
      <c r="B659" s="220" t="s">
        <v>401</v>
      </c>
      <c r="C659" s="414"/>
      <c r="D659" s="414"/>
      <c r="E659" s="792"/>
      <c r="F659" s="609"/>
      <c r="G659" s="493"/>
      <c r="H659" s="493"/>
    </row>
    <row r="660" spans="1:8" ht="12" customHeight="1">
      <c r="A660" s="512"/>
      <c r="B660" s="514" t="s">
        <v>383</v>
      </c>
      <c r="C660" s="414"/>
      <c r="D660" s="414"/>
      <c r="E660" s="792"/>
      <c r="F660" s="812"/>
      <c r="G660" s="493"/>
      <c r="H660" s="493"/>
    </row>
    <row r="661" spans="1:8" ht="12" customHeight="1">
      <c r="A661" s="512"/>
      <c r="B661" s="415" t="s">
        <v>154</v>
      </c>
      <c r="C661" s="414"/>
      <c r="D661" s="414"/>
      <c r="E661" s="792"/>
      <c r="F661" s="609"/>
      <c r="G661" s="493"/>
      <c r="H661" s="493"/>
    </row>
    <row r="662" spans="1:8" ht="12" customHeight="1">
      <c r="A662" s="512"/>
      <c r="B662" s="415" t="s">
        <v>393</v>
      </c>
      <c r="C662" s="414">
        <v>3000</v>
      </c>
      <c r="D662" s="414">
        <v>3000</v>
      </c>
      <c r="E662" s="792">
        <f>SUM(D662/C662)</f>
        <v>1</v>
      </c>
      <c r="F662" s="609"/>
      <c r="G662" s="493"/>
      <c r="H662" s="493"/>
    </row>
    <row r="663" spans="1:8" ht="12" customHeight="1" thickBot="1">
      <c r="A663" s="512"/>
      <c r="B663" s="589" t="s">
        <v>107</v>
      </c>
      <c r="C663" s="517"/>
      <c r="D663" s="638"/>
      <c r="E663" s="794"/>
      <c r="F663" s="630"/>
      <c r="G663" s="493"/>
      <c r="H663" s="493"/>
    </row>
    <row r="664" spans="1:8" ht="12" customHeight="1" thickBot="1">
      <c r="A664" s="524"/>
      <c r="B664" s="593" t="s">
        <v>187</v>
      </c>
      <c r="C664" s="519">
        <f>SUM(C658:C663)</f>
        <v>3000</v>
      </c>
      <c r="D664" s="519">
        <f>SUM(D658:D663)</f>
        <v>3000</v>
      </c>
      <c r="E664" s="793">
        <f>SUM(D664/C664)</f>
        <v>1</v>
      </c>
      <c r="F664" s="656"/>
      <c r="G664" s="493"/>
      <c r="H664" s="493"/>
    </row>
    <row r="665" spans="1:8" ht="12" customHeight="1">
      <c r="A665" s="88">
        <v>3416</v>
      </c>
      <c r="B665" s="620" t="s">
        <v>236</v>
      </c>
      <c r="C665" s="509"/>
      <c r="D665" s="509"/>
      <c r="E665" s="792"/>
      <c r="F665" s="571" t="s">
        <v>6</v>
      </c>
      <c r="G665" s="493"/>
      <c r="H665" s="493"/>
    </row>
    <row r="666" spans="1:8" ht="12" customHeight="1">
      <c r="A666" s="512"/>
      <c r="B666" s="513" t="s">
        <v>147</v>
      </c>
      <c r="C666" s="414"/>
      <c r="D666" s="414"/>
      <c r="E666" s="792"/>
      <c r="F666" s="609"/>
      <c r="G666" s="493"/>
      <c r="H666" s="493"/>
    </row>
    <row r="667" spans="1:8" ht="12" customHeight="1">
      <c r="A667" s="512"/>
      <c r="B667" s="220" t="s">
        <v>401</v>
      </c>
      <c r="C667" s="414"/>
      <c r="D667" s="414"/>
      <c r="E667" s="792"/>
      <c r="F667" s="609"/>
      <c r="G667" s="493"/>
      <c r="H667" s="493"/>
    </row>
    <row r="668" spans="1:8" ht="12" customHeight="1">
      <c r="A668" s="512"/>
      <c r="B668" s="514" t="s">
        <v>383</v>
      </c>
      <c r="C668" s="414"/>
      <c r="D668" s="414"/>
      <c r="E668" s="792"/>
      <c r="F668" s="812"/>
      <c r="G668" s="493"/>
      <c r="H668" s="493"/>
    </row>
    <row r="669" spans="1:8" ht="12" customHeight="1">
      <c r="A669" s="512"/>
      <c r="B669" s="415" t="s">
        <v>154</v>
      </c>
      <c r="C669" s="414"/>
      <c r="D669" s="414"/>
      <c r="E669" s="792"/>
      <c r="F669" s="609"/>
      <c r="G669" s="493"/>
      <c r="H669" s="493"/>
    </row>
    <row r="670" spans="1:8" ht="12" customHeight="1">
      <c r="A670" s="512"/>
      <c r="B670" s="415" t="s">
        <v>393</v>
      </c>
      <c r="C670" s="414">
        <v>20000</v>
      </c>
      <c r="D670" s="414">
        <v>20000</v>
      </c>
      <c r="E670" s="792">
        <f>SUM(D670/C670)</f>
        <v>1</v>
      </c>
      <c r="F670" s="811"/>
      <c r="G670" s="493"/>
      <c r="H670" s="493"/>
    </row>
    <row r="671" spans="1:8" ht="12" customHeight="1" thickBot="1">
      <c r="A671" s="512"/>
      <c r="B671" s="589" t="s">
        <v>107</v>
      </c>
      <c r="C671" s="517"/>
      <c r="D671" s="517"/>
      <c r="E671" s="794"/>
      <c r="F671" s="813"/>
      <c r="G671" s="493"/>
      <c r="H671" s="493"/>
    </row>
    <row r="672" spans="1:8" ht="12" customHeight="1" thickBot="1">
      <c r="A672" s="524"/>
      <c r="B672" s="593" t="s">
        <v>187</v>
      </c>
      <c r="C672" s="519">
        <f>SUM(C666:C671)</f>
        <v>20000</v>
      </c>
      <c r="D672" s="519">
        <f>SUM(D666:D671)</f>
        <v>20000</v>
      </c>
      <c r="E672" s="793">
        <f>SUM(D672/C672)</f>
        <v>1</v>
      </c>
      <c r="F672" s="656"/>
      <c r="G672" s="493"/>
      <c r="H672" s="493"/>
    </row>
    <row r="673" spans="1:8" ht="12" customHeight="1">
      <c r="A673" s="88">
        <v>3420</v>
      </c>
      <c r="B673" s="531" t="s">
        <v>208</v>
      </c>
      <c r="C673" s="509">
        <f>SUM(C681+C689+C697+C729+C705+C713+C721+C737+C745+C753+C761+C770+C778+C786)</f>
        <v>140008</v>
      </c>
      <c r="D673" s="509">
        <f>SUM(D681+D689+D697+D729+D705+D713+D721+D737+D745+D753+D761+D770+D778+D786)</f>
        <v>139370</v>
      </c>
      <c r="E673" s="792">
        <f>SUM(D673/C673)</f>
        <v>0.9954431175361408</v>
      </c>
      <c r="F673" s="571"/>
      <c r="G673" s="493"/>
      <c r="H673" s="493"/>
    </row>
    <row r="674" spans="1:8" ht="12" customHeight="1">
      <c r="A674" s="88">
        <v>3422</v>
      </c>
      <c r="B674" s="620" t="s">
        <v>195</v>
      </c>
      <c r="C674" s="509"/>
      <c r="D674" s="509"/>
      <c r="E674" s="792"/>
      <c r="F674" s="608"/>
      <c r="G674" s="493"/>
      <c r="H674" s="493"/>
    </row>
    <row r="675" spans="1:8" ht="12" customHeight="1">
      <c r="A675" s="512"/>
      <c r="B675" s="513" t="s">
        <v>147</v>
      </c>
      <c r="C675" s="414">
        <v>10800</v>
      </c>
      <c r="D675" s="414">
        <v>10800</v>
      </c>
      <c r="E675" s="792">
        <f>SUM(D675/C675)</f>
        <v>1</v>
      </c>
      <c r="F675" s="811"/>
      <c r="G675" s="493"/>
      <c r="H675" s="493"/>
    </row>
    <row r="676" spans="1:8" ht="12" customHeight="1">
      <c r="A676" s="512"/>
      <c r="B676" s="220" t="s">
        <v>401</v>
      </c>
      <c r="C676" s="414">
        <v>2800</v>
      </c>
      <c r="D676" s="414">
        <v>2800</v>
      </c>
      <c r="E676" s="792">
        <f>SUM(D676/C676)</f>
        <v>1</v>
      </c>
      <c r="F676" s="811"/>
      <c r="G676" s="493"/>
      <c r="H676" s="493"/>
    </row>
    <row r="677" spans="1:8" ht="12" customHeight="1">
      <c r="A677" s="512"/>
      <c r="B677" s="514" t="s">
        <v>383</v>
      </c>
      <c r="C677" s="414">
        <v>11400</v>
      </c>
      <c r="D677" s="414">
        <v>11400</v>
      </c>
      <c r="E677" s="792">
        <f>SUM(D677/C677)</f>
        <v>1</v>
      </c>
      <c r="F677" s="626"/>
      <c r="G677" s="493"/>
      <c r="H677" s="493"/>
    </row>
    <row r="678" spans="1:8" ht="12" customHeight="1">
      <c r="A678" s="512"/>
      <c r="B678" s="415" t="s">
        <v>154</v>
      </c>
      <c r="C678" s="414"/>
      <c r="D678" s="414"/>
      <c r="E678" s="792"/>
      <c r="F678" s="615"/>
      <c r="G678" s="493"/>
      <c r="H678" s="493"/>
    </row>
    <row r="679" spans="1:8" ht="12" customHeight="1">
      <c r="A679" s="512"/>
      <c r="B679" s="415" t="s">
        <v>393</v>
      </c>
      <c r="C679" s="414"/>
      <c r="D679" s="414"/>
      <c r="E679" s="792"/>
      <c r="F679" s="575"/>
      <c r="G679" s="493"/>
      <c r="H679" s="493"/>
    </row>
    <row r="680" spans="1:8" ht="12" customHeight="1" thickBot="1">
      <c r="A680" s="512"/>
      <c r="B680" s="589" t="s">
        <v>107</v>
      </c>
      <c r="C680" s="517"/>
      <c r="D680" s="517"/>
      <c r="E680" s="794"/>
      <c r="F680" s="630"/>
      <c r="G680" s="493"/>
      <c r="H680" s="493"/>
    </row>
    <row r="681" spans="1:8" ht="12" customHeight="1" thickBot="1">
      <c r="A681" s="524"/>
      <c r="B681" s="593" t="s">
        <v>187</v>
      </c>
      <c r="C681" s="519">
        <f>SUM(C675:C680)</f>
        <v>25000</v>
      </c>
      <c r="D681" s="519">
        <f>SUM(D675:D680)</f>
        <v>25000</v>
      </c>
      <c r="E681" s="793">
        <f>SUM(D681/C681)</f>
        <v>1</v>
      </c>
      <c r="F681" s="613"/>
      <c r="G681" s="493"/>
      <c r="H681" s="493"/>
    </row>
    <row r="682" spans="1:8" ht="12" customHeight="1">
      <c r="A682" s="88">
        <v>3423</v>
      </c>
      <c r="B682" s="620" t="s">
        <v>194</v>
      </c>
      <c r="C682" s="509"/>
      <c r="D682" s="509"/>
      <c r="E682" s="792"/>
      <c r="F682" s="609"/>
      <c r="G682" s="493"/>
      <c r="H682" s="493"/>
    </row>
    <row r="683" spans="1:8" ht="12" customHeight="1">
      <c r="A683" s="512"/>
      <c r="B683" s="513" t="s">
        <v>147</v>
      </c>
      <c r="C683" s="414">
        <v>2850</v>
      </c>
      <c r="D683" s="414">
        <v>2000</v>
      </c>
      <c r="E683" s="792">
        <f>SUM(D683/C683)</f>
        <v>0.7017543859649122</v>
      </c>
      <c r="F683" s="609"/>
      <c r="G683" s="493"/>
      <c r="H683" s="493"/>
    </row>
    <row r="684" spans="1:8" ht="12" customHeight="1">
      <c r="A684" s="512"/>
      <c r="B684" s="220" t="s">
        <v>401</v>
      </c>
      <c r="C684" s="414">
        <v>1300</v>
      </c>
      <c r="D684" s="414">
        <v>700</v>
      </c>
      <c r="E684" s="792">
        <f>SUM(D684/C684)</f>
        <v>0.5384615384615384</v>
      </c>
      <c r="F684" s="811"/>
      <c r="G684" s="493"/>
      <c r="H684" s="493"/>
    </row>
    <row r="685" spans="1:8" ht="12" customHeight="1">
      <c r="A685" s="512"/>
      <c r="B685" s="514" t="s">
        <v>383</v>
      </c>
      <c r="C685" s="414">
        <v>3850</v>
      </c>
      <c r="D685" s="414">
        <v>5300</v>
      </c>
      <c r="E685" s="792">
        <f>SUM(D685/C685)</f>
        <v>1.3766233766233766</v>
      </c>
      <c r="F685" s="811"/>
      <c r="G685" s="493"/>
      <c r="H685" s="493"/>
    </row>
    <row r="686" spans="1:8" ht="12" customHeight="1">
      <c r="A686" s="512"/>
      <c r="B686" s="415" t="s">
        <v>154</v>
      </c>
      <c r="C686" s="414"/>
      <c r="D686" s="414"/>
      <c r="E686" s="792"/>
      <c r="F686" s="609"/>
      <c r="G686" s="493"/>
      <c r="H686" s="493"/>
    </row>
    <row r="687" spans="1:8" ht="12" customHeight="1">
      <c r="A687" s="512"/>
      <c r="B687" s="415" t="s">
        <v>393</v>
      </c>
      <c r="C687" s="414">
        <v>2000</v>
      </c>
      <c r="D687" s="414">
        <v>2000</v>
      </c>
      <c r="E687" s="792">
        <f>SUM(D687/C687)</f>
        <v>1</v>
      </c>
      <c r="F687" s="609"/>
      <c r="G687" s="493"/>
      <c r="H687" s="493"/>
    </row>
    <row r="688" spans="1:8" ht="12" customHeight="1" thickBot="1">
      <c r="A688" s="512"/>
      <c r="B688" s="589" t="s">
        <v>107</v>
      </c>
      <c r="C688" s="517"/>
      <c r="D688" s="517"/>
      <c r="E688" s="794"/>
      <c r="F688" s="630"/>
      <c r="G688" s="493"/>
      <c r="H688" s="493"/>
    </row>
    <row r="689" spans="1:8" ht="12.75" customHeight="1" thickBot="1">
      <c r="A689" s="524"/>
      <c r="B689" s="593" t="s">
        <v>187</v>
      </c>
      <c r="C689" s="519">
        <f>SUM(C683:C688)</f>
        <v>10000</v>
      </c>
      <c r="D689" s="519">
        <f>SUM(D683:D688)</f>
        <v>10000</v>
      </c>
      <c r="E689" s="793">
        <f>SUM(D689/C689)</f>
        <v>1</v>
      </c>
      <c r="F689" s="613"/>
      <c r="G689" s="493"/>
      <c r="H689" s="493"/>
    </row>
    <row r="690" spans="1:8" ht="12.75" customHeight="1">
      <c r="A690" s="88">
        <v>3424</v>
      </c>
      <c r="B690" s="620" t="s">
        <v>399</v>
      </c>
      <c r="C690" s="509"/>
      <c r="D690" s="509"/>
      <c r="E690" s="792"/>
      <c r="F690" s="609"/>
      <c r="G690" s="493"/>
      <c r="H690" s="493"/>
    </row>
    <row r="691" spans="1:8" ht="12.75" customHeight="1">
      <c r="A691" s="512"/>
      <c r="B691" s="513" t="s">
        <v>147</v>
      </c>
      <c r="C691" s="414">
        <v>900</v>
      </c>
      <c r="D691" s="414"/>
      <c r="E691" s="792">
        <f>SUM(D691/C691)</f>
        <v>0</v>
      </c>
      <c r="F691" s="609"/>
      <c r="G691" s="493"/>
      <c r="H691" s="493"/>
    </row>
    <row r="692" spans="1:8" ht="12.75" customHeight="1">
      <c r="A692" s="512"/>
      <c r="B692" s="220" t="s">
        <v>401</v>
      </c>
      <c r="C692" s="414">
        <v>150</v>
      </c>
      <c r="D692" s="414"/>
      <c r="E692" s="792">
        <f>SUM(D692/C692)</f>
        <v>0</v>
      </c>
      <c r="F692" s="811"/>
      <c r="G692" s="493"/>
      <c r="H692" s="493"/>
    </row>
    <row r="693" spans="1:8" ht="12.75" customHeight="1">
      <c r="A693" s="512"/>
      <c r="B693" s="514" t="s">
        <v>383</v>
      </c>
      <c r="C693" s="414">
        <v>4720</v>
      </c>
      <c r="D693" s="414">
        <v>5770</v>
      </c>
      <c r="E693" s="792">
        <f>SUM(D693/C693)</f>
        <v>1.222457627118644</v>
      </c>
      <c r="F693" s="811"/>
      <c r="G693" s="493"/>
      <c r="H693" s="493"/>
    </row>
    <row r="694" spans="1:8" ht="12.75" customHeight="1">
      <c r="A694" s="512"/>
      <c r="B694" s="415" t="s">
        <v>154</v>
      </c>
      <c r="C694" s="414"/>
      <c r="D694" s="414"/>
      <c r="E694" s="792"/>
      <c r="F694" s="609"/>
      <c r="G694" s="493"/>
      <c r="H694" s="493"/>
    </row>
    <row r="695" spans="1:8" ht="12.75" customHeight="1">
      <c r="A695" s="512"/>
      <c r="B695" s="415" t="s">
        <v>393</v>
      </c>
      <c r="C695" s="414"/>
      <c r="D695" s="414"/>
      <c r="E695" s="792"/>
      <c r="F695" s="609"/>
      <c r="G695" s="493"/>
      <c r="H695" s="493"/>
    </row>
    <row r="696" spans="1:8" ht="12.75" customHeight="1" thickBot="1">
      <c r="A696" s="512"/>
      <c r="B696" s="589" t="s">
        <v>107</v>
      </c>
      <c r="C696" s="517"/>
      <c r="D696" s="517"/>
      <c r="E696" s="794"/>
      <c r="F696" s="630"/>
      <c r="G696" s="493"/>
      <c r="H696" s="493"/>
    </row>
    <row r="697" spans="1:8" ht="12.75" customHeight="1" thickBot="1">
      <c r="A697" s="524"/>
      <c r="B697" s="593" t="s">
        <v>187</v>
      </c>
      <c r="C697" s="519">
        <f>SUM(C691:C696)</f>
        <v>5770</v>
      </c>
      <c r="D697" s="519">
        <f>SUM(D691:D696)</f>
        <v>5770</v>
      </c>
      <c r="E697" s="793">
        <f>SUM(D697/C697)</f>
        <v>1</v>
      </c>
      <c r="F697" s="613"/>
      <c r="G697" s="493"/>
      <c r="H697" s="493"/>
    </row>
    <row r="698" spans="1:8" ht="12.75" customHeight="1">
      <c r="A698" s="607">
        <v>3425</v>
      </c>
      <c r="B698" s="578" t="s">
        <v>31</v>
      </c>
      <c r="C698" s="579"/>
      <c r="D698" s="579"/>
      <c r="E698" s="792"/>
      <c r="F698" s="633"/>
      <c r="G698" s="493"/>
      <c r="H698" s="493"/>
    </row>
    <row r="699" spans="1:8" ht="12.75" customHeight="1">
      <c r="A699" s="601"/>
      <c r="B699" s="582" t="s">
        <v>147</v>
      </c>
      <c r="C699" s="600"/>
      <c r="D699" s="600"/>
      <c r="E699" s="792"/>
      <c r="F699" s="633"/>
      <c r="G699" s="493"/>
      <c r="H699" s="493"/>
    </row>
    <row r="700" spans="1:8" ht="12.75" customHeight="1">
      <c r="A700" s="601"/>
      <c r="B700" s="585" t="s">
        <v>401</v>
      </c>
      <c r="C700" s="600"/>
      <c r="D700" s="600"/>
      <c r="E700" s="792"/>
      <c r="F700" s="811"/>
      <c r="G700" s="493"/>
      <c r="H700" s="493"/>
    </row>
    <row r="701" spans="1:8" ht="12.75" customHeight="1">
      <c r="A701" s="601"/>
      <c r="B701" s="586" t="s">
        <v>383</v>
      </c>
      <c r="C701" s="600">
        <v>4200</v>
      </c>
      <c r="D701" s="600">
        <v>4500</v>
      </c>
      <c r="E701" s="792">
        <f>SUM(D701/C701)</f>
        <v>1.0714285714285714</v>
      </c>
      <c r="F701" s="811"/>
      <c r="G701" s="493"/>
      <c r="H701" s="493"/>
    </row>
    <row r="702" spans="1:8" ht="12.75" customHeight="1">
      <c r="A702" s="601"/>
      <c r="B702" s="588" t="s">
        <v>154</v>
      </c>
      <c r="C702" s="600"/>
      <c r="D702" s="600"/>
      <c r="E702" s="792"/>
      <c r="F702" s="811"/>
      <c r="G702" s="493"/>
      <c r="H702" s="493"/>
    </row>
    <row r="703" spans="1:8" ht="12.75" customHeight="1">
      <c r="A703" s="601"/>
      <c r="B703" s="588" t="s">
        <v>393</v>
      </c>
      <c r="C703" s="600"/>
      <c r="D703" s="600"/>
      <c r="E703" s="792"/>
      <c r="F703" s="633"/>
      <c r="G703" s="493"/>
      <c r="H703" s="493"/>
    </row>
    <row r="704" spans="1:8" ht="12.75" customHeight="1" thickBot="1">
      <c r="A704" s="601"/>
      <c r="B704" s="589" t="s">
        <v>107</v>
      </c>
      <c r="C704" s="602"/>
      <c r="D704" s="602"/>
      <c r="E704" s="794"/>
      <c r="F704" s="667"/>
      <c r="G704" s="493"/>
      <c r="H704" s="493"/>
    </row>
    <row r="705" spans="1:8" ht="12.75" customHeight="1" thickBot="1">
      <c r="A705" s="604"/>
      <c r="B705" s="593" t="s">
        <v>187</v>
      </c>
      <c r="C705" s="605">
        <f>SUM(C699:C704)</f>
        <v>4200</v>
      </c>
      <c r="D705" s="605">
        <f>SUM(D699:D704)</f>
        <v>4500</v>
      </c>
      <c r="E705" s="793">
        <f>SUM(D705/C705)</f>
        <v>1.0714285714285714</v>
      </c>
      <c r="F705" s="668"/>
      <c r="G705" s="493"/>
      <c r="H705" s="493"/>
    </row>
    <row r="706" spans="1:8" ht="12.75" customHeight="1">
      <c r="A706" s="607">
        <v>3426</v>
      </c>
      <c r="B706" s="578" t="s">
        <v>491</v>
      </c>
      <c r="C706" s="579"/>
      <c r="D706" s="579"/>
      <c r="E706" s="792"/>
      <c r="F706" s="633"/>
      <c r="G706" s="493"/>
      <c r="H706" s="493"/>
    </row>
    <row r="707" spans="1:8" ht="12.75" customHeight="1">
      <c r="A707" s="601"/>
      <c r="B707" s="582" t="s">
        <v>147</v>
      </c>
      <c r="C707" s="600">
        <v>1500</v>
      </c>
      <c r="D707" s="600">
        <v>4500</v>
      </c>
      <c r="E707" s="792">
        <f>SUM(D707/C707)</f>
        <v>3</v>
      </c>
      <c r="F707" s="811"/>
      <c r="G707" s="493"/>
      <c r="H707" s="493"/>
    </row>
    <row r="708" spans="1:8" ht="12.75" customHeight="1">
      <c r="A708" s="601"/>
      <c r="B708" s="585" t="s">
        <v>401</v>
      </c>
      <c r="C708" s="600">
        <v>400</v>
      </c>
      <c r="D708" s="600">
        <v>1200</v>
      </c>
      <c r="E708" s="792">
        <f>SUM(D708/C708)</f>
        <v>3</v>
      </c>
      <c r="F708" s="811"/>
      <c r="G708" s="493"/>
      <c r="H708" s="493"/>
    </row>
    <row r="709" spans="1:8" ht="12.75" customHeight="1">
      <c r="A709" s="601"/>
      <c r="B709" s="586" t="s">
        <v>383</v>
      </c>
      <c r="C709" s="600">
        <v>56100</v>
      </c>
      <c r="D709" s="600">
        <v>52300</v>
      </c>
      <c r="E709" s="792">
        <f>SUM(D709/C709)</f>
        <v>0.9322638146167558</v>
      </c>
      <c r="F709" s="820"/>
      <c r="G709" s="493"/>
      <c r="H709" s="493"/>
    </row>
    <row r="710" spans="1:8" ht="12.75" customHeight="1">
      <c r="A710" s="601"/>
      <c r="B710" s="588" t="s">
        <v>154</v>
      </c>
      <c r="C710" s="600"/>
      <c r="D710" s="600"/>
      <c r="E710" s="792"/>
      <c r="F710" s="609"/>
      <c r="G710" s="493"/>
      <c r="H710" s="493"/>
    </row>
    <row r="711" spans="1:8" ht="12.75" customHeight="1">
      <c r="A711" s="601"/>
      <c r="B711" s="588" t="s">
        <v>393</v>
      </c>
      <c r="C711" s="600"/>
      <c r="D711" s="600"/>
      <c r="E711" s="792"/>
      <c r="F711" s="633"/>
      <c r="G711" s="493"/>
      <c r="H711" s="493"/>
    </row>
    <row r="712" spans="1:8" ht="12.75" customHeight="1" thickBot="1">
      <c r="A712" s="601"/>
      <c r="B712" s="589" t="s">
        <v>107</v>
      </c>
      <c r="C712" s="602"/>
      <c r="D712" s="602"/>
      <c r="E712" s="794"/>
      <c r="F712" s="669"/>
      <c r="G712" s="493"/>
      <c r="H712" s="493"/>
    </row>
    <row r="713" spans="1:8" ht="12.75" customHeight="1" thickBot="1">
      <c r="A713" s="604"/>
      <c r="B713" s="593" t="s">
        <v>187</v>
      </c>
      <c r="C713" s="605">
        <f>SUM(C707:C712)</f>
        <v>58000</v>
      </c>
      <c r="D713" s="605">
        <f>SUM(D707:D712)</f>
        <v>58000</v>
      </c>
      <c r="E713" s="793">
        <f>SUM(D713/C713)</f>
        <v>1</v>
      </c>
      <c r="F713" s="668"/>
      <c r="G713" s="493"/>
      <c r="H713" s="493"/>
    </row>
    <row r="714" spans="1:8" ht="12.75" customHeight="1">
      <c r="A714" s="607">
        <v>3427</v>
      </c>
      <c r="B714" s="578" t="s">
        <v>32</v>
      </c>
      <c r="C714" s="579"/>
      <c r="D714" s="579"/>
      <c r="E714" s="792"/>
      <c r="F714" s="633"/>
      <c r="G714" s="493"/>
      <c r="H714" s="493"/>
    </row>
    <row r="715" spans="1:8" ht="12.75" customHeight="1">
      <c r="A715" s="601"/>
      <c r="B715" s="582" t="s">
        <v>147</v>
      </c>
      <c r="C715" s="600">
        <v>2900</v>
      </c>
      <c r="D715" s="600"/>
      <c r="E715" s="792">
        <f>SUM(D715/C715)</f>
        <v>0</v>
      </c>
      <c r="F715" s="633"/>
      <c r="G715" s="493"/>
      <c r="H715" s="493"/>
    </row>
    <row r="716" spans="1:8" ht="12.75" customHeight="1">
      <c r="A716" s="601"/>
      <c r="B716" s="585" t="s">
        <v>401</v>
      </c>
      <c r="C716" s="600">
        <v>780</v>
      </c>
      <c r="D716" s="600"/>
      <c r="E716" s="792">
        <f>SUM(D716/C716)</f>
        <v>0</v>
      </c>
      <c r="F716" s="811"/>
      <c r="G716" s="493"/>
      <c r="H716" s="493"/>
    </row>
    <row r="717" spans="1:8" ht="12.75" customHeight="1">
      <c r="A717" s="601"/>
      <c r="B717" s="586" t="s">
        <v>383</v>
      </c>
      <c r="C717" s="600">
        <v>10320</v>
      </c>
      <c r="D717" s="600">
        <v>14000</v>
      </c>
      <c r="E717" s="792">
        <f>SUM(D717/C717)</f>
        <v>1.3565891472868217</v>
      </c>
      <c r="F717" s="811"/>
      <c r="G717" s="493"/>
      <c r="H717" s="493"/>
    </row>
    <row r="718" spans="1:8" ht="12.75" customHeight="1">
      <c r="A718" s="601"/>
      <c r="B718" s="588" t="s">
        <v>154</v>
      </c>
      <c r="C718" s="600"/>
      <c r="D718" s="600"/>
      <c r="E718" s="792"/>
      <c r="F718" s="609"/>
      <c r="G718" s="493"/>
      <c r="H718" s="493"/>
    </row>
    <row r="719" spans="1:8" ht="12.75" customHeight="1">
      <c r="A719" s="601"/>
      <c r="B719" s="588" t="s">
        <v>393</v>
      </c>
      <c r="C719" s="600"/>
      <c r="D719" s="600"/>
      <c r="E719" s="792"/>
      <c r="F719" s="633"/>
      <c r="G719" s="493"/>
      <c r="H719" s="493"/>
    </row>
    <row r="720" spans="1:8" ht="12.75" customHeight="1" thickBot="1">
      <c r="A720" s="601"/>
      <c r="B720" s="589" t="s">
        <v>107</v>
      </c>
      <c r="C720" s="602"/>
      <c r="D720" s="602"/>
      <c r="E720" s="794"/>
      <c r="F720" s="667"/>
      <c r="G720" s="493"/>
      <c r="H720" s="493"/>
    </row>
    <row r="721" spans="1:8" ht="12.75" customHeight="1" thickBot="1">
      <c r="A721" s="604"/>
      <c r="B721" s="593" t="s">
        <v>187</v>
      </c>
      <c r="C721" s="605">
        <f>SUM(C715:C720)</f>
        <v>14000</v>
      </c>
      <c r="D721" s="605">
        <f>SUM(D715:D720)</f>
        <v>14000</v>
      </c>
      <c r="E721" s="793">
        <f>SUM(D721/C721)</f>
        <v>1</v>
      </c>
      <c r="F721" s="668"/>
      <c r="G721" s="493"/>
      <c r="H721" s="493"/>
    </row>
    <row r="722" spans="1:8" ht="12.75" customHeight="1">
      <c r="A722" s="88">
        <v>3428</v>
      </c>
      <c r="B722" s="620" t="s">
        <v>953</v>
      </c>
      <c r="C722" s="509"/>
      <c r="D722" s="509"/>
      <c r="E722" s="792"/>
      <c r="F722" s="609"/>
      <c r="G722" s="493"/>
      <c r="H722" s="493"/>
    </row>
    <row r="723" spans="1:8" ht="12.75" customHeight="1">
      <c r="A723" s="512"/>
      <c r="B723" s="513" t="s">
        <v>147</v>
      </c>
      <c r="C723" s="414"/>
      <c r="D723" s="414"/>
      <c r="E723" s="792"/>
      <c r="F723" s="609"/>
      <c r="G723" s="493"/>
      <c r="H723" s="493"/>
    </row>
    <row r="724" spans="1:8" ht="12.75" customHeight="1">
      <c r="A724" s="512"/>
      <c r="B724" s="220" t="s">
        <v>401</v>
      </c>
      <c r="C724" s="414"/>
      <c r="D724" s="414"/>
      <c r="E724" s="792"/>
      <c r="F724" s="609"/>
      <c r="G724" s="493"/>
      <c r="H724" s="493"/>
    </row>
    <row r="725" spans="1:8" ht="12.75" customHeight="1">
      <c r="A725" s="512"/>
      <c r="B725" s="514" t="s">
        <v>383</v>
      </c>
      <c r="C725" s="414">
        <v>2538</v>
      </c>
      <c r="D725" s="414">
        <v>3000</v>
      </c>
      <c r="E725" s="792">
        <f>SUM(D725/C725)</f>
        <v>1.1820330969267139</v>
      </c>
      <c r="F725" s="811"/>
      <c r="G725" s="493"/>
      <c r="H725" s="493"/>
    </row>
    <row r="726" spans="1:8" ht="12.75" customHeight="1">
      <c r="A726" s="512"/>
      <c r="B726" s="415" t="s">
        <v>154</v>
      </c>
      <c r="C726" s="414"/>
      <c r="D726" s="414"/>
      <c r="E726" s="792"/>
      <c r="F726" s="811"/>
      <c r="G726" s="493"/>
      <c r="H726" s="493"/>
    </row>
    <row r="727" spans="1:8" ht="12.75" customHeight="1">
      <c r="A727" s="512"/>
      <c r="B727" s="415" t="s">
        <v>393</v>
      </c>
      <c r="C727" s="414"/>
      <c r="D727" s="414"/>
      <c r="E727" s="792"/>
      <c r="F727" s="609"/>
      <c r="G727" s="493"/>
      <c r="H727" s="493"/>
    </row>
    <row r="728" spans="1:8" ht="12.75" customHeight="1" thickBot="1">
      <c r="A728" s="512"/>
      <c r="B728" s="589" t="s">
        <v>107</v>
      </c>
      <c r="C728" s="517"/>
      <c r="D728" s="517"/>
      <c r="E728" s="794"/>
      <c r="F728" s="630"/>
      <c r="G728" s="493"/>
      <c r="H728" s="493"/>
    </row>
    <row r="729" spans="1:8" ht="12.75" customHeight="1" thickBot="1">
      <c r="A729" s="524"/>
      <c r="B729" s="593" t="s">
        <v>187</v>
      </c>
      <c r="C729" s="519">
        <f>SUM(C723:C728)</f>
        <v>2538</v>
      </c>
      <c r="D729" s="519">
        <f>SUM(D723:D728)</f>
        <v>3000</v>
      </c>
      <c r="E729" s="793">
        <f>SUM(D729/C729)</f>
        <v>1.1820330969267139</v>
      </c>
      <c r="F729" s="613"/>
      <c r="G729" s="493"/>
      <c r="H729" s="493"/>
    </row>
    <row r="730" spans="1:8" ht="12.75" customHeight="1">
      <c r="A730" s="607">
        <v>3429</v>
      </c>
      <c r="B730" s="578" t="s">
        <v>13</v>
      </c>
      <c r="C730" s="579"/>
      <c r="D730" s="579"/>
      <c r="E730" s="792"/>
      <c r="F730" s="633"/>
      <c r="G730" s="493"/>
      <c r="H730" s="493"/>
    </row>
    <row r="731" spans="1:8" ht="12.75" customHeight="1">
      <c r="A731" s="601"/>
      <c r="B731" s="582" t="s">
        <v>147</v>
      </c>
      <c r="C731" s="600"/>
      <c r="D731" s="600"/>
      <c r="E731" s="792"/>
      <c r="F731" s="633"/>
      <c r="G731" s="493"/>
      <c r="H731" s="493"/>
    </row>
    <row r="732" spans="1:8" ht="12.75" customHeight="1">
      <c r="A732" s="601"/>
      <c r="B732" s="585" t="s">
        <v>401</v>
      </c>
      <c r="C732" s="600"/>
      <c r="D732" s="600"/>
      <c r="E732" s="792"/>
      <c r="F732" s="633"/>
      <c r="G732" s="493"/>
      <c r="H732" s="493"/>
    </row>
    <row r="733" spans="1:8" ht="12.75" customHeight="1">
      <c r="A733" s="601"/>
      <c r="B733" s="586" t="s">
        <v>383</v>
      </c>
      <c r="C733" s="600">
        <v>2500</v>
      </c>
      <c r="D733" s="600">
        <v>1500</v>
      </c>
      <c r="E733" s="792">
        <f>SUM(D733/C733)</f>
        <v>0.6</v>
      </c>
      <c r="F733" s="812"/>
      <c r="G733" s="493"/>
      <c r="H733" s="493"/>
    </row>
    <row r="734" spans="1:8" ht="12.75" customHeight="1">
      <c r="A734" s="601"/>
      <c r="B734" s="588" t="s">
        <v>154</v>
      </c>
      <c r="C734" s="600"/>
      <c r="D734" s="600"/>
      <c r="E734" s="792"/>
      <c r="F734" s="609"/>
      <c r="G734" s="493"/>
      <c r="H734" s="493"/>
    </row>
    <row r="735" spans="1:8" ht="12.75" customHeight="1">
      <c r="A735" s="601"/>
      <c r="B735" s="588" t="s">
        <v>393</v>
      </c>
      <c r="C735" s="600"/>
      <c r="D735" s="600"/>
      <c r="E735" s="792"/>
      <c r="F735" s="633"/>
      <c r="G735" s="493"/>
      <c r="H735" s="493"/>
    </row>
    <row r="736" spans="1:8" ht="12.75" customHeight="1" thickBot="1">
      <c r="A736" s="601"/>
      <c r="B736" s="589" t="s">
        <v>107</v>
      </c>
      <c r="C736" s="602"/>
      <c r="D736" s="602"/>
      <c r="E736" s="794"/>
      <c r="F736" s="667"/>
      <c r="G736" s="493"/>
      <c r="H736" s="493"/>
    </row>
    <row r="737" spans="1:8" ht="12.75" customHeight="1" thickBot="1">
      <c r="A737" s="604"/>
      <c r="B737" s="593" t="s">
        <v>187</v>
      </c>
      <c r="C737" s="605">
        <f>SUM(C731:C736)</f>
        <v>2500</v>
      </c>
      <c r="D737" s="605">
        <f>SUM(D731:D736)</f>
        <v>1500</v>
      </c>
      <c r="E737" s="795">
        <f>SUM(D737/C737)</f>
        <v>0.6</v>
      </c>
      <c r="F737" s="668"/>
      <c r="G737" s="493"/>
      <c r="H737" s="493"/>
    </row>
    <row r="738" spans="1:8" ht="12.75" customHeight="1">
      <c r="A738" s="607">
        <v>3430</v>
      </c>
      <c r="B738" s="578" t="s">
        <v>23</v>
      </c>
      <c r="C738" s="579"/>
      <c r="D738" s="579"/>
      <c r="E738" s="792"/>
      <c r="F738" s="633"/>
      <c r="G738" s="493"/>
      <c r="H738" s="493"/>
    </row>
    <row r="739" spans="1:8" ht="12.75" customHeight="1">
      <c r="A739" s="601"/>
      <c r="B739" s="582" t="s">
        <v>147</v>
      </c>
      <c r="C739" s="600"/>
      <c r="D739" s="600"/>
      <c r="E739" s="792"/>
      <c r="F739" s="633"/>
      <c r="G739" s="493"/>
      <c r="H739" s="493"/>
    </row>
    <row r="740" spans="1:8" ht="12.75" customHeight="1">
      <c r="A740" s="601"/>
      <c r="B740" s="585" t="s">
        <v>401</v>
      </c>
      <c r="C740" s="600"/>
      <c r="D740" s="600"/>
      <c r="E740" s="792"/>
      <c r="F740" s="633"/>
      <c r="G740" s="493"/>
      <c r="H740" s="493"/>
    </row>
    <row r="741" spans="1:8" ht="12.75" customHeight="1">
      <c r="A741" s="601"/>
      <c r="B741" s="586" t="s">
        <v>383</v>
      </c>
      <c r="C741" s="600">
        <v>500</v>
      </c>
      <c r="D741" s="600">
        <v>100</v>
      </c>
      <c r="E741" s="792">
        <f>SUM(D741/C741)</f>
        <v>0.2</v>
      </c>
      <c r="F741" s="812"/>
      <c r="G741" s="493"/>
      <c r="H741" s="493"/>
    </row>
    <row r="742" spans="1:8" ht="12.75" customHeight="1">
      <c r="A742" s="601"/>
      <c r="B742" s="588" t="s">
        <v>154</v>
      </c>
      <c r="C742" s="600"/>
      <c r="D742" s="600"/>
      <c r="E742" s="792"/>
      <c r="F742" s="609"/>
      <c r="G742" s="493"/>
      <c r="H742" s="493"/>
    </row>
    <row r="743" spans="1:8" ht="12.75" customHeight="1">
      <c r="A743" s="601"/>
      <c r="B743" s="588" t="s">
        <v>393</v>
      </c>
      <c r="C743" s="600"/>
      <c r="D743" s="600"/>
      <c r="E743" s="792"/>
      <c r="F743" s="633"/>
      <c r="G743" s="493"/>
      <c r="H743" s="493"/>
    </row>
    <row r="744" spans="1:8" ht="12.75" customHeight="1" thickBot="1">
      <c r="A744" s="601"/>
      <c r="B744" s="589" t="s">
        <v>107</v>
      </c>
      <c r="C744" s="602"/>
      <c r="D744" s="602"/>
      <c r="E744" s="794"/>
      <c r="F744" s="667"/>
      <c r="G744" s="493"/>
      <c r="H744" s="493"/>
    </row>
    <row r="745" spans="1:8" ht="12.75" customHeight="1" thickBot="1">
      <c r="A745" s="604"/>
      <c r="B745" s="593" t="s">
        <v>187</v>
      </c>
      <c r="C745" s="605">
        <f>SUM(C739:C744)</f>
        <v>500</v>
      </c>
      <c r="D745" s="605">
        <f>SUM(D739:D744)</f>
        <v>100</v>
      </c>
      <c r="E745" s="795">
        <f>SUM(D745/C745)</f>
        <v>0.2</v>
      </c>
      <c r="F745" s="668"/>
      <c r="G745" s="493"/>
      <c r="H745" s="493"/>
    </row>
    <row r="746" spans="1:8" ht="12.75" customHeight="1">
      <c r="A746" s="607">
        <v>3431</v>
      </c>
      <c r="B746" s="578" t="s">
        <v>234</v>
      </c>
      <c r="C746" s="579"/>
      <c r="D746" s="579"/>
      <c r="E746" s="792"/>
      <c r="F746" s="633"/>
      <c r="G746" s="493"/>
      <c r="H746" s="493"/>
    </row>
    <row r="747" spans="1:8" ht="12.75" customHeight="1">
      <c r="A747" s="601"/>
      <c r="B747" s="582" t="s">
        <v>147</v>
      </c>
      <c r="C747" s="600"/>
      <c r="D747" s="600"/>
      <c r="E747" s="792"/>
      <c r="F747" s="633"/>
      <c r="G747" s="493"/>
      <c r="H747" s="493"/>
    </row>
    <row r="748" spans="1:8" ht="12.75" customHeight="1">
      <c r="A748" s="601"/>
      <c r="B748" s="585" t="s">
        <v>401</v>
      </c>
      <c r="C748" s="600"/>
      <c r="D748" s="600"/>
      <c r="E748" s="792"/>
      <c r="F748" s="633"/>
      <c r="G748" s="493"/>
      <c r="H748" s="493"/>
    </row>
    <row r="749" spans="1:8" ht="12.75" customHeight="1">
      <c r="A749" s="601"/>
      <c r="B749" s="586" t="s">
        <v>383</v>
      </c>
      <c r="C749" s="600">
        <v>5000</v>
      </c>
      <c r="D749" s="600">
        <v>5000</v>
      </c>
      <c r="E749" s="792">
        <f>SUM(D749/C749)</f>
        <v>1</v>
      </c>
      <c r="F749" s="812"/>
      <c r="G749" s="493"/>
      <c r="H749" s="493"/>
    </row>
    <row r="750" spans="1:8" ht="12.75" customHeight="1">
      <c r="A750" s="601"/>
      <c r="B750" s="588" t="s">
        <v>154</v>
      </c>
      <c r="C750" s="600"/>
      <c r="D750" s="600"/>
      <c r="E750" s="792"/>
      <c r="F750" s="633"/>
      <c r="G750" s="493"/>
      <c r="H750" s="493"/>
    </row>
    <row r="751" spans="1:8" ht="12.75" customHeight="1">
      <c r="A751" s="601"/>
      <c r="B751" s="588" t="s">
        <v>393</v>
      </c>
      <c r="C751" s="600"/>
      <c r="D751" s="600"/>
      <c r="E751" s="792"/>
      <c r="F751" s="633"/>
      <c r="G751" s="493"/>
      <c r="H751" s="493"/>
    </row>
    <row r="752" spans="1:8" ht="12.75" customHeight="1" thickBot="1">
      <c r="A752" s="601"/>
      <c r="B752" s="589" t="s">
        <v>107</v>
      </c>
      <c r="C752" s="602"/>
      <c r="D752" s="602"/>
      <c r="E752" s="794"/>
      <c r="F752" s="667"/>
      <c r="G752" s="493"/>
      <c r="H752" s="493"/>
    </row>
    <row r="753" spans="1:8" ht="12.75" customHeight="1" thickBot="1">
      <c r="A753" s="604"/>
      <c r="B753" s="593" t="s">
        <v>187</v>
      </c>
      <c r="C753" s="605">
        <f>SUM(C747:C752)</f>
        <v>5000</v>
      </c>
      <c r="D753" s="605">
        <f>SUM(D747:D752)</f>
        <v>5000</v>
      </c>
      <c r="E753" s="793">
        <f>SUM(D753/C753)</f>
        <v>1</v>
      </c>
      <c r="F753" s="668"/>
      <c r="G753" s="493"/>
      <c r="H753" s="493"/>
    </row>
    <row r="754" spans="1:8" ht="12.75" customHeight="1">
      <c r="A754" s="607">
        <v>3432</v>
      </c>
      <c r="B754" s="578" t="s">
        <v>543</v>
      </c>
      <c r="C754" s="579"/>
      <c r="D754" s="579"/>
      <c r="E754" s="792"/>
      <c r="F754" s="633"/>
      <c r="G754" s="493"/>
      <c r="H754" s="493"/>
    </row>
    <row r="755" spans="1:8" ht="12.75" customHeight="1">
      <c r="A755" s="601"/>
      <c r="B755" s="582" t="s">
        <v>147</v>
      </c>
      <c r="C755" s="600"/>
      <c r="D755" s="600"/>
      <c r="E755" s="792"/>
      <c r="F755" s="633"/>
      <c r="G755" s="493"/>
      <c r="H755" s="493"/>
    </row>
    <row r="756" spans="1:8" ht="12.75" customHeight="1">
      <c r="A756" s="601"/>
      <c r="B756" s="585" t="s">
        <v>401</v>
      </c>
      <c r="C756" s="600"/>
      <c r="D756" s="600"/>
      <c r="E756" s="792"/>
      <c r="F756" s="812"/>
      <c r="G756" s="493"/>
      <c r="H756" s="493"/>
    </row>
    <row r="757" spans="1:8" ht="12.75" customHeight="1">
      <c r="A757" s="601"/>
      <c r="B757" s="586" t="s">
        <v>383</v>
      </c>
      <c r="C757" s="600">
        <v>5000</v>
      </c>
      <c r="D757" s="600">
        <v>5000</v>
      </c>
      <c r="E757" s="792">
        <f>SUM(D757/C757)</f>
        <v>1</v>
      </c>
      <c r="F757" s="609"/>
      <c r="G757" s="493"/>
      <c r="H757" s="493"/>
    </row>
    <row r="758" spans="1:8" ht="12.75" customHeight="1">
      <c r="A758" s="601"/>
      <c r="B758" s="588" t="s">
        <v>154</v>
      </c>
      <c r="C758" s="600"/>
      <c r="D758" s="600"/>
      <c r="E758" s="792"/>
      <c r="F758" s="609"/>
      <c r="G758" s="493"/>
      <c r="H758" s="493"/>
    </row>
    <row r="759" spans="1:8" ht="12.75" customHeight="1">
      <c r="A759" s="601"/>
      <c r="B759" s="588" t="s">
        <v>393</v>
      </c>
      <c r="C759" s="600"/>
      <c r="D759" s="600"/>
      <c r="E759" s="792"/>
      <c r="F759" s="633"/>
      <c r="G759" s="493"/>
      <c r="H759" s="493"/>
    </row>
    <row r="760" spans="1:8" ht="12.75" customHeight="1" thickBot="1">
      <c r="A760" s="601"/>
      <c r="B760" s="589" t="s">
        <v>107</v>
      </c>
      <c r="C760" s="602"/>
      <c r="D760" s="602"/>
      <c r="E760" s="794"/>
      <c r="F760" s="667"/>
      <c r="G760" s="493"/>
      <c r="H760" s="493"/>
    </row>
    <row r="761" spans="1:8" ht="12.75" customHeight="1" thickBot="1">
      <c r="A761" s="604"/>
      <c r="B761" s="593" t="s">
        <v>187</v>
      </c>
      <c r="C761" s="605">
        <f>SUM(C755:C760)</f>
        <v>5000</v>
      </c>
      <c r="D761" s="605">
        <f>SUM(D755:D760)</f>
        <v>5000</v>
      </c>
      <c r="E761" s="793">
        <f>SUM(D761/C761)</f>
        <v>1</v>
      </c>
      <c r="F761" s="668"/>
      <c r="G761" s="493"/>
      <c r="H761" s="493"/>
    </row>
    <row r="762" spans="1:8" ht="12.75" customHeight="1">
      <c r="A762" s="607">
        <v>3433</v>
      </c>
      <c r="B762" s="578" t="s">
        <v>903</v>
      </c>
      <c r="C762" s="579"/>
      <c r="D762" s="579"/>
      <c r="E762" s="792"/>
      <c r="F762" s="633"/>
      <c r="G762" s="493"/>
      <c r="H762" s="493"/>
    </row>
    <row r="763" spans="1:8" ht="12.75" customHeight="1">
      <c r="A763" s="601"/>
      <c r="B763" s="582" t="s">
        <v>147</v>
      </c>
      <c r="C763" s="600"/>
      <c r="D763" s="600"/>
      <c r="E763" s="792"/>
      <c r="F763" s="633"/>
      <c r="G763" s="493"/>
      <c r="H763" s="493"/>
    </row>
    <row r="764" spans="1:8" ht="12.75" customHeight="1">
      <c r="A764" s="601"/>
      <c r="B764" s="585" t="s">
        <v>401</v>
      </c>
      <c r="C764" s="600"/>
      <c r="D764" s="600"/>
      <c r="E764" s="792"/>
      <c r="F764" s="633"/>
      <c r="G764" s="493"/>
      <c r="H764" s="493"/>
    </row>
    <row r="765" spans="1:8" ht="12.75" customHeight="1">
      <c r="A765" s="601"/>
      <c r="B765" s="586" t="s">
        <v>383</v>
      </c>
      <c r="C765" s="600">
        <v>3000</v>
      </c>
      <c r="D765" s="600">
        <v>3000</v>
      </c>
      <c r="E765" s="792">
        <f>SUM(D765/C765)</f>
        <v>1</v>
      </c>
      <c r="F765" s="812"/>
      <c r="G765" s="493"/>
      <c r="H765" s="493"/>
    </row>
    <row r="766" spans="1:8" ht="12.75" customHeight="1">
      <c r="A766" s="601"/>
      <c r="B766" s="588" t="s">
        <v>154</v>
      </c>
      <c r="C766" s="600"/>
      <c r="D766" s="600"/>
      <c r="E766" s="792"/>
      <c r="F766" s="609"/>
      <c r="G766" s="493"/>
      <c r="H766" s="493"/>
    </row>
    <row r="767" spans="1:8" ht="12.75" customHeight="1">
      <c r="A767" s="601"/>
      <c r="B767" s="588" t="s">
        <v>393</v>
      </c>
      <c r="C767" s="600"/>
      <c r="D767" s="600"/>
      <c r="E767" s="792"/>
      <c r="F767" s="633"/>
      <c r="G767" s="493"/>
      <c r="H767" s="493"/>
    </row>
    <row r="768" spans="1:8" ht="12.75" customHeight="1">
      <c r="A768" s="601"/>
      <c r="B768" s="588" t="s">
        <v>154</v>
      </c>
      <c r="C768" s="600"/>
      <c r="D768" s="600"/>
      <c r="E768" s="792"/>
      <c r="F768" s="647"/>
      <c r="G768" s="493"/>
      <c r="H768" s="493"/>
    </row>
    <row r="769" spans="1:8" ht="12.75" customHeight="1" thickBot="1">
      <c r="A769" s="601"/>
      <c r="B769" s="589" t="s">
        <v>107</v>
      </c>
      <c r="C769" s="602"/>
      <c r="D769" s="602"/>
      <c r="E769" s="794"/>
      <c r="F769" s="667"/>
      <c r="G769" s="493"/>
      <c r="H769" s="493"/>
    </row>
    <row r="770" spans="1:8" ht="12.75" customHeight="1" thickBot="1">
      <c r="A770" s="604"/>
      <c r="B770" s="593" t="s">
        <v>187</v>
      </c>
      <c r="C770" s="605">
        <f>SUM(C763:C769)</f>
        <v>3000</v>
      </c>
      <c r="D770" s="605">
        <f>SUM(D763:D769)</f>
        <v>3000</v>
      </c>
      <c r="E770" s="795">
        <f>SUM(D770/C770)</f>
        <v>1</v>
      </c>
      <c r="F770" s="668"/>
      <c r="G770" s="493"/>
      <c r="H770" s="493"/>
    </row>
    <row r="771" spans="1:8" ht="12.75" customHeight="1">
      <c r="A771" s="607">
        <v>3434</v>
      </c>
      <c r="B771" s="578" t="s">
        <v>544</v>
      </c>
      <c r="C771" s="579"/>
      <c r="D771" s="579"/>
      <c r="E771" s="792"/>
      <c r="F771" s="633"/>
      <c r="G771" s="493"/>
      <c r="H771" s="493"/>
    </row>
    <row r="772" spans="1:8" ht="12.75" customHeight="1">
      <c r="A772" s="601"/>
      <c r="B772" s="582" t="s">
        <v>147</v>
      </c>
      <c r="C772" s="600"/>
      <c r="D772" s="600"/>
      <c r="E772" s="792"/>
      <c r="F772" s="633"/>
      <c r="G772" s="493"/>
      <c r="H772" s="493"/>
    </row>
    <row r="773" spans="1:8" ht="12.75" customHeight="1">
      <c r="A773" s="601"/>
      <c r="B773" s="585" t="s">
        <v>401</v>
      </c>
      <c r="C773" s="600"/>
      <c r="D773" s="600"/>
      <c r="E773" s="792"/>
      <c r="F773" s="812"/>
      <c r="G773" s="493"/>
      <c r="H773" s="493"/>
    </row>
    <row r="774" spans="1:8" ht="12.75" customHeight="1">
      <c r="A774" s="601"/>
      <c r="B774" s="586" t="s">
        <v>383</v>
      </c>
      <c r="C774" s="600">
        <v>3000</v>
      </c>
      <c r="D774" s="600">
        <v>3000</v>
      </c>
      <c r="E774" s="792">
        <f>SUM(D774/C774)</f>
        <v>1</v>
      </c>
      <c r="F774" s="609"/>
      <c r="G774" s="493"/>
      <c r="H774" s="493"/>
    </row>
    <row r="775" spans="1:8" ht="12.75" customHeight="1">
      <c r="A775" s="601"/>
      <c r="B775" s="588" t="s">
        <v>154</v>
      </c>
      <c r="C775" s="600"/>
      <c r="D775" s="600"/>
      <c r="E775" s="792"/>
      <c r="F775" s="609"/>
      <c r="G775" s="493"/>
      <c r="H775" s="493"/>
    </row>
    <row r="776" spans="1:8" ht="12.75" customHeight="1">
      <c r="A776" s="601"/>
      <c r="B776" s="588" t="s">
        <v>393</v>
      </c>
      <c r="C776" s="600"/>
      <c r="D776" s="600"/>
      <c r="E776" s="792"/>
      <c r="F776" s="633"/>
      <c r="G776" s="493"/>
      <c r="H776" s="493"/>
    </row>
    <row r="777" spans="1:8" ht="12.75" customHeight="1" thickBot="1">
      <c r="A777" s="601"/>
      <c r="B777" s="589" t="s">
        <v>107</v>
      </c>
      <c r="C777" s="602"/>
      <c r="D777" s="602"/>
      <c r="E777" s="794"/>
      <c r="F777" s="667"/>
      <c r="G777" s="493"/>
      <c r="H777" s="493"/>
    </row>
    <row r="778" spans="1:8" ht="12.75" customHeight="1" thickBot="1">
      <c r="A778" s="604"/>
      <c r="B778" s="593" t="s">
        <v>187</v>
      </c>
      <c r="C778" s="605">
        <f>SUM(C772:C777)</f>
        <v>3000</v>
      </c>
      <c r="D778" s="605">
        <f>SUM(D772:D777)</f>
        <v>3000</v>
      </c>
      <c r="E778" s="793">
        <f>SUM(D778/C778)</f>
        <v>1</v>
      </c>
      <c r="F778" s="668"/>
      <c r="G778" s="493"/>
      <c r="H778" s="493"/>
    </row>
    <row r="779" spans="1:8" ht="12" customHeight="1">
      <c r="A779" s="607">
        <v>3435</v>
      </c>
      <c r="B779" s="617" t="s">
        <v>545</v>
      </c>
      <c r="C779" s="597"/>
      <c r="D779" s="579"/>
      <c r="E779" s="792"/>
      <c r="F779" s="670"/>
      <c r="G779" s="493"/>
      <c r="H779" s="493"/>
    </row>
    <row r="780" spans="1:8" ht="12.75" customHeight="1">
      <c r="A780" s="607"/>
      <c r="B780" s="582" t="s">
        <v>147</v>
      </c>
      <c r="C780" s="583"/>
      <c r="D780" s="579"/>
      <c r="E780" s="792"/>
      <c r="F780" s="671"/>
      <c r="G780" s="493"/>
      <c r="H780" s="493"/>
    </row>
    <row r="781" spans="1:8" ht="12.75" customHeight="1">
      <c r="A781" s="607"/>
      <c r="B781" s="585" t="s">
        <v>401</v>
      </c>
      <c r="C781" s="583"/>
      <c r="D781" s="579"/>
      <c r="E781" s="792"/>
      <c r="F781" s="812"/>
      <c r="G781" s="493"/>
      <c r="H781" s="493"/>
    </row>
    <row r="782" spans="1:8" ht="12.75" customHeight="1">
      <c r="A782" s="607"/>
      <c r="B782" s="586" t="s">
        <v>383</v>
      </c>
      <c r="C782" s="587">
        <v>1500</v>
      </c>
      <c r="D782" s="600">
        <v>1500</v>
      </c>
      <c r="E782" s="792">
        <f>SUM(D782/C782)</f>
        <v>1</v>
      </c>
      <c r="F782" s="671"/>
      <c r="G782" s="493"/>
      <c r="H782" s="493"/>
    </row>
    <row r="783" spans="1:8" ht="12.75" customHeight="1">
      <c r="A783" s="607"/>
      <c r="B783" s="588" t="s">
        <v>154</v>
      </c>
      <c r="C783" s="587"/>
      <c r="D783" s="600"/>
      <c r="E783" s="792"/>
      <c r="F783" s="647"/>
      <c r="G783" s="493"/>
      <c r="H783" s="493"/>
    </row>
    <row r="784" spans="1:8" ht="12.75" customHeight="1">
      <c r="A784" s="607"/>
      <c r="B784" s="588" t="s">
        <v>393</v>
      </c>
      <c r="C784" s="583"/>
      <c r="D784" s="579"/>
      <c r="E784" s="792"/>
      <c r="F784" s="671"/>
      <c r="G784" s="493"/>
      <c r="H784" s="493"/>
    </row>
    <row r="785" spans="1:8" ht="14.25" customHeight="1" thickBot="1">
      <c r="A785" s="607"/>
      <c r="B785" s="589" t="s">
        <v>107</v>
      </c>
      <c r="C785" s="583"/>
      <c r="D785" s="804"/>
      <c r="E785" s="794"/>
      <c r="F785" s="671"/>
      <c r="G785" s="493"/>
      <c r="H785" s="493"/>
    </row>
    <row r="786" spans="1:8" ht="14.25" customHeight="1" thickBot="1">
      <c r="A786" s="604"/>
      <c r="B786" s="593" t="s">
        <v>187</v>
      </c>
      <c r="C786" s="605">
        <f>SUM(C780:C785)</f>
        <v>1500</v>
      </c>
      <c r="D786" s="605">
        <f>SUM(D780:D785)</f>
        <v>1500</v>
      </c>
      <c r="E786" s="795">
        <f>SUM(D786/C786)</f>
        <v>1</v>
      </c>
      <c r="F786" s="668"/>
      <c r="G786" s="493"/>
      <c r="H786" s="493"/>
    </row>
    <row r="787" spans="1:8" ht="12.75" customHeight="1">
      <c r="A787" s="607">
        <v>3451</v>
      </c>
      <c r="B787" s="578" t="s">
        <v>176</v>
      </c>
      <c r="C787" s="583"/>
      <c r="D787" s="579"/>
      <c r="E787" s="792"/>
      <c r="F787" s="647"/>
      <c r="G787" s="493"/>
      <c r="H787" s="493"/>
    </row>
    <row r="788" spans="1:8" ht="12.75" customHeight="1">
      <c r="A788" s="601"/>
      <c r="B788" s="582" t="s">
        <v>147</v>
      </c>
      <c r="C788" s="600"/>
      <c r="D788" s="600"/>
      <c r="E788" s="792"/>
      <c r="F788" s="633"/>
      <c r="G788" s="493"/>
      <c r="H788" s="493"/>
    </row>
    <row r="789" spans="1:8" ht="12.75" customHeight="1">
      <c r="A789" s="601"/>
      <c r="B789" s="585" t="s">
        <v>401</v>
      </c>
      <c r="C789" s="600"/>
      <c r="D789" s="600"/>
      <c r="E789" s="792"/>
      <c r="F789" s="632"/>
      <c r="G789" s="493"/>
      <c r="H789" s="493"/>
    </row>
    <row r="790" spans="1:8" ht="12.75" customHeight="1">
      <c r="A790" s="601"/>
      <c r="B790" s="586" t="s">
        <v>383</v>
      </c>
      <c r="C790" s="600">
        <v>1500</v>
      </c>
      <c r="D790" s="600">
        <v>1500</v>
      </c>
      <c r="E790" s="792">
        <f>SUM(D790/C790)</f>
        <v>1</v>
      </c>
      <c r="F790" s="820"/>
      <c r="G790" s="493"/>
      <c r="H790" s="493"/>
    </row>
    <row r="791" spans="1:8" ht="12.75" customHeight="1">
      <c r="A791" s="601"/>
      <c r="B791" s="588" t="s">
        <v>154</v>
      </c>
      <c r="C791" s="600"/>
      <c r="D791" s="600"/>
      <c r="E791" s="792"/>
      <c r="F791" s="820"/>
      <c r="G791" s="493"/>
      <c r="H791" s="493"/>
    </row>
    <row r="792" spans="1:8" ht="12.75" customHeight="1">
      <c r="A792" s="601"/>
      <c r="B792" s="588" t="s">
        <v>393</v>
      </c>
      <c r="C792" s="600"/>
      <c r="D792" s="600"/>
      <c r="E792" s="792"/>
      <c r="F792" s="633"/>
      <c r="G792" s="493"/>
      <c r="H792" s="493"/>
    </row>
    <row r="793" spans="1:8" ht="12.75" customHeight="1" thickBot="1">
      <c r="A793" s="601"/>
      <c r="B793" s="589" t="s">
        <v>107</v>
      </c>
      <c r="C793" s="602"/>
      <c r="D793" s="602"/>
      <c r="E793" s="794"/>
      <c r="F793" s="667"/>
      <c r="G793" s="493"/>
      <c r="H793" s="493"/>
    </row>
    <row r="794" spans="1:8" ht="12.75" customHeight="1" thickBot="1">
      <c r="A794" s="604"/>
      <c r="B794" s="593" t="s">
        <v>187</v>
      </c>
      <c r="C794" s="605">
        <f>SUM(C788:C793)</f>
        <v>1500</v>
      </c>
      <c r="D794" s="605">
        <f>SUM(D788:D793)</f>
        <v>1500</v>
      </c>
      <c r="E794" s="795">
        <f>SUM(D794/C794)</f>
        <v>1</v>
      </c>
      <c r="F794" s="668"/>
      <c r="G794" s="493"/>
      <c r="H794" s="493"/>
    </row>
    <row r="795" spans="1:8" ht="12.75" customHeight="1">
      <c r="A795" s="607">
        <v>3452</v>
      </c>
      <c r="B795" s="578" t="s">
        <v>16</v>
      </c>
      <c r="C795" s="579"/>
      <c r="D795" s="579"/>
      <c r="E795" s="792"/>
      <c r="F795" s="633"/>
      <c r="G795" s="493"/>
      <c r="H795" s="493"/>
    </row>
    <row r="796" spans="1:8" ht="12.75" customHeight="1">
      <c r="A796" s="601"/>
      <c r="B796" s="582" t="s">
        <v>147</v>
      </c>
      <c r="C796" s="600"/>
      <c r="D796" s="600"/>
      <c r="E796" s="792"/>
      <c r="F796" s="633"/>
      <c r="G796" s="493"/>
      <c r="H796" s="493"/>
    </row>
    <row r="797" spans="1:8" ht="12.75" customHeight="1">
      <c r="A797" s="601"/>
      <c r="B797" s="585" t="s">
        <v>401</v>
      </c>
      <c r="C797" s="600"/>
      <c r="D797" s="600"/>
      <c r="E797" s="792"/>
      <c r="F797" s="632"/>
      <c r="G797" s="493"/>
      <c r="H797" s="493"/>
    </row>
    <row r="798" spans="1:8" ht="12.75" customHeight="1">
      <c r="A798" s="601"/>
      <c r="B798" s="586" t="s">
        <v>383</v>
      </c>
      <c r="C798" s="600"/>
      <c r="D798" s="600"/>
      <c r="E798" s="792"/>
      <c r="F798" s="632"/>
      <c r="G798" s="493"/>
      <c r="H798" s="493"/>
    </row>
    <row r="799" spans="1:8" ht="12.75" customHeight="1">
      <c r="A799" s="601"/>
      <c r="B799" s="588" t="s">
        <v>154</v>
      </c>
      <c r="C799" s="600"/>
      <c r="D799" s="600"/>
      <c r="E799" s="792"/>
      <c r="F799" s="633"/>
      <c r="G799" s="493"/>
      <c r="H799" s="493"/>
    </row>
    <row r="800" spans="1:8" ht="12.75" customHeight="1">
      <c r="A800" s="601"/>
      <c r="B800" s="588" t="s">
        <v>393</v>
      </c>
      <c r="C800" s="600"/>
      <c r="D800" s="600"/>
      <c r="E800" s="792"/>
      <c r="F800" s="633"/>
      <c r="G800" s="493"/>
      <c r="H800" s="493"/>
    </row>
    <row r="801" spans="1:8" ht="12.75" customHeight="1" thickBot="1">
      <c r="A801" s="601"/>
      <c r="B801" s="589" t="s">
        <v>340</v>
      </c>
      <c r="C801" s="602">
        <v>2707</v>
      </c>
      <c r="D801" s="602">
        <v>2707</v>
      </c>
      <c r="E801" s="794">
        <f>SUM(D801/C801)</f>
        <v>1</v>
      </c>
      <c r="F801" s="667"/>
      <c r="G801" s="493"/>
      <c r="H801" s="493"/>
    </row>
    <row r="802" spans="1:8" ht="12.75" customHeight="1" thickBot="1">
      <c r="A802" s="604"/>
      <c r="B802" s="593" t="s">
        <v>187</v>
      </c>
      <c r="C802" s="605">
        <f>SUM(C796:C801)</f>
        <v>2707</v>
      </c>
      <c r="D802" s="605">
        <f>SUM(D796:D801)</f>
        <v>2707</v>
      </c>
      <c r="E802" s="793">
        <f>SUM(D802/C802)</f>
        <v>1</v>
      </c>
      <c r="F802" s="668"/>
      <c r="G802" s="493"/>
      <c r="H802" s="493"/>
    </row>
    <row r="803" spans="1:8" ht="12" customHeight="1">
      <c r="A803" s="501">
        <v>3600</v>
      </c>
      <c r="B803" s="620" t="s">
        <v>53</v>
      </c>
      <c r="C803" s="509"/>
      <c r="D803" s="509"/>
      <c r="E803" s="792"/>
      <c r="F803" s="608"/>
      <c r="G803" s="493"/>
      <c r="H803" s="493"/>
    </row>
    <row r="804" spans="1:8" ht="12" customHeight="1">
      <c r="A804" s="501"/>
      <c r="B804" s="532" t="s">
        <v>78</v>
      </c>
      <c r="C804" s="509"/>
      <c r="D804" s="509"/>
      <c r="E804" s="792"/>
      <c r="F804" s="608"/>
      <c r="G804" s="493"/>
      <c r="H804" s="493"/>
    </row>
    <row r="805" spans="1:8" ht="12" customHeight="1">
      <c r="A805" s="407"/>
      <c r="B805" s="513" t="s">
        <v>147</v>
      </c>
      <c r="C805" s="414">
        <f>SUM(C11+C20+C28+C37+C47+C55+C63+C72+C80+C88+C96+C104+C121+C129+C137+C145+C153+C170+C178+C186+C194+C203+C211+C220+C228+C236+C244+C252+C261+C269+C277+C285+C293+C302+C311+C319+C327+C335+C371+C380+C388+C396+C404+C420+C429+C438+C446+C454+C462+C470+C479+C487+C495+C503+C511+C519+C535+C543+C551+C560+C568+C576+C584+C592+C626+C634+C642+C650+C658+C666+C675+C683+C691+C699+C707+C715+C723+C731+C739+C747+C755+C763+C772+C780+C788+C796)</f>
        <v>78936</v>
      </c>
      <c r="D805" s="414">
        <f>SUM(D11+D20+D28+D37+D47+D55+D63+D72+D80+D88+D96+D104+D121+D129+D137+D145+D153+D170+D178+D186+D194+D203+D211+D220+D228+D236+D244+D252+D261+D269+D277+D285+D293+D302+D311+D319+D327+D335+D371+D380+D388+D396+D404+D420+D429+D438+D446+D454+D462+D470+D479+D487+D495+D503+D511+D519+D535+D543+D551+D560+D568+D576+D584+D592+D626+D634+D642+D650+D658+D666+D675+D683+D691+D699+D707+D715+D723+D731+D739+D747+D755+D763+D772+D780+D788+D796)</f>
        <v>114344</v>
      </c>
      <c r="E805" s="792">
        <f aca="true" t="shared" si="0" ref="E805:E810">SUM(D805/C805)</f>
        <v>1.4485659268267963</v>
      </c>
      <c r="F805" s="575"/>
      <c r="G805" s="493"/>
      <c r="H805" s="493"/>
    </row>
    <row r="806" spans="1:8" ht="12" customHeight="1">
      <c r="A806" s="407"/>
      <c r="B806" s="415" t="s">
        <v>140</v>
      </c>
      <c r="C806" s="414">
        <f>SUM(C12+C21+C29+C38+C48+C56+C64+C73+C81+C89+C97+C105+C122+C130+C138+C146+C154+C171+C179+C187+C195+C204+C212+C221+C229+C237+C245+C253+C262+C270+C278+C286+C294+C303+C312+C320+C328+C336+C372+C381+C389+C397+C405+C421+C430+C439+C447+C455+C463+C471+C480+C488+C496+C504+C512+C520+C536+C544+C552+C561+C569+C577+C585+C593+C627+C635+C643+C651+C659+C667+C676+C684+C692+C700+C708+C716+C724+C732+C740+C748+C756+C764+C773+C781+C789+C797)</f>
        <v>21911</v>
      </c>
      <c r="D806" s="414">
        <f>SUM(D12+D21+D29+D38+D48+D56+D64+D73+D81+D89+D97+D105+D122+D130+D138+D146+D154+D171+D179+D187+D195+D204+D212+D221+D229+D237+D245+D253+D262+D270+D278+D286+D294+D303+D312+D320+D328+D336+D372+D381+D389+D397+D405+D421+D430+D439+D447+D455+D463+D471+D480+D488+D496+D504+D512+D520+D536+D544+D552+D561+D569+D577+D585+D593+D627+D635+D643+D651+D659+D667+D676+D684+D692+D700+D708+D716+D724+D732+D740+D748+D756+D764+D773+D781+D789+D797)</f>
        <v>31051</v>
      </c>
      <c r="E806" s="792">
        <f t="shared" si="0"/>
        <v>1.4171420747569714</v>
      </c>
      <c r="F806" s="575"/>
      <c r="G806" s="538"/>
      <c r="H806" s="493"/>
    </row>
    <row r="807" spans="1:8" ht="12" customHeight="1">
      <c r="A807" s="407"/>
      <c r="B807" s="415" t="s">
        <v>398</v>
      </c>
      <c r="C807" s="414">
        <f>SUM(C13+C22+C30+C39+C49+C57+C65+C74+C82+C90+C98+C106+C123+C131+C139+C147+C155+C172+C180+C188+C196+C205+C213+C222+C230+C238+C246+C254+C263+C271+C279+C287+C295+C304+C313+C321+C329+C337+C373+C382+C390+C398+C406+C422+C431+C440+C448+C456+C464+C472+C481+C489+C497+C505+C513+C521+C537+C545+C553+C562+C570+C578+C586+C594+C628+C636+C644+C652+C660+C668+C677+C685+C693+C701+C709+C717+C725+C733+C741+C749+C757+C765+C774+C782+C790+C798)</f>
        <v>2742401</v>
      </c>
      <c r="D807" s="414">
        <f>SUM(D13+D22+D30+D39+D49+D57+D65+D74+D82+D90+D98+D106+D123+D131+D139+D147+D155+D172+D180+D188+D196+D205+D213+D222+D230+D238+D246+D254+D263+D271+D279+D287+D295+D304+D313+D321+D329+D337+D373+D382+D390+D398+D406+D422+D431+D440+D448+D456+D464+D472+D481+D489+D497+D505+D513+D521+D537+D545+D553+D562+D570+D578+D586+D594+D628+D636+D644+D652+D660+D668+D677+D685+D693+D701+D709+D717+D725+D733+D741+D749+D757+D765+D774+D782+D790+D798+D529+D602+D610+D114+D618)</f>
        <v>2807759</v>
      </c>
      <c r="E807" s="792">
        <f t="shared" si="0"/>
        <v>1.023832400877917</v>
      </c>
      <c r="F807" s="659"/>
      <c r="G807" s="493"/>
      <c r="H807" s="493"/>
    </row>
    <row r="808" spans="1:8" ht="12" customHeight="1">
      <c r="A808" s="407"/>
      <c r="B808" s="220" t="s">
        <v>154</v>
      </c>
      <c r="C808" s="414">
        <f>SUM(C14+C23+C31+C40+C50+C58+C66+C75+C83+C91+C99+C107+C124+C132+C140+C148+C156+C173+C181+C189+C197+C206+C214+C223+C231+C239+C247+C255+C264+C272+C280+C288+C296+C305+C314+C322+C330+C338+C374+C383+C391+C399+C407+C423+C432+C441+C449+C457+C465+C473+C482+C490+C498+C506+C514+C522+C538+C546+C554+C563+C571+C579+C587+C595+C629+C637+C645+C653+C661+C669+C678+C686+C694+C702+C710+C718+C726+C734+C742+C750+C758+C766+C775+C783+C791+C799)</f>
        <v>185205</v>
      </c>
      <c r="D808" s="414">
        <f>SUM(D14+D23+D31+D40+D50+D58+D66+D75+D83+D91+D99+D107+D124+D132+D140+D148+D156+D173+D181+D189+D197+D206+D214+D223+D231+D239+D247+D255+D264+D272+D280+D288+D296+D305+D314+D322+D330+D338+D374+D383+D391+D399+D407+D423+D432+D441+D449+D457+D465+D473+D482+D490+D498+D506+D514+D522+D538+D546+D554+D563+D571+D579+D587+D595+D629+D637+D645+D653+D661+D669+D678+D686+D694+D702+D710+D718+D726+D734+D742+D750+D758+D766+D775+D783+D791+D799+D347+D356+D365+D415)</f>
        <v>285325</v>
      </c>
      <c r="E808" s="792">
        <f t="shared" si="0"/>
        <v>1.5405901568532168</v>
      </c>
      <c r="F808" s="659"/>
      <c r="G808" s="493"/>
      <c r="H808" s="493"/>
    </row>
    <row r="809" spans="1:8" ht="12" customHeight="1" thickBot="1">
      <c r="A809" s="407"/>
      <c r="B809" s="672" t="s">
        <v>393</v>
      </c>
      <c r="C809" s="638">
        <f>SUM(C15+C24+C32+C41+C51+C59+C67+C76+C84+C92+C100+C108+C125+C133+C141+C149+C157+C174+C182+C190+C198+C207+C215+C224+C232+C240+C248+C256+C265+C273+C281+C289+C297+C306+C315+C323+C331+C339+C375+C384+C392+C400+C408+C424+C433+C442+C450+C458+C466+C474+C483+C491+C499+C507+C515+C523+C539+C547+C555+C564+C572+C580+C588+C596+C630+C638+C646+C654+C662+C670+C679+C687+C695+C703+C711+C719+C727+C735+C743+C751+C759+C767+C776+C784+C792+C800)</f>
        <v>90000</v>
      </c>
      <c r="D809" s="638">
        <f>SUM(D15+D24+D32+D41+D51+D59+D67+D76+D84+D92+D100+D108+D125+D133+D141+D149+D157+D174+D182+D190+D198+D207+D215+D224+D232+D240+D248+D256+D265+D273+D281+D289+D297+D306+D315+D323+D331+D339+D366+D375+D384+D392+D400+D408+D424+D433+D442+D450+D458+D466+D474+D483+D491+D499+D507+D515+D523+D539+D547+D555+D564+D572+D580+D588+D596+D630+D638+D646+D654+D662+D670+D679+D687+D695+D703+D711+D719+D727+D735+D743+D751+D759+D767+D776+D784+D792+D800+D165)</f>
        <v>133200</v>
      </c>
      <c r="E809" s="794">
        <f t="shared" si="0"/>
        <v>1.48</v>
      </c>
      <c r="F809" s="611"/>
      <c r="G809" s="493"/>
      <c r="H809" s="493"/>
    </row>
    <row r="810" spans="1:8" ht="12" customHeight="1" thickBot="1">
      <c r="A810" s="407"/>
      <c r="B810" s="673" t="s">
        <v>66</v>
      </c>
      <c r="C810" s="674">
        <f>SUM(C805:C809)</f>
        <v>3118453</v>
      </c>
      <c r="D810" s="674">
        <f>SUM(D805:D809)</f>
        <v>3371679</v>
      </c>
      <c r="E810" s="793">
        <f t="shared" si="0"/>
        <v>1.081202442364852</v>
      </c>
      <c r="F810" s="630"/>
      <c r="G810" s="493"/>
      <c r="H810" s="493"/>
    </row>
    <row r="811" spans="1:8" ht="12" customHeight="1">
      <c r="A811" s="407"/>
      <c r="B811" s="675" t="s">
        <v>79</v>
      </c>
      <c r="C811" s="414"/>
      <c r="D811" s="414"/>
      <c r="E811" s="792"/>
      <c r="F811" s="608"/>
      <c r="G811" s="493"/>
      <c r="H811" s="493"/>
    </row>
    <row r="812" spans="1:8" ht="12" customHeight="1">
      <c r="A812" s="407"/>
      <c r="B812" s="415" t="s">
        <v>335</v>
      </c>
      <c r="C812" s="414">
        <f>SUM(C290+C801)</f>
        <v>32806</v>
      </c>
      <c r="D812" s="414">
        <f>SUM(D199+D290+D801+D25+D68+D183+D639+D298)</f>
        <v>129707</v>
      </c>
      <c r="E812" s="792">
        <f>SUM(D812/C812)</f>
        <v>3.9537584588185086</v>
      </c>
      <c r="F812" s="608"/>
      <c r="G812" s="493"/>
      <c r="H812" s="493"/>
    </row>
    <row r="813" spans="1:8" ht="12" customHeight="1">
      <c r="A813" s="407"/>
      <c r="B813" s="415" t="s">
        <v>336</v>
      </c>
      <c r="C813" s="414"/>
      <c r="D813" s="414"/>
      <c r="E813" s="792"/>
      <c r="F813" s="575"/>
      <c r="G813" s="493"/>
      <c r="H813" s="493"/>
    </row>
    <row r="814" spans="1:8" ht="12" customHeight="1" thickBot="1">
      <c r="A814" s="407"/>
      <c r="B814" s="672" t="s">
        <v>436</v>
      </c>
      <c r="C814" s="638">
        <f>SUM(C53)</f>
        <v>500000</v>
      </c>
      <c r="D814" s="638">
        <f>SUM(D52+D191+D200+D249+D134)</f>
        <v>500000</v>
      </c>
      <c r="E814" s="794">
        <f>SUM(D814/C814)</f>
        <v>1</v>
      </c>
      <c r="F814" s="630"/>
      <c r="G814" s="493"/>
      <c r="H814" s="493"/>
    </row>
    <row r="815" spans="1:8" ht="12" customHeight="1" thickBot="1">
      <c r="A815" s="407"/>
      <c r="B815" s="673" t="s">
        <v>73</v>
      </c>
      <c r="C815" s="674">
        <f>SUM(C812:C814)</f>
        <v>532806</v>
      </c>
      <c r="D815" s="674">
        <f>SUM(D812:D814)</f>
        <v>629707</v>
      </c>
      <c r="E815" s="793">
        <f>SUM(D815/C815)</f>
        <v>1.1818691981696903</v>
      </c>
      <c r="F815" s="630"/>
      <c r="G815" s="493"/>
      <c r="H815" s="493"/>
    </row>
    <row r="816" spans="1:8" ht="16.5" customHeight="1" thickBot="1">
      <c r="A816" s="503"/>
      <c r="B816" s="518" t="s">
        <v>347</v>
      </c>
      <c r="C816" s="519">
        <f>SUM(C815+C810)</f>
        <v>3651259</v>
      </c>
      <c r="D816" s="519">
        <f>SUM(D815+D810)</f>
        <v>4001386</v>
      </c>
      <c r="E816" s="793">
        <f>SUM(D816/C816)</f>
        <v>1.0958921292628105</v>
      </c>
      <c r="F816" s="613"/>
      <c r="G816" s="493"/>
      <c r="H816" s="493"/>
    </row>
    <row r="817" ht="12">
      <c r="F817" s="677"/>
    </row>
    <row r="818" ht="12">
      <c r="F818" s="677"/>
    </row>
    <row r="819" spans="2:6" ht="12" hidden="1">
      <c r="B819" s="493" t="s">
        <v>101</v>
      </c>
      <c r="C819" s="678"/>
      <c r="D819" s="678"/>
      <c r="F819" s="677"/>
    </row>
    <row r="820" ht="12">
      <c r="F820" s="677"/>
    </row>
    <row r="821" ht="12">
      <c r="F821" s="677"/>
    </row>
    <row r="822" ht="12">
      <c r="F822" s="677"/>
    </row>
    <row r="823" ht="12">
      <c r="F823" s="677"/>
    </row>
    <row r="824" ht="12">
      <c r="F824" s="677"/>
    </row>
    <row r="825" ht="12">
      <c r="F825" s="677"/>
    </row>
    <row r="826" ht="12">
      <c r="F826" s="677"/>
    </row>
    <row r="827" ht="12">
      <c r="F827" s="677"/>
    </row>
    <row r="828" ht="12">
      <c r="F828" s="677"/>
    </row>
    <row r="829" ht="12">
      <c r="F829" s="677"/>
    </row>
    <row r="830" ht="12">
      <c r="F830" s="677"/>
    </row>
    <row r="831" ht="12">
      <c r="F831" s="677"/>
    </row>
    <row r="832" ht="12">
      <c r="F832" s="677"/>
    </row>
    <row r="833" ht="12">
      <c r="F833" s="677"/>
    </row>
    <row r="834" ht="12">
      <c r="F834" s="677"/>
    </row>
    <row r="835" ht="12">
      <c r="F835" s="677"/>
    </row>
    <row r="836" ht="12">
      <c r="F836" s="677"/>
    </row>
    <row r="837" ht="12">
      <c r="F837" s="677"/>
    </row>
    <row r="838" ht="12">
      <c r="F838" s="677"/>
    </row>
    <row r="839" ht="12">
      <c r="F839" s="677"/>
    </row>
    <row r="840" ht="12">
      <c r="F840" s="677"/>
    </row>
    <row r="841" ht="12">
      <c r="F841" s="677"/>
    </row>
    <row r="842" ht="12">
      <c r="F842" s="677"/>
    </row>
    <row r="843" ht="12">
      <c r="F843" s="677"/>
    </row>
    <row r="844" ht="12">
      <c r="F844" s="677"/>
    </row>
    <row r="845" ht="12">
      <c r="F845" s="677"/>
    </row>
    <row r="846" ht="12">
      <c r="F846" s="677"/>
    </row>
  </sheetData>
  <sheetProtection/>
  <mergeCells count="5">
    <mergeCell ref="A1:G1"/>
    <mergeCell ref="A2:G2"/>
    <mergeCell ref="E5:E7"/>
    <mergeCell ref="C5:C7"/>
    <mergeCell ref="D5:D7"/>
  </mergeCells>
  <printOptions horizontalCentered="1"/>
  <pageMargins left="0" right="0" top="0.3937007874015748" bottom="0.3937007874015748" header="0.1968503937007874" footer="0.1968503937007874"/>
  <pageSetup firstPageNumber="26" useFirstPageNumber="1" horizontalDpi="600" verticalDpi="600" orientation="landscape" paperSize="9" scale="78" r:id="rId1"/>
  <headerFooter alignWithMargins="0">
    <oddFooter>&amp;C&amp;P. oldal</oddFooter>
  </headerFooter>
  <rowBreaks count="15" manualBreakCount="15">
    <brk id="53" max="255" man="1"/>
    <brk id="102" max="255" man="1"/>
    <brk id="151" max="255" man="1"/>
    <brk id="201" max="255" man="1"/>
    <brk id="250" max="255" man="1"/>
    <brk id="299" max="255" man="1"/>
    <brk id="351" max="255" man="1"/>
    <brk id="402" max="255" man="1"/>
    <brk id="452" max="255" man="1"/>
    <brk id="501" max="255" man="1"/>
    <brk id="549" max="255" man="1"/>
    <brk id="598" max="255" man="1"/>
    <brk id="648" max="255" man="1"/>
    <brk id="697" max="255" man="1"/>
    <brk id="74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G56"/>
  <sheetViews>
    <sheetView showZeros="0" zoomScale="95" zoomScaleNormal="95" zoomScalePageLayoutView="0" workbookViewId="0" topLeftCell="A13">
      <selection activeCell="B46" sqref="B46"/>
    </sheetView>
  </sheetViews>
  <sheetFormatPr defaultColWidth="9.125" defaultRowHeight="12.75" customHeight="1"/>
  <cols>
    <col min="1" max="1" width="6.75390625" style="10" customWidth="1"/>
    <col min="2" max="2" width="51.00390625" style="10" customWidth="1"/>
    <col min="3" max="3" width="14.875" style="11" customWidth="1"/>
    <col min="4" max="4" width="13.25390625" style="11" customWidth="1"/>
    <col min="5" max="5" width="8.50390625" style="11" customWidth="1"/>
    <col min="6" max="6" width="50.875" style="10" customWidth="1"/>
    <col min="7" max="16384" width="9.125" style="10" customWidth="1"/>
  </cols>
  <sheetData>
    <row r="1" spans="1:7" ht="12.75" customHeight="1">
      <c r="A1" s="1098" t="s">
        <v>400</v>
      </c>
      <c r="B1" s="1097"/>
      <c r="C1" s="1097"/>
      <c r="D1" s="1097"/>
      <c r="E1" s="1097"/>
      <c r="F1" s="1097"/>
      <c r="G1" s="97"/>
    </row>
    <row r="2" spans="1:7" ht="12.75" customHeight="1">
      <c r="A2" s="1096" t="s">
        <v>517</v>
      </c>
      <c r="B2" s="1097"/>
      <c r="C2" s="1097"/>
      <c r="D2" s="1097"/>
      <c r="E2" s="1097"/>
      <c r="F2" s="1097"/>
      <c r="G2" s="70"/>
    </row>
    <row r="3" spans="3:6" ht="12" customHeight="1">
      <c r="C3" s="79"/>
      <c r="D3" s="79"/>
      <c r="E3" s="79"/>
      <c r="F3" s="94" t="s">
        <v>247</v>
      </c>
    </row>
    <row r="4" spans="1:6" ht="12.75" customHeight="1">
      <c r="A4" s="54"/>
      <c r="B4" s="55"/>
      <c r="C4" s="1046" t="s">
        <v>58</v>
      </c>
      <c r="D4" s="1046" t="s">
        <v>512</v>
      </c>
      <c r="E4" s="1046" t="s">
        <v>899</v>
      </c>
      <c r="F4" s="108" t="s">
        <v>198</v>
      </c>
    </row>
    <row r="5" spans="1:6" ht="12.75">
      <c r="A5" s="56" t="s">
        <v>377</v>
      </c>
      <c r="B5" s="107" t="s">
        <v>197</v>
      </c>
      <c r="C5" s="1061"/>
      <c r="D5" s="1061"/>
      <c r="E5" s="1094"/>
      <c r="F5" s="57" t="s">
        <v>199</v>
      </c>
    </row>
    <row r="6" spans="1:6" ht="13.5" thickBot="1">
      <c r="A6" s="58"/>
      <c r="B6" s="59"/>
      <c r="C6" s="1062"/>
      <c r="D6" s="1062"/>
      <c r="E6" s="1095"/>
      <c r="F6" s="60"/>
    </row>
    <row r="7" spans="1:6" ht="15" customHeight="1">
      <c r="A7" s="254" t="s">
        <v>220</v>
      </c>
      <c r="B7" s="255" t="s">
        <v>221</v>
      </c>
      <c r="C7" s="256" t="s">
        <v>222</v>
      </c>
      <c r="D7" s="256" t="s">
        <v>223</v>
      </c>
      <c r="E7" s="256" t="s">
        <v>224</v>
      </c>
      <c r="F7" s="256" t="s">
        <v>35</v>
      </c>
    </row>
    <row r="8" spans="1:6" ht="12.75" customHeight="1">
      <c r="A8" s="124"/>
      <c r="B8" s="102" t="s">
        <v>354</v>
      </c>
      <c r="C8" s="1"/>
      <c r="D8" s="1"/>
      <c r="E8" s="1"/>
      <c r="F8" s="39"/>
    </row>
    <row r="9" spans="1:6" ht="12.75" customHeight="1" thickBot="1">
      <c r="A9" s="47">
        <v>3911</v>
      </c>
      <c r="B9" s="39" t="s">
        <v>254</v>
      </c>
      <c r="C9" s="191">
        <v>14000</v>
      </c>
      <c r="D9" s="191">
        <v>15000</v>
      </c>
      <c r="E9" s="224">
        <f>SUM(D9/C9)</f>
        <v>1.0714285714285714</v>
      </c>
      <c r="F9" s="40"/>
    </row>
    <row r="10" spans="1:6" ht="12.75" customHeight="1" thickBot="1">
      <c r="A10" s="69">
        <v>3910</v>
      </c>
      <c r="B10" s="41" t="s">
        <v>241</v>
      </c>
      <c r="C10" s="7">
        <f>SUM(C9:C9)</f>
        <v>14000</v>
      </c>
      <c r="D10" s="7">
        <f>SUM(D9:D9)</f>
        <v>15000</v>
      </c>
      <c r="E10" s="396">
        <f>SUM(D10/C10)</f>
        <v>1.0714285714285714</v>
      </c>
      <c r="F10" s="40"/>
    </row>
    <row r="11" spans="1:6" s="14" customFormat="1" ht="12.75" customHeight="1">
      <c r="A11" s="12"/>
      <c r="B11" s="43" t="s">
        <v>353</v>
      </c>
      <c r="C11" s="26"/>
      <c r="D11" s="26"/>
      <c r="E11" s="71"/>
      <c r="F11" s="38"/>
    </row>
    <row r="12" spans="1:6" s="14" customFormat="1" ht="12.75" customHeight="1">
      <c r="A12" s="47">
        <v>3921</v>
      </c>
      <c r="B12" s="39" t="s">
        <v>902</v>
      </c>
      <c r="C12" s="27">
        <v>6000</v>
      </c>
      <c r="D12" s="27">
        <v>6000</v>
      </c>
      <c r="E12" s="71">
        <f>SUM(D12/C12)</f>
        <v>1</v>
      </c>
      <c r="F12" s="1037" t="s">
        <v>546</v>
      </c>
    </row>
    <row r="13" spans="1:6" s="14" customFormat="1" ht="12.75" customHeight="1">
      <c r="A13" s="47">
        <v>3922</v>
      </c>
      <c r="B13" s="39" t="s">
        <v>901</v>
      </c>
      <c r="C13" s="27">
        <v>5000</v>
      </c>
      <c r="D13" s="27">
        <v>5000</v>
      </c>
      <c r="E13" s="71">
        <f>SUM(D13/C13)</f>
        <v>1</v>
      </c>
      <c r="F13" s="641" t="s">
        <v>950</v>
      </c>
    </row>
    <row r="14" spans="1:6" s="14" customFormat="1" ht="12.75" customHeight="1">
      <c r="A14" s="47">
        <v>3925</v>
      </c>
      <c r="B14" s="39" t="s">
        <v>10</v>
      </c>
      <c r="C14" s="27">
        <v>300300</v>
      </c>
      <c r="D14" s="27">
        <v>290000</v>
      </c>
      <c r="E14" s="71">
        <f aca="true" t="shared" si="0" ref="E14:E19">SUM(D14/C14)</f>
        <v>0.9657009657009658</v>
      </c>
      <c r="F14" s="99"/>
    </row>
    <row r="15" spans="1:6" s="14" customFormat="1" ht="12.75" customHeight="1">
      <c r="A15" s="47">
        <v>3927</v>
      </c>
      <c r="B15" s="39" t="s">
        <v>2</v>
      </c>
      <c r="C15" s="27">
        <v>10000</v>
      </c>
      <c r="D15" s="27"/>
      <c r="E15" s="71">
        <f t="shared" si="0"/>
        <v>0</v>
      </c>
      <c r="F15" s="99"/>
    </row>
    <row r="16" spans="1:6" s="14" customFormat="1" ht="12.75" customHeight="1">
      <c r="A16" s="47">
        <v>3928</v>
      </c>
      <c r="B16" s="39" t="s">
        <v>207</v>
      </c>
      <c r="C16" s="27">
        <v>180000</v>
      </c>
      <c r="D16" s="27">
        <v>160000</v>
      </c>
      <c r="E16" s="71">
        <f t="shared" si="0"/>
        <v>0.8888888888888888</v>
      </c>
      <c r="F16" s="99"/>
    </row>
    <row r="17" spans="1:6" s="14" customFormat="1" ht="12.75" customHeight="1">
      <c r="A17" s="47"/>
      <c r="B17" s="246" t="s">
        <v>95</v>
      </c>
      <c r="C17" s="74">
        <v>30000</v>
      </c>
      <c r="D17" s="74">
        <v>10000</v>
      </c>
      <c r="E17" s="71">
        <f t="shared" si="0"/>
        <v>0.3333333333333333</v>
      </c>
      <c r="F17" s="99"/>
    </row>
    <row r="18" spans="1:6" s="14" customFormat="1" ht="12.75" customHeight="1" thickBot="1">
      <c r="A18" s="47">
        <v>3929</v>
      </c>
      <c r="B18" s="62" t="s">
        <v>386</v>
      </c>
      <c r="C18" s="75">
        <v>10000</v>
      </c>
      <c r="D18" s="92">
        <v>10000</v>
      </c>
      <c r="E18" s="224">
        <f t="shared" si="0"/>
        <v>1</v>
      </c>
      <c r="F18" s="827" t="s">
        <v>946</v>
      </c>
    </row>
    <row r="19" spans="1:6" s="14" customFormat="1" ht="12.75" customHeight="1" thickBot="1">
      <c r="A19" s="69">
        <v>3920</v>
      </c>
      <c r="B19" s="41" t="s">
        <v>241</v>
      </c>
      <c r="C19" s="7">
        <f>SUM(C12:C16)+C18</f>
        <v>511300</v>
      </c>
      <c r="D19" s="7">
        <f>SUM(D12:D16)+D18</f>
        <v>471000</v>
      </c>
      <c r="E19" s="396">
        <f t="shared" si="0"/>
        <v>0.9211813025620966</v>
      </c>
      <c r="F19" s="103"/>
    </row>
    <row r="20" spans="1:6" s="14" customFormat="1" ht="12.75" customHeight="1">
      <c r="A20" s="12"/>
      <c r="B20" s="43" t="s">
        <v>162</v>
      </c>
      <c r="C20" s="91"/>
      <c r="D20" s="26"/>
      <c r="E20" s="71"/>
      <c r="F20" s="43"/>
    </row>
    <row r="21" spans="1:6" s="14" customFormat="1" ht="12.75" customHeight="1">
      <c r="A21" s="77">
        <v>3931</v>
      </c>
      <c r="B21" s="104" t="s">
        <v>212</v>
      </c>
      <c r="C21" s="75">
        <v>5000</v>
      </c>
      <c r="D21" s="75">
        <v>5000</v>
      </c>
      <c r="E21" s="71">
        <f>SUM(D21/C21)</f>
        <v>1</v>
      </c>
      <c r="F21" s="104"/>
    </row>
    <row r="22" spans="1:6" s="14" customFormat="1" ht="12.75" customHeight="1" thickBot="1">
      <c r="A22" s="77">
        <v>3932</v>
      </c>
      <c r="B22" s="104" t="s">
        <v>255</v>
      </c>
      <c r="C22" s="92">
        <v>11000</v>
      </c>
      <c r="D22" s="92">
        <v>11000</v>
      </c>
      <c r="E22" s="224">
        <f>SUM(D22/C22)</f>
        <v>1</v>
      </c>
      <c r="F22" s="47"/>
    </row>
    <row r="23" spans="1:6" s="14" customFormat="1" ht="12.75" customHeight="1" thickBot="1">
      <c r="A23" s="69">
        <v>3930</v>
      </c>
      <c r="B23" s="41" t="s">
        <v>241</v>
      </c>
      <c r="C23" s="7">
        <f>SUM(C21:C22)</f>
        <v>16000</v>
      </c>
      <c r="D23" s="7">
        <f>SUM(D21:D22)</f>
        <v>16000</v>
      </c>
      <c r="E23" s="399">
        <f>SUM(D23/C23)</f>
        <v>1</v>
      </c>
      <c r="F23" s="105"/>
    </row>
    <row r="24" spans="1:6" ht="12.75" customHeight="1">
      <c r="A24" s="12"/>
      <c r="B24" s="43" t="s">
        <v>55</v>
      </c>
      <c r="C24" s="1"/>
      <c r="D24" s="1"/>
      <c r="E24" s="71"/>
      <c r="F24" s="106"/>
    </row>
    <row r="25" spans="1:6" ht="12.75" customHeight="1">
      <c r="A25" s="47">
        <v>3941</v>
      </c>
      <c r="B25" s="39" t="s">
        <v>490</v>
      </c>
      <c r="C25" s="27">
        <v>268800</v>
      </c>
      <c r="D25" s="27">
        <v>258800</v>
      </c>
      <c r="E25" s="71">
        <f>SUM(D25/C25)</f>
        <v>0.9627976190476191</v>
      </c>
      <c r="F25" s="104"/>
    </row>
    <row r="26" spans="1:6" ht="12.75" customHeight="1">
      <c r="A26" s="47">
        <v>3942</v>
      </c>
      <c r="B26" s="39" t="s">
        <v>475</v>
      </c>
      <c r="C26" s="27"/>
      <c r="D26" s="1023"/>
      <c r="E26" s="71"/>
      <c r="F26" s="1024"/>
    </row>
    <row r="27" spans="1:6" ht="12.75" customHeight="1" thickBot="1">
      <c r="A27" s="47">
        <v>3943</v>
      </c>
      <c r="B27" s="39" t="s">
        <v>947</v>
      </c>
      <c r="C27" s="27"/>
      <c r="D27" s="27">
        <v>2000</v>
      </c>
      <c r="E27" s="224"/>
      <c r="F27" s="641" t="s">
        <v>6</v>
      </c>
    </row>
    <row r="28" spans="1:6" s="14" customFormat="1" ht="12.75" customHeight="1" thickBot="1">
      <c r="A28" s="69">
        <v>3940</v>
      </c>
      <c r="B28" s="41" t="s">
        <v>239</v>
      </c>
      <c r="C28" s="7">
        <f>SUM(C25:C25)</f>
        <v>268800</v>
      </c>
      <c r="D28" s="7">
        <f>SUM(D25:D27)</f>
        <v>260800</v>
      </c>
      <c r="E28" s="396">
        <f>SUM(D28/C28)</f>
        <v>0.9702380952380952</v>
      </c>
      <c r="F28" s="41"/>
    </row>
    <row r="29" spans="1:6" s="14" customFormat="1" ht="12.75" customHeight="1">
      <c r="A29" s="259"/>
      <c r="B29" s="260" t="s">
        <v>54</v>
      </c>
      <c r="C29" s="261"/>
      <c r="D29" s="261"/>
      <c r="E29" s="71"/>
      <c r="F29" s="247"/>
    </row>
    <row r="30" spans="1:6" s="14" customFormat="1" ht="12.75" customHeight="1">
      <c r="A30" s="73">
        <v>3961</v>
      </c>
      <c r="B30" s="100" t="s">
        <v>209</v>
      </c>
      <c r="C30" s="110">
        <v>114400</v>
      </c>
      <c r="D30" s="110">
        <v>124900</v>
      </c>
      <c r="E30" s="71">
        <f>SUM(D30/C30)</f>
        <v>1.0917832167832169</v>
      </c>
      <c r="F30" s="104"/>
    </row>
    <row r="31" spans="1:6" s="14" customFormat="1" ht="12.75" customHeight="1">
      <c r="A31" s="73">
        <v>3962</v>
      </c>
      <c r="B31" s="388" t="s">
        <v>481</v>
      </c>
      <c r="C31" s="110"/>
      <c r="D31" s="110">
        <v>50000</v>
      </c>
      <c r="E31" s="71"/>
      <c r="F31" s="104"/>
    </row>
    <row r="32" spans="1:6" s="14" customFormat="1" ht="12.75" customHeight="1" thickBot="1">
      <c r="A32" s="73">
        <v>3972</v>
      </c>
      <c r="B32" s="267" t="s">
        <v>900</v>
      </c>
      <c r="C32" s="110">
        <v>18500</v>
      </c>
      <c r="D32" s="110">
        <v>18500</v>
      </c>
      <c r="E32" s="224">
        <f>SUM(D32/C32)</f>
        <v>1</v>
      </c>
      <c r="F32" s="1037" t="s">
        <v>546</v>
      </c>
    </row>
    <row r="33" spans="1:6" s="14" customFormat="1" ht="12.75" customHeight="1" thickBot="1">
      <c r="A33" s="262">
        <v>3970</v>
      </c>
      <c r="B33" s="263" t="s">
        <v>206</v>
      </c>
      <c r="C33" s="264">
        <f>SUM(C30:C32)</f>
        <v>132900</v>
      </c>
      <c r="D33" s="264">
        <f>SUM(D30:D32)</f>
        <v>193400</v>
      </c>
      <c r="E33" s="396">
        <f>SUM(D33/C33)</f>
        <v>1.4552294958615501</v>
      </c>
      <c r="F33" s="41"/>
    </row>
    <row r="34" spans="1:6" s="14" customFormat="1" ht="12.75" customHeight="1">
      <c r="A34" s="265"/>
      <c r="B34" s="268" t="s">
        <v>352</v>
      </c>
      <c r="C34" s="266"/>
      <c r="D34" s="261"/>
      <c r="E34" s="71"/>
      <c r="F34" s="38"/>
    </row>
    <row r="35" spans="1:6" s="14" customFormat="1" ht="12.75" customHeight="1">
      <c r="A35" s="73">
        <v>3988</v>
      </c>
      <c r="B35" s="100" t="s">
        <v>117</v>
      </c>
      <c r="C35" s="261"/>
      <c r="D35" s="110">
        <v>900</v>
      </c>
      <c r="E35" s="71"/>
      <c r="F35" s="824"/>
    </row>
    <row r="36" spans="1:6" s="14" customFormat="1" ht="12.75" customHeight="1">
      <c r="A36" s="73">
        <v>3989</v>
      </c>
      <c r="B36" s="100" t="s">
        <v>486</v>
      </c>
      <c r="C36" s="110">
        <v>6000</v>
      </c>
      <c r="D36" s="110">
        <v>6000</v>
      </c>
      <c r="E36" s="71">
        <f aca="true" t="shared" si="1" ref="E36:E48">SUM(D36/C36)</f>
        <v>1</v>
      </c>
      <c r="F36" s="1037" t="s">
        <v>546</v>
      </c>
    </row>
    <row r="37" spans="1:6" s="14" customFormat="1" ht="12.75" customHeight="1">
      <c r="A37" s="77">
        <v>3990</v>
      </c>
      <c r="B37" s="104" t="s">
        <v>414</v>
      </c>
      <c r="C37" s="75">
        <v>1052</v>
      </c>
      <c r="D37" s="75">
        <v>900</v>
      </c>
      <c r="E37" s="71">
        <f t="shared" si="1"/>
        <v>0.8555133079847909</v>
      </c>
      <c r="F37" s="825"/>
    </row>
    <row r="38" spans="1:6" s="14" customFormat="1" ht="12.75" customHeight="1">
      <c r="A38" s="77">
        <v>3991</v>
      </c>
      <c r="B38" s="104" t="s">
        <v>476</v>
      </c>
      <c r="C38" s="75">
        <v>4212</v>
      </c>
      <c r="D38" s="75">
        <v>4920</v>
      </c>
      <c r="E38" s="71">
        <f t="shared" si="1"/>
        <v>1.168091168091168</v>
      </c>
      <c r="F38" s="825"/>
    </row>
    <row r="39" spans="1:6" s="14" customFormat="1" ht="12.75" customHeight="1">
      <c r="A39" s="77">
        <v>3992</v>
      </c>
      <c r="B39" s="104" t="s">
        <v>415</v>
      </c>
      <c r="C39" s="75">
        <v>1272</v>
      </c>
      <c r="D39" s="75">
        <v>1000</v>
      </c>
      <c r="E39" s="71">
        <f t="shared" si="1"/>
        <v>0.7861635220125787</v>
      </c>
      <c r="F39" s="825"/>
    </row>
    <row r="40" spans="1:6" s="14" customFormat="1" ht="12.75" customHeight="1">
      <c r="A40" s="77">
        <v>3993</v>
      </c>
      <c r="B40" s="104" t="s">
        <v>416</v>
      </c>
      <c r="C40" s="75">
        <v>1142</v>
      </c>
      <c r="D40" s="75">
        <v>1200</v>
      </c>
      <c r="E40" s="71">
        <f t="shared" si="1"/>
        <v>1.0507880910683012</v>
      </c>
      <c r="F40" s="825"/>
    </row>
    <row r="41" spans="1:6" s="14" customFormat="1" ht="12.75" customHeight="1">
      <c r="A41" s="77">
        <v>3994</v>
      </c>
      <c r="B41" s="104" t="s">
        <v>127</v>
      </c>
      <c r="C41" s="75">
        <v>952</v>
      </c>
      <c r="D41" s="75">
        <v>900</v>
      </c>
      <c r="E41" s="71">
        <f t="shared" si="1"/>
        <v>0.9453781512605042</v>
      </c>
      <c r="F41" s="825"/>
    </row>
    <row r="42" spans="1:6" s="14" customFormat="1" ht="12.75" customHeight="1">
      <c r="A42" s="77">
        <v>3995</v>
      </c>
      <c r="B42" s="104" t="s">
        <v>128</v>
      </c>
      <c r="C42" s="75">
        <v>992</v>
      </c>
      <c r="D42" s="75">
        <v>1000</v>
      </c>
      <c r="E42" s="71">
        <f t="shared" si="1"/>
        <v>1.0080645161290323</v>
      </c>
      <c r="F42" s="825"/>
    </row>
    <row r="43" spans="1:6" s="14" customFormat="1" ht="12.75" customHeight="1">
      <c r="A43" s="77">
        <v>3996</v>
      </c>
      <c r="B43" s="104" t="s">
        <v>129</v>
      </c>
      <c r="C43" s="75">
        <v>992</v>
      </c>
      <c r="D43" s="75"/>
      <c r="E43" s="71">
        <f t="shared" si="1"/>
        <v>0</v>
      </c>
      <c r="F43" s="825"/>
    </row>
    <row r="44" spans="1:6" s="14" customFormat="1" ht="12.75" customHeight="1">
      <c r="A44" s="77">
        <v>3997</v>
      </c>
      <c r="B44" s="104" t="s">
        <v>130</v>
      </c>
      <c r="C44" s="75">
        <v>942</v>
      </c>
      <c r="D44" s="75">
        <v>900</v>
      </c>
      <c r="E44" s="71">
        <f t="shared" si="1"/>
        <v>0.9554140127388535</v>
      </c>
      <c r="F44" s="825"/>
    </row>
    <row r="45" spans="1:6" s="14" customFormat="1" ht="12.75" customHeight="1">
      <c r="A45" s="77">
        <v>3998</v>
      </c>
      <c r="B45" s="104" t="s">
        <v>131</v>
      </c>
      <c r="C45" s="75">
        <v>932</v>
      </c>
      <c r="D45" s="75">
        <v>900</v>
      </c>
      <c r="E45" s="71">
        <f t="shared" si="1"/>
        <v>0.9656652360515021</v>
      </c>
      <c r="F45" s="825"/>
    </row>
    <row r="46" spans="1:6" s="14" customFormat="1" ht="12.75" customHeight="1" thickBot="1">
      <c r="A46" s="121">
        <v>3999</v>
      </c>
      <c r="B46" s="104" t="s">
        <v>132</v>
      </c>
      <c r="C46" s="92">
        <v>1032</v>
      </c>
      <c r="D46" s="92">
        <v>900</v>
      </c>
      <c r="E46" s="224">
        <f t="shared" si="1"/>
        <v>0.872093023255814</v>
      </c>
      <c r="F46" s="826"/>
    </row>
    <row r="47" spans="1:6" s="14" customFormat="1" ht="12.75" customHeight="1" thickBot="1">
      <c r="A47" s="69"/>
      <c r="B47" s="41" t="s">
        <v>206</v>
      </c>
      <c r="C47" s="7">
        <f>SUM(C36:C46)</f>
        <v>19520</v>
      </c>
      <c r="D47" s="7">
        <f>SUM(D35:D46)</f>
        <v>19520</v>
      </c>
      <c r="E47" s="396">
        <f t="shared" si="1"/>
        <v>1</v>
      </c>
      <c r="F47" s="41"/>
    </row>
    <row r="48" spans="1:6" s="14" customFormat="1" ht="12.75" customHeight="1" thickBot="1">
      <c r="A48" s="69">
        <v>3900</v>
      </c>
      <c r="B48" s="41" t="s">
        <v>200</v>
      </c>
      <c r="C48" s="7">
        <f>C28+C19+C10+C23+C33+C47</f>
        <v>962520</v>
      </c>
      <c r="D48" s="7">
        <f>D28+D19+D10+D23+D33+D47</f>
        <v>975720</v>
      </c>
      <c r="E48" s="396">
        <f t="shared" si="1"/>
        <v>1.0137140007480363</v>
      </c>
      <c r="F48" s="41"/>
    </row>
    <row r="49" spans="1:6" s="14" customFormat="1" ht="12.75" customHeight="1">
      <c r="A49" s="52"/>
      <c r="B49" s="100" t="s">
        <v>235</v>
      </c>
      <c r="C49" s="75"/>
      <c r="D49" s="75"/>
      <c r="E49" s="71"/>
      <c r="F49" s="43"/>
    </row>
    <row r="50" spans="1:6" s="14" customFormat="1" ht="12.75" customHeight="1">
      <c r="A50" s="52"/>
      <c r="B50" s="27" t="s">
        <v>140</v>
      </c>
      <c r="C50" s="75"/>
      <c r="D50" s="75"/>
      <c r="E50" s="71"/>
      <c r="F50" s="43"/>
    </row>
    <row r="51" spans="1:6" s="14" customFormat="1" ht="12.75" customHeight="1">
      <c r="A51" s="52"/>
      <c r="B51" s="100" t="s">
        <v>398</v>
      </c>
      <c r="C51" s="75"/>
      <c r="D51" s="75"/>
      <c r="E51" s="71"/>
      <c r="F51" s="43"/>
    </row>
    <row r="52" spans="1:6" s="14" customFormat="1" ht="12.75" customHeight="1">
      <c r="A52" s="51"/>
      <c r="B52" s="27" t="s">
        <v>393</v>
      </c>
      <c r="C52" s="27">
        <f>SUM(C10+C19+C23+C28+C33+C47)-C53</f>
        <v>758520</v>
      </c>
      <c r="D52" s="27">
        <f>SUM(D10+D19+D23+D28+D33+D47)-D53</f>
        <v>788720</v>
      </c>
      <c r="E52" s="71">
        <f>SUM(D52/C52)</f>
        <v>1.0398143753625482</v>
      </c>
      <c r="F52" s="43"/>
    </row>
    <row r="53" spans="1:6" s="14" customFormat="1" ht="12.75" customHeight="1">
      <c r="A53" s="51"/>
      <c r="B53" s="110" t="s">
        <v>370</v>
      </c>
      <c r="C53" s="27">
        <f>SUM(C9+C18+C16)</f>
        <v>204000</v>
      </c>
      <c r="D53" s="27">
        <f>SUM(D9+D18+D16+D26+D27)</f>
        <v>187000</v>
      </c>
      <c r="E53" s="764">
        <f>SUM(D53/C53)</f>
        <v>0.9166666666666666</v>
      </c>
      <c r="F53" s="50"/>
    </row>
    <row r="54" spans="1:6" s="14" customFormat="1" ht="12.75" customHeight="1">
      <c r="A54" s="282"/>
      <c r="B54" s="283" t="s">
        <v>66</v>
      </c>
      <c r="C54" s="83">
        <f>SUM(C50:C53)</f>
        <v>962520</v>
      </c>
      <c r="D54" s="83">
        <f>SUM(D50:D53)</f>
        <v>975720</v>
      </c>
      <c r="E54" s="395">
        <f>SUM(D54/C54)</f>
        <v>1.0137140007480363</v>
      </c>
      <c r="F54" s="50"/>
    </row>
    <row r="55" spans="1:6" ht="12.75" customHeight="1">
      <c r="A55" s="45"/>
      <c r="B55" s="46"/>
      <c r="C55" s="19"/>
      <c r="D55" s="19"/>
      <c r="E55" s="19"/>
      <c r="F55" s="46"/>
    </row>
    <row r="56" ht="12.75" customHeight="1">
      <c r="A56" s="61"/>
    </row>
  </sheetData>
  <sheetProtection/>
  <mergeCells count="5">
    <mergeCell ref="E4:E6"/>
    <mergeCell ref="A2:F2"/>
    <mergeCell ref="A1:F1"/>
    <mergeCell ref="C4:C6"/>
    <mergeCell ref="D4:D6"/>
  </mergeCells>
  <printOptions horizontalCentered="1"/>
  <pageMargins left="0" right="0" top="0.1968503937007874" bottom="0.1968503937007874" header="0.5905511811023623" footer="0"/>
  <pageSetup firstPageNumber="43" useFirstPageNumber="1" horizontalDpi="300" verticalDpi="300" orientation="landscape" paperSize="9" scale="79" r:id="rId1"/>
  <headerFooter alignWithMargins="0">
    <oddFooter>&amp;C&amp;P. oldal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102"/>
  <sheetViews>
    <sheetView showZeros="0" zoomScalePageLayoutView="0" workbookViewId="0" topLeftCell="A19">
      <selection activeCell="D98" sqref="D98"/>
    </sheetView>
  </sheetViews>
  <sheetFormatPr defaultColWidth="9.125" defaultRowHeight="12.75" customHeight="1"/>
  <cols>
    <col min="1" max="1" width="5.75390625" style="45" customWidth="1"/>
    <col min="2" max="2" width="66.125" style="46" customWidth="1"/>
    <col min="3" max="4" width="12.125" style="53" customWidth="1"/>
    <col min="5" max="5" width="9.75390625" style="53" customWidth="1"/>
    <col min="6" max="6" width="66.75390625" style="46" customWidth="1"/>
    <col min="7" max="16384" width="9.125" style="46" customWidth="1"/>
  </cols>
  <sheetData>
    <row r="1" spans="1:6" s="17" customFormat="1" ht="12.75" customHeight="1">
      <c r="A1" s="1101" t="s">
        <v>201</v>
      </c>
      <c r="B1" s="1097"/>
      <c r="C1" s="1097"/>
      <c r="D1" s="1097"/>
      <c r="E1" s="1097"/>
      <c r="F1" s="1097"/>
    </row>
    <row r="2" spans="1:6" s="17" customFormat="1" ht="12.75" customHeight="1">
      <c r="A2" s="1096" t="s">
        <v>516</v>
      </c>
      <c r="B2" s="1097"/>
      <c r="C2" s="1097"/>
      <c r="D2" s="1097"/>
      <c r="E2" s="1097"/>
      <c r="F2" s="1097"/>
    </row>
    <row r="3" spans="1:6" s="17" customFormat="1" ht="12.75" customHeight="1">
      <c r="A3" s="70"/>
      <c r="B3" s="70"/>
      <c r="C3" s="1099"/>
      <c r="D3" s="1099"/>
      <c r="E3" s="1099"/>
      <c r="F3" s="1100"/>
    </row>
    <row r="4" spans="1:6" ht="10.5" customHeight="1">
      <c r="A4" s="496"/>
      <c r="B4" s="493"/>
      <c r="C4" s="679"/>
      <c r="D4" s="679"/>
      <c r="E4" s="679"/>
      <c r="F4" s="680" t="s">
        <v>247</v>
      </c>
    </row>
    <row r="5" spans="1:6" ht="12.75" customHeight="1">
      <c r="A5" s="663"/>
      <c r="B5" s="681"/>
      <c r="C5" s="1066" t="s">
        <v>58</v>
      </c>
      <c r="D5" s="1066" t="s">
        <v>513</v>
      </c>
      <c r="E5" s="1066" t="s">
        <v>945</v>
      </c>
      <c r="F5" s="682"/>
    </row>
    <row r="6" spans="1:6" ht="12" customHeight="1">
      <c r="A6" s="501" t="s">
        <v>377</v>
      </c>
      <c r="B6" s="683" t="s">
        <v>197</v>
      </c>
      <c r="C6" s="1067"/>
      <c r="D6" s="1067"/>
      <c r="E6" s="1102"/>
      <c r="F6" s="570" t="s">
        <v>198</v>
      </c>
    </row>
    <row r="7" spans="1:6" ht="12.75" customHeight="1" thickBot="1">
      <c r="A7" s="684"/>
      <c r="B7" s="685"/>
      <c r="C7" s="1081"/>
      <c r="D7" s="1081"/>
      <c r="E7" s="1103"/>
      <c r="F7" s="524" t="s">
        <v>199</v>
      </c>
    </row>
    <row r="8" spans="1:6" ht="12.75" customHeight="1">
      <c r="A8" s="686" t="s">
        <v>220</v>
      </c>
      <c r="B8" s="506" t="s">
        <v>221</v>
      </c>
      <c r="C8" s="687" t="s">
        <v>222</v>
      </c>
      <c r="D8" s="687" t="s">
        <v>223</v>
      </c>
      <c r="E8" s="687" t="s">
        <v>224</v>
      </c>
      <c r="F8" s="571" t="s">
        <v>35</v>
      </c>
    </row>
    <row r="9" spans="1:6" ht="16.5" customHeight="1">
      <c r="A9" s="628"/>
      <c r="B9" s="688" t="s">
        <v>362</v>
      </c>
      <c r="C9" s="575"/>
      <c r="D9" s="575"/>
      <c r="E9" s="575"/>
      <c r="F9" s="689"/>
    </row>
    <row r="10" spans="1:6" ht="11.25">
      <c r="A10" s="501"/>
      <c r="B10" s="690" t="s">
        <v>348</v>
      </c>
      <c r="C10" s="691"/>
      <c r="D10" s="691"/>
      <c r="E10" s="691"/>
      <c r="F10" s="516"/>
    </row>
    <row r="11" spans="1:6" ht="12">
      <c r="A11" s="692">
        <v>4014</v>
      </c>
      <c r="B11" s="408" t="s">
        <v>497</v>
      </c>
      <c r="C11" s="693">
        <v>30000</v>
      </c>
      <c r="D11" s="693">
        <v>30000</v>
      </c>
      <c r="E11" s="410">
        <f>SUM(D11/C11)</f>
        <v>1</v>
      </c>
      <c r="F11" s="697"/>
    </row>
    <row r="12" spans="1:6" ht="12">
      <c r="A12" s="692"/>
      <c r="B12" s="695" t="s">
        <v>442</v>
      </c>
      <c r="C12" s="693"/>
      <c r="D12" s="696"/>
      <c r="E12" s="410"/>
      <c r="F12" s="697"/>
    </row>
    <row r="13" spans="1:6" ht="12">
      <c r="A13" s="692"/>
      <c r="B13" s="695" t="s">
        <v>540</v>
      </c>
      <c r="C13" s="693"/>
      <c r="D13" s="696"/>
      <c r="E13" s="410"/>
      <c r="F13" s="697"/>
    </row>
    <row r="14" spans="1:6" s="42" customFormat="1" ht="11.25">
      <c r="A14" s="628">
        <v>4010</v>
      </c>
      <c r="B14" s="698" t="s">
        <v>349</v>
      </c>
      <c r="C14" s="699">
        <f>SUM(C11:C13)</f>
        <v>30000</v>
      </c>
      <c r="D14" s="699">
        <f>SUM(D11)</f>
        <v>30000</v>
      </c>
      <c r="E14" s="700">
        <f>SUM(D14/C14)</f>
        <v>1</v>
      </c>
      <c r="F14" s="701"/>
    </row>
    <row r="15" spans="1:6" s="42" customFormat="1" ht="11.25">
      <c r="A15" s="88"/>
      <c r="B15" s="702" t="s">
        <v>350</v>
      </c>
      <c r="C15" s="409"/>
      <c r="D15" s="409"/>
      <c r="E15" s="410"/>
      <c r="F15" s="512"/>
    </row>
    <row r="16" spans="1:6" s="42" customFormat="1" ht="11.25">
      <c r="A16" s="692">
        <v>4032</v>
      </c>
      <c r="B16" s="408" t="s">
        <v>94</v>
      </c>
      <c r="C16" s="409">
        <v>4000</v>
      </c>
      <c r="D16" s="409"/>
      <c r="E16" s="410">
        <f>SUM(D16/C16)</f>
        <v>0</v>
      </c>
      <c r="F16" s="512"/>
    </row>
    <row r="17" spans="1:6" s="42" customFormat="1" ht="11.25">
      <c r="A17" s="628">
        <v>4030</v>
      </c>
      <c r="B17" s="698" t="s">
        <v>351</v>
      </c>
      <c r="C17" s="527">
        <f>SUM(C16:C16)</f>
        <v>4000</v>
      </c>
      <c r="D17" s="527">
        <f>SUM(D16:D16)</f>
        <v>0</v>
      </c>
      <c r="E17" s="700">
        <f>SUM(D17/C17)</f>
        <v>0</v>
      </c>
      <c r="F17" s="704"/>
    </row>
    <row r="18" spans="1:6" s="42" customFormat="1" ht="12">
      <c r="A18" s="88"/>
      <c r="B18" s="705" t="s">
        <v>355</v>
      </c>
      <c r="C18" s="706"/>
      <c r="D18" s="706"/>
      <c r="E18" s="410"/>
      <c r="F18" s="707"/>
    </row>
    <row r="19" spans="1:6" s="42" customFormat="1" ht="12.75">
      <c r="A19" s="692">
        <v>4114</v>
      </c>
      <c r="B19" s="708" t="s">
        <v>244</v>
      </c>
      <c r="C19" s="706"/>
      <c r="D19" s="409">
        <v>150000</v>
      </c>
      <c r="E19" s="410"/>
      <c r="F19" s="697"/>
    </row>
    <row r="20" spans="1:6" s="42" customFormat="1" ht="11.25">
      <c r="A20" s="692">
        <v>4117</v>
      </c>
      <c r="B20" s="708" t="s">
        <v>484</v>
      </c>
      <c r="C20" s="409">
        <v>522000</v>
      </c>
      <c r="D20" s="409"/>
      <c r="E20" s="410">
        <f>SUM(D20/C20)</f>
        <v>0</v>
      </c>
      <c r="F20" s="709"/>
    </row>
    <row r="21" spans="1:6" s="42" customFormat="1" ht="12">
      <c r="A21" s="692"/>
      <c r="B21" s="695" t="s">
        <v>442</v>
      </c>
      <c r="C21" s="409"/>
      <c r="D21" s="712"/>
      <c r="E21" s="410"/>
      <c r="F21" s="709"/>
    </row>
    <row r="22" spans="1:6" s="42" customFormat="1" ht="12">
      <c r="A22" s="692"/>
      <c r="B22" s="695" t="s">
        <v>540</v>
      </c>
      <c r="C22" s="409"/>
      <c r="D22" s="712"/>
      <c r="E22" s="410"/>
      <c r="F22" s="709"/>
    </row>
    <row r="23" spans="1:6" s="42" customFormat="1" ht="12">
      <c r="A23" s="692">
        <v>4118</v>
      </c>
      <c r="B23" s="708" t="s">
        <v>231</v>
      </c>
      <c r="C23" s="409">
        <v>670000</v>
      </c>
      <c r="D23" s="409">
        <v>610000</v>
      </c>
      <c r="E23" s="410">
        <f>SUM(D23/C23)</f>
        <v>0.9104477611940298</v>
      </c>
      <c r="F23" s="697"/>
    </row>
    <row r="24" spans="1:6" s="42" customFormat="1" ht="12">
      <c r="A24" s="692">
        <v>4119</v>
      </c>
      <c r="B24" s="708" t="s">
        <v>501</v>
      </c>
      <c r="C24" s="409"/>
      <c r="D24" s="409">
        <v>420000</v>
      </c>
      <c r="E24" s="410"/>
      <c r="F24" s="697"/>
    </row>
    <row r="25" spans="1:6" s="42" customFormat="1" ht="12">
      <c r="A25" s="692">
        <v>4120</v>
      </c>
      <c r="B25" s="708" t="s">
        <v>485</v>
      </c>
      <c r="C25" s="409">
        <v>430000</v>
      </c>
      <c r="D25" s="409">
        <v>400000</v>
      </c>
      <c r="E25" s="410">
        <f>SUM(D25/C25)</f>
        <v>0.9302325581395349</v>
      </c>
      <c r="F25" s="697"/>
    </row>
    <row r="26" spans="1:6" s="37" customFormat="1" ht="12">
      <c r="A26" s="512">
        <v>4121</v>
      </c>
      <c r="B26" s="710" t="s">
        <v>163</v>
      </c>
      <c r="C26" s="517">
        <v>37700</v>
      </c>
      <c r="D26" s="517">
        <v>40000</v>
      </c>
      <c r="E26" s="410">
        <f>SUM(D26/C26)</f>
        <v>1.0610079575596818</v>
      </c>
      <c r="F26" s="697"/>
    </row>
    <row r="27" spans="1:6" s="37" customFormat="1" ht="12">
      <c r="A27" s="512"/>
      <c r="B27" s="695" t="s">
        <v>442</v>
      </c>
      <c r="C27" s="517"/>
      <c r="D27" s="696"/>
      <c r="E27" s="410"/>
      <c r="F27" s="694"/>
    </row>
    <row r="28" spans="1:6" s="37" customFormat="1" ht="12">
      <c r="A28" s="512"/>
      <c r="B28" s="695" t="s">
        <v>540</v>
      </c>
      <c r="C28" s="517"/>
      <c r="D28" s="696"/>
      <c r="E28" s="410"/>
      <c r="F28" s="694"/>
    </row>
    <row r="29" spans="1:6" s="37" customFormat="1" ht="12">
      <c r="A29" s="512">
        <v>4122</v>
      </c>
      <c r="B29" s="711" t="s">
        <v>256</v>
      </c>
      <c r="C29" s="409">
        <v>120000</v>
      </c>
      <c r="D29" s="409">
        <v>120000</v>
      </c>
      <c r="E29" s="410">
        <f>SUM(D29/C29)</f>
        <v>1</v>
      </c>
      <c r="F29" s="697"/>
    </row>
    <row r="30" spans="1:6" s="37" customFormat="1" ht="12">
      <c r="A30" s="512"/>
      <c r="B30" s="695" t="s">
        <v>442</v>
      </c>
      <c r="C30" s="409"/>
      <c r="D30" s="712"/>
      <c r="E30" s="410"/>
      <c r="F30" s="516"/>
    </row>
    <row r="31" spans="1:6" s="37" customFormat="1" ht="12">
      <c r="A31" s="512"/>
      <c r="B31" s="695" t="s">
        <v>540</v>
      </c>
      <c r="C31" s="409"/>
      <c r="D31" s="712"/>
      <c r="E31" s="410"/>
      <c r="F31" s="516"/>
    </row>
    <row r="32" spans="1:6" s="37" customFormat="1" ht="11.25">
      <c r="A32" s="601">
        <v>4123</v>
      </c>
      <c r="B32" s="713" t="s">
        <v>124</v>
      </c>
      <c r="C32" s="714">
        <v>2865477</v>
      </c>
      <c r="D32" s="714">
        <v>138206</v>
      </c>
      <c r="E32" s="410">
        <f>SUM(D32/C32)</f>
        <v>0.0482314113845618</v>
      </c>
      <c r="F32" s="516"/>
    </row>
    <row r="33" spans="1:6" s="37" customFormat="1" ht="12">
      <c r="A33" s="601"/>
      <c r="B33" s="697" t="s">
        <v>147</v>
      </c>
      <c r="C33" s="714"/>
      <c r="D33" s="715"/>
      <c r="E33" s="410"/>
      <c r="F33" s="516"/>
    </row>
    <row r="34" spans="1:6" s="37" customFormat="1" ht="12">
      <c r="A34" s="601"/>
      <c r="B34" s="712" t="s">
        <v>401</v>
      </c>
      <c r="C34" s="714"/>
      <c r="D34" s="715"/>
      <c r="E34" s="410"/>
      <c r="F34" s="516"/>
    </row>
    <row r="35" spans="1:6" s="37" customFormat="1" ht="12">
      <c r="A35" s="601"/>
      <c r="B35" s="695" t="s">
        <v>442</v>
      </c>
      <c r="C35" s="714"/>
      <c r="D35" s="715"/>
      <c r="E35" s="410"/>
      <c r="F35" s="516"/>
    </row>
    <row r="36" spans="1:6" s="37" customFormat="1" ht="12">
      <c r="A36" s="601"/>
      <c r="B36" s="695" t="s">
        <v>540</v>
      </c>
      <c r="C36" s="714"/>
      <c r="D36" s="715"/>
      <c r="E36" s="410"/>
      <c r="F36" s="516"/>
    </row>
    <row r="37" spans="1:6" s="37" customFormat="1" ht="11.25">
      <c r="A37" s="716"/>
      <c r="B37" s="717" t="s">
        <v>202</v>
      </c>
      <c r="C37" s="533">
        <f>SUM(C20:C32)</f>
        <v>4645177</v>
      </c>
      <c r="D37" s="533">
        <f>D20+D23+D24+D25+D26+D29+D32+D19</f>
        <v>1878206</v>
      </c>
      <c r="E37" s="718">
        <f>SUM(D37/C37)</f>
        <v>0.40433464645157763</v>
      </c>
      <c r="F37" s="513"/>
    </row>
    <row r="38" spans="1:6" s="37" customFormat="1" ht="12">
      <c r="A38" s="512">
        <v>4131</v>
      </c>
      <c r="B38" s="710" t="s">
        <v>387</v>
      </c>
      <c r="C38" s="409">
        <v>50000</v>
      </c>
      <c r="D38" s="409">
        <v>50000</v>
      </c>
      <c r="E38" s="410">
        <f>SUM(D38/C38)</f>
        <v>1</v>
      </c>
      <c r="F38" s="697"/>
    </row>
    <row r="39" spans="1:6" s="37" customFormat="1" ht="12">
      <c r="A39" s="512"/>
      <c r="B39" s="695" t="s">
        <v>442</v>
      </c>
      <c r="C39" s="409"/>
      <c r="D39" s="712"/>
      <c r="E39" s="410"/>
      <c r="F39" s="694"/>
    </row>
    <row r="40" spans="1:6" s="37" customFormat="1" ht="12">
      <c r="A40" s="512"/>
      <c r="B40" s="695" t="s">
        <v>540</v>
      </c>
      <c r="C40" s="409"/>
      <c r="D40" s="712"/>
      <c r="E40" s="410"/>
      <c r="F40" s="694"/>
    </row>
    <row r="41" spans="1:6" s="37" customFormat="1" ht="12" customHeight="1">
      <c r="A41" s="512">
        <v>4132</v>
      </c>
      <c r="B41" s="710" t="s">
        <v>159</v>
      </c>
      <c r="C41" s="409">
        <v>30000</v>
      </c>
      <c r="D41" s="409">
        <v>30000</v>
      </c>
      <c r="E41" s="410">
        <f>SUM(D41/C41)</f>
        <v>1</v>
      </c>
      <c r="F41" s="697"/>
    </row>
    <row r="42" spans="1:6" s="37" customFormat="1" ht="12.75" customHeight="1">
      <c r="A42" s="512">
        <v>4133</v>
      </c>
      <c r="B42" s="710" t="s">
        <v>388</v>
      </c>
      <c r="C42" s="409">
        <v>150000</v>
      </c>
      <c r="D42" s="409">
        <v>100000</v>
      </c>
      <c r="E42" s="410">
        <f>SUM(D42/C42)</f>
        <v>0.6666666666666666</v>
      </c>
      <c r="F42" s="697"/>
    </row>
    <row r="43" spans="1:6" s="37" customFormat="1" ht="12.75" customHeight="1">
      <c r="A43" s="512"/>
      <c r="B43" s="695" t="s">
        <v>442</v>
      </c>
      <c r="C43" s="409"/>
      <c r="D43" s="712"/>
      <c r="E43" s="410"/>
      <c r="F43" s="516"/>
    </row>
    <row r="44" spans="1:6" s="37" customFormat="1" ht="12.75" customHeight="1">
      <c r="A44" s="512"/>
      <c r="B44" s="695" t="s">
        <v>540</v>
      </c>
      <c r="C44" s="409"/>
      <c r="D44" s="712"/>
      <c r="E44" s="410"/>
      <c r="F44" s="516"/>
    </row>
    <row r="45" spans="1:6" s="37" customFormat="1" ht="12">
      <c r="A45" s="512">
        <v>4135</v>
      </c>
      <c r="B45" s="710" t="s">
        <v>389</v>
      </c>
      <c r="C45" s="409">
        <v>120000</v>
      </c>
      <c r="D45" s="409">
        <v>120000</v>
      </c>
      <c r="E45" s="410">
        <f>SUM(D45/C45)</f>
        <v>1</v>
      </c>
      <c r="F45" s="697"/>
    </row>
    <row r="46" spans="1:6" s="37" customFormat="1" ht="12">
      <c r="A46" s="407"/>
      <c r="B46" s="695" t="s">
        <v>442</v>
      </c>
      <c r="C46" s="409"/>
      <c r="D46" s="712"/>
      <c r="E46" s="410"/>
      <c r="F46" s="703"/>
    </row>
    <row r="47" spans="1:6" s="37" customFormat="1" ht="12">
      <c r="A47" s="407"/>
      <c r="B47" s="695" t="s">
        <v>540</v>
      </c>
      <c r="C47" s="409"/>
      <c r="D47" s="712"/>
      <c r="E47" s="410"/>
      <c r="F47" s="703"/>
    </row>
    <row r="48" spans="1:6" s="37" customFormat="1" ht="11.25">
      <c r="A48" s="407">
        <v>4138</v>
      </c>
      <c r="B48" s="408" t="s">
        <v>22</v>
      </c>
      <c r="C48" s="409">
        <v>80000</v>
      </c>
      <c r="D48" s="409"/>
      <c r="E48" s="410">
        <f>SUM(D48/C48)</f>
        <v>0</v>
      </c>
      <c r="F48" s="411"/>
    </row>
    <row r="49" spans="1:6" s="37" customFormat="1" ht="12">
      <c r="A49" s="407">
        <v>4139</v>
      </c>
      <c r="B49" s="408" t="s">
        <v>93</v>
      </c>
      <c r="C49" s="409">
        <v>6000</v>
      </c>
      <c r="D49" s="409"/>
      <c r="E49" s="410">
        <f>SUM(D49/C49)</f>
        <v>0</v>
      </c>
      <c r="F49" s="697"/>
    </row>
    <row r="50" spans="1:6" s="37" customFormat="1" ht="12">
      <c r="A50" s="407"/>
      <c r="B50" s="712" t="s">
        <v>338</v>
      </c>
      <c r="C50" s="409"/>
      <c r="D50" s="712"/>
      <c r="E50" s="410"/>
      <c r="F50" s="512"/>
    </row>
    <row r="51" spans="1:6" s="37" customFormat="1" ht="12">
      <c r="A51" s="407"/>
      <c r="B51" s="695" t="s">
        <v>540</v>
      </c>
      <c r="C51" s="409"/>
      <c r="D51" s="712"/>
      <c r="E51" s="410"/>
      <c r="F51" s="512"/>
    </row>
    <row r="52" spans="1:6" s="37" customFormat="1" ht="11.25">
      <c r="A52" s="628">
        <v>4100</v>
      </c>
      <c r="B52" s="698" t="s">
        <v>239</v>
      </c>
      <c r="C52" s="527">
        <f>SUM(C37:C49)</f>
        <v>5081177</v>
      </c>
      <c r="D52" s="527">
        <f>D37+D38+D41+D42+D45+D48+D49</f>
        <v>2178206</v>
      </c>
      <c r="E52" s="700">
        <f>SUM(D52/C52)</f>
        <v>0.42868138622212926</v>
      </c>
      <c r="F52" s="689"/>
    </row>
    <row r="53" spans="1:6" s="37" customFormat="1" ht="11.25">
      <c r="A53" s="663"/>
      <c r="B53" s="719" t="s">
        <v>162</v>
      </c>
      <c r="C53" s="409"/>
      <c r="D53" s="409"/>
      <c r="E53" s="410"/>
      <c r="F53" s="516"/>
    </row>
    <row r="54" spans="1:6" s="37" customFormat="1" ht="11.25">
      <c r="A54" s="692">
        <v>4211</v>
      </c>
      <c r="B54" s="408" t="s">
        <v>164</v>
      </c>
      <c r="C54" s="409"/>
      <c r="D54" s="409"/>
      <c r="E54" s="410"/>
      <c r="F54" s="516"/>
    </row>
    <row r="55" spans="1:6" s="37" customFormat="1" ht="11.25">
      <c r="A55" s="692">
        <v>4213</v>
      </c>
      <c r="B55" s="408" t="s">
        <v>166</v>
      </c>
      <c r="C55" s="409"/>
      <c r="D55" s="409"/>
      <c r="E55" s="410"/>
      <c r="F55" s="516"/>
    </row>
    <row r="56" spans="1:6" s="37" customFormat="1" ht="11.25">
      <c r="A56" s="692">
        <v>4215</v>
      </c>
      <c r="B56" s="408" t="s">
        <v>356</v>
      </c>
      <c r="C56" s="409"/>
      <c r="D56" s="409"/>
      <c r="E56" s="410"/>
      <c r="F56" s="516"/>
    </row>
    <row r="57" spans="1:6" s="37" customFormat="1" ht="11.25">
      <c r="A57" s="692">
        <v>4217</v>
      </c>
      <c r="B57" s="408" t="s">
        <v>33</v>
      </c>
      <c r="C57" s="409"/>
      <c r="D57" s="409"/>
      <c r="E57" s="410"/>
      <c r="F57" s="516"/>
    </row>
    <row r="58" spans="1:6" s="37" customFormat="1" ht="11.25">
      <c r="A58" s="692">
        <v>4219</v>
      </c>
      <c r="B58" s="408" t="s">
        <v>167</v>
      </c>
      <c r="C58" s="409"/>
      <c r="D58" s="409"/>
      <c r="E58" s="410"/>
      <c r="F58" s="516"/>
    </row>
    <row r="59" spans="1:6" s="37" customFormat="1" ht="11.25">
      <c r="A59" s="692">
        <v>4221</v>
      </c>
      <c r="B59" s="408" t="s">
        <v>165</v>
      </c>
      <c r="C59" s="409"/>
      <c r="D59" s="409"/>
      <c r="E59" s="410"/>
      <c r="F59" s="516"/>
    </row>
    <row r="60" spans="1:6" s="37" customFormat="1" ht="11.25">
      <c r="A60" s="692">
        <v>4223</v>
      </c>
      <c r="B60" s="408" t="s">
        <v>170</v>
      </c>
      <c r="C60" s="409"/>
      <c r="D60" s="409"/>
      <c r="E60" s="410"/>
      <c r="F60" s="516"/>
    </row>
    <row r="61" spans="1:6" s="37" customFormat="1" ht="11.25">
      <c r="A61" s="692">
        <v>4225</v>
      </c>
      <c r="B61" s="408" t="s">
        <v>171</v>
      </c>
      <c r="C61" s="409"/>
      <c r="D61" s="409"/>
      <c r="E61" s="410"/>
      <c r="F61" s="516"/>
    </row>
    <row r="62" spans="1:6" s="37" customFormat="1" ht="11.25">
      <c r="A62" s="692">
        <v>4227</v>
      </c>
      <c r="B62" s="408" t="s">
        <v>172</v>
      </c>
      <c r="C62" s="409"/>
      <c r="D62" s="409"/>
      <c r="E62" s="410"/>
      <c r="F62" s="516"/>
    </row>
    <row r="63" spans="1:6" s="37" customFormat="1" ht="11.25">
      <c r="A63" s="692">
        <v>4231</v>
      </c>
      <c r="B63" s="408" t="s">
        <v>173</v>
      </c>
      <c r="C63" s="409"/>
      <c r="D63" s="409"/>
      <c r="E63" s="410"/>
      <c r="F63" s="516"/>
    </row>
    <row r="64" spans="1:6" s="37" customFormat="1" ht="11.25">
      <c r="A64" s="692">
        <v>4235</v>
      </c>
      <c r="B64" s="408" t="s">
        <v>174</v>
      </c>
      <c r="C64" s="409"/>
      <c r="D64" s="409"/>
      <c r="E64" s="410"/>
      <c r="F64" s="516"/>
    </row>
    <row r="65" spans="1:6" s="37" customFormat="1" ht="11.25">
      <c r="A65" s="692">
        <v>4237</v>
      </c>
      <c r="B65" s="408" t="s">
        <v>178</v>
      </c>
      <c r="C65" s="409"/>
      <c r="D65" s="409"/>
      <c r="E65" s="410"/>
      <c r="F65" s="516"/>
    </row>
    <row r="66" spans="1:6" s="37" customFormat="1" ht="11.25">
      <c r="A66" s="692">
        <v>4239</v>
      </c>
      <c r="B66" s="408" t="s">
        <v>175</v>
      </c>
      <c r="C66" s="409"/>
      <c r="D66" s="409"/>
      <c r="E66" s="410"/>
      <c r="F66" s="516"/>
    </row>
    <row r="67" spans="1:6" s="37" customFormat="1" ht="11.25">
      <c r="A67" s="692">
        <v>4241</v>
      </c>
      <c r="B67" s="408" t="s">
        <v>177</v>
      </c>
      <c r="C67" s="409"/>
      <c r="D67" s="409"/>
      <c r="E67" s="410"/>
      <c r="F67" s="516"/>
    </row>
    <row r="68" spans="1:6" s="37" customFormat="1" ht="11.25">
      <c r="A68" s="692">
        <v>4243</v>
      </c>
      <c r="B68" s="408" t="s">
        <v>179</v>
      </c>
      <c r="C68" s="409"/>
      <c r="D68" s="409"/>
      <c r="E68" s="410"/>
      <c r="F68" s="516"/>
    </row>
    <row r="69" spans="1:6" s="37" customFormat="1" ht="11.25">
      <c r="A69" s="692">
        <v>4251</v>
      </c>
      <c r="B69" s="408" t="s">
        <v>180</v>
      </c>
      <c r="C69" s="409"/>
      <c r="D69" s="409"/>
      <c r="E69" s="410"/>
      <c r="F69" s="516"/>
    </row>
    <row r="70" spans="1:6" s="37" customFormat="1" ht="11.25">
      <c r="A70" s="692">
        <v>4253</v>
      </c>
      <c r="B70" s="408" t="s">
        <v>181</v>
      </c>
      <c r="C70" s="409"/>
      <c r="D70" s="409"/>
      <c r="E70" s="410"/>
      <c r="F70" s="516"/>
    </row>
    <row r="71" spans="1:6" s="37" customFormat="1" ht="11.25">
      <c r="A71" s="692">
        <v>4255</v>
      </c>
      <c r="B71" s="408" t="s">
        <v>182</v>
      </c>
      <c r="C71" s="409"/>
      <c r="D71" s="409"/>
      <c r="E71" s="410"/>
      <c r="F71" s="516"/>
    </row>
    <row r="72" spans="1:6" s="37" customFormat="1" ht="11.25">
      <c r="A72" s="692">
        <v>4257</v>
      </c>
      <c r="B72" s="408" t="s">
        <v>34</v>
      </c>
      <c r="C72" s="409"/>
      <c r="D72" s="409"/>
      <c r="E72" s="410"/>
      <c r="F72" s="516"/>
    </row>
    <row r="73" spans="1:6" s="37" customFormat="1" ht="11.25">
      <c r="A73" s="692">
        <v>4261</v>
      </c>
      <c r="B73" s="408" t="s">
        <v>183</v>
      </c>
      <c r="C73" s="409"/>
      <c r="D73" s="409"/>
      <c r="E73" s="410"/>
      <c r="F73" s="516"/>
    </row>
    <row r="74" spans="1:6" s="37" customFormat="1" ht="12">
      <c r="A74" s="720">
        <v>4265</v>
      </c>
      <c r="B74" s="721" t="s">
        <v>19</v>
      </c>
      <c r="C74" s="1033">
        <v>200000</v>
      </c>
      <c r="D74" s="1033">
        <v>200000</v>
      </c>
      <c r="E74" s="410">
        <f>SUM(D74/C74)</f>
        <v>1</v>
      </c>
      <c r="F74" s="1034"/>
    </row>
    <row r="75" spans="1:6" s="37" customFormat="1" ht="11.25">
      <c r="A75" s="722">
        <v>4200</v>
      </c>
      <c r="B75" s="723" t="s">
        <v>357</v>
      </c>
      <c r="C75" s="509">
        <f>SUM(C54:C74)</f>
        <v>200000</v>
      </c>
      <c r="D75" s="509">
        <f>SUM(D54:D74)</f>
        <v>200000</v>
      </c>
      <c r="E75" s="718">
        <f>SUM(D75/C75)</f>
        <v>1</v>
      </c>
      <c r="F75" s="724"/>
    </row>
    <row r="76" spans="1:6" s="42" customFormat="1" ht="11.25">
      <c r="A76" s="88"/>
      <c r="B76" s="719" t="s">
        <v>358</v>
      </c>
      <c r="C76" s="409"/>
      <c r="D76" s="409"/>
      <c r="E76" s="410"/>
      <c r="F76" s="707"/>
    </row>
    <row r="77" spans="1:6" s="37" customFormat="1" ht="12">
      <c r="A77" s="512">
        <v>4310</v>
      </c>
      <c r="B77" s="411" t="s">
        <v>511</v>
      </c>
      <c r="C77" s="409">
        <v>30000</v>
      </c>
      <c r="D77" s="409">
        <v>20000</v>
      </c>
      <c r="E77" s="410">
        <f>SUM(D77/C77)</f>
        <v>0.6666666666666666</v>
      </c>
      <c r="F77" s="697"/>
    </row>
    <row r="78" spans="1:6" s="37" customFormat="1" ht="11.25">
      <c r="A78" s="601">
        <v>4340</v>
      </c>
      <c r="B78" s="725" t="s">
        <v>168</v>
      </c>
      <c r="C78" s="714">
        <f>SUM(C79:C83)</f>
        <v>70024</v>
      </c>
      <c r="D78" s="714"/>
      <c r="E78" s="410">
        <f>SUM(D78/C78)</f>
        <v>0</v>
      </c>
      <c r="F78" s="516"/>
    </row>
    <row r="79" spans="1:6" s="37" customFormat="1" ht="12">
      <c r="A79" s="601"/>
      <c r="B79" s="697" t="s">
        <v>147</v>
      </c>
      <c r="C79" s="714"/>
      <c r="D79" s="715"/>
      <c r="E79" s="410"/>
      <c r="F79" s="516"/>
    </row>
    <row r="80" spans="1:6" s="37" customFormat="1" ht="12">
      <c r="A80" s="601"/>
      <c r="B80" s="712" t="s">
        <v>401</v>
      </c>
      <c r="C80" s="714"/>
      <c r="D80" s="715"/>
      <c r="E80" s="410"/>
      <c r="F80" s="516"/>
    </row>
    <row r="81" spans="1:6" s="37" customFormat="1" ht="12">
      <c r="A81" s="601"/>
      <c r="B81" s="695" t="s">
        <v>442</v>
      </c>
      <c r="C81" s="714"/>
      <c r="D81" s="715"/>
      <c r="E81" s="410"/>
      <c r="F81" s="516"/>
    </row>
    <row r="82" spans="1:6" s="37" customFormat="1" ht="12">
      <c r="A82" s="601"/>
      <c r="B82" s="695" t="s">
        <v>503</v>
      </c>
      <c r="C82" s="714"/>
      <c r="D82" s="715"/>
      <c r="E82" s="410"/>
      <c r="F82" s="516"/>
    </row>
    <row r="83" spans="1:6" s="37" customFormat="1" ht="12">
      <c r="A83" s="601"/>
      <c r="B83" s="695" t="s">
        <v>540</v>
      </c>
      <c r="C83" s="715">
        <v>70024</v>
      </c>
      <c r="D83" s="715"/>
      <c r="E83" s="410">
        <f>SUM(D83/C83)</f>
        <v>0</v>
      </c>
      <c r="F83" s="516"/>
    </row>
    <row r="84" spans="1:6" s="42" customFormat="1" ht="11.25">
      <c r="A84" s="689">
        <v>4300</v>
      </c>
      <c r="B84" s="719" t="s">
        <v>359</v>
      </c>
      <c r="C84" s="431">
        <f>C77+C78</f>
        <v>100024</v>
      </c>
      <c r="D84" s="431">
        <f>D77+D78</f>
        <v>20000</v>
      </c>
      <c r="E84" s="700">
        <f>SUM(D84/C84)</f>
        <v>0.19995201151723585</v>
      </c>
      <c r="F84" s="621"/>
    </row>
    <row r="85" spans="1:6" s="42" customFormat="1" ht="16.5" customHeight="1">
      <c r="A85" s="689"/>
      <c r="B85" s="688" t="s">
        <v>363</v>
      </c>
      <c r="C85" s="431">
        <f>SUM(C84+C75+C52+C17+C14)</f>
        <v>5415201</v>
      </c>
      <c r="D85" s="431">
        <f>SUM(D84+D75+D52+D17+D14)</f>
        <v>2428206</v>
      </c>
      <c r="E85" s="700">
        <f>SUM(D85/C85)</f>
        <v>0.44840551624953534</v>
      </c>
      <c r="F85" s="621"/>
    </row>
    <row r="86" spans="1:6" s="42" customFormat="1" ht="18" customHeight="1">
      <c r="A86" s="628"/>
      <c r="B86" s="726" t="s">
        <v>360</v>
      </c>
      <c r="C86" s="575"/>
      <c r="D86" s="575"/>
      <c r="E86" s="727"/>
      <c r="F86" s="689"/>
    </row>
    <row r="87" spans="1:6" s="42" customFormat="1" ht="15.75" customHeight="1">
      <c r="A87" s="728">
        <v>4500</v>
      </c>
      <c r="B87" s="728" t="s">
        <v>361</v>
      </c>
      <c r="C87" s="729"/>
      <c r="D87" s="729"/>
      <c r="E87" s="727"/>
      <c r="F87" s="621"/>
    </row>
    <row r="88" spans="1:6" s="42" customFormat="1" ht="11.25">
      <c r="A88" s="730"/>
      <c r="B88" s="731" t="s">
        <v>78</v>
      </c>
      <c r="C88" s="691"/>
      <c r="D88" s="691"/>
      <c r="E88" s="410"/>
      <c r="F88" s="707"/>
    </row>
    <row r="89" spans="1:6" s="42" customFormat="1" ht="11.25">
      <c r="A89" s="730"/>
      <c r="B89" s="409" t="s">
        <v>382</v>
      </c>
      <c r="C89" s="693"/>
      <c r="D89" s="693">
        <f>D33+D79</f>
        <v>0</v>
      </c>
      <c r="E89" s="410"/>
      <c r="F89" s="707"/>
    </row>
    <row r="90" spans="1:6" s="42" customFormat="1" ht="11.25">
      <c r="A90" s="730"/>
      <c r="B90" s="409" t="s">
        <v>15</v>
      </c>
      <c r="C90" s="693"/>
      <c r="D90" s="693">
        <f>D34+D80</f>
        <v>0</v>
      </c>
      <c r="E90" s="410"/>
      <c r="F90" s="707"/>
    </row>
    <row r="91" spans="1:6" s="37" customFormat="1" ht="11.25">
      <c r="A91" s="730"/>
      <c r="B91" s="732" t="s">
        <v>398</v>
      </c>
      <c r="C91" s="693"/>
      <c r="D91" s="693">
        <f>D12+D27+D30+D35+D39+D43+D81+D21+D46</f>
        <v>0</v>
      </c>
      <c r="E91" s="410"/>
      <c r="F91" s="516"/>
    </row>
    <row r="92" spans="1:6" ht="12" customHeight="1">
      <c r="A92" s="407"/>
      <c r="B92" s="732" t="s">
        <v>393</v>
      </c>
      <c r="C92" s="409"/>
      <c r="D92" s="409"/>
      <c r="E92" s="410"/>
      <c r="F92" s="516"/>
    </row>
    <row r="93" spans="1:6" ht="12" customHeight="1">
      <c r="A93" s="407"/>
      <c r="B93" s="733" t="s">
        <v>66</v>
      </c>
      <c r="C93" s="733">
        <f>SUM(C89:C92)</f>
        <v>0</v>
      </c>
      <c r="D93" s="733">
        <f>SUM(D89:D92)</f>
        <v>0</v>
      </c>
      <c r="E93" s="410"/>
      <c r="F93" s="516"/>
    </row>
    <row r="94" spans="1:6" ht="12" customHeight="1">
      <c r="A94" s="407"/>
      <c r="B94" s="734" t="s">
        <v>79</v>
      </c>
      <c r="C94" s="706"/>
      <c r="D94" s="706"/>
      <c r="E94" s="410"/>
      <c r="F94" s="516"/>
    </row>
    <row r="95" spans="1:6" ht="12" customHeight="1">
      <c r="A95" s="407"/>
      <c r="B95" s="409" t="s">
        <v>335</v>
      </c>
      <c r="C95" s="706"/>
      <c r="D95" s="409">
        <f>D82+D50</f>
        <v>0</v>
      </c>
      <c r="E95" s="410"/>
      <c r="F95" s="516"/>
    </row>
    <row r="96" spans="1:6" ht="11.25">
      <c r="A96" s="407"/>
      <c r="B96" s="732" t="s">
        <v>336</v>
      </c>
      <c r="C96" s="409">
        <f>SUM(C14+C17+C52+C75+C84)-C89-C90-C91-C92-C95-C98</f>
        <v>5385201</v>
      </c>
      <c r="D96" s="409">
        <f>SUM(D14+D17+D52+D75+D84)-D89-D90-D91-D92-D95-D98</f>
        <v>2398206</v>
      </c>
      <c r="E96" s="410">
        <f>SUM(D96/C96)</f>
        <v>0.4453326811756887</v>
      </c>
      <c r="F96" s="516"/>
    </row>
    <row r="97" spans="1:6" ht="12">
      <c r="A97" s="407"/>
      <c r="B97" s="712" t="s">
        <v>144</v>
      </c>
      <c r="C97" s="712">
        <v>369270</v>
      </c>
      <c r="D97" s="712"/>
      <c r="E97" s="410">
        <f>SUM(D97/C97)</f>
        <v>0</v>
      </c>
      <c r="F97" s="516"/>
    </row>
    <row r="98" spans="1:6" ht="11.25">
      <c r="A98" s="407"/>
      <c r="B98" s="732" t="s">
        <v>135</v>
      </c>
      <c r="C98" s="409">
        <f>SUM(C41)</f>
        <v>30000</v>
      </c>
      <c r="D98" s="409">
        <f>SUM(D41)</f>
        <v>30000</v>
      </c>
      <c r="E98" s="410">
        <f>SUM(D98/C98)</f>
        <v>1</v>
      </c>
      <c r="F98" s="516"/>
    </row>
    <row r="99" spans="1:6" ht="11.25">
      <c r="A99" s="407"/>
      <c r="B99" s="733" t="s">
        <v>73</v>
      </c>
      <c r="C99" s="733">
        <f>SUM(C96:C98)-C97</f>
        <v>5415201</v>
      </c>
      <c r="D99" s="733">
        <f>SUM(D95:D98)-D97</f>
        <v>2428206</v>
      </c>
      <c r="E99" s="410">
        <f>SUM(D99/C99)</f>
        <v>0.44840551624953534</v>
      </c>
      <c r="F99" s="516"/>
    </row>
    <row r="100" spans="1:6" ht="12" customHeight="1">
      <c r="A100" s="735"/>
      <c r="B100" s="724" t="s">
        <v>142</v>
      </c>
      <c r="C100" s="425">
        <f>SUM(C93+C99)</f>
        <v>5415201</v>
      </c>
      <c r="D100" s="425">
        <f>SUM(D93+D99)</f>
        <v>2428206</v>
      </c>
      <c r="E100" s="410">
        <f>SUM(D100/C100)</f>
        <v>0.44840551624953534</v>
      </c>
      <c r="F100" s="513"/>
    </row>
    <row r="101" spans="1:5" ht="11.25">
      <c r="A101" s="36"/>
      <c r="C101" s="360"/>
      <c r="D101" s="360"/>
      <c r="E101" s="359"/>
    </row>
    <row r="102" spans="2:4" ht="11.25">
      <c r="B102" s="46" t="s">
        <v>943</v>
      </c>
      <c r="C102" s="288"/>
      <c r="D102" s="288"/>
    </row>
  </sheetData>
  <sheetProtection/>
  <mergeCells count="6">
    <mergeCell ref="C3:F3"/>
    <mergeCell ref="A1:F1"/>
    <mergeCell ref="A2:F2"/>
    <mergeCell ref="E5:E7"/>
    <mergeCell ref="C5:C7"/>
    <mergeCell ref="D5:D7"/>
  </mergeCells>
  <printOptions horizontalCentered="1"/>
  <pageMargins left="0" right="0" top="0.5905511811023623" bottom="0.3937007874015748" header="0.11811023622047245" footer="0"/>
  <pageSetup firstPageNumber="44" useFirstPageNumber="1" horizontalDpi="600" verticalDpi="600" orientation="landscape" paperSize="9" scale="75" r:id="rId1"/>
  <headerFooter alignWithMargins="0">
    <oddFooter>&amp;C&amp;P. oldal</oddFooter>
  </headerFooter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Fradi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Ferencvárosi Önkormányzat</dc:creator>
  <cp:keywords/>
  <dc:description/>
  <cp:lastModifiedBy>Romhányi Ildikó</cp:lastModifiedBy>
  <cp:lastPrinted>2015-01-22T09:35:05Z</cp:lastPrinted>
  <dcterms:created xsi:type="dcterms:W3CDTF">2004-02-02T11:10:51Z</dcterms:created>
  <dcterms:modified xsi:type="dcterms:W3CDTF">2015-01-23T07:37:37Z</dcterms:modified>
  <cp:category/>
  <cp:version/>
  <cp:contentType/>
  <cp:contentStatus/>
</cp:coreProperties>
</file>